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oraygroup-my.sharepoint.com/personal/greg_dixon_sentienthr_com/Documents/Desktop/Business Services/HubSpot and Data/2025 Forecasting Chat GPT/"/>
    </mc:Choice>
  </mc:AlternateContent>
  <xr:revisionPtr revIDLastSave="0" documentId="8_{3135E849-AF6E-49AB-A62A-A0AD954963CD}" xr6:coauthVersionLast="47" xr6:coauthVersionMax="47" xr10:uidLastSave="{00000000-0000-0000-0000-000000000000}"/>
  <bookViews>
    <workbookView xWindow="-28920" yWindow="-120" windowWidth="29040" windowHeight="15720" xr2:uid="{6E0ED029-22B8-478F-A893-B4FCB8C71B58}"/>
  </bookViews>
  <sheets>
    <sheet name="Table1 (2)" sheetId="3" r:id="rId1"/>
    <sheet name="Sheet2" sheetId="2" r:id="rId2"/>
  </sheets>
  <externalReferences>
    <externalReference r:id="rId3"/>
  </externalReferences>
  <definedNames>
    <definedName name="_xlnm._FilterDatabase" localSheetId="1" hidden="1">Sheet2!$A$1:$DQ$1</definedName>
    <definedName name="ExternalData_1" localSheetId="0" hidden="1">'Table1 (2)'!$A$1:$D$22938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T336" i="2" l="1"/>
  <c r="BT337" i="2" s="1"/>
  <c r="CH326" i="2"/>
  <c r="CG326" i="2"/>
  <c r="CF326" i="2"/>
  <c r="CC326" i="2"/>
  <c r="CB326" i="2"/>
  <c r="CA326" i="2"/>
  <c r="BZ326" i="2"/>
  <c r="BY326" i="2"/>
  <c r="BX326" i="2"/>
  <c r="BW326" i="2"/>
  <c r="BV326" i="2"/>
  <c r="BU326" i="2"/>
  <c r="BT326" i="2"/>
  <c r="BS326" i="2"/>
  <c r="BR326" i="2"/>
  <c r="BP326" i="2"/>
  <c r="BO326" i="2"/>
  <c r="BN326" i="2"/>
  <c r="BM326" i="2"/>
  <c r="CH325" i="2"/>
  <c r="CE325" i="2"/>
  <c r="CA325" i="2"/>
  <c r="BX325" i="2"/>
  <c r="BU325" i="2"/>
  <c r="BN325" i="2"/>
  <c r="CF324" i="2"/>
  <c r="CQ324" i="2" s="1"/>
  <c r="CD324" i="2"/>
  <c r="DI322" i="2"/>
  <c r="CU322" i="2"/>
  <c r="DD322" i="2" s="1"/>
  <c r="CH322" i="2"/>
  <c r="CQ322" i="2" s="1"/>
  <c r="BU322" i="2"/>
  <c r="CD322" i="2" s="1"/>
  <c r="DD306" i="2"/>
  <c r="CQ306" i="2"/>
  <c r="CD306" i="2"/>
  <c r="BT305" i="2"/>
  <c r="CH304" i="2"/>
  <c r="CG304" i="2"/>
  <c r="CG336" i="2" s="1"/>
  <c r="CG337" i="2" s="1"/>
  <c r="CF304" i="2"/>
  <c r="CF336" i="2" s="1"/>
  <c r="CF337" i="2" s="1"/>
  <c r="CE304" i="2"/>
  <c r="CC304" i="2"/>
  <c r="CC305" i="2" s="1"/>
  <c r="CB304" i="2"/>
  <c r="CB336" i="2" s="1"/>
  <c r="CB337" i="2" s="1"/>
  <c r="CA304" i="2"/>
  <c r="BZ304" i="2"/>
  <c r="BY304" i="2"/>
  <c r="BY305" i="2" s="1"/>
  <c r="BX304" i="2"/>
  <c r="BW304" i="2"/>
  <c r="BW336" i="2" s="1"/>
  <c r="BW337" i="2" s="1"/>
  <c r="BV304" i="2"/>
  <c r="BV336" i="2" s="1"/>
  <c r="BV337" i="2" s="1"/>
  <c r="BU304" i="2"/>
  <c r="BU336" i="2" s="1"/>
  <c r="BU337" i="2" s="1"/>
  <c r="BS304" i="2"/>
  <c r="BR304" i="2"/>
  <c r="BP304" i="2"/>
  <c r="BP336" i="2" s="1"/>
  <c r="BP337" i="2" s="1"/>
  <c r="BO304" i="2"/>
  <c r="BO336" i="2" s="1"/>
  <c r="BO337" i="2" s="1"/>
  <c r="BN304" i="2"/>
  <c r="BN336" i="2" s="1"/>
  <c r="BN337" i="2" s="1"/>
  <c r="BM304" i="2"/>
  <c r="BM336" i="2" s="1"/>
  <c r="BM337" i="2" s="1"/>
  <c r="BL304" i="2"/>
  <c r="BL305" i="2" s="1"/>
  <c r="DD303" i="2"/>
  <c r="CQ303" i="2"/>
  <c r="CD303" i="2"/>
  <c r="DD300" i="2"/>
  <c r="CQ300" i="2"/>
  <c r="CD300" i="2"/>
  <c r="CH298" i="2"/>
  <c r="CG298" i="2"/>
  <c r="CG323" i="2" s="1"/>
  <c r="CF298" i="2"/>
  <c r="CE298" i="2"/>
  <c r="CC298" i="2"/>
  <c r="CC323" i="2" s="1"/>
  <c r="CB298" i="2"/>
  <c r="CB323" i="2" s="1"/>
  <c r="CA298" i="2"/>
  <c r="BZ298" i="2"/>
  <c r="BZ323" i="2" s="1"/>
  <c r="BY298" i="2"/>
  <c r="BY323" i="2" s="1"/>
  <c r="BX298" i="2"/>
  <c r="BW298" i="2"/>
  <c r="BW323" i="2" s="1"/>
  <c r="BV298" i="2"/>
  <c r="BV323" i="2" s="1"/>
  <c r="BO298" i="2"/>
  <c r="BO323" i="2" s="1"/>
  <c r="BN298" i="2"/>
  <c r="CH297" i="2"/>
  <c r="CG297" i="2"/>
  <c r="CF297" i="2"/>
  <c r="CE297" i="2"/>
  <c r="CC297" i="2"/>
  <c r="CB297" i="2"/>
  <c r="CA297" i="2"/>
  <c r="BZ297" i="2"/>
  <c r="BY297" i="2"/>
  <c r="BX297" i="2"/>
  <c r="BW297" i="2"/>
  <c r="BV297" i="2"/>
  <c r="BO297" i="2"/>
  <c r="BN297" i="2"/>
  <c r="BM297" i="2"/>
  <c r="BL297" i="2"/>
  <c r="CH296" i="2"/>
  <c r="CG296" i="2"/>
  <c r="CF296" i="2"/>
  <c r="CE296" i="2"/>
  <c r="CC296" i="2"/>
  <c r="CB296" i="2"/>
  <c r="BY296" i="2"/>
  <c r="BX296" i="2"/>
  <c r="BW296" i="2"/>
  <c r="BV296" i="2"/>
  <c r="BO296" i="2"/>
  <c r="BN296" i="2"/>
  <c r="BM296" i="2"/>
  <c r="BL296" i="2"/>
  <c r="DD293" i="2"/>
  <c r="CQ293" i="2"/>
  <c r="CD293" i="2"/>
  <c r="DF282" i="2"/>
  <c r="CR282" i="2"/>
  <c r="CE282" i="2"/>
  <c r="BR282" i="2"/>
  <c r="DG279" i="2"/>
  <c r="CS279" i="2"/>
  <c r="CF279" i="2"/>
  <c r="BS279" i="2"/>
  <c r="DF277" i="2"/>
  <c r="CR277" i="2"/>
  <c r="CE277" i="2"/>
  <c r="BR277" i="2"/>
  <c r="DF276" i="2"/>
  <c r="CR276" i="2"/>
  <c r="CE276" i="2"/>
  <c r="BR276" i="2"/>
  <c r="DF275" i="2"/>
  <c r="CR275" i="2"/>
  <c r="CE275" i="2"/>
  <c r="BR275" i="2"/>
  <c r="DF274" i="2"/>
  <c r="CR274" i="2"/>
  <c r="CE274" i="2"/>
  <c r="BR274" i="2"/>
  <c r="DF273" i="2"/>
  <c r="CR273" i="2"/>
  <c r="CE273" i="2"/>
  <c r="BR273" i="2"/>
  <c r="DF272" i="2"/>
  <c r="CR272" i="2"/>
  <c r="CE272" i="2"/>
  <c r="BR272" i="2"/>
  <c r="DF271" i="2"/>
  <c r="CR271" i="2"/>
  <c r="CE271" i="2"/>
  <c r="BR271" i="2"/>
  <c r="DF270" i="2"/>
  <c r="CR270" i="2"/>
  <c r="CE270" i="2"/>
  <c r="BR270" i="2"/>
  <c r="DF269" i="2"/>
  <c r="CR269" i="2"/>
  <c r="CE269" i="2"/>
  <c r="BR269" i="2"/>
  <c r="DF268" i="2"/>
  <c r="CR268" i="2"/>
  <c r="CE268" i="2"/>
  <c r="BR268" i="2"/>
  <c r="DF265" i="2"/>
  <c r="CR265" i="2"/>
  <c r="CE265" i="2"/>
  <c r="BR265" i="2"/>
  <c r="DF264" i="2"/>
  <c r="CR264" i="2"/>
  <c r="CE264" i="2"/>
  <c r="BR264" i="2"/>
  <c r="DF258" i="2"/>
  <c r="CR258" i="2"/>
  <c r="CE258" i="2"/>
  <c r="BR258" i="2"/>
  <c r="DF257" i="2"/>
  <c r="CR257" i="2"/>
  <c r="CE257" i="2"/>
  <c r="BR257" i="2"/>
  <c r="DD250" i="2"/>
  <c r="CQ250" i="2"/>
  <c r="CD250" i="2"/>
  <c r="BQ250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P249" i="2"/>
  <c r="CO249" i="2"/>
  <c r="CN249" i="2"/>
  <c r="CM249" i="2"/>
  <c r="CL249" i="2"/>
  <c r="CK249" i="2"/>
  <c r="CJ249" i="2"/>
  <c r="CI249" i="2"/>
  <c r="CD249" i="2"/>
  <c r="BQ249" i="2"/>
  <c r="BD249" i="2"/>
  <c r="AD249" i="2"/>
  <c r="AP249" i="2" s="1"/>
  <c r="AB249" i="2"/>
  <c r="O249" i="2"/>
  <c r="DQ248" i="2"/>
  <c r="DP248" i="2"/>
  <c r="DO248" i="2"/>
  <c r="DN248" i="2"/>
  <c r="DM248" i="2"/>
  <c r="DL248" i="2"/>
  <c r="DK248" i="2"/>
  <c r="DJ248" i="2"/>
  <c r="DI248" i="2"/>
  <c r="DH248" i="2"/>
  <c r="DG248" i="2"/>
  <c r="DF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P248" i="2"/>
  <c r="CO248" i="2"/>
  <c r="CN248" i="2"/>
  <c r="CM248" i="2"/>
  <c r="CL248" i="2"/>
  <c r="CK248" i="2"/>
  <c r="CJ248" i="2"/>
  <c r="CI248" i="2"/>
  <c r="CD248" i="2"/>
  <c r="BP248" i="2"/>
  <c r="BQ248" i="2" s="1"/>
  <c r="BD248" i="2"/>
  <c r="AP248" i="2"/>
  <c r="AB248" i="2"/>
  <c r="O248" i="2"/>
  <c r="DQ247" i="2"/>
  <c r="DP247" i="2"/>
  <c r="DO247" i="2"/>
  <c r="DN247" i="2"/>
  <c r="DM247" i="2"/>
  <c r="DL247" i="2"/>
  <c r="DK247" i="2"/>
  <c r="DJ247" i="2"/>
  <c r="DI247" i="2"/>
  <c r="DH247" i="2"/>
  <c r="DG247" i="2"/>
  <c r="DF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P247" i="2"/>
  <c r="CO247" i="2"/>
  <c r="CN247" i="2"/>
  <c r="CM247" i="2"/>
  <c r="CL247" i="2"/>
  <c r="CK247" i="2"/>
  <c r="CJ247" i="2"/>
  <c r="CI247" i="2"/>
  <c r="CD247" i="2"/>
  <c r="BP247" i="2"/>
  <c r="BQ247" i="2" s="1"/>
  <c r="BD247" i="2"/>
  <c r="AP247" i="2"/>
  <c r="AB247" i="2"/>
  <c r="O247" i="2"/>
  <c r="DQ246" i="2"/>
  <c r="DQ326" i="2" s="1"/>
  <c r="DP246" i="2"/>
  <c r="DP326" i="2" s="1"/>
  <c r="DO246" i="2"/>
  <c r="DO326" i="2" s="1"/>
  <c r="DN246" i="2"/>
  <c r="DN326" i="2" s="1"/>
  <c r="DM246" i="2"/>
  <c r="DM326" i="2" s="1"/>
  <c r="DL246" i="2"/>
  <c r="DL326" i="2" s="1"/>
  <c r="DK246" i="2"/>
  <c r="DK326" i="2" s="1"/>
  <c r="DJ246" i="2"/>
  <c r="DJ326" i="2" s="1"/>
  <c r="DI246" i="2"/>
  <c r="DI326" i="2" s="1"/>
  <c r="DH246" i="2"/>
  <c r="DH326" i="2" s="1"/>
  <c r="DG246" i="2"/>
  <c r="DG326" i="2" s="1"/>
  <c r="DF246" i="2"/>
  <c r="DF326" i="2" s="1"/>
  <c r="DC246" i="2"/>
  <c r="DC326" i="2" s="1"/>
  <c r="DB246" i="2"/>
  <c r="DB326" i="2" s="1"/>
  <c r="DA246" i="2"/>
  <c r="DA326" i="2" s="1"/>
  <c r="CZ246" i="2"/>
  <c r="CZ326" i="2" s="1"/>
  <c r="CY246" i="2"/>
  <c r="CY326" i="2" s="1"/>
  <c r="CX246" i="2"/>
  <c r="CX326" i="2" s="1"/>
  <c r="CW246" i="2"/>
  <c r="CW326" i="2" s="1"/>
  <c r="CV246" i="2"/>
  <c r="CU246" i="2"/>
  <c r="CU326" i="2" s="1"/>
  <c r="CT246" i="2"/>
  <c r="CT326" i="2" s="1"/>
  <c r="CS246" i="2"/>
  <c r="CS326" i="2" s="1"/>
  <c r="CR246" i="2"/>
  <c r="CR326" i="2" s="1"/>
  <c r="CP246" i="2"/>
  <c r="CP326" i="2" s="1"/>
  <c r="CO246" i="2"/>
  <c r="CO326" i="2" s="1"/>
  <c r="CN246" i="2"/>
  <c r="CN326" i="2" s="1"/>
  <c r="CM246" i="2"/>
  <c r="CM326" i="2" s="1"/>
  <c r="CL246" i="2"/>
  <c r="CL326" i="2" s="1"/>
  <c r="CK246" i="2"/>
  <c r="CK326" i="2" s="1"/>
  <c r="CJ246" i="2"/>
  <c r="CJ326" i="2" s="1"/>
  <c r="CI246" i="2"/>
  <c r="CD246" i="2"/>
  <c r="BQ246" i="2"/>
  <c r="BD246" i="2"/>
  <c r="AP246" i="2"/>
  <c r="DD245" i="2"/>
  <c r="CQ245" i="2"/>
  <c r="CD245" i="2"/>
  <c r="BQ245" i="2"/>
  <c r="DQ244" i="2"/>
  <c r="DQ291" i="2" s="1"/>
  <c r="DP244" i="2"/>
  <c r="DP291" i="2" s="1"/>
  <c r="DO244" i="2"/>
  <c r="DO291" i="2" s="1"/>
  <c r="DN244" i="2"/>
  <c r="DN291" i="2" s="1"/>
  <c r="DM244" i="2"/>
  <c r="DM291" i="2" s="1"/>
  <c r="DL244" i="2"/>
  <c r="DL291" i="2" s="1"/>
  <c r="DK244" i="2"/>
  <c r="DK291" i="2" s="1"/>
  <c r="DJ244" i="2"/>
  <c r="DJ291" i="2" s="1"/>
  <c r="DI244" i="2"/>
  <c r="DI291" i="2" s="1"/>
  <c r="DH244" i="2"/>
  <c r="DH291" i="2" s="1"/>
  <c r="DG244" i="2"/>
  <c r="DG291" i="2" s="1"/>
  <c r="DF244" i="2"/>
  <c r="DC244" i="2"/>
  <c r="DC291" i="2" s="1"/>
  <c r="DB244" i="2"/>
  <c r="DB291" i="2" s="1"/>
  <c r="DA244" i="2"/>
  <c r="DA291" i="2" s="1"/>
  <c r="CZ244" i="2"/>
  <c r="CZ291" i="2" s="1"/>
  <c r="CY244" i="2"/>
  <c r="CY291" i="2" s="1"/>
  <c r="CX244" i="2"/>
  <c r="CX291" i="2" s="1"/>
  <c r="CW244" i="2"/>
  <c r="CW291" i="2" s="1"/>
  <c r="CV244" i="2"/>
  <c r="CV291" i="2" s="1"/>
  <c r="CU244" i="2"/>
  <c r="CU291" i="2" s="1"/>
  <c r="CT244" i="2"/>
  <c r="CT291" i="2" s="1"/>
  <c r="CS244" i="2"/>
  <c r="CS291" i="2" s="1"/>
  <c r="CR244" i="2"/>
  <c r="CP244" i="2"/>
  <c r="CP291" i="2" s="1"/>
  <c r="CO244" i="2"/>
  <c r="CO291" i="2" s="1"/>
  <c r="CN244" i="2"/>
  <c r="CN291" i="2" s="1"/>
  <c r="CM244" i="2"/>
  <c r="CM291" i="2" s="1"/>
  <c r="CL244" i="2"/>
  <c r="CL291" i="2" s="1"/>
  <c r="CK244" i="2"/>
  <c r="CK291" i="2" s="1"/>
  <c r="CJ244" i="2"/>
  <c r="CJ291" i="2" s="1"/>
  <c r="CI244" i="2"/>
  <c r="CI291" i="2" s="1"/>
  <c r="CH244" i="2"/>
  <c r="CH291" i="2" s="1"/>
  <c r="CG244" i="2"/>
  <c r="CG291" i="2" s="1"/>
  <c r="CF244" i="2"/>
  <c r="CF291" i="2" s="1"/>
  <c r="CE244" i="2"/>
  <c r="CE291" i="2" s="1"/>
  <c r="CC244" i="2"/>
  <c r="CC291" i="2" s="1"/>
  <c r="CB244" i="2"/>
  <c r="CB291" i="2" s="1"/>
  <c r="CA244" i="2"/>
  <c r="CA291" i="2" s="1"/>
  <c r="BZ244" i="2"/>
  <c r="BZ291" i="2" s="1"/>
  <c r="BY244" i="2"/>
  <c r="BY291" i="2" s="1"/>
  <c r="BX244" i="2"/>
  <c r="BX291" i="2" s="1"/>
  <c r="BW244" i="2"/>
  <c r="BW291" i="2" s="1"/>
  <c r="BV244" i="2"/>
  <c r="BV291" i="2" s="1"/>
  <c r="BU244" i="2"/>
  <c r="BU291" i="2" s="1"/>
  <c r="BT244" i="2"/>
  <c r="BT291" i="2" s="1"/>
  <c r="BS244" i="2"/>
  <c r="BR244" i="2"/>
  <c r="BR291" i="2" s="1"/>
  <c r="BP244" i="2"/>
  <c r="BP291" i="2" s="1"/>
  <c r="BO244" i="2"/>
  <c r="BO291" i="2" s="1"/>
  <c r="BN244" i="2"/>
  <c r="BN291" i="2" s="1"/>
  <c r="BM244" i="2"/>
  <c r="BM291" i="2" s="1"/>
  <c r="BL244" i="2"/>
  <c r="BL291" i="2" s="1"/>
  <c r="BK244" i="2"/>
  <c r="BJ244" i="2"/>
  <c r="BI244" i="2"/>
  <c r="BH244" i="2"/>
  <c r="BG244" i="2"/>
  <c r="BF244" i="2"/>
  <c r="BE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DQ243" i="2"/>
  <c r="DP243" i="2"/>
  <c r="DO243" i="2"/>
  <c r="DN243" i="2"/>
  <c r="DM243" i="2"/>
  <c r="DL243" i="2"/>
  <c r="DK243" i="2"/>
  <c r="DJ243" i="2"/>
  <c r="DI243" i="2"/>
  <c r="DH243" i="2"/>
  <c r="DG243" i="2"/>
  <c r="DF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P243" i="2"/>
  <c r="CO243" i="2"/>
  <c r="CN243" i="2"/>
  <c r="CM243" i="2"/>
  <c r="CL243" i="2"/>
  <c r="CK243" i="2"/>
  <c r="CJ243" i="2"/>
  <c r="CI243" i="2"/>
  <c r="CD243" i="2"/>
  <c r="BQ243" i="2"/>
  <c r="BD243" i="2"/>
  <c r="AP243" i="2"/>
  <c r="AB243" i="2"/>
  <c r="O243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P242" i="2"/>
  <c r="CO242" i="2"/>
  <c r="CN242" i="2"/>
  <c r="CM242" i="2"/>
  <c r="CL242" i="2"/>
  <c r="CK242" i="2"/>
  <c r="CJ242" i="2"/>
  <c r="CI242" i="2"/>
  <c r="CD242" i="2"/>
  <c r="BQ242" i="2"/>
  <c r="BD242" i="2"/>
  <c r="BD244" i="2" s="1"/>
  <c r="AP242" i="2"/>
  <c r="AB242" i="2"/>
  <c r="O242" i="2"/>
  <c r="DD241" i="2"/>
  <c r="CQ241" i="2"/>
  <c r="CD241" i="2"/>
  <c r="BQ241" i="2"/>
  <c r="DD238" i="2"/>
  <c r="CQ238" i="2"/>
  <c r="CD238" i="2"/>
  <c r="BQ238" i="2"/>
  <c r="CH234" i="2"/>
  <c r="CG234" i="2"/>
  <c r="CF234" i="2"/>
  <c r="CE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A234" i="2"/>
  <c r="Z234" i="2"/>
  <c r="X234" i="2"/>
  <c r="W234" i="2"/>
  <c r="V234" i="2"/>
  <c r="U234" i="2"/>
  <c r="T234" i="2"/>
  <c r="S234" i="2"/>
  <c r="R234" i="2"/>
  <c r="Q234" i="2"/>
  <c r="P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DQ233" i="2"/>
  <c r="DP233" i="2"/>
  <c r="DO233" i="2"/>
  <c r="DN233" i="2"/>
  <c r="DM233" i="2"/>
  <c r="DL233" i="2"/>
  <c r="DK233" i="2"/>
  <c r="DJ233" i="2"/>
  <c r="DI233" i="2"/>
  <c r="DH233" i="2"/>
  <c r="DG233" i="2"/>
  <c r="DF233" i="2"/>
  <c r="DC233" i="2"/>
  <c r="DB233" i="2"/>
  <c r="DA233" i="2"/>
  <c r="CZ233" i="2"/>
  <c r="CY233" i="2"/>
  <c r="CX233" i="2"/>
  <c r="CW233" i="2"/>
  <c r="CV233" i="2"/>
  <c r="CU233" i="2"/>
  <c r="CT233" i="2"/>
  <c r="CS233" i="2"/>
  <c r="CR233" i="2"/>
  <c r="CP233" i="2"/>
  <c r="CO233" i="2"/>
  <c r="CN233" i="2"/>
  <c r="CM233" i="2"/>
  <c r="CL233" i="2"/>
  <c r="CK233" i="2"/>
  <c r="CJ233" i="2"/>
  <c r="CI233" i="2"/>
  <c r="CD233" i="2"/>
  <c r="BQ233" i="2"/>
  <c r="BD233" i="2"/>
  <c r="AP233" i="2"/>
  <c r="Y233" i="2"/>
  <c r="Y234" i="2" s="1"/>
  <c r="O233" i="2"/>
  <c r="DQ232" i="2"/>
  <c r="DP232" i="2"/>
  <c r="DO232" i="2"/>
  <c r="DN232" i="2"/>
  <c r="DM232" i="2"/>
  <c r="DL232" i="2"/>
  <c r="DK232" i="2"/>
  <c r="DJ232" i="2"/>
  <c r="DI232" i="2"/>
  <c r="DH232" i="2"/>
  <c r="DG232" i="2"/>
  <c r="DF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P232" i="2"/>
  <c r="CO232" i="2"/>
  <c r="CN232" i="2"/>
  <c r="CM232" i="2"/>
  <c r="CL232" i="2"/>
  <c r="CK232" i="2"/>
  <c r="CJ232" i="2"/>
  <c r="CI232" i="2"/>
  <c r="CD232" i="2"/>
  <c r="BQ232" i="2"/>
  <c r="BD232" i="2"/>
  <c r="AP232" i="2"/>
  <c r="AB232" i="2"/>
  <c r="O232" i="2"/>
  <c r="CH230" i="2"/>
  <c r="CH327" i="2" s="1"/>
  <c r="CG230" i="2"/>
  <c r="CG327" i="2" s="1"/>
  <c r="CF230" i="2"/>
  <c r="CF327" i="2" s="1"/>
  <c r="CE230" i="2"/>
  <c r="CC230" i="2"/>
  <c r="CC327" i="2" s="1"/>
  <c r="CB230" i="2"/>
  <c r="CB327" i="2" s="1"/>
  <c r="CA230" i="2"/>
  <c r="CA327" i="2" s="1"/>
  <c r="BZ230" i="2"/>
  <c r="BZ327" i="2" s="1"/>
  <c r="BY230" i="2"/>
  <c r="BY327" i="2" s="1"/>
  <c r="BX230" i="2"/>
  <c r="BX327" i="2" s="1"/>
  <c r="BW230" i="2"/>
  <c r="BW327" i="2" s="1"/>
  <c r="BV230" i="2"/>
  <c r="BU230" i="2"/>
  <c r="BU327" i="2" s="1"/>
  <c r="BT230" i="2"/>
  <c r="BT327" i="2" s="1"/>
  <c r="BS230" i="2"/>
  <c r="BS327" i="2" s="1"/>
  <c r="BP230" i="2"/>
  <c r="BO230" i="2"/>
  <c r="BO327" i="2" s="1"/>
  <c r="BN230" i="2"/>
  <c r="BN327" i="2" s="1"/>
  <c r="BM230" i="2"/>
  <c r="BM327" i="2" s="1"/>
  <c r="BL230" i="2"/>
  <c r="BK230" i="2"/>
  <c r="BJ230" i="2"/>
  <c r="BI230" i="2"/>
  <c r="BH230" i="2"/>
  <c r="BG230" i="2"/>
  <c r="BF230" i="2"/>
  <c r="BE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DQ229" i="2"/>
  <c r="DQ230" i="2" s="1"/>
  <c r="DP229" i="2"/>
  <c r="DP230" i="2" s="1"/>
  <c r="DO229" i="2"/>
  <c r="DO230" i="2" s="1"/>
  <c r="DN229" i="2"/>
  <c r="DN230" i="2" s="1"/>
  <c r="DM229" i="2"/>
  <c r="DM230" i="2" s="1"/>
  <c r="DL229" i="2"/>
  <c r="DL230" i="2" s="1"/>
  <c r="DK229" i="2"/>
  <c r="DK230" i="2" s="1"/>
  <c r="DJ229" i="2"/>
  <c r="DJ230" i="2" s="1"/>
  <c r="DI229" i="2"/>
  <c r="DI230" i="2" s="1"/>
  <c r="DH229" i="2"/>
  <c r="DG229" i="2"/>
  <c r="DG230" i="2" s="1"/>
  <c r="DF229" i="2"/>
  <c r="DF230" i="2" s="1"/>
  <c r="DC229" i="2"/>
  <c r="DC230" i="2" s="1"/>
  <c r="DB229" i="2"/>
  <c r="DB230" i="2" s="1"/>
  <c r="DA229" i="2"/>
  <c r="DA230" i="2" s="1"/>
  <c r="CZ229" i="2"/>
  <c r="CZ230" i="2" s="1"/>
  <c r="CY229" i="2"/>
  <c r="CY230" i="2" s="1"/>
  <c r="CX229" i="2"/>
  <c r="CX230" i="2" s="1"/>
  <c r="CW229" i="2"/>
  <c r="CW230" i="2" s="1"/>
  <c r="CV229" i="2"/>
  <c r="CV230" i="2" s="1"/>
  <c r="CU229" i="2"/>
  <c r="CU230" i="2" s="1"/>
  <c r="CT229" i="2"/>
  <c r="CT230" i="2" s="1"/>
  <c r="CS229" i="2"/>
  <c r="CR229" i="2"/>
  <c r="CR230" i="2" s="1"/>
  <c r="CP229" i="2"/>
  <c r="CP230" i="2" s="1"/>
  <c r="CO229" i="2"/>
  <c r="CO230" i="2" s="1"/>
  <c r="CN229" i="2"/>
  <c r="CN230" i="2" s="1"/>
  <c r="CM229" i="2"/>
  <c r="CM230" i="2" s="1"/>
  <c r="CL229" i="2"/>
  <c r="CL230" i="2" s="1"/>
  <c r="CK229" i="2"/>
  <c r="CK230" i="2" s="1"/>
  <c r="CJ229" i="2"/>
  <c r="CJ230" i="2" s="1"/>
  <c r="CI229" i="2"/>
  <c r="CI230" i="2" s="1"/>
  <c r="BR229" i="2"/>
  <c r="BR230" i="2" s="1"/>
  <c r="BQ229" i="2"/>
  <c r="BD229" i="2"/>
  <c r="BD230" i="2" s="1"/>
  <c r="AP229" i="2"/>
  <c r="AP230" i="2" s="1"/>
  <c r="AB229" i="2"/>
  <c r="AB230" i="2" s="1"/>
  <c r="O229" i="2"/>
  <c r="O230" i="2" s="1"/>
  <c r="CH227" i="2"/>
  <c r="CG227" i="2"/>
  <c r="CF227" i="2"/>
  <c r="CE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DQ226" i="2"/>
  <c r="DQ227" i="2" s="1"/>
  <c r="DP226" i="2"/>
  <c r="DP227" i="2" s="1"/>
  <c r="DO226" i="2"/>
  <c r="DO227" i="2" s="1"/>
  <c r="DN226" i="2"/>
  <c r="DN227" i="2" s="1"/>
  <c r="DM226" i="2"/>
  <c r="DM227" i="2" s="1"/>
  <c r="DL226" i="2"/>
  <c r="DL227" i="2" s="1"/>
  <c r="DK226" i="2"/>
  <c r="DK227" i="2" s="1"/>
  <c r="DJ226" i="2"/>
  <c r="DJ227" i="2" s="1"/>
  <c r="DI226" i="2"/>
  <c r="DI227" i="2" s="1"/>
  <c r="DH226" i="2"/>
  <c r="DH227" i="2" s="1"/>
  <c r="DG226" i="2"/>
  <c r="DG227" i="2" s="1"/>
  <c r="DF226" i="2"/>
  <c r="DC226" i="2"/>
  <c r="DC227" i="2" s="1"/>
  <c r="DB226" i="2"/>
  <c r="DB227" i="2" s="1"/>
  <c r="DA226" i="2"/>
  <c r="DA227" i="2" s="1"/>
  <c r="CZ226" i="2"/>
  <c r="CZ227" i="2" s="1"/>
  <c r="CY226" i="2"/>
  <c r="CY227" i="2" s="1"/>
  <c r="CX226" i="2"/>
  <c r="CX227" i="2" s="1"/>
  <c r="CW226" i="2"/>
  <c r="CW227" i="2" s="1"/>
  <c r="CV226" i="2"/>
  <c r="CV227" i="2" s="1"/>
  <c r="CU226" i="2"/>
  <c r="CU227" i="2" s="1"/>
  <c r="CT226" i="2"/>
  <c r="CT227" i="2" s="1"/>
  <c r="CS226" i="2"/>
  <c r="CS227" i="2" s="1"/>
  <c r="CR226" i="2"/>
  <c r="CP226" i="2"/>
  <c r="CP227" i="2" s="1"/>
  <c r="CO226" i="2"/>
  <c r="CO227" i="2" s="1"/>
  <c r="CN226" i="2"/>
  <c r="CN227" i="2" s="1"/>
  <c r="CM226" i="2"/>
  <c r="CM227" i="2" s="1"/>
  <c r="CL226" i="2"/>
  <c r="CL227" i="2" s="1"/>
  <c r="CK226" i="2"/>
  <c r="CK227" i="2" s="1"/>
  <c r="CJ226" i="2"/>
  <c r="CI226" i="2"/>
  <c r="CI227" i="2" s="1"/>
  <c r="CD226" i="2"/>
  <c r="BQ226" i="2"/>
  <c r="BD226" i="2"/>
  <c r="BD227" i="2" s="1"/>
  <c r="AP226" i="2"/>
  <c r="AP227" i="2" s="1"/>
  <c r="AB226" i="2"/>
  <c r="AB227" i="2" s="1"/>
  <c r="O226" i="2"/>
  <c r="O227" i="2" s="1"/>
  <c r="CH224" i="2"/>
  <c r="CG224" i="2"/>
  <c r="CF224" i="2"/>
  <c r="CE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Z224" i="2"/>
  <c r="Y224" i="2"/>
  <c r="X224" i="2"/>
  <c r="W224" i="2"/>
  <c r="V224" i="2"/>
  <c r="U224" i="2"/>
  <c r="T224" i="2"/>
  <c r="S224" i="2"/>
  <c r="R224" i="2"/>
  <c r="Q224" i="2"/>
  <c r="P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P223" i="2"/>
  <c r="CO223" i="2"/>
  <c r="CN223" i="2"/>
  <c r="CM223" i="2"/>
  <c r="CL223" i="2"/>
  <c r="CK223" i="2"/>
  <c r="CJ223" i="2"/>
  <c r="CI223" i="2"/>
  <c r="CD223" i="2"/>
  <c r="BQ223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P222" i="2"/>
  <c r="CO222" i="2"/>
  <c r="CN222" i="2"/>
  <c r="CM222" i="2"/>
  <c r="CL222" i="2"/>
  <c r="CK222" i="2"/>
  <c r="CJ222" i="2"/>
  <c r="CI222" i="2"/>
  <c r="CD222" i="2"/>
  <c r="BQ222" i="2"/>
  <c r="BD222" i="2"/>
  <c r="AP222" i="2"/>
  <c r="AB222" i="2"/>
  <c r="O222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P221" i="2"/>
  <c r="CO221" i="2"/>
  <c r="CN221" i="2"/>
  <c r="CM221" i="2"/>
  <c r="CL221" i="2"/>
  <c r="CK221" i="2"/>
  <c r="CJ221" i="2"/>
  <c r="CI221" i="2"/>
  <c r="CD221" i="2"/>
  <c r="BQ221" i="2"/>
  <c r="BD221" i="2"/>
  <c r="AP221" i="2"/>
  <c r="AA221" i="2"/>
  <c r="O221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P220" i="2"/>
  <c r="CO220" i="2"/>
  <c r="CN220" i="2"/>
  <c r="CM220" i="2"/>
  <c r="CL220" i="2"/>
  <c r="CK220" i="2"/>
  <c r="CJ220" i="2"/>
  <c r="CI220" i="2"/>
  <c r="CD220" i="2"/>
  <c r="BQ220" i="2"/>
  <c r="BD220" i="2"/>
  <c r="AP220" i="2"/>
  <c r="AB220" i="2"/>
  <c r="O220" i="2"/>
  <c r="CH218" i="2"/>
  <c r="CG218" i="2"/>
  <c r="CF218" i="2"/>
  <c r="CE218" i="2"/>
  <c r="CC218" i="2"/>
  <c r="CB218" i="2"/>
  <c r="CA218" i="2"/>
  <c r="BZ218" i="2"/>
  <c r="BY218" i="2"/>
  <c r="BX218" i="2"/>
  <c r="BW218" i="2"/>
  <c r="BV218" i="2"/>
  <c r="BU218" i="2"/>
  <c r="BT218" i="2"/>
  <c r="BS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O218" i="2"/>
  <c r="AL218" i="2"/>
  <c r="AK218" i="2"/>
  <c r="AJ218" i="2"/>
  <c r="AI218" i="2"/>
  <c r="AH218" i="2"/>
  <c r="AG218" i="2"/>
  <c r="AF218" i="2"/>
  <c r="AE218" i="2"/>
  <c r="AD218" i="2"/>
  <c r="AC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P217" i="2"/>
  <c r="CO217" i="2"/>
  <c r="CN217" i="2"/>
  <c r="CM217" i="2"/>
  <c r="CL217" i="2"/>
  <c r="CK217" i="2"/>
  <c r="CJ217" i="2"/>
  <c r="CI217" i="2"/>
  <c r="CD217" i="2"/>
  <c r="BQ217" i="2"/>
  <c r="BD217" i="2"/>
  <c r="AN217" i="2"/>
  <c r="AN218" i="2" s="1"/>
  <c r="AB217" i="2"/>
  <c r="O217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P216" i="2"/>
  <c r="CO216" i="2"/>
  <c r="CN216" i="2"/>
  <c r="CM216" i="2"/>
  <c r="CL216" i="2"/>
  <c r="CK216" i="2"/>
  <c r="CJ216" i="2"/>
  <c r="CI216" i="2"/>
  <c r="CD216" i="2"/>
  <c r="BQ216" i="2"/>
  <c r="BD216" i="2"/>
  <c r="AP216" i="2"/>
  <c r="AB216" i="2"/>
  <c r="O216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P215" i="2"/>
  <c r="CO215" i="2"/>
  <c r="CN215" i="2"/>
  <c r="CM215" i="2"/>
  <c r="CL215" i="2"/>
  <c r="CK215" i="2"/>
  <c r="CJ215" i="2"/>
  <c r="CI215" i="2"/>
  <c r="CD215" i="2"/>
  <c r="BQ215" i="2"/>
  <c r="BD215" i="2"/>
  <c r="AM215" i="2"/>
  <c r="AB215" i="2"/>
  <c r="O215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P214" i="2"/>
  <c r="CO214" i="2"/>
  <c r="CN214" i="2"/>
  <c r="CM214" i="2"/>
  <c r="CL214" i="2"/>
  <c r="CK214" i="2"/>
  <c r="CJ214" i="2"/>
  <c r="CI214" i="2"/>
  <c r="CD214" i="2"/>
  <c r="BQ214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P213" i="2"/>
  <c r="CO213" i="2"/>
  <c r="CN213" i="2"/>
  <c r="CM213" i="2"/>
  <c r="CL213" i="2"/>
  <c r="CK213" i="2"/>
  <c r="CJ213" i="2"/>
  <c r="CI213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P212" i="2"/>
  <c r="CO212" i="2"/>
  <c r="CN212" i="2"/>
  <c r="CM212" i="2"/>
  <c r="CL212" i="2"/>
  <c r="CK212" i="2"/>
  <c r="CJ212" i="2"/>
  <c r="CI212" i="2"/>
  <c r="CD212" i="2"/>
  <c r="BQ212" i="2"/>
  <c r="BD212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P211" i="2"/>
  <c r="CO211" i="2"/>
  <c r="CN211" i="2"/>
  <c r="CM211" i="2"/>
  <c r="CL211" i="2"/>
  <c r="CK211" i="2"/>
  <c r="CJ211" i="2"/>
  <c r="CI211" i="2"/>
  <c r="CD211" i="2"/>
  <c r="BQ211" i="2"/>
  <c r="BD211" i="2"/>
  <c r="AP211" i="2"/>
  <c r="AB211" i="2"/>
  <c r="O211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P210" i="2"/>
  <c r="CO210" i="2"/>
  <c r="CN210" i="2"/>
  <c r="CM210" i="2"/>
  <c r="CL210" i="2"/>
  <c r="CK210" i="2"/>
  <c r="CJ210" i="2"/>
  <c r="CI210" i="2"/>
  <c r="CD210" i="2"/>
  <c r="BQ210" i="2"/>
  <c r="BD210" i="2"/>
  <c r="AP210" i="2"/>
  <c r="AB210" i="2"/>
  <c r="O210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P209" i="2"/>
  <c r="CO209" i="2"/>
  <c r="CN209" i="2"/>
  <c r="CM209" i="2"/>
  <c r="CL209" i="2"/>
  <c r="CK209" i="2"/>
  <c r="CJ209" i="2"/>
  <c r="CI209" i="2"/>
  <c r="BR209" i="2"/>
  <c r="CD209" i="2" s="1"/>
  <c r="BQ209" i="2"/>
  <c r="BD209" i="2"/>
  <c r="AP209" i="2"/>
  <c r="AB209" i="2"/>
  <c r="O209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P208" i="2"/>
  <c r="CO208" i="2"/>
  <c r="CN208" i="2"/>
  <c r="CM208" i="2"/>
  <c r="CL208" i="2"/>
  <c r="CK208" i="2"/>
  <c r="CJ208" i="2"/>
  <c r="CI208" i="2"/>
  <c r="CD208" i="2"/>
  <c r="BQ208" i="2"/>
  <c r="BD208" i="2"/>
  <c r="AP208" i="2"/>
  <c r="AB208" i="2"/>
  <c r="O208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P207" i="2"/>
  <c r="CO207" i="2"/>
  <c r="CN207" i="2"/>
  <c r="CM207" i="2"/>
  <c r="CL207" i="2"/>
  <c r="CK207" i="2"/>
  <c r="CJ207" i="2"/>
  <c r="CI207" i="2"/>
  <c r="CD207" i="2"/>
  <c r="BQ207" i="2"/>
  <c r="BD207" i="2"/>
  <c r="AP207" i="2"/>
  <c r="AB207" i="2"/>
  <c r="O207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P206" i="2"/>
  <c r="CO206" i="2"/>
  <c r="CN206" i="2"/>
  <c r="CM206" i="2"/>
  <c r="CL206" i="2"/>
  <c r="CK206" i="2"/>
  <c r="CJ206" i="2"/>
  <c r="CI206" i="2"/>
  <c r="CD206" i="2"/>
  <c r="BQ206" i="2"/>
  <c r="BD206" i="2"/>
  <c r="AP206" i="2"/>
  <c r="AB206" i="2"/>
  <c r="O206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P205" i="2"/>
  <c r="CO205" i="2"/>
  <c r="CN205" i="2"/>
  <c r="CM205" i="2"/>
  <c r="CL205" i="2"/>
  <c r="CK205" i="2"/>
  <c r="CJ205" i="2"/>
  <c r="CI205" i="2"/>
  <c r="CD205" i="2"/>
  <c r="BQ205" i="2"/>
  <c r="BD205" i="2"/>
  <c r="AP205" i="2"/>
  <c r="AB205" i="2"/>
  <c r="O205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P204" i="2"/>
  <c r="CO204" i="2"/>
  <c r="CN204" i="2"/>
  <c r="CM204" i="2"/>
  <c r="CL204" i="2"/>
  <c r="CK204" i="2"/>
  <c r="CJ204" i="2"/>
  <c r="CI204" i="2"/>
  <c r="CD204" i="2"/>
  <c r="BQ204" i="2"/>
  <c r="BD204" i="2"/>
  <c r="AP204" i="2"/>
  <c r="AB204" i="2"/>
  <c r="O204" i="2"/>
  <c r="CH202" i="2"/>
  <c r="CG202" i="2"/>
  <c r="CF202" i="2"/>
  <c r="CE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P201" i="2"/>
  <c r="CO201" i="2"/>
  <c r="CN201" i="2"/>
  <c r="CM201" i="2"/>
  <c r="CL201" i="2"/>
  <c r="CK201" i="2"/>
  <c r="CJ201" i="2"/>
  <c r="CI201" i="2"/>
  <c r="CD201" i="2"/>
  <c r="BQ201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P200" i="2"/>
  <c r="CO200" i="2"/>
  <c r="CN200" i="2"/>
  <c r="CM200" i="2"/>
  <c r="CL200" i="2"/>
  <c r="CK200" i="2"/>
  <c r="CJ200" i="2"/>
  <c r="CI200" i="2"/>
  <c r="CD200" i="2"/>
  <c r="BQ200" i="2"/>
  <c r="BD200" i="2"/>
  <c r="BD202" i="2" s="1"/>
  <c r="AP200" i="2"/>
  <c r="AP202" i="2" s="1"/>
  <c r="AB200" i="2"/>
  <c r="AB202" i="2" s="1"/>
  <c r="O200" i="2"/>
  <c r="O202" i="2" s="1"/>
  <c r="CH198" i="2"/>
  <c r="CG198" i="2"/>
  <c r="CF198" i="2"/>
  <c r="CE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P197" i="2"/>
  <c r="CO197" i="2"/>
  <c r="CN197" i="2"/>
  <c r="CM197" i="2"/>
  <c r="CL197" i="2"/>
  <c r="CK197" i="2"/>
  <c r="CJ197" i="2"/>
  <c r="CI197" i="2"/>
  <c r="CD197" i="2"/>
  <c r="BQ197" i="2"/>
  <c r="BD197" i="2"/>
  <c r="AP197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P196" i="2"/>
  <c r="CO196" i="2"/>
  <c r="CN196" i="2"/>
  <c r="CM196" i="2"/>
  <c r="CL196" i="2"/>
  <c r="CK196" i="2"/>
  <c r="CJ196" i="2"/>
  <c r="CI196" i="2"/>
  <c r="CD196" i="2"/>
  <c r="BQ196" i="2"/>
  <c r="BD196" i="2"/>
  <c r="AP196" i="2"/>
  <c r="AB196" i="2"/>
  <c r="AB198" i="2" s="1"/>
  <c r="O196" i="2"/>
  <c r="O198" i="2" s="1"/>
  <c r="CH194" i="2"/>
  <c r="CG194" i="2"/>
  <c r="CF194" i="2"/>
  <c r="CE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O194" i="2"/>
  <c r="BN194" i="2"/>
  <c r="BM194" i="2"/>
  <c r="BL194" i="2"/>
  <c r="BK194" i="2"/>
  <c r="BJ194" i="2"/>
  <c r="BI194" i="2"/>
  <c r="BH194" i="2"/>
  <c r="BG194" i="2"/>
  <c r="BF194" i="2"/>
  <c r="BE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P193" i="2"/>
  <c r="CO193" i="2"/>
  <c r="CN193" i="2"/>
  <c r="CM193" i="2"/>
  <c r="CL193" i="2"/>
  <c r="CK193" i="2"/>
  <c r="CJ193" i="2"/>
  <c r="CI193" i="2"/>
  <c r="CD193" i="2"/>
  <c r="BQ193" i="2"/>
  <c r="BD193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P192" i="2"/>
  <c r="CO192" i="2"/>
  <c r="CN192" i="2"/>
  <c r="CM192" i="2"/>
  <c r="CL192" i="2"/>
  <c r="CK192" i="2"/>
  <c r="CJ192" i="2"/>
  <c r="CI192" i="2"/>
  <c r="CD192" i="2"/>
  <c r="BQ192" i="2"/>
  <c r="BD192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P191" i="2"/>
  <c r="CO191" i="2"/>
  <c r="CN191" i="2"/>
  <c r="CM191" i="2"/>
  <c r="CL191" i="2"/>
  <c r="CK191" i="2"/>
  <c r="CJ191" i="2"/>
  <c r="CI191" i="2"/>
  <c r="CD191" i="2"/>
  <c r="BQ191" i="2"/>
  <c r="BD191" i="2"/>
  <c r="AP191" i="2"/>
  <c r="AB191" i="2"/>
  <c r="O191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P190" i="2"/>
  <c r="CO190" i="2"/>
  <c r="CN190" i="2"/>
  <c r="CM190" i="2"/>
  <c r="CL190" i="2"/>
  <c r="CK190" i="2"/>
  <c r="CJ190" i="2"/>
  <c r="CI190" i="2"/>
  <c r="CD190" i="2"/>
  <c r="BQ190" i="2"/>
  <c r="BD190" i="2"/>
  <c r="AP190" i="2"/>
  <c r="AB190" i="2"/>
  <c r="O190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P189" i="2"/>
  <c r="CO189" i="2"/>
  <c r="CN189" i="2"/>
  <c r="CM189" i="2"/>
  <c r="CL189" i="2"/>
  <c r="CK189" i="2"/>
  <c r="CJ189" i="2"/>
  <c r="CI189" i="2"/>
  <c r="CD189" i="2"/>
  <c r="BQ189" i="2"/>
  <c r="BD189" i="2"/>
  <c r="AP189" i="2"/>
  <c r="AB189" i="2"/>
  <c r="O189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P188" i="2"/>
  <c r="CO188" i="2"/>
  <c r="CN188" i="2"/>
  <c r="CM188" i="2"/>
  <c r="CL188" i="2"/>
  <c r="CK188" i="2"/>
  <c r="CJ188" i="2"/>
  <c r="CI188" i="2"/>
  <c r="CD188" i="2"/>
  <c r="BQ188" i="2"/>
  <c r="BD188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P187" i="2"/>
  <c r="CO187" i="2"/>
  <c r="CN187" i="2"/>
  <c r="CM187" i="2"/>
  <c r="CL187" i="2"/>
  <c r="CK187" i="2"/>
  <c r="CJ187" i="2"/>
  <c r="CI187" i="2"/>
  <c r="CD187" i="2"/>
  <c r="BQ187" i="2"/>
  <c r="BD187" i="2"/>
  <c r="AP187" i="2"/>
  <c r="AB187" i="2"/>
  <c r="O187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P186" i="2"/>
  <c r="CO186" i="2"/>
  <c r="CN186" i="2"/>
  <c r="CM186" i="2"/>
  <c r="CL186" i="2"/>
  <c r="CK186" i="2"/>
  <c r="CJ186" i="2"/>
  <c r="CI186" i="2"/>
  <c r="CD186" i="2"/>
  <c r="BQ186" i="2"/>
  <c r="BD186" i="2"/>
  <c r="AP186" i="2"/>
  <c r="AB186" i="2"/>
  <c r="O186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P185" i="2"/>
  <c r="CO185" i="2"/>
  <c r="CN185" i="2"/>
  <c r="CM185" i="2"/>
  <c r="CL185" i="2"/>
  <c r="CK185" i="2"/>
  <c r="CJ185" i="2"/>
  <c r="CI185" i="2"/>
  <c r="CD185" i="2"/>
  <c r="BQ185" i="2"/>
  <c r="BD185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P184" i="2"/>
  <c r="CO184" i="2"/>
  <c r="CN184" i="2"/>
  <c r="CM184" i="2"/>
  <c r="CL184" i="2"/>
  <c r="CK184" i="2"/>
  <c r="CJ184" i="2"/>
  <c r="CI184" i="2"/>
  <c r="CD184" i="2"/>
  <c r="BQ184" i="2"/>
  <c r="BD184" i="2"/>
  <c r="AP184" i="2"/>
  <c r="AB184" i="2"/>
  <c r="O184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P183" i="2"/>
  <c r="CO183" i="2"/>
  <c r="CN183" i="2"/>
  <c r="CM183" i="2"/>
  <c r="CL183" i="2"/>
  <c r="CK183" i="2"/>
  <c r="CJ183" i="2"/>
  <c r="CI183" i="2"/>
  <c r="CD183" i="2"/>
  <c r="BQ183" i="2"/>
  <c r="BD183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P182" i="2"/>
  <c r="CO182" i="2"/>
  <c r="CN182" i="2"/>
  <c r="CM182" i="2"/>
  <c r="CL182" i="2"/>
  <c r="CK182" i="2"/>
  <c r="CJ182" i="2"/>
  <c r="CI182" i="2"/>
  <c r="CD182" i="2"/>
  <c r="BP182" i="2"/>
  <c r="BD182" i="2"/>
  <c r="AP182" i="2"/>
  <c r="AB182" i="2"/>
  <c r="O182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P181" i="2"/>
  <c r="CO181" i="2"/>
  <c r="CN181" i="2"/>
  <c r="CM181" i="2"/>
  <c r="CL181" i="2"/>
  <c r="CK181" i="2"/>
  <c r="CJ181" i="2"/>
  <c r="CI181" i="2"/>
  <c r="CD181" i="2"/>
  <c r="BQ181" i="2"/>
  <c r="BD181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P180" i="2"/>
  <c r="CO180" i="2"/>
  <c r="CN180" i="2"/>
  <c r="CM180" i="2"/>
  <c r="CL180" i="2"/>
  <c r="CK180" i="2"/>
  <c r="CJ180" i="2"/>
  <c r="CI180" i="2"/>
  <c r="CD180" i="2"/>
  <c r="BQ180" i="2"/>
  <c r="BD180" i="2"/>
  <c r="AP180" i="2"/>
  <c r="AB180" i="2"/>
  <c r="O180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P179" i="2"/>
  <c r="CO179" i="2"/>
  <c r="CN179" i="2"/>
  <c r="CM179" i="2"/>
  <c r="CL179" i="2"/>
  <c r="CK179" i="2"/>
  <c r="CJ179" i="2"/>
  <c r="CI179" i="2"/>
  <c r="CD179" i="2"/>
  <c r="BQ179" i="2"/>
  <c r="BD179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P178" i="2"/>
  <c r="CO178" i="2"/>
  <c r="CN178" i="2"/>
  <c r="CM178" i="2"/>
  <c r="CL178" i="2"/>
  <c r="CK178" i="2"/>
  <c r="CJ178" i="2"/>
  <c r="CI178" i="2"/>
  <c r="CD178" i="2"/>
  <c r="BQ178" i="2"/>
  <c r="BD178" i="2"/>
  <c r="AP178" i="2"/>
  <c r="AB178" i="2"/>
  <c r="O178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P177" i="2"/>
  <c r="CO177" i="2"/>
  <c r="CN177" i="2"/>
  <c r="CM177" i="2"/>
  <c r="CL177" i="2"/>
  <c r="CK177" i="2"/>
  <c r="CJ177" i="2"/>
  <c r="CI177" i="2"/>
  <c r="CD177" i="2"/>
  <c r="BQ177" i="2"/>
  <c r="BD177" i="2"/>
  <c r="AP177" i="2"/>
  <c r="AB177" i="2"/>
  <c r="O177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P176" i="2"/>
  <c r="CO176" i="2"/>
  <c r="CN176" i="2"/>
  <c r="CM176" i="2"/>
  <c r="CL176" i="2"/>
  <c r="CK176" i="2"/>
  <c r="CJ176" i="2"/>
  <c r="CI176" i="2"/>
  <c r="CD176" i="2"/>
  <c r="BQ176" i="2"/>
  <c r="BD176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P175" i="2"/>
  <c r="CO175" i="2"/>
  <c r="CN175" i="2"/>
  <c r="CM175" i="2"/>
  <c r="CL175" i="2"/>
  <c r="CK175" i="2"/>
  <c r="CJ175" i="2"/>
  <c r="CI175" i="2"/>
  <c r="CD175" i="2"/>
  <c r="BQ175" i="2"/>
  <c r="BD175" i="2"/>
  <c r="AP175" i="2"/>
  <c r="AB175" i="2"/>
  <c r="O175" i="2"/>
  <c r="DD174" i="2"/>
  <c r="CQ174" i="2"/>
  <c r="CD174" i="2"/>
  <c r="BQ174" i="2"/>
  <c r="CH173" i="2"/>
  <c r="CG173" i="2"/>
  <c r="CF173" i="2"/>
  <c r="CE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P172" i="2"/>
  <c r="CO172" i="2"/>
  <c r="CN172" i="2"/>
  <c r="CM172" i="2"/>
  <c r="CL172" i="2"/>
  <c r="CK172" i="2"/>
  <c r="CJ172" i="2"/>
  <c r="CI172" i="2"/>
  <c r="CD172" i="2"/>
  <c r="BQ172" i="2"/>
  <c r="BD172" i="2"/>
  <c r="AP172" i="2"/>
  <c r="AB172" i="2"/>
  <c r="O172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P171" i="2"/>
  <c r="CO171" i="2"/>
  <c r="CN171" i="2"/>
  <c r="CM171" i="2"/>
  <c r="CL171" i="2"/>
  <c r="CK171" i="2"/>
  <c r="CJ171" i="2"/>
  <c r="CI171" i="2"/>
  <c r="CD171" i="2"/>
  <c r="BQ171" i="2"/>
  <c r="BD171" i="2"/>
  <c r="AP171" i="2"/>
  <c r="AB171" i="2"/>
  <c r="O171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P170" i="2"/>
  <c r="CO170" i="2"/>
  <c r="CN170" i="2"/>
  <c r="CM170" i="2"/>
  <c r="CL170" i="2"/>
  <c r="CK170" i="2"/>
  <c r="CJ170" i="2"/>
  <c r="CI170" i="2"/>
  <c r="CD170" i="2"/>
  <c r="BQ170" i="2"/>
  <c r="BD170" i="2"/>
  <c r="AP170" i="2"/>
  <c r="AB170" i="2"/>
  <c r="O170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P169" i="2"/>
  <c r="CO169" i="2"/>
  <c r="CN169" i="2"/>
  <c r="CM169" i="2"/>
  <c r="CL169" i="2"/>
  <c r="CK169" i="2"/>
  <c r="CJ169" i="2"/>
  <c r="CI169" i="2"/>
  <c r="CD169" i="2"/>
  <c r="BQ169" i="2"/>
  <c r="BD169" i="2"/>
  <c r="AP169" i="2"/>
  <c r="AB169" i="2"/>
  <c r="O169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P168" i="2"/>
  <c r="CO168" i="2"/>
  <c r="CN168" i="2"/>
  <c r="CM168" i="2"/>
  <c r="CL168" i="2"/>
  <c r="CK168" i="2"/>
  <c r="CJ168" i="2"/>
  <c r="CI168" i="2"/>
  <c r="CD168" i="2"/>
  <c r="BQ168" i="2"/>
  <c r="BD168" i="2"/>
  <c r="AP168" i="2"/>
  <c r="AB168" i="2"/>
  <c r="O168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P167" i="2"/>
  <c r="CO167" i="2"/>
  <c r="CN167" i="2"/>
  <c r="CM167" i="2"/>
  <c r="CL167" i="2"/>
  <c r="CK167" i="2"/>
  <c r="CJ167" i="2"/>
  <c r="CI167" i="2"/>
  <c r="CD167" i="2"/>
  <c r="BQ167" i="2"/>
  <c r="BD167" i="2"/>
  <c r="AP167" i="2"/>
  <c r="AB167" i="2"/>
  <c r="O167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P166" i="2"/>
  <c r="CO166" i="2"/>
  <c r="CN166" i="2"/>
  <c r="CM166" i="2"/>
  <c r="CL166" i="2"/>
  <c r="CK166" i="2"/>
  <c r="CJ166" i="2"/>
  <c r="CI166" i="2"/>
  <c r="CD166" i="2"/>
  <c r="BQ166" i="2"/>
  <c r="BD166" i="2"/>
  <c r="AP166" i="2"/>
  <c r="AB166" i="2"/>
  <c r="O166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P165" i="2"/>
  <c r="CO165" i="2"/>
  <c r="CN165" i="2"/>
  <c r="CM165" i="2"/>
  <c r="CL165" i="2"/>
  <c r="CK165" i="2"/>
  <c r="CJ165" i="2"/>
  <c r="CI165" i="2"/>
  <c r="CD165" i="2"/>
  <c r="BQ165" i="2"/>
  <c r="BD165" i="2"/>
  <c r="AP165" i="2"/>
  <c r="AB165" i="2"/>
  <c r="O165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P164" i="2"/>
  <c r="CO164" i="2"/>
  <c r="CN164" i="2"/>
  <c r="CM164" i="2"/>
  <c r="CL164" i="2"/>
  <c r="CK164" i="2"/>
  <c r="CJ164" i="2"/>
  <c r="CI164" i="2"/>
  <c r="CD164" i="2"/>
  <c r="BQ164" i="2"/>
  <c r="BD164" i="2"/>
  <c r="AP164" i="2"/>
  <c r="AB164" i="2"/>
  <c r="O164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P163" i="2"/>
  <c r="CO163" i="2"/>
  <c r="CN163" i="2"/>
  <c r="CM163" i="2"/>
  <c r="CL163" i="2"/>
  <c r="CK163" i="2"/>
  <c r="CJ163" i="2"/>
  <c r="CI163" i="2"/>
  <c r="CD163" i="2"/>
  <c r="BQ163" i="2"/>
  <c r="BD163" i="2"/>
  <c r="AP163" i="2"/>
  <c r="AB163" i="2"/>
  <c r="O163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P162" i="2"/>
  <c r="CO162" i="2"/>
  <c r="CN162" i="2"/>
  <c r="CM162" i="2"/>
  <c r="CL162" i="2"/>
  <c r="CK162" i="2"/>
  <c r="CJ162" i="2"/>
  <c r="CI162" i="2"/>
  <c r="CD162" i="2"/>
  <c r="BQ162" i="2"/>
  <c r="BD162" i="2"/>
  <c r="AP162" i="2"/>
  <c r="AB162" i="2"/>
  <c r="O162" i="2"/>
  <c r="CH160" i="2"/>
  <c r="CG160" i="2"/>
  <c r="CF160" i="2"/>
  <c r="CE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P160" i="2"/>
  <c r="BO160" i="2"/>
  <c r="BN160" i="2"/>
  <c r="BL160" i="2"/>
  <c r="BK160" i="2"/>
  <c r="BJ160" i="2"/>
  <c r="BI160" i="2"/>
  <c r="BH160" i="2"/>
  <c r="BG160" i="2"/>
  <c r="BF160" i="2"/>
  <c r="BE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O160" i="2"/>
  <c r="AN160" i="2"/>
  <c r="AM160" i="2"/>
  <c r="AL160" i="2"/>
  <c r="AK160" i="2"/>
  <c r="AJ160" i="2"/>
  <c r="AH160" i="2"/>
  <c r="AG160" i="2"/>
  <c r="AF160" i="2"/>
  <c r="AE160" i="2"/>
  <c r="AD160" i="2"/>
  <c r="AC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P159" i="2"/>
  <c r="CO159" i="2"/>
  <c r="CN159" i="2"/>
  <c r="CM159" i="2"/>
  <c r="CL159" i="2"/>
  <c r="CK159" i="2"/>
  <c r="CJ159" i="2"/>
  <c r="CI159" i="2"/>
  <c r="CD159" i="2"/>
  <c r="BM159" i="2"/>
  <c r="BD159" i="2"/>
  <c r="AP159" i="2"/>
  <c r="AB159" i="2"/>
  <c r="O159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P158" i="2"/>
  <c r="CO158" i="2"/>
  <c r="CN158" i="2"/>
  <c r="CM158" i="2"/>
  <c r="CL158" i="2"/>
  <c r="CK158" i="2"/>
  <c r="CJ158" i="2"/>
  <c r="CI158" i="2"/>
  <c r="CD158" i="2"/>
  <c r="BQ158" i="2"/>
  <c r="BD158" i="2"/>
  <c r="AP158" i="2"/>
  <c r="AB158" i="2"/>
  <c r="O158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P157" i="2"/>
  <c r="CO157" i="2"/>
  <c r="CN157" i="2"/>
  <c r="CM157" i="2"/>
  <c r="CL157" i="2"/>
  <c r="CK157" i="2"/>
  <c r="CJ157" i="2"/>
  <c r="CI157" i="2"/>
  <c r="CD157" i="2"/>
  <c r="BQ157" i="2"/>
  <c r="BD157" i="2"/>
  <c r="AP157" i="2"/>
  <c r="AB157" i="2"/>
  <c r="O157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P156" i="2"/>
  <c r="CO156" i="2"/>
  <c r="CN156" i="2"/>
  <c r="CM156" i="2"/>
  <c r="CL156" i="2"/>
  <c r="CK156" i="2"/>
  <c r="CJ156" i="2"/>
  <c r="CI156" i="2"/>
  <c r="CD156" i="2"/>
  <c r="BQ156" i="2"/>
  <c r="BD156" i="2"/>
  <c r="AP156" i="2"/>
  <c r="AB156" i="2"/>
  <c r="O156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P155" i="2"/>
  <c r="CO155" i="2"/>
  <c r="CN155" i="2"/>
  <c r="CM155" i="2"/>
  <c r="CL155" i="2"/>
  <c r="CK155" i="2"/>
  <c r="CJ155" i="2"/>
  <c r="CI155" i="2"/>
  <c r="CD155" i="2"/>
  <c r="BQ155" i="2"/>
  <c r="BD155" i="2"/>
  <c r="AP155" i="2"/>
  <c r="AB155" i="2"/>
  <c r="O155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P154" i="2"/>
  <c r="CO154" i="2"/>
  <c r="CN154" i="2"/>
  <c r="CM154" i="2"/>
  <c r="CL154" i="2"/>
  <c r="CK154" i="2"/>
  <c r="CJ154" i="2"/>
  <c r="CI154" i="2"/>
  <c r="CD154" i="2"/>
  <c r="BQ154" i="2"/>
  <c r="BD154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P153" i="2"/>
  <c r="CO153" i="2"/>
  <c r="CN153" i="2"/>
  <c r="CM153" i="2"/>
  <c r="CL153" i="2"/>
  <c r="CK153" i="2"/>
  <c r="CJ153" i="2"/>
  <c r="CI153" i="2"/>
  <c r="CD153" i="2"/>
  <c r="BQ153" i="2"/>
  <c r="BD153" i="2"/>
  <c r="AP153" i="2"/>
  <c r="AB153" i="2"/>
  <c r="O153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P152" i="2"/>
  <c r="CO152" i="2"/>
  <c r="CN152" i="2"/>
  <c r="CM152" i="2"/>
  <c r="CL152" i="2"/>
  <c r="CK152" i="2"/>
  <c r="CJ152" i="2"/>
  <c r="CI152" i="2"/>
  <c r="CD152" i="2"/>
  <c r="BQ152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P151" i="2"/>
  <c r="CO151" i="2"/>
  <c r="CN151" i="2"/>
  <c r="CM151" i="2"/>
  <c r="CL151" i="2"/>
  <c r="CK151" i="2"/>
  <c r="CJ151" i="2"/>
  <c r="CI151" i="2"/>
  <c r="CD151" i="2"/>
  <c r="BQ151" i="2"/>
  <c r="BD151" i="2"/>
  <c r="AP151" i="2"/>
  <c r="AB151" i="2"/>
  <c r="O151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P150" i="2"/>
  <c r="CO150" i="2"/>
  <c r="CN150" i="2"/>
  <c r="CM150" i="2"/>
  <c r="CL150" i="2"/>
  <c r="CK150" i="2"/>
  <c r="CJ150" i="2"/>
  <c r="CI150" i="2"/>
  <c r="CD150" i="2"/>
  <c r="BQ150" i="2"/>
  <c r="BD150" i="2"/>
  <c r="AI150" i="2"/>
  <c r="AP150" i="2" s="1"/>
  <c r="AB150" i="2"/>
  <c r="O150" i="2"/>
  <c r="DD149" i="2"/>
  <c r="CQ149" i="2"/>
  <c r="CD149" i="2"/>
  <c r="BQ149" i="2"/>
  <c r="CH148" i="2"/>
  <c r="CG148" i="2"/>
  <c r="CF148" i="2"/>
  <c r="CE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P148" i="2"/>
  <c r="BO148" i="2"/>
  <c r="BN148" i="2"/>
  <c r="BL148" i="2"/>
  <c r="BK148" i="2"/>
  <c r="BJ148" i="2"/>
  <c r="BI148" i="2"/>
  <c r="BH148" i="2"/>
  <c r="BG148" i="2"/>
  <c r="BF148" i="2"/>
  <c r="BE148" i="2"/>
  <c r="BB148" i="2"/>
  <c r="BA148" i="2"/>
  <c r="AZ148" i="2"/>
  <c r="AY148" i="2"/>
  <c r="AX148" i="2"/>
  <c r="AW148" i="2"/>
  <c r="AV148" i="2"/>
  <c r="AU148" i="2"/>
  <c r="AT148" i="2"/>
  <c r="AS148" i="2"/>
  <c r="AR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Z148" i="2"/>
  <c r="DD145" i="2"/>
  <c r="CQ145" i="2"/>
  <c r="CD145" i="2"/>
  <c r="BQ145" i="2"/>
  <c r="CH143" i="2"/>
  <c r="CG143" i="2"/>
  <c r="CF143" i="2"/>
  <c r="CE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P143" i="2"/>
  <c r="BO143" i="2"/>
  <c r="BN143" i="2"/>
  <c r="BL143" i="2"/>
  <c r="BK143" i="2"/>
  <c r="BJ143" i="2"/>
  <c r="BI143" i="2"/>
  <c r="BH143" i="2"/>
  <c r="BG143" i="2"/>
  <c r="BF143" i="2"/>
  <c r="BE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Z143" i="2"/>
  <c r="Y143" i="2"/>
  <c r="X143" i="2"/>
  <c r="W143" i="2"/>
  <c r="V143" i="2"/>
  <c r="U143" i="2"/>
  <c r="T143" i="2"/>
  <c r="S143" i="2"/>
  <c r="R143" i="2"/>
  <c r="Q143" i="2"/>
  <c r="P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P142" i="2"/>
  <c r="CO142" i="2"/>
  <c r="CN142" i="2"/>
  <c r="CM142" i="2"/>
  <c r="CL142" i="2"/>
  <c r="CK142" i="2"/>
  <c r="CJ142" i="2"/>
  <c r="CI142" i="2"/>
  <c r="CD142" i="2"/>
  <c r="BQ142" i="2"/>
  <c r="DQ141" i="2"/>
  <c r="DP141" i="2"/>
  <c r="DO141" i="2"/>
  <c r="DN141" i="2"/>
  <c r="DM141" i="2"/>
  <c r="DL141" i="2"/>
  <c r="DK141" i="2"/>
  <c r="DJ141" i="2"/>
  <c r="DI141" i="2"/>
  <c r="DH141" i="2"/>
  <c r="DG141" i="2"/>
  <c r="DF141" i="2"/>
  <c r="DC141" i="2"/>
  <c r="DB141" i="2"/>
  <c r="DA141" i="2"/>
  <c r="CZ141" i="2"/>
  <c r="CY141" i="2"/>
  <c r="CX141" i="2"/>
  <c r="CW141" i="2"/>
  <c r="CV141" i="2"/>
  <c r="CU141" i="2"/>
  <c r="CT141" i="2"/>
  <c r="CS141" i="2"/>
  <c r="CR141" i="2"/>
  <c r="CP141" i="2"/>
  <c r="CO141" i="2"/>
  <c r="CN141" i="2"/>
  <c r="CM141" i="2"/>
  <c r="CL141" i="2"/>
  <c r="CK141" i="2"/>
  <c r="CJ141" i="2"/>
  <c r="CI141" i="2"/>
  <c r="CD141" i="2"/>
  <c r="BM141" i="2"/>
  <c r="BQ141" i="2" s="1"/>
  <c r="BD141" i="2"/>
  <c r="AP141" i="2"/>
  <c r="AB141" i="2"/>
  <c r="O141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CP140" i="2"/>
  <c r="CO140" i="2"/>
  <c r="CN140" i="2"/>
  <c r="CM140" i="2"/>
  <c r="CL140" i="2"/>
  <c r="CK140" i="2"/>
  <c r="CJ140" i="2"/>
  <c r="CI140" i="2"/>
  <c r="CD140" i="2"/>
  <c r="BQ140" i="2"/>
  <c r="BD140" i="2"/>
  <c r="AP140" i="2"/>
  <c r="AB140" i="2"/>
  <c r="O140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P139" i="2"/>
  <c r="CO139" i="2"/>
  <c r="CN139" i="2"/>
  <c r="CM139" i="2"/>
  <c r="CL139" i="2"/>
  <c r="CK139" i="2"/>
  <c r="CJ139" i="2"/>
  <c r="CI139" i="2"/>
  <c r="CD139" i="2"/>
  <c r="BQ139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CP138" i="2"/>
  <c r="CO138" i="2"/>
  <c r="CN138" i="2"/>
  <c r="CM138" i="2"/>
  <c r="CL138" i="2"/>
  <c r="CK138" i="2"/>
  <c r="CJ138" i="2"/>
  <c r="CI138" i="2"/>
  <c r="CD138" i="2"/>
  <c r="BQ138" i="2"/>
  <c r="DQ137" i="2"/>
  <c r="DP137" i="2"/>
  <c r="DO137" i="2"/>
  <c r="DN137" i="2"/>
  <c r="DM137" i="2"/>
  <c r="DL137" i="2"/>
  <c r="DK137" i="2"/>
  <c r="DJ137" i="2"/>
  <c r="DI137" i="2"/>
  <c r="DH137" i="2"/>
  <c r="DG137" i="2"/>
  <c r="DF137" i="2"/>
  <c r="DC137" i="2"/>
  <c r="DB137" i="2"/>
  <c r="DA137" i="2"/>
  <c r="CZ137" i="2"/>
  <c r="CY137" i="2"/>
  <c r="CX137" i="2"/>
  <c r="CW137" i="2"/>
  <c r="CV137" i="2"/>
  <c r="CU137" i="2"/>
  <c r="CT137" i="2"/>
  <c r="CS137" i="2"/>
  <c r="CR137" i="2"/>
  <c r="CP137" i="2"/>
  <c r="CO137" i="2"/>
  <c r="CN137" i="2"/>
  <c r="CM137" i="2"/>
  <c r="CL137" i="2"/>
  <c r="CK137" i="2"/>
  <c r="CJ137" i="2"/>
  <c r="CI137" i="2"/>
  <c r="CD137" i="2"/>
  <c r="BQ137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C136" i="2"/>
  <c r="DB136" i="2"/>
  <c r="DA136" i="2"/>
  <c r="CZ136" i="2"/>
  <c r="CY136" i="2"/>
  <c r="CX136" i="2"/>
  <c r="CW136" i="2"/>
  <c r="CV136" i="2"/>
  <c r="CU136" i="2"/>
  <c r="CT136" i="2"/>
  <c r="CS136" i="2"/>
  <c r="CR136" i="2"/>
  <c r="CP136" i="2"/>
  <c r="CO136" i="2"/>
  <c r="CN136" i="2"/>
  <c r="CM136" i="2"/>
  <c r="CL136" i="2"/>
  <c r="CK136" i="2"/>
  <c r="CJ136" i="2"/>
  <c r="CI136" i="2"/>
  <c r="CD136" i="2"/>
  <c r="BQ136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P135" i="2"/>
  <c r="CO135" i="2"/>
  <c r="CN135" i="2"/>
  <c r="CM135" i="2"/>
  <c r="CL135" i="2"/>
  <c r="CK135" i="2"/>
  <c r="CJ135" i="2"/>
  <c r="CI135" i="2"/>
  <c r="CD135" i="2"/>
  <c r="BQ135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P134" i="2"/>
  <c r="CO134" i="2"/>
  <c r="CN134" i="2"/>
  <c r="CM134" i="2"/>
  <c r="CL134" i="2"/>
  <c r="CK134" i="2"/>
  <c r="CJ134" i="2"/>
  <c r="CI134" i="2"/>
  <c r="CD134" i="2"/>
  <c r="BQ134" i="2"/>
  <c r="DQ133" i="2"/>
  <c r="DP133" i="2"/>
  <c r="DO133" i="2"/>
  <c r="DN133" i="2"/>
  <c r="DM133" i="2"/>
  <c r="DL133" i="2"/>
  <c r="DK133" i="2"/>
  <c r="DJ133" i="2"/>
  <c r="DI133" i="2"/>
  <c r="DH133" i="2"/>
  <c r="DG133" i="2"/>
  <c r="DF133" i="2"/>
  <c r="DC133" i="2"/>
  <c r="DB133" i="2"/>
  <c r="DA133" i="2"/>
  <c r="CZ133" i="2"/>
  <c r="CY133" i="2"/>
  <c r="CX133" i="2"/>
  <c r="CW133" i="2"/>
  <c r="CV133" i="2"/>
  <c r="CU133" i="2"/>
  <c r="CT133" i="2"/>
  <c r="CS133" i="2"/>
  <c r="CR133" i="2"/>
  <c r="CP133" i="2"/>
  <c r="CO133" i="2"/>
  <c r="CN133" i="2"/>
  <c r="CM133" i="2"/>
  <c r="CL133" i="2"/>
  <c r="CK133" i="2"/>
  <c r="CJ133" i="2"/>
  <c r="CI133" i="2"/>
  <c r="CD133" i="2"/>
  <c r="BQ133" i="2"/>
  <c r="BD133" i="2"/>
  <c r="AP133" i="2"/>
  <c r="AB133" i="2"/>
  <c r="O133" i="2"/>
  <c r="DQ132" i="2"/>
  <c r="DP132" i="2"/>
  <c r="DO132" i="2"/>
  <c r="DN132" i="2"/>
  <c r="DM132" i="2"/>
  <c r="DL132" i="2"/>
  <c r="DK132" i="2"/>
  <c r="DJ132" i="2"/>
  <c r="DI132" i="2"/>
  <c r="DH132" i="2"/>
  <c r="DG132" i="2"/>
  <c r="DF132" i="2"/>
  <c r="DC132" i="2"/>
  <c r="DB132" i="2"/>
  <c r="DA132" i="2"/>
  <c r="CZ132" i="2"/>
  <c r="CY132" i="2"/>
  <c r="CX132" i="2"/>
  <c r="CW132" i="2"/>
  <c r="CV132" i="2"/>
  <c r="CU132" i="2"/>
  <c r="CT132" i="2"/>
  <c r="CS132" i="2"/>
  <c r="CR132" i="2"/>
  <c r="CP132" i="2"/>
  <c r="CO132" i="2"/>
  <c r="CN132" i="2"/>
  <c r="CM132" i="2"/>
  <c r="CL132" i="2"/>
  <c r="CK132" i="2"/>
  <c r="CJ132" i="2"/>
  <c r="CI132" i="2"/>
  <c r="CD132" i="2"/>
  <c r="BQ132" i="2"/>
  <c r="BD132" i="2"/>
  <c r="AP132" i="2"/>
  <c r="AB132" i="2"/>
  <c r="O132" i="2"/>
  <c r="DQ131" i="2"/>
  <c r="DP131" i="2"/>
  <c r="DO131" i="2"/>
  <c r="DN131" i="2"/>
  <c r="DM131" i="2"/>
  <c r="DL131" i="2"/>
  <c r="DK131" i="2"/>
  <c r="DJ131" i="2"/>
  <c r="DI131" i="2"/>
  <c r="DH131" i="2"/>
  <c r="DG131" i="2"/>
  <c r="DF131" i="2"/>
  <c r="DC131" i="2"/>
  <c r="DB131" i="2"/>
  <c r="DA131" i="2"/>
  <c r="CZ131" i="2"/>
  <c r="CY131" i="2"/>
  <c r="CX131" i="2"/>
  <c r="CW131" i="2"/>
  <c r="CV131" i="2"/>
  <c r="CU131" i="2"/>
  <c r="CT131" i="2"/>
  <c r="CS131" i="2"/>
  <c r="CR131" i="2"/>
  <c r="CP131" i="2"/>
  <c r="CO131" i="2"/>
  <c r="CN131" i="2"/>
  <c r="CM131" i="2"/>
  <c r="CL131" i="2"/>
  <c r="CK131" i="2"/>
  <c r="CJ131" i="2"/>
  <c r="CI131" i="2"/>
  <c r="CD131" i="2"/>
  <c r="BQ131" i="2"/>
  <c r="BC131" i="2"/>
  <c r="BC148" i="2" s="1"/>
  <c r="AP131" i="2"/>
  <c r="AB131" i="2"/>
  <c r="O131" i="2"/>
  <c r="DQ130" i="2"/>
  <c r="DP130" i="2"/>
  <c r="DO130" i="2"/>
  <c r="DN130" i="2"/>
  <c r="DM130" i="2"/>
  <c r="DL130" i="2"/>
  <c r="DK130" i="2"/>
  <c r="DJ130" i="2"/>
  <c r="DI130" i="2"/>
  <c r="DH130" i="2"/>
  <c r="DG130" i="2"/>
  <c r="DF130" i="2"/>
  <c r="DC130" i="2"/>
  <c r="DB130" i="2"/>
  <c r="DA130" i="2"/>
  <c r="CZ130" i="2"/>
  <c r="CY130" i="2"/>
  <c r="CX130" i="2"/>
  <c r="CW130" i="2"/>
  <c r="CV130" i="2"/>
  <c r="CU130" i="2"/>
  <c r="CT130" i="2"/>
  <c r="CS130" i="2"/>
  <c r="CR130" i="2"/>
  <c r="CP130" i="2"/>
  <c r="CO130" i="2"/>
  <c r="CN130" i="2"/>
  <c r="CM130" i="2"/>
  <c r="CL130" i="2"/>
  <c r="CK130" i="2"/>
  <c r="CJ130" i="2"/>
  <c r="CI130" i="2"/>
  <c r="CD130" i="2"/>
  <c r="BQ130" i="2"/>
  <c r="DQ129" i="2"/>
  <c r="DP129" i="2"/>
  <c r="DO129" i="2"/>
  <c r="DN129" i="2"/>
  <c r="DM129" i="2"/>
  <c r="DL129" i="2"/>
  <c r="DK129" i="2"/>
  <c r="DJ129" i="2"/>
  <c r="DI129" i="2"/>
  <c r="DH129" i="2"/>
  <c r="DG129" i="2"/>
  <c r="DF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CP129" i="2"/>
  <c r="CO129" i="2"/>
  <c r="CN129" i="2"/>
  <c r="CM129" i="2"/>
  <c r="CL129" i="2"/>
  <c r="CK129" i="2"/>
  <c r="CJ129" i="2"/>
  <c r="CI129" i="2"/>
  <c r="CD129" i="2"/>
  <c r="BQ129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DC128" i="2"/>
  <c r="DB128" i="2"/>
  <c r="DA128" i="2"/>
  <c r="CZ128" i="2"/>
  <c r="CY128" i="2"/>
  <c r="CX128" i="2"/>
  <c r="CW128" i="2"/>
  <c r="CV128" i="2"/>
  <c r="CU128" i="2"/>
  <c r="CT128" i="2"/>
  <c r="CS128" i="2"/>
  <c r="CR128" i="2"/>
  <c r="CP128" i="2"/>
  <c r="CO128" i="2"/>
  <c r="CN128" i="2"/>
  <c r="CM128" i="2"/>
  <c r="CL128" i="2"/>
  <c r="CK128" i="2"/>
  <c r="CJ128" i="2"/>
  <c r="CI128" i="2"/>
  <c r="CD128" i="2"/>
  <c r="BQ128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P127" i="2"/>
  <c r="CO127" i="2"/>
  <c r="CN127" i="2"/>
  <c r="CM127" i="2"/>
  <c r="CL127" i="2"/>
  <c r="CK127" i="2"/>
  <c r="CJ127" i="2"/>
  <c r="CI127" i="2"/>
  <c r="CD127" i="2"/>
  <c r="BQ127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P126" i="2"/>
  <c r="CO126" i="2"/>
  <c r="CN126" i="2"/>
  <c r="CM126" i="2"/>
  <c r="CL126" i="2"/>
  <c r="CK126" i="2"/>
  <c r="CJ126" i="2"/>
  <c r="CI126" i="2"/>
  <c r="CD126" i="2"/>
  <c r="BQ126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P125" i="2"/>
  <c r="CO125" i="2"/>
  <c r="CN125" i="2"/>
  <c r="CM125" i="2"/>
  <c r="CL125" i="2"/>
  <c r="CK125" i="2"/>
  <c r="CJ125" i="2"/>
  <c r="CI125" i="2"/>
  <c r="CD125" i="2"/>
  <c r="BQ125" i="2"/>
  <c r="BD125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P124" i="2"/>
  <c r="CO124" i="2"/>
  <c r="CN124" i="2"/>
  <c r="CM124" i="2"/>
  <c r="CL124" i="2"/>
  <c r="CK124" i="2"/>
  <c r="CJ124" i="2"/>
  <c r="CI124" i="2"/>
  <c r="CD124" i="2"/>
  <c r="BQ124" i="2"/>
  <c r="BD124" i="2"/>
  <c r="AP124" i="2"/>
  <c r="AB124" i="2"/>
  <c r="O124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P123" i="2"/>
  <c r="CO123" i="2"/>
  <c r="CN123" i="2"/>
  <c r="CM123" i="2"/>
  <c r="CL123" i="2"/>
  <c r="CK123" i="2"/>
  <c r="CJ123" i="2"/>
  <c r="CI123" i="2"/>
  <c r="CD123" i="2"/>
  <c r="BQ123" i="2"/>
  <c r="BD123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P122" i="2"/>
  <c r="CO122" i="2"/>
  <c r="CN122" i="2"/>
  <c r="CM122" i="2"/>
  <c r="CL122" i="2"/>
  <c r="CK122" i="2"/>
  <c r="CJ122" i="2"/>
  <c r="CI122" i="2"/>
  <c r="CD122" i="2"/>
  <c r="BQ122" i="2"/>
  <c r="BD122" i="2"/>
  <c r="AP122" i="2"/>
  <c r="AB122" i="2"/>
  <c r="O122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P121" i="2"/>
  <c r="CO121" i="2"/>
  <c r="CN121" i="2"/>
  <c r="CM121" i="2"/>
  <c r="CL121" i="2"/>
  <c r="CK121" i="2"/>
  <c r="CJ121" i="2"/>
  <c r="CI121" i="2"/>
  <c r="CD121" i="2"/>
  <c r="BQ121" i="2"/>
  <c r="BD121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P120" i="2"/>
  <c r="CO120" i="2"/>
  <c r="CN120" i="2"/>
  <c r="CM120" i="2"/>
  <c r="CL120" i="2"/>
  <c r="CK120" i="2"/>
  <c r="CJ120" i="2"/>
  <c r="CI120" i="2"/>
  <c r="CD120" i="2"/>
  <c r="BQ120" i="2"/>
  <c r="BD120" i="2"/>
  <c r="AP120" i="2"/>
  <c r="AB120" i="2"/>
  <c r="O120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P119" i="2"/>
  <c r="CO119" i="2"/>
  <c r="CN119" i="2"/>
  <c r="CM119" i="2"/>
  <c r="CL119" i="2"/>
  <c r="CK119" i="2"/>
  <c r="CJ119" i="2"/>
  <c r="CI119" i="2"/>
  <c r="CD119" i="2"/>
  <c r="BQ119" i="2"/>
  <c r="BD119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P118" i="2"/>
  <c r="CO118" i="2"/>
  <c r="CN118" i="2"/>
  <c r="CM118" i="2"/>
  <c r="CL118" i="2"/>
  <c r="CK118" i="2"/>
  <c r="CJ118" i="2"/>
  <c r="CI118" i="2"/>
  <c r="CD118" i="2"/>
  <c r="BQ118" i="2"/>
  <c r="BD118" i="2"/>
  <c r="AP118" i="2"/>
  <c r="AB118" i="2"/>
  <c r="O118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P117" i="2"/>
  <c r="CO117" i="2"/>
  <c r="CN117" i="2"/>
  <c r="CM117" i="2"/>
  <c r="CL117" i="2"/>
  <c r="CK117" i="2"/>
  <c r="CJ117" i="2"/>
  <c r="CI117" i="2"/>
  <c r="CD117" i="2"/>
  <c r="BQ117" i="2"/>
  <c r="BD117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P116" i="2"/>
  <c r="CO116" i="2"/>
  <c r="CN116" i="2"/>
  <c r="CM116" i="2"/>
  <c r="CL116" i="2"/>
  <c r="CK116" i="2"/>
  <c r="CJ116" i="2"/>
  <c r="CI116" i="2"/>
  <c r="CD116" i="2"/>
  <c r="BQ116" i="2"/>
  <c r="BD116" i="2"/>
  <c r="AP116" i="2"/>
  <c r="AB116" i="2"/>
  <c r="O116" i="2"/>
  <c r="DQ115" i="2"/>
  <c r="DP115" i="2"/>
  <c r="DO115" i="2"/>
  <c r="DN115" i="2"/>
  <c r="DM115" i="2"/>
  <c r="DL115" i="2"/>
  <c r="DK115" i="2"/>
  <c r="DJ115" i="2"/>
  <c r="DI115" i="2"/>
  <c r="DH115" i="2"/>
  <c r="DG115" i="2"/>
  <c r="DF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P115" i="2"/>
  <c r="CO115" i="2"/>
  <c r="CN115" i="2"/>
  <c r="CM115" i="2"/>
  <c r="CL115" i="2"/>
  <c r="CK115" i="2"/>
  <c r="CJ115" i="2"/>
  <c r="CI115" i="2"/>
  <c r="CD115" i="2"/>
  <c r="BQ115" i="2"/>
  <c r="BD115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P114" i="2"/>
  <c r="CO114" i="2"/>
  <c r="CN114" i="2"/>
  <c r="CM114" i="2"/>
  <c r="CL114" i="2"/>
  <c r="CK114" i="2"/>
  <c r="CJ114" i="2"/>
  <c r="CI114" i="2"/>
  <c r="CD114" i="2"/>
  <c r="BQ114" i="2"/>
  <c r="BD114" i="2"/>
  <c r="AP114" i="2"/>
  <c r="AB114" i="2"/>
  <c r="O114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P113" i="2"/>
  <c r="CO113" i="2"/>
  <c r="CN113" i="2"/>
  <c r="CM113" i="2"/>
  <c r="CL113" i="2"/>
  <c r="CK113" i="2"/>
  <c r="CJ113" i="2"/>
  <c r="CI113" i="2"/>
  <c r="CD113" i="2"/>
  <c r="BQ113" i="2"/>
  <c r="BD113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P112" i="2"/>
  <c r="CO112" i="2"/>
  <c r="CN112" i="2"/>
  <c r="CM112" i="2"/>
  <c r="CL112" i="2"/>
  <c r="CK112" i="2"/>
  <c r="CJ112" i="2"/>
  <c r="CI112" i="2"/>
  <c r="CD112" i="2"/>
  <c r="BQ112" i="2"/>
  <c r="BD112" i="2"/>
  <c r="AP112" i="2"/>
  <c r="AB112" i="2"/>
  <c r="O112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P111" i="2"/>
  <c r="CO111" i="2"/>
  <c r="CN111" i="2"/>
  <c r="CM111" i="2"/>
  <c r="CL111" i="2"/>
  <c r="CK111" i="2"/>
  <c r="CJ111" i="2"/>
  <c r="CI111" i="2"/>
  <c r="CD111" i="2"/>
  <c r="BQ111" i="2"/>
  <c r="BD111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P110" i="2"/>
  <c r="CO110" i="2"/>
  <c r="CN110" i="2"/>
  <c r="CM110" i="2"/>
  <c r="CL110" i="2"/>
  <c r="CK110" i="2"/>
  <c r="CJ110" i="2"/>
  <c r="CI110" i="2"/>
  <c r="CD110" i="2"/>
  <c r="BQ110" i="2"/>
  <c r="BD110" i="2"/>
  <c r="AP110" i="2"/>
  <c r="AB110" i="2"/>
  <c r="O110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P109" i="2"/>
  <c r="CO109" i="2"/>
  <c r="CN109" i="2"/>
  <c r="CM109" i="2"/>
  <c r="CL109" i="2"/>
  <c r="CK109" i="2"/>
  <c r="CJ109" i="2"/>
  <c r="CI109" i="2"/>
  <c r="CD109" i="2"/>
  <c r="BQ109" i="2"/>
  <c r="BD109" i="2"/>
  <c r="AP109" i="2"/>
  <c r="AB109" i="2"/>
  <c r="O109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P108" i="2"/>
  <c r="CO108" i="2"/>
  <c r="CN108" i="2"/>
  <c r="CM108" i="2"/>
  <c r="CL108" i="2"/>
  <c r="CK108" i="2"/>
  <c r="CJ108" i="2"/>
  <c r="CI108" i="2"/>
  <c r="CD108" i="2"/>
  <c r="BQ108" i="2"/>
  <c r="BD108" i="2"/>
  <c r="AP108" i="2"/>
  <c r="AB108" i="2"/>
  <c r="O108" i="2"/>
  <c r="DQ107" i="2"/>
  <c r="DP107" i="2"/>
  <c r="DO107" i="2"/>
  <c r="DN107" i="2"/>
  <c r="DM107" i="2"/>
  <c r="DL107" i="2"/>
  <c r="DK107" i="2"/>
  <c r="DJ107" i="2"/>
  <c r="DI107" i="2"/>
  <c r="DH107" i="2"/>
  <c r="DG107" i="2"/>
  <c r="DF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CP107" i="2"/>
  <c r="CO107" i="2"/>
  <c r="CN107" i="2"/>
  <c r="CM107" i="2"/>
  <c r="CL107" i="2"/>
  <c r="CK107" i="2"/>
  <c r="CJ107" i="2"/>
  <c r="CI107" i="2"/>
  <c r="CD107" i="2"/>
  <c r="BQ107" i="2"/>
  <c r="BD107" i="2"/>
  <c r="AP107" i="2"/>
  <c r="AB107" i="2"/>
  <c r="O107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CP106" i="2"/>
  <c r="CO106" i="2"/>
  <c r="CN106" i="2"/>
  <c r="CM106" i="2"/>
  <c r="CL106" i="2"/>
  <c r="CK106" i="2"/>
  <c r="CJ106" i="2"/>
  <c r="CI106" i="2"/>
  <c r="CD106" i="2"/>
  <c r="BQ106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CP105" i="2"/>
  <c r="CO105" i="2"/>
  <c r="CN105" i="2"/>
  <c r="CM105" i="2"/>
  <c r="CL105" i="2"/>
  <c r="CK105" i="2"/>
  <c r="CJ105" i="2"/>
  <c r="CI105" i="2"/>
  <c r="CD105" i="2"/>
  <c r="BQ105" i="2"/>
  <c r="BD105" i="2"/>
  <c r="AP105" i="2"/>
  <c r="AA105" i="2"/>
  <c r="AB105" i="2" s="1"/>
  <c r="O105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C104" i="2"/>
  <c r="DB104" i="2"/>
  <c r="DA104" i="2"/>
  <c r="CZ104" i="2"/>
  <c r="CY104" i="2"/>
  <c r="CX104" i="2"/>
  <c r="CW104" i="2"/>
  <c r="CV104" i="2"/>
  <c r="CU104" i="2"/>
  <c r="CT104" i="2"/>
  <c r="CS104" i="2"/>
  <c r="CR104" i="2"/>
  <c r="CP104" i="2"/>
  <c r="CO104" i="2"/>
  <c r="CN104" i="2"/>
  <c r="CM104" i="2"/>
  <c r="CL104" i="2"/>
  <c r="CK104" i="2"/>
  <c r="CJ104" i="2"/>
  <c r="CI104" i="2"/>
  <c r="CD104" i="2"/>
  <c r="BQ104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P103" i="2"/>
  <c r="CO103" i="2"/>
  <c r="CN103" i="2"/>
  <c r="CM103" i="2"/>
  <c r="CL103" i="2"/>
  <c r="CK103" i="2"/>
  <c r="CJ103" i="2"/>
  <c r="CI103" i="2"/>
  <c r="CD103" i="2"/>
  <c r="BQ103" i="2"/>
  <c r="BD103" i="2"/>
  <c r="AP103" i="2"/>
  <c r="AA103" i="2"/>
  <c r="O103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P102" i="2"/>
  <c r="CO102" i="2"/>
  <c r="CN102" i="2"/>
  <c r="CM102" i="2"/>
  <c r="CL102" i="2"/>
  <c r="CK102" i="2"/>
  <c r="CJ102" i="2"/>
  <c r="CI102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P101" i="2"/>
  <c r="CO101" i="2"/>
  <c r="CN101" i="2"/>
  <c r="CM101" i="2"/>
  <c r="CL101" i="2"/>
  <c r="CK101" i="2"/>
  <c r="CJ101" i="2"/>
  <c r="CI101" i="2"/>
  <c r="CD101" i="2"/>
  <c r="BQ101" i="2"/>
  <c r="BD101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CP100" i="2"/>
  <c r="CO100" i="2"/>
  <c r="CN100" i="2"/>
  <c r="CM100" i="2"/>
  <c r="CL100" i="2"/>
  <c r="CK100" i="2"/>
  <c r="CJ100" i="2"/>
  <c r="CI100" i="2"/>
  <c r="CD100" i="2"/>
  <c r="BM100" i="2"/>
  <c r="BQ100" i="2" s="1"/>
  <c r="BD100" i="2"/>
  <c r="AP100" i="2"/>
  <c r="AB100" i="2"/>
  <c r="O100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CP99" i="2"/>
  <c r="CO99" i="2"/>
  <c r="CN99" i="2"/>
  <c r="CM99" i="2"/>
  <c r="CL99" i="2"/>
  <c r="CK99" i="2"/>
  <c r="CJ99" i="2"/>
  <c r="CI99" i="2"/>
  <c r="CD99" i="2"/>
  <c r="BQ99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P98" i="2"/>
  <c r="CO98" i="2"/>
  <c r="CN98" i="2"/>
  <c r="CM98" i="2"/>
  <c r="CL98" i="2"/>
  <c r="CK98" i="2"/>
  <c r="CJ98" i="2"/>
  <c r="CI98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CP97" i="2"/>
  <c r="CO97" i="2"/>
  <c r="CN97" i="2"/>
  <c r="CM97" i="2"/>
  <c r="CL97" i="2"/>
  <c r="CK97" i="2"/>
  <c r="CJ97" i="2"/>
  <c r="CI97" i="2"/>
  <c r="CD97" i="2"/>
  <c r="BQ97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C96" i="2"/>
  <c r="DB96" i="2"/>
  <c r="DA96" i="2"/>
  <c r="CZ96" i="2"/>
  <c r="CY96" i="2"/>
  <c r="CX96" i="2"/>
  <c r="CW96" i="2"/>
  <c r="CV96" i="2"/>
  <c r="CU96" i="2"/>
  <c r="CT96" i="2"/>
  <c r="CS96" i="2"/>
  <c r="CR96" i="2"/>
  <c r="CP96" i="2"/>
  <c r="CO96" i="2"/>
  <c r="CN96" i="2"/>
  <c r="CM96" i="2"/>
  <c r="CL96" i="2"/>
  <c r="CK96" i="2"/>
  <c r="CJ96" i="2"/>
  <c r="CI96" i="2"/>
  <c r="CD96" i="2"/>
  <c r="BM96" i="2"/>
  <c r="BQ96" i="2" s="1"/>
  <c r="BD96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P95" i="2"/>
  <c r="CO95" i="2"/>
  <c r="CN95" i="2"/>
  <c r="CM95" i="2"/>
  <c r="CL95" i="2"/>
  <c r="CK95" i="2"/>
  <c r="CJ95" i="2"/>
  <c r="CI95" i="2"/>
  <c r="CD95" i="2"/>
  <c r="BM95" i="2"/>
  <c r="BQ95" i="2" s="1"/>
  <c r="BD95" i="2"/>
  <c r="AP95" i="2"/>
  <c r="AB95" i="2"/>
  <c r="O95" i="2"/>
  <c r="DD94" i="2"/>
  <c r="CQ94" i="2"/>
  <c r="BX94" i="2"/>
  <c r="BW94" i="2"/>
  <c r="BV94" i="2"/>
  <c r="BU94" i="2"/>
  <c r="BT94" i="2"/>
  <c r="BS94" i="2"/>
  <c r="BR94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CP93" i="2"/>
  <c r="CO93" i="2"/>
  <c r="CN93" i="2"/>
  <c r="CM93" i="2"/>
  <c r="CL93" i="2"/>
  <c r="CK93" i="2"/>
  <c r="CJ93" i="2"/>
  <c r="CI93" i="2"/>
  <c r="CH93" i="2"/>
  <c r="CH87" i="2" s="1"/>
  <c r="CG93" i="2"/>
  <c r="CG87" i="2" s="1"/>
  <c r="CF93" i="2"/>
  <c r="CF87" i="2" s="1"/>
  <c r="CE93" i="2"/>
  <c r="CE87" i="2" s="1"/>
  <c r="DQ92" i="2"/>
  <c r="DP92" i="2"/>
  <c r="DO92" i="2"/>
  <c r="DN92" i="2"/>
  <c r="DM92" i="2"/>
  <c r="DL92" i="2"/>
  <c r="DK92" i="2"/>
  <c r="DJ92" i="2"/>
  <c r="DI92" i="2"/>
  <c r="DH92" i="2"/>
  <c r="DG92" i="2"/>
  <c r="DF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P92" i="2"/>
  <c r="CO92" i="2"/>
  <c r="CN92" i="2"/>
  <c r="CM92" i="2"/>
  <c r="CL92" i="2"/>
  <c r="CK92" i="2"/>
  <c r="CJ92" i="2"/>
  <c r="CI92" i="2"/>
  <c r="BW92" i="2"/>
  <c r="BW87" i="2" s="1"/>
  <c r="BT92" i="2"/>
  <c r="BT87" i="2" s="1"/>
  <c r="BS92" i="2"/>
  <c r="BS87" i="2" s="1"/>
  <c r="BR92" i="2"/>
  <c r="BR87" i="2" s="1"/>
  <c r="BP92" i="2"/>
  <c r="BP87" i="2" s="1"/>
  <c r="BO92" i="2"/>
  <c r="BO87" i="2" s="1"/>
  <c r="BN92" i="2"/>
  <c r="BN87" i="2" s="1"/>
  <c r="BK92" i="2"/>
  <c r="BK87" i="2" s="1"/>
  <c r="BG92" i="2"/>
  <c r="BG87" i="2" s="1"/>
  <c r="AP92" i="2"/>
  <c r="AB92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P91" i="2"/>
  <c r="CO91" i="2"/>
  <c r="CN91" i="2"/>
  <c r="CM91" i="2"/>
  <c r="CL91" i="2"/>
  <c r="CK91" i="2"/>
  <c r="CJ91" i="2"/>
  <c r="CI91" i="2"/>
  <c r="CD91" i="2"/>
  <c r="BQ91" i="2"/>
  <c r="BD91" i="2"/>
  <c r="AP91" i="2"/>
  <c r="AB91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P90" i="2"/>
  <c r="CO90" i="2"/>
  <c r="CN90" i="2"/>
  <c r="CM90" i="2"/>
  <c r="CL90" i="2"/>
  <c r="CK90" i="2"/>
  <c r="CJ90" i="2"/>
  <c r="CI90" i="2"/>
  <c r="CD90" i="2"/>
  <c r="BQ90" i="2"/>
  <c r="BD90" i="2"/>
  <c r="AP90" i="2"/>
  <c r="AB90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P89" i="2"/>
  <c r="CO89" i="2"/>
  <c r="CN89" i="2"/>
  <c r="CM89" i="2"/>
  <c r="CL89" i="2"/>
  <c r="CK89" i="2"/>
  <c r="CJ89" i="2"/>
  <c r="CI89" i="2"/>
  <c r="CD89" i="2"/>
  <c r="BQ89" i="2"/>
  <c r="BD89" i="2"/>
  <c r="AP89" i="2"/>
  <c r="AB89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P88" i="2"/>
  <c r="CO88" i="2"/>
  <c r="CN88" i="2"/>
  <c r="CM88" i="2"/>
  <c r="CL88" i="2"/>
  <c r="CK88" i="2"/>
  <c r="CJ88" i="2"/>
  <c r="CI88" i="2"/>
  <c r="CD88" i="2"/>
  <c r="BQ88" i="2"/>
  <c r="BD88" i="2"/>
  <c r="AP88" i="2"/>
  <c r="AB88" i="2"/>
  <c r="CC87" i="2"/>
  <c r="CB87" i="2"/>
  <c r="CA87" i="2"/>
  <c r="BZ87" i="2"/>
  <c r="BY87" i="2"/>
  <c r="BX87" i="2"/>
  <c r="BV87" i="2"/>
  <c r="BU87" i="2"/>
  <c r="BM87" i="2"/>
  <c r="BL87" i="2"/>
  <c r="BJ87" i="2"/>
  <c r="BI87" i="2"/>
  <c r="BH87" i="2"/>
  <c r="BF87" i="2"/>
  <c r="BE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O87" i="2"/>
  <c r="AN87" i="2"/>
  <c r="AM87" i="2"/>
  <c r="AL87" i="2"/>
  <c r="AK87" i="2"/>
  <c r="AJ87" i="2"/>
  <c r="AI87" i="2"/>
  <c r="AH87" i="2"/>
  <c r="AG87" i="2"/>
  <c r="AF87" i="2"/>
  <c r="AE87" i="2"/>
  <c r="AB87" i="2"/>
  <c r="CH86" i="2"/>
  <c r="CG86" i="2"/>
  <c r="CF86" i="2"/>
  <c r="CE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Z86" i="2"/>
  <c r="Y86" i="2"/>
  <c r="X86" i="2"/>
  <c r="W86" i="2"/>
  <c r="V86" i="2"/>
  <c r="U86" i="2"/>
  <c r="T86" i="2"/>
  <c r="S86" i="2"/>
  <c r="R86" i="2"/>
  <c r="Q86" i="2"/>
  <c r="P86" i="2"/>
  <c r="N86" i="2"/>
  <c r="M86" i="2"/>
  <c r="L86" i="2"/>
  <c r="K86" i="2"/>
  <c r="J86" i="2"/>
  <c r="I86" i="2"/>
  <c r="H86" i="2"/>
  <c r="G86" i="2"/>
  <c r="F86" i="2"/>
  <c r="E86" i="2"/>
  <c r="D86" i="2"/>
  <c r="C86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P84" i="2"/>
  <c r="CO84" i="2"/>
  <c r="CN84" i="2"/>
  <c r="CM84" i="2"/>
  <c r="CL84" i="2"/>
  <c r="CK84" i="2"/>
  <c r="CJ84" i="2"/>
  <c r="CI84" i="2"/>
  <c r="CD84" i="2"/>
  <c r="BQ84" i="2"/>
  <c r="BD84" i="2"/>
  <c r="AP84" i="2"/>
  <c r="AB84" i="2"/>
  <c r="O84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P83" i="2"/>
  <c r="CO83" i="2"/>
  <c r="CN83" i="2"/>
  <c r="CM83" i="2"/>
  <c r="CL83" i="2"/>
  <c r="CK83" i="2"/>
  <c r="CJ83" i="2"/>
  <c r="CI83" i="2"/>
  <c r="CD83" i="2"/>
  <c r="BQ83" i="2"/>
  <c r="BD83" i="2"/>
  <c r="AP83" i="2"/>
  <c r="AB83" i="2"/>
  <c r="O83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P82" i="2"/>
  <c r="CO82" i="2"/>
  <c r="CN82" i="2"/>
  <c r="CM82" i="2"/>
  <c r="CL82" i="2"/>
  <c r="CK82" i="2"/>
  <c r="CJ82" i="2"/>
  <c r="CI82" i="2"/>
  <c r="CD82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P81" i="2"/>
  <c r="CO81" i="2"/>
  <c r="CN81" i="2"/>
  <c r="CM81" i="2"/>
  <c r="CL81" i="2"/>
  <c r="CK81" i="2"/>
  <c r="CJ81" i="2"/>
  <c r="CI81" i="2"/>
  <c r="CD81" i="2"/>
  <c r="BQ81" i="2"/>
  <c r="BD81" i="2"/>
  <c r="AP81" i="2"/>
  <c r="AB81" i="2"/>
  <c r="O81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P80" i="2"/>
  <c r="CO80" i="2"/>
  <c r="CN80" i="2"/>
  <c r="CM80" i="2"/>
  <c r="CL80" i="2"/>
  <c r="CK80" i="2"/>
  <c r="CJ80" i="2"/>
  <c r="CI80" i="2"/>
  <c r="CD80" i="2"/>
  <c r="BQ80" i="2"/>
  <c r="BD80" i="2"/>
  <c r="AP80" i="2"/>
  <c r="AB80" i="2"/>
  <c r="O80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P79" i="2"/>
  <c r="CO79" i="2"/>
  <c r="CN79" i="2"/>
  <c r="CM79" i="2"/>
  <c r="CL79" i="2"/>
  <c r="CK79" i="2"/>
  <c r="CJ79" i="2"/>
  <c r="CI79" i="2"/>
  <c r="CD79" i="2"/>
  <c r="BQ79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P78" i="2"/>
  <c r="CO78" i="2"/>
  <c r="CN78" i="2"/>
  <c r="CM78" i="2"/>
  <c r="CL78" i="2"/>
  <c r="CK78" i="2"/>
  <c r="CJ78" i="2"/>
  <c r="CI78" i="2"/>
  <c r="CD78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P77" i="2"/>
  <c r="CO77" i="2"/>
  <c r="CN77" i="2"/>
  <c r="CM77" i="2"/>
  <c r="CL77" i="2"/>
  <c r="CK77" i="2"/>
  <c r="CJ77" i="2"/>
  <c r="CI77" i="2"/>
  <c r="CD77" i="2"/>
  <c r="BQ77" i="2"/>
  <c r="BD77" i="2"/>
  <c r="AP77" i="2"/>
  <c r="AB77" i="2"/>
  <c r="O77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P76" i="2"/>
  <c r="CO76" i="2"/>
  <c r="CN76" i="2"/>
  <c r="CM76" i="2"/>
  <c r="CL76" i="2"/>
  <c r="CK76" i="2"/>
  <c r="CJ76" i="2"/>
  <c r="CI76" i="2"/>
  <c r="CD76" i="2"/>
  <c r="BQ76" i="2"/>
  <c r="BD76" i="2"/>
  <c r="AP76" i="2"/>
  <c r="AB76" i="2"/>
  <c r="O76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P75" i="2"/>
  <c r="CO75" i="2"/>
  <c r="CN75" i="2"/>
  <c r="CM75" i="2"/>
  <c r="CL75" i="2"/>
  <c r="CK75" i="2"/>
  <c r="CJ75" i="2"/>
  <c r="CI75" i="2"/>
  <c r="CD75" i="2"/>
  <c r="BQ75" i="2"/>
  <c r="BD75" i="2"/>
  <c r="AP75" i="2"/>
  <c r="AB75" i="2"/>
  <c r="O75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P74" i="2"/>
  <c r="CO74" i="2"/>
  <c r="CN74" i="2"/>
  <c r="CM74" i="2"/>
  <c r="CL74" i="2"/>
  <c r="CK74" i="2"/>
  <c r="CJ74" i="2"/>
  <c r="CI74" i="2"/>
  <c r="CD74" i="2"/>
  <c r="BQ74" i="2"/>
  <c r="BD74" i="2"/>
  <c r="AP74" i="2"/>
  <c r="AB74" i="2"/>
  <c r="O74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P73" i="2"/>
  <c r="CO73" i="2"/>
  <c r="CN73" i="2"/>
  <c r="CM73" i="2"/>
  <c r="CL73" i="2"/>
  <c r="CK73" i="2"/>
  <c r="CJ73" i="2"/>
  <c r="CI73" i="2"/>
  <c r="CD73" i="2"/>
  <c r="BQ73" i="2"/>
  <c r="BD73" i="2"/>
  <c r="AP73" i="2"/>
  <c r="AB73" i="2"/>
  <c r="O73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CP72" i="2"/>
  <c r="CO72" i="2"/>
  <c r="CN72" i="2"/>
  <c r="CM72" i="2"/>
  <c r="CL72" i="2"/>
  <c r="CK72" i="2"/>
  <c r="CJ72" i="2"/>
  <c r="CI72" i="2"/>
  <c r="CD72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P71" i="2"/>
  <c r="CO71" i="2"/>
  <c r="CN71" i="2"/>
  <c r="CM71" i="2"/>
  <c r="CL71" i="2"/>
  <c r="CK71" i="2"/>
  <c r="CJ71" i="2"/>
  <c r="CI71" i="2"/>
  <c r="CD71" i="2"/>
  <c r="BQ71" i="2"/>
  <c r="BD71" i="2"/>
  <c r="AP71" i="2"/>
  <c r="AB71" i="2"/>
  <c r="O71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P70" i="2"/>
  <c r="CO70" i="2"/>
  <c r="CN70" i="2"/>
  <c r="CM70" i="2"/>
  <c r="CL70" i="2"/>
  <c r="CK70" i="2"/>
  <c r="CJ70" i="2"/>
  <c r="CI70" i="2"/>
  <c r="CD70" i="2"/>
  <c r="BQ70" i="2"/>
  <c r="BD70" i="2"/>
  <c r="AP70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P69" i="2"/>
  <c r="CO69" i="2"/>
  <c r="CN69" i="2"/>
  <c r="CM69" i="2"/>
  <c r="CL69" i="2"/>
  <c r="CK69" i="2"/>
  <c r="CJ69" i="2"/>
  <c r="CI69" i="2"/>
  <c r="CD69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P68" i="2"/>
  <c r="CO68" i="2"/>
  <c r="CN68" i="2"/>
  <c r="CM68" i="2"/>
  <c r="CL68" i="2"/>
  <c r="CK68" i="2"/>
  <c r="CJ68" i="2"/>
  <c r="CI68" i="2"/>
  <c r="CD68" i="2"/>
  <c r="BQ68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P67" i="2"/>
  <c r="CO67" i="2"/>
  <c r="CN67" i="2"/>
  <c r="CM67" i="2"/>
  <c r="CL67" i="2"/>
  <c r="CK67" i="2"/>
  <c r="CJ67" i="2"/>
  <c r="CI67" i="2"/>
  <c r="CD67" i="2"/>
  <c r="BQ67" i="2"/>
  <c r="BD67" i="2"/>
  <c r="AP67" i="2"/>
  <c r="AB67" i="2"/>
  <c r="O67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P66" i="2"/>
  <c r="CO66" i="2"/>
  <c r="CN66" i="2"/>
  <c r="CM66" i="2"/>
  <c r="CL66" i="2"/>
  <c r="CK66" i="2"/>
  <c r="CJ66" i="2"/>
  <c r="CI66" i="2"/>
  <c r="CD66" i="2"/>
  <c r="BQ66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P65" i="2"/>
  <c r="CO65" i="2"/>
  <c r="CN65" i="2"/>
  <c r="CM65" i="2"/>
  <c r="CL65" i="2"/>
  <c r="CK65" i="2"/>
  <c r="CJ65" i="2"/>
  <c r="CI65" i="2"/>
  <c r="CD65" i="2"/>
  <c r="BQ65" i="2"/>
  <c r="BD65" i="2"/>
  <c r="AP65" i="2"/>
  <c r="AB65" i="2"/>
  <c r="O65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P64" i="2"/>
  <c r="CO64" i="2"/>
  <c r="CN64" i="2"/>
  <c r="CM64" i="2"/>
  <c r="CL64" i="2"/>
  <c r="CK64" i="2"/>
  <c r="CJ64" i="2"/>
  <c r="CI64" i="2"/>
  <c r="CD64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P63" i="2"/>
  <c r="CO63" i="2"/>
  <c r="CN63" i="2"/>
  <c r="CM63" i="2"/>
  <c r="CL63" i="2"/>
  <c r="CK63" i="2"/>
  <c r="CJ63" i="2"/>
  <c r="CI63" i="2"/>
  <c r="CD63" i="2"/>
  <c r="BQ63" i="2"/>
  <c r="BD63" i="2"/>
  <c r="AP63" i="2"/>
  <c r="AB63" i="2"/>
  <c r="O63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P62" i="2"/>
  <c r="CO62" i="2"/>
  <c r="CN62" i="2"/>
  <c r="CM62" i="2"/>
  <c r="CL62" i="2"/>
  <c r="CK62" i="2"/>
  <c r="CJ62" i="2"/>
  <c r="CI62" i="2"/>
  <c r="CD62" i="2"/>
  <c r="BQ62" i="2"/>
  <c r="BD62" i="2"/>
  <c r="AP62" i="2"/>
  <c r="AB62" i="2"/>
  <c r="O62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P61" i="2"/>
  <c r="CO61" i="2"/>
  <c r="CN61" i="2"/>
  <c r="CM61" i="2"/>
  <c r="CL61" i="2"/>
  <c r="CK61" i="2"/>
  <c r="CJ61" i="2"/>
  <c r="CI61" i="2"/>
  <c r="CD61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P60" i="2"/>
  <c r="CO60" i="2"/>
  <c r="CN60" i="2"/>
  <c r="CM60" i="2"/>
  <c r="CL60" i="2"/>
  <c r="CK60" i="2"/>
  <c r="CJ60" i="2"/>
  <c r="CI60" i="2"/>
  <c r="CD60" i="2"/>
  <c r="BQ60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P59" i="2"/>
  <c r="CO59" i="2"/>
  <c r="CN59" i="2"/>
  <c r="CM59" i="2"/>
  <c r="CL59" i="2"/>
  <c r="CK59" i="2"/>
  <c r="CJ59" i="2"/>
  <c r="CI59" i="2"/>
  <c r="CD59" i="2"/>
  <c r="BQ59" i="2"/>
  <c r="BD59" i="2"/>
  <c r="AP59" i="2"/>
  <c r="AB59" i="2"/>
  <c r="O59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P58" i="2"/>
  <c r="CO58" i="2"/>
  <c r="CN58" i="2"/>
  <c r="CM58" i="2"/>
  <c r="CL58" i="2"/>
  <c r="CK58" i="2"/>
  <c r="CJ58" i="2"/>
  <c r="CI58" i="2"/>
  <c r="CD58" i="2"/>
  <c r="BQ58" i="2"/>
  <c r="BD58" i="2"/>
  <c r="AP58" i="2"/>
  <c r="AA58" i="2"/>
  <c r="AA86" i="2" s="1"/>
  <c r="O58" i="2"/>
  <c r="BD56" i="2"/>
  <c r="AP56" i="2"/>
  <c r="AB51" i="2"/>
  <c r="O51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C50" i="2"/>
  <c r="DD50" i="2" s="1"/>
  <c r="DB50" i="2"/>
  <c r="DA50" i="2"/>
  <c r="CZ50" i="2"/>
  <c r="CY50" i="2"/>
  <c r="CX50" i="2"/>
  <c r="CW50" i="2"/>
  <c r="CV50" i="2"/>
  <c r="CU50" i="2"/>
  <c r="CT50" i="2"/>
  <c r="CS50" i="2"/>
  <c r="CR50" i="2"/>
  <c r="CP50" i="2"/>
  <c r="CQ50" i="2" s="1"/>
  <c r="CO50" i="2"/>
  <c r="CN50" i="2"/>
  <c r="CM50" i="2"/>
  <c r="CL50" i="2"/>
  <c r="CK50" i="2"/>
  <c r="CJ50" i="2"/>
  <c r="CI50" i="2"/>
  <c r="CD50" i="2"/>
  <c r="CB50" i="2"/>
  <c r="CA50" i="2"/>
  <c r="BZ50" i="2"/>
  <c r="BY50" i="2"/>
  <c r="BX50" i="2"/>
  <c r="BW50" i="2"/>
  <c r="BU50" i="2"/>
  <c r="BV50" i="2" s="1"/>
  <c r="BD50" i="2"/>
  <c r="AP50" i="2"/>
  <c r="AB50" i="2"/>
  <c r="O50" i="2"/>
  <c r="CH48" i="2"/>
  <c r="CG48" i="2"/>
  <c r="CF48" i="2"/>
  <c r="CE48" i="2"/>
  <c r="CC48" i="2"/>
  <c r="CB48" i="2"/>
  <c r="CA48" i="2"/>
  <c r="BY48" i="2"/>
  <c r="BX48" i="2"/>
  <c r="BW48" i="2"/>
  <c r="BV48" i="2"/>
  <c r="BU48" i="2"/>
  <c r="BO48" i="2"/>
  <c r="BN48" i="2"/>
  <c r="BM48" i="2"/>
  <c r="BK48" i="2"/>
  <c r="BJ48" i="2"/>
  <c r="BB48" i="2"/>
  <c r="BA48" i="2"/>
  <c r="AZ48" i="2"/>
  <c r="AY48" i="2"/>
  <c r="AX48" i="2"/>
  <c r="AW48" i="2"/>
  <c r="AV48" i="2"/>
  <c r="AU48" i="2"/>
  <c r="AT48" i="2"/>
  <c r="AS48" i="2"/>
  <c r="AO48" i="2"/>
  <c r="AN48" i="2"/>
  <c r="AM48" i="2"/>
  <c r="AL48" i="2"/>
  <c r="AK48" i="2"/>
  <c r="AJ48" i="2"/>
  <c r="AI48" i="2"/>
  <c r="AH48" i="2"/>
  <c r="Z48" i="2"/>
  <c r="Y48" i="2"/>
  <c r="W48" i="2"/>
  <c r="V48" i="2"/>
  <c r="U48" i="2"/>
  <c r="T48" i="2"/>
  <c r="S48" i="2"/>
  <c r="R48" i="2"/>
  <c r="Q48" i="2"/>
  <c r="P48" i="2"/>
  <c r="N48" i="2"/>
  <c r="M48" i="2"/>
  <c r="L48" i="2"/>
  <c r="K48" i="2"/>
  <c r="J48" i="2"/>
  <c r="I48" i="2"/>
  <c r="H48" i="2"/>
  <c r="G48" i="2"/>
  <c r="F48" i="2"/>
  <c r="E48" i="2"/>
  <c r="D48" i="2"/>
  <c r="C48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C47" i="2"/>
  <c r="DD47" i="2" s="1"/>
  <c r="DB47" i="2"/>
  <c r="DA47" i="2"/>
  <c r="CZ47" i="2"/>
  <c r="CY47" i="2"/>
  <c r="CX47" i="2"/>
  <c r="CW47" i="2"/>
  <c r="CV47" i="2"/>
  <c r="CU47" i="2"/>
  <c r="CT47" i="2"/>
  <c r="CS47" i="2"/>
  <c r="CR47" i="2"/>
  <c r="CP47" i="2"/>
  <c r="CQ47" i="2" s="1"/>
  <c r="CO47" i="2"/>
  <c r="CN47" i="2"/>
  <c r="CM47" i="2"/>
  <c r="CL47" i="2"/>
  <c r="CK47" i="2"/>
  <c r="CJ47" i="2"/>
  <c r="CI47" i="2"/>
  <c r="CD47" i="2"/>
  <c r="BQ47" i="2"/>
  <c r="BD47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P46" i="2"/>
  <c r="CQ46" i="2" s="1"/>
  <c r="CO46" i="2"/>
  <c r="CN46" i="2"/>
  <c r="CM46" i="2"/>
  <c r="CL46" i="2"/>
  <c r="CK46" i="2"/>
  <c r="CJ46" i="2"/>
  <c r="CI46" i="2"/>
  <c r="CD46" i="2"/>
  <c r="BQ46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C45" i="2"/>
  <c r="DD45" i="2" s="1"/>
  <c r="DB45" i="2"/>
  <c r="DA45" i="2"/>
  <c r="CZ45" i="2"/>
  <c r="CY45" i="2"/>
  <c r="CX45" i="2"/>
  <c r="CW45" i="2"/>
  <c r="CV45" i="2"/>
  <c r="CU45" i="2"/>
  <c r="CT45" i="2"/>
  <c r="CS45" i="2"/>
  <c r="CR45" i="2"/>
  <c r="CP45" i="2"/>
  <c r="CQ45" i="2" s="1"/>
  <c r="CO45" i="2"/>
  <c r="CN45" i="2"/>
  <c r="CM45" i="2"/>
  <c r="CL45" i="2"/>
  <c r="CK45" i="2"/>
  <c r="CJ45" i="2"/>
  <c r="CI45" i="2"/>
  <c r="CD45" i="2"/>
  <c r="BQ45" i="2"/>
  <c r="BD45" i="2"/>
  <c r="AP45" i="2"/>
  <c r="AB45" i="2"/>
  <c r="O45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C44" i="2"/>
  <c r="DD44" i="2" s="1"/>
  <c r="DB44" i="2"/>
  <c r="DA44" i="2"/>
  <c r="CZ44" i="2"/>
  <c r="CY44" i="2"/>
  <c r="CX44" i="2"/>
  <c r="CW44" i="2"/>
  <c r="CV44" i="2"/>
  <c r="CU44" i="2"/>
  <c r="CT44" i="2"/>
  <c r="CS44" i="2"/>
  <c r="CR44" i="2"/>
  <c r="CP44" i="2"/>
  <c r="CQ44" i="2" s="1"/>
  <c r="CO44" i="2"/>
  <c r="CN44" i="2"/>
  <c r="CM44" i="2"/>
  <c r="CL44" i="2"/>
  <c r="CK44" i="2"/>
  <c r="CJ44" i="2"/>
  <c r="CI44" i="2"/>
  <c r="CD44" i="2"/>
  <c r="BQ44" i="2"/>
  <c r="BD44" i="2"/>
  <c r="AP44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C43" i="2"/>
  <c r="DD43" i="2" s="1"/>
  <c r="DB43" i="2"/>
  <c r="DA43" i="2"/>
  <c r="CZ43" i="2"/>
  <c r="CY43" i="2"/>
  <c r="CX43" i="2"/>
  <c r="CW43" i="2"/>
  <c r="CV43" i="2"/>
  <c r="CU43" i="2"/>
  <c r="CT43" i="2"/>
  <c r="CS43" i="2"/>
  <c r="CR43" i="2"/>
  <c r="CP43" i="2"/>
  <c r="CQ43" i="2" s="1"/>
  <c r="CO43" i="2"/>
  <c r="CN43" i="2"/>
  <c r="CM43" i="2"/>
  <c r="CL43" i="2"/>
  <c r="CK43" i="2"/>
  <c r="CJ43" i="2"/>
  <c r="CI43" i="2"/>
  <c r="CD43" i="2"/>
  <c r="BQ43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C42" i="2"/>
  <c r="DD42" i="2" s="1"/>
  <c r="DB42" i="2"/>
  <c r="DA42" i="2"/>
  <c r="CZ42" i="2"/>
  <c r="CY42" i="2"/>
  <c r="CX42" i="2"/>
  <c r="CW42" i="2"/>
  <c r="CV42" i="2"/>
  <c r="CU42" i="2"/>
  <c r="CT42" i="2"/>
  <c r="CS42" i="2"/>
  <c r="CR42" i="2"/>
  <c r="CP42" i="2"/>
  <c r="CQ42" i="2" s="1"/>
  <c r="CO42" i="2"/>
  <c r="CN42" i="2"/>
  <c r="CM42" i="2"/>
  <c r="CL42" i="2"/>
  <c r="CK42" i="2"/>
  <c r="CJ42" i="2"/>
  <c r="CI42" i="2"/>
  <c r="CD42" i="2"/>
  <c r="BQ42" i="2"/>
  <c r="BD42" i="2"/>
  <c r="AR42" i="2"/>
  <c r="AP42" i="2"/>
  <c r="AB42" i="2"/>
  <c r="O42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C41" i="2"/>
  <c r="DD41" i="2" s="1"/>
  <c r="DB41" i="2"/>
  <c r="DA41" i="2"/>
  <c r="CZ41" i="2"/>
  <c r="CY41" i="2"/>
  <c r="CX41" i="2"/>
  <c r="CW41" i="2"/>
  <c r="CV41" i="2"/>
  <c r="CU41" i="2"/>
  <c r="CT41" i="2"/>
  <c r="CS41" i="2"/>
  <c r="CR41" i="2"/>
  <c r="CP41" i="2"/>
  <c r="CQ41" i="2" s="1"/>
  <c r="CO41" i="2"/>
  <c r="CN41" i="2"/>
  <c r="CM41" i="2"/>
  <c r="CL41" i="2"/>
  <c r="CK41" i="2"/>
  <c r="CJ41" i="2"/>
  <c r="CI41" i="2"/>
  <c r="CD41" i="2"/>
  <c r="BQ41" i="2"/>
  <c r="BD41" i="2"/>
  <c r="AP41" i="2"/>
  <c r="AB41" i="2"/>
  <c r="O41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C40" i="2"/>
  <c r="DD40" i="2" s="1"/>
  <c r="DB40" i="2"/>
  <c r="DA40" i="2"/>
  <c r="CZ40" i="2"/>
  <c r="CY40" i="2"/>
  <c r="CX40" i="2"/>
  <c r="CW40" i="2"/>
  <c r="CV40" i="2"/>
  <c r="CU40" i="2"/>
  <c r="CT40" i="2"/>
  <c r="CS40" i="2"/>
  <c r="CR40" i="2"/>
  <c r="CP40" i="2"/>
  <c r="CQ40" i="2" s="1"/>
  <c r="CO40" i="2"/>
  <c r="CN40" i="2"/>
  <c r="CM40" i="2"/>
  <c r="CL40" i="2"/>
  <c r="CK40" i="2"/>
  <c r="CJ40" i="2"/>
  <c r="CI40" i="2"/>
  <c r="CD40" i="2"/>
  <c r="BQ40" i="2"/>
  <c r="BD40" i="2"/>
  <c r="AP40" i="2"/>
  <c r="AB40" i="2"/>
  <c r="O40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C39" i="2"/>
  <c r="DD39" i="2" s="1"/>
  <c r="DB39" i="2"/>
  <c r="DA39" i="2"/>
  <c r="CZ39" i="2"/>
  <c r="CY39" i="2"/>
  <c r="CX39" i="2"/>
  <c r="CW39" i="2"/>
  <c r="CV39" i="2"/>
  <c r="CU39" i="2"/>
  <c r="CT39" i="2"/>
  <c r="CS39" i="2"/>
  <c r="CR39" i="2"/>
  <c r="CP39" i="2"/>
  <c r="CQ39" i="2" s="1"/>
  <c r="CO39" i="2"/>
  <c r="CN39" i="2"/>
  <c r="CM39" i="2"/>
  <c r="CL39" i="2"/>
  <c r="CK39" i="2"/>
  <c r="CJ39" i="2"/>
  <c r="CI39" i="2"/>
  <c r="CD39" i="2"/>
  <c r="BT39" i="2"/>
  <c r="BS39" i="2"/>
  <c r="BR39" i="2"/>
  <c r="BP39" i="2"/>
  <c r="BP297" i="2" s="1"/>
  <c r="BD39" i="2"/>
  <c r="AP39" i="2"/>
  <c r="AB39" i="2"/>
  <c r="O39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C38" i="2"/>
  <c r="DD38" i="2" s="1"/>
  <c r="DB38" i="2"/>
  <c r="DA38" i="2"/>
  <c r="CZ38" i="2"/>
  <c r="CY38" i="2"/>
  <c r="CX38" i="2"/>
  <c r="CW38" i="2"/>
  <c r="CV38" i="2"/>
  <c r="CU38" i="2"/>
  <c r="CT38" i="2"/>
  <c r="CS38" i="2"/>
  <c r="CR38" i="2"/>
  <c r="CP38" i="2"/>
  <c r="CQ38" i="2" s="1"/>
  <c r="CO38" i="2"/>
  <c r="CN38" i="2"/>
  <c r="CM38" i="2"/>
  <c r="CL38" i="2"/>
  <c r="CK38" i="2"/>
  <c r="CJ38" i="2"/>
  <c r="CI38" i="2"/>
  <c r="CD38" i="2"/>
  <c r="BQ38" i="2"/>
  <c r="BD38" i="2"/>
  <c r="AP38" i="2"/>
  <c r="AB38" i="2"/>
  <c r="O38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C37" i="2"/>
  <c r="DD37" i="2" s="1"/>
  <c r="DB37" i="2"/>
  <c r="DA37" i="2"/>
  <c r="CZ37" i="2"/>
  <c r="CY37" i="2"/>
  <c r="CX37" i="2"/>
  <c r="CW37" i="2"/>
  <c r="CV37" i="2"/>
  <c r="CU37" i="2"/>
  <c r="CT37" i="2"/>
  <c r="CS37" i="2"/>
  <c r="CR37" i="2"/>
  <c r="CP37" i="2"/>
  <c r="CQ37" i="2" s="1"/>
  <c r="CO37" i="2"/>
  <c r="CN37" i="2"/>
  <c r="CM37" i="2"/>
  <c r="CL37" i="2"/>
  <c r="CK37" i="2"/>
  <c r="CJ37" i="2"/>
  <c r="CI37" i="2"/>
  <c r="CD37" i="2"/>
  <c r="BQ37" i="2"/>
  <c r="BD37" i="2"/>
  <c r="AP37" i="2"/>
  <c r="AB37" i="2"/>
  <c r="O37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P36" i="2"/>
  <c r="CQ36" i="2" s="1"/>
  <c r="CO36" i="2"/>
  <c r="CN36" i="2"/>
  <c r="CM36" i="2"/>
  <c r="CL36" i="2"/>
  <c r="CK36" i="2"/>
  <c r="CJ36" i="2"/>
  <c r="CI36" i="2"/>
  <c r="CD36" i="2"/>
  <c r="BQ36" i="2"/>
  <c r="BD36" i="2"/>
  <c r="AP36" i="2"/>
  <c r="AB36" i="2"/>
  <c r="O36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C35" i="2"/>
  <c r="DD35" i="2" s="1"/>
  <c r="DB35" i="2"/>
  <c r="DA35" i="2"/>
  <c r="CZ35" i="2"/>
  <c r="CY35" i="2"/>
  <c r="CX35" i="2"/>
  <c r="CW35" i="2"/>
  <c r="CV35" i="2"/>
  <c r="CU35" i="2"/>
  <c r="CT35" i="2"/>
  <c r="CS35" i="2"/>
  <c r="CR35" i="2"/>
  <c r="CP35" i="2"/>
  <c r="CQ35" i="2" s="1"/>
  <c r="CO35" i="2"/>
  <c r="CN35" i="2"/>
  <c r="CM35" i="2"/>
  <c r="CL35" i="2"/>
  <c r="CK35" i="2"/>
  <c r="CJ35" i="2"/>
  <c r="CI35" i="2"/>
  <c r="CD35" i="2"/>
  <c r="BQ35" i="2"/>
  <c r="BD35" i="2"/>
  <c r="AP35" i="2"/>
  <c r="AA35" i="2"/>
  <c r="AB35" i="2" s="1"/>
  <c r="O35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P34" i="2"/>
  <c r="CO34" i="2"/>
  <c r="CN34" i="2"/>
  <c r="CM34" i="2"/>
  <c r="CL34" i="2"/>
  <c r="CK34" i="2"/>
  <c r="CJ34" i="2"/>
  <c r="CI34" i="2"/>
  <c r="CD34" i="2"/>
  <c r="BP34" i="2"/>
  <c r="BR325" i="2" s="1"/>
  <c r="BD34" i="2"/>
  <c r="AP34" i="2"/>
  <c r="AA34" i="2"/>
  <c r="AB34" i="2" s="1"/>
  <c r="O34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P33" i="2"/>
  <c r="CQ33" i="2" s="1"/>
  <c r="CO33" i="2"/>
  <c r="CN33" i="2"/>
  <c r="CM33" i="2"/>
  <c r="CL33" i="2"/>
  <c r="CK33" i="2"/>
  <c r="CJ33" i="2"/>
  <c r="CI33" i="2"/>
  <c r="CD33" i="2"/>
  <c r="BT33" i="2"/>
  <c r="BS33" i="2"/>
  <c r="BR33" i="2"/>
  <c r="BP33" i="2"/>
  <c r="BL33" i="2"/>
  <c r="BD33" i="2"/>
  <c r="AR33" i="2"/>
  <c r="AR48" i="2" s="1"/>
  <c r="AP33" i="2"/>
  <c r="AG33" i="2"/>
  <c r="AG48" i="2" s="1"/>
  <c r="AF33" i="2"/>
  <c r="AF48" i="2" s="1"/>
  <c r="AE33" i="2"/>
  <c r="AE48" i="2" s="1"/>
  <c r="AD33" i="2"/>
  <c r="AD48" i="2" s="1"/>
  <c r="AB33" i="2"/>
  <c r="O33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C32" i="2"/>
  <c r="DD32" i="2" s="1"/>
  <c r="DB32" i="2"/>
  <c r="DA32" i="2"/>
  <c r="CZ32" i="2"/>
  <c r="CY32" i="2"/>
  <c r="CX32" i="2"/>
  <c r="CW32" i="2"/>
  <c r="CV32" i="2"/>
  <c r="CU32" i="2"/>
  <c r="CT32" i="2"/>
  <c r="CS32" i="2"/>
  <c r="CR32" i="2"/>
  <c r="CP32" i="2"/>
  <c r="CQ32" i="2" s="1"/>
  <c r="CO32" i="2"/>
  <c r="CN32" i="2"/>
  <c r="CM32" i="2"/>
  <c r="CL32" i="2"/>
  <c r="CK32" i="2"/>
  <c r="CJ32" i="2"/>
  <c r="CI32" i="2"/>
  <c r="CD32" i="2"/>
  <c r="BQ32" i="2"/>
  <c r="BD32" i="2"/>
  <c r="AP32" i="2"/>
  <c r="AA32" i="2"/>
  <c r="AB32" i="2" s="1"/>
  <c r="O32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C31" i="2"/>
  <c r="DD31" i="2" s="1"/>
  <c r="DB31" i="2"/>
  <c r="DA31" i="2"/>
  <c r="CZ31" i="2"/>
  <c r="CY31" i="2"/>
  <c r="CX31" i="2"/>
  <c r="CW31" i="2"/>
  <c r="CV31" i="2"/>
  <c r="CU31" i="2"/>
  <c r="CT31" i="2"/>
  <c r="CS31" i="2"/>
  <c r="CR31" i="2"/>
  <c r="CP31" i="2"/>
  <c r="CQ31" i="2" s="1"/>
  <c r="CO31" i="2"/>
  <c r="CN31" i="2"/>
  <c r="CM31" i="2"/>
  <c r="CL31" i="2"/>
  <c r="CK31" i="2"/>
  <c r="CJ31" i="2"/>
  <c r="CI31" i="2"/>
  <c r="CD31" i="2"/>
  <c r="BQ31" i="2"/>
  <c r="BD31" i="2"/>
  <c r="AP31" i="2"/>
  <c r="AB31" i="2"/>
  <c r="O31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C30" i="2"/>
  <c r="DD30" i="2" s="1"/>
  <c r="DB30" i="2"/>
  <c r="DA30" i="2"/>
  <c r="CZ30" i="2"/>
  <c r="CY30" i="2"/>
  <c r="CX30" i="2"/>
  <c r="CW30" i="2"/>
  <c r="CV30" i="2"/>
  <c r="CU30" i="2"/>
  <c r="CT30" i="2"/>
  <c r="CS30" i="2"/>
  <c r="CR30" i="2"/>
  <c r="CP30" i="2"/>
  <c r="CQ30" i="2" s="1"/>
  <c r="CO30" i="2"/>
  <c r="CN30" i="2"/>
  <c r="CM30" i="2"/>
  <c r="CL30" i="2"/>
  <c r="CK30" i="2"/>
  <c r="CJ30" i="2"/>
  <c r="CI30" i="2"/>
  <c r="CD30" i="2"/>
  <c r="BZ30" i="2"/>
  <c r="BQ30" i="2"/>
  <c r="BI30" i="2"/>
  <c r="BI48" i="2" s="1"/>
  <c r="BH30" i="2"/>
  <c r="BH48" i="2" s="1"/>
  <c r="BG30" i="2"/>
  <c r="BG48" i="2" s="1"/>
  <c r="BF30" i="2"/>
  <c r="BF48" i="2" s="1"/>
  <c r="BE30" i="2"/>
  <c r="BE48" i="2" s="1"/>
  <c r="BC30" i="2"/>
  <c r="BC48" i="2" s="1"/>
  <c r="AP30" i="2"/>
  <c r="AA30" i="2"/>
  <c r="X30" i="2"/>
  <c r="X48" i="2" s="1"/>
  <c r="O30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C29" i="2"/>
  <c r="DD29" i="2" s="1"/>
  <c r="DB29" i="2"/>
  <c r="DA29" i="2"/>
  <c r="CZ29" i="2"/>
  <c r="CY29" i="2"/>
  <c r="CX29" i="2"/>
  <c r="CW29" i="2"/>
  <c r="CV29" i="2"/>
  <c r="CU29" i="2"/>
  <c r="CT29" i="2"/>
  <c r="CS29" i="2"/>
  <c r="CR29" i="2"/>
  <c r="CP29" i="2"/>
  <c r="CQ29" i="2" s="1"/>
  <c r="CO29" i="2"/>
  <c r="CN29" i="2"/>
  <c r="CM29" i="2"/>
  <c r="CL29" i="2"/>
  <c r="CK29" i="2"/>
  <c r="CJ29" i="2"/>
  <c r="CI29" i="2"/>
  <c r="CD29" i="2"/>
  <c r="BQ29" i="2"/>
  <c r="BD29" i="2"/>
  <c r="AP29" i="2"/>
  <c r="AB29" i="2"/>
  <c r="O29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C28" i="2"/>
  <c r="DD28" i="2" s="1"/>
  <c r="DB28" i="2"/>
  <c r="DA28" i="2"/>
  <c r="CZ28" i="2"/>
  <c r="CY28" i="2"/>
  <c r="CX28" i="2"/>
  <c r="CW28" i="2"/>
  <c r="CV28" i="2"/>
  <c r="CU28" i="2"/>
  <c r="CT28" i="2"/>
  <c r="CS28" i="2"/>
  <c r="CR28" i="2"/>
  <c r="CP28" i="2"/>
  <c r="CQ28" i="2" s="1"/>
  <c r="CO28" i="2"/>
  <c r="CN28" i="2"/>
  <c r="CM28" i="2"/>
  <c r="CL28" i="2"/>
  <c r="CK28" i="2"/>
  <c r="CJ28" i="2"/>
  <c r="CI28" i="2"/>
  <c r="CD28" i="2"/>
  <c r="BT28" i="2"/>
  <c r="BS28" i="2"/>
  <c r="BR28" i="2"/>
  <c r="BP28" i="2"/>
  <c r="BD28" i="2"/>
  <c r="AP28" i="2"/>
  <c r="AB28" i="2"/>
  <c r="O28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C27" i="2"/>
  <c r="DD27" i="2" s="1"/>
  <c r="DB27" i="2"/>
  <c r="DA27" i="2"/>
  <c r="CZ27" i="2"/>
  <c r="CY27" i="2"/>
  <c r="CX27" i="2"/>
  <c r="CW27" i="2"/>
  <c r="CV27" i="2"/>
  <c r="CU27" i="2"/>
  <c r="CT27" i="2"/>
  <c r="CS27" i="2"/>
  <c r="CR27" i="2"/>
  <c r="CP27" i="2"/>
  <c r="CO27" i="2"/>
  <c r="CN27" i="2"/>
  <c r="CM27" i="2"/>
  <c r="CL27" i="2"/>
  <c r="CK27" i="2"/>
  <c r="CJ27" i="2"/>
  <c r="CI27" i="2"/>
  <c r="CD27" i="2"/>
  <c r="BQ27" i="2"/>
  <c r="BD27" i="2"/>
  <c r="AP27" i="2"/>
  <c r="AA27" i="2"/>
  <c r="AB27" i="2" s="1"/>
  <c r="O27" i="2"/>
  <c r="CH25" i="2"/>
  <c r="CG25" i="2"/>
  <c r="CF25" i="2"/>
  <c r="CE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A25" i="2"/>
  <c r="Z25" i="2"/>
  <c r="Y25" i="2"/>
  <c r="X25" i="2"/>
  <c r="W25" i="2"/>
  <c r="V25" i="2"/>
  <c r="U25" i="2"/>
  <c r="T25" i="2"/>
  <c r="S25" i="2"/>
  <c r="R25" i="2"/>
  <c r="Q25" i="2"/>
  <c r="P25" i="2"/>
  <c r="N25" i="2"/>
  <c r="M25" i="2"/>
  <c r="L25" i="2"/>
  <c r="K25" i="2"/>
  <c r="J25" i="2"/>
  <c r="I25" i="2"/>
  <c r="H25" i="2"/>
  <c r="G25" i="2"/>
  <c r="F25" i="2"/>
  <c r="E25" i="2"/>
  <c r="D25" i="2"/>
  <c r="C25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C24" i="2"/>
  <c r="DD24" i="2" s="1"/>
  <c r="DB24" i="2"/>
  <c r="DA24" i="2"/>
  <c r="CZ24" i="2"/>
  <c r="CY24" i="2"/>
  <c r="CX24" i="2"/>
  <c r="CW24" i="2"/>
  <c r="CV24" i="2"/>
  <c r="CU24" i="2"/>
  <c r="CT24" i="2"/>
  <c r="CS24" i="2"/>
  <c r="CR24" i="2"/>
  <c r="CP24" i="2"/>
  <c r="CQ24" i="2" s="1"/>
  <c r="CO24" i="2"/>
  <c r="CN24" i="2"/>
  <c r="CM24" i="2"/>
  <c r="CL24" i="2"/>
  <c r="CK24" i="2"/>
  <c r="CJ24" i="2"/>
  <c r="CI24" i="2"/>
  <c r="CD24" i="2"/>
  <c r="BQ24" i="2"/>
  <c r="BD24" i="2"/>
  <c r="AP24" i="2"/>
  <c r="AB24" i="2"/>
  <c r="O24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C23" i="2"/>
  <c r="DD23" i="2" s="1"/>
  <c r="DB23" i="2"/>
  <c r="DA23" i="2"/>
  <c r="CZ23" i="2"/>
  <c r="CY23" i="2"/>
  <c r="CX23" i="2"/>
  <c r="CW23" i="2"/>
  <c r="CV23" i="2"/>
  <c r="CU23" i="2"/>
  <c r="CT23" i="2"/>
  <c r="CS23" i="2"/>
  <c r="CR23" i="2"/>
  <c r="CP23" i="2"/>
  <c r="CO23" i="2"/>
  <c r="CN23" i="2"/>
  <c r="CM23" i="2"/>
  <c r="CL23" i="2"/>
  <c r="CK23" i="2"/>
  <c r="CJ23" i="2"/>
  <c r="CI23" i="2"/>
  <c r="CD23" i="2"/>
  <c r="BQ23" i="2"/>
  <c r="BD23" i="2"/>
  <c r="AP23" i="2"/>
  <c r="AB23" i="2"/>
  <c r="O23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C22" i="2"/>
  <c r="DD22" i="2" s="1"/>
  <c r="DB22" i="2"/>
  <c r="DA22" i="2"/>
  <c r="CZ22" i="2"/>
  <c r="CY22" i="2"/>
  <c r="CX22" i="2"/>
  <c r="CW22" i="2"/>
  <c r="CV22" i="2"/>
  <c r="CU22" i="2"/>
  <c r="CT22" i="2"/>
  <c r="CS22" i="2"/>
  <c r="CR22" i="2"/>
  <c r="CP22" i="2"/>
  <c r="CQ22" i="2" s="1"/>
  <c r="CO22" i="2"/>
  <c r="CN22" i="2"/>
  <c r="CM22" i="2"/>
  <c r="CL22" i="2"/>
  <c r="CK22" i="2"/>
  <c r="CJ22" i="2"/>
  <c r="CI22" i="2"/>
  <c r="CD22" i="2"/>
  <c r="BQ22" i="2"/>
  <c r="BD22" i="2"/>
  <c r="AP22" i="2"/>
  <c r="AB22" i="2"/>
  <c r="O22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C21" i="2"/>
  <c r="DD21" i="2" s="1"/>
  <c r="DB21" i="2"/>
  <c r="DA21" i="2"/>
  <c r="CZ21" i="2"/>
  <c r="CY21" i="2"/>
  <c r="CX21" i="2"/>
  <c r="CW21" i="2"/>
  <c r="CV21" i="2"/>
  <c r="CU21" i="2"/>
  <c r="CT21" i="2"/>
  <c r="CS21" i="2"/>
  <c r="CR21" i="2"/>
  <c r="CP21" i="2"/>
  <c r="CQ21" i="2" s="1"/>
  <c r="CO21" i="2"/>
  <c r="CN21" i="2"/>
  <c r="CM21" i="2"/>
  <c r="CL21" i="2"/>
  <c r="CK21" i="2"/>
  <c r="CJ21" i="2"/>
  <c r="CI21" i="2"/>
  <c r="CD21" i="2"/>
  <c r="BQ21" i="2"/>
  <c r="BD21" i="2"/>
  <c r="AP21" i="2"/>
  <c r="AB21" i="2"/>
  <c r="O21" i="2"/>
  <c r="CH19" i="2"/>
  <c r="CG19" i="2"/>
  <c r="CF19" i="2"/>
  <c r="CE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O19" i="2"/>
  <c r="AN19" i="2"/>
  <c r="AL19" i="2"/>
  <c r="AK19" i="2"/>
  <c r="AJ19" i="2"/>
  <c r="AH19" i="2"/>
  <c r="AG19" i="2"/>
  <c r="AF19" i="2"/>
  <c r="AE19" i="2"/>
  <c r="AD19" i="2"/>
  <c r="AA19" i="2"/>
  <c r="Z19" i="2"/>
  <c r="Y19" i="2"/>
  <c r="X19" i="2"/>
  <c r="W19" i="2"/>
  <c r="V19" i="2"/>
  <c r="U19" i="2"/>
  <c r="T19" i="2"/>
  <c r="S19" i="2"/>
  <c r="R19" i="2"/>
  <c r="Q19" i="2"/>
  <c r="P19" i="2"/>
  <c r="N19" i="2"/>
  <c r="M19" i="2"/>
  <c r="L19" i="2"/>
  <c r="K19" i="2"/>
  <c r="J19" i="2"/>
  <c r="I19" i="2"/>
  <c r="H19" i="2"/>
  <c r="G19" i="2"/>
  <c r="F19" i="2"/>
  <c r="E19" i="2"/>
  <c r="D19" i="2"/>
  <c r="C19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C18" i="2"/>
  <c r="DD18" i="2" s="1"/>
  <c r="DB18" i="2"/>
  <c r="DA18" i="2"/>
  <c r="CZ18" i="2"/>
  <c r="CY18" i="2"/>
  <c r="CX18" i="2"/>
  <c r="CW18" i="2"/>
  <c r="CV18" i="2"/>
  <c r="CU18" i="2"/>
  <c r="CT18" i="2"/>
  <c r="CS18" i="2"/>
  <c r="CR18" i="2"/>
  <c r="CP18" i="2"/>
  <c r="CQ18" i="2" s="1"/>
  <c r="CO18" i="2"/>
  <c r="CN18" i="2"/>
  <c r="CM18" i="2"/>
  <c r="CL18" i="2"/>
  <c r="CK18" i="2"/>
  <c r="CJ18" i="2"/>
  <c r="CI18" i="2"/>
  <c r="CD18" i="2"/>
  <c r="BQ18" i="2"/>
  <c r="BD18" i="2"/>
  <c r="AP18" i="2"/>
  <c r="AB18" i="2"/>
  <c r="O18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C17" i="2"/>
  <c r="DD17" i="2" s="1"/>
  <c r="DB17" i="2"/>
  <c r="DA17" i="2"/>
  <c r="CZ17" i="2"/>
  <c r="CY17" i="2"/>
  <c r="CX17" i="2"/>
  <c r="CW17" i="2"/>
  <c r="CV17" i="2"/>
  <c r="CU17" i="2"/>
  <c r="CT17" i="2"/>
  <c r="CS17" i="2"/>
  <c r="CR17" i="2"/>
  <c r="CP17" i="2"/>
  <c r="CQ17" i="2" s="1"/>
  <c r="CO17" i="2"/>
  <c r="CN17" i="2"/>
  <c r="CM17" i="2"/>
  <c r="CL17" i="2"/>
  <c r="CK17" i="2"/>
  <c r="CJ17" i="2"/>
  <c r="CI17" i="2"/>
  <c r="CD17" i="2"/>
  <c r="BQ17" i="2"/>
  <c r="BD17" i="2"/>
  <c r="AP17" i="2"/>
  <c r="AB17" i="2"/>
  <c r="O17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C16" i="2"/>
  <c r="DD16" i="2" s="1"/>
  <c r="DB16" i="2"/>
  <c r="DA16" i="2"/>
  <c r="CZ16" i="2"/>
  <c r="CY16" i="2"/>
  <c r="CX16" i="2"/>
  <c r="CW16" i="2"/>
  <c r="CV16" i="2"/>
  <c r="CU16" i="2"/>
  <c r="CT16" i="2"/>
  <c r="CS16" i="2"/>
  <c r="CR16" i="2"/>
  <c r="CP16" i="2"/>
  <c r="CQ16" i="2" s="1"/>
  <c r="CO16" i="2"/>
  <c r="CN16" i="2"/>
  <c r="CM16" i="2"/>
  <c r="CL16" i="2"/>
  <c r="CK16" i="2"/>
  <c r="CJ16" i="2"/>
  <c r="CI16" i="2"/>
  <c r="CD16" i="2"/>
  <c r="BQ16" i="2"/>
  <c r="BD16" i="2"/>
  <c r="AP16" i="2"/>
  <c r="AM16" i="2"/>
  <c r="AM19" i="2" s="1"/>
  <c r="AI16" i="2"/>
  <c r="AI19" i="2" s="1"/>
  <c r="AB16" i="2"/>
  <c r="O16" i="2"/>
  <c r="CH14" i="2"/>
  <c r="CG14" i="2"/>
  <c r="CF14" i="2"/>
  <c r="CE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Z14" i="2"/>
  <c r="Y14" i="2"/>
  <c r="X14" i="2"/>
  <c r="W14" i="2"/>
  <c r="V14" i="2"/>
  <c r="U14" i="2"/>
  <c r="T14" i="2"/>
  <c r="S14" i="2"/>
  <c r="R14" i="2"/>
  <c r="Q14" i="2"/>
  <c r="P14" i="2"/>
  <c r="N14" i="2"/>
  <c r="M14" i="2"/>
  <c r="L14" i="2"/>
  <c r="K14" i="2"/>
  <c r="J14" i="2"/>
  <c r="I14" i="2"/>
  <c r="H14" i="2"/>
  <c r="G14" i="2"/>
  <c r="F14" i="2"/>
  <c r="E14" i="2"/>
  <c r="D14" i="2"/>
  <c r="C14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C13" i="2"/>
  <c r="DD13" i="2" s="1"/>
  <c r="DB13" i="2"/>
  <c r="DA13" i="2"/>
  <c r="CZ13" i="2"/>
  <c r="CY13" i="2"/>
  <c r="CX13" i="2"/>
  <c r="CW13" i="2"/>
  <c r="CV13" i="2"/>
  <c r="CU13" i="2"/>
  <c r="CT13" i="2"/>
  <c r="CS13" i="2"/>
  <c r="CR13" i="2"/>
  <c r="CP13" i="2"/>
  <c r="CQ13" i="2" s="1"/>
  <c r="CO13" i="2"/>
  <c r="CN13" i="2"/>
  <c r="CM13" i="2"/>
  <c r="CL13" i="2"/>
  <c r="CK13" i="2"/>
  <c r="CJ13" i="2"/>
  <c r="CI13" i="2"/>
  <c r="CD13" i="2"/>
  <c r="BQ13" i="2"/>
  <c r="BD13" i="2"/>
  <c r="AP13" i="2"/>
  <c r="AB13" i="2"/>
  <c r="O13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C12" i="2"/>
  <c r="DD12" i="2" s="1"/>
  <c r="DB12" i="2"/>
  <c r="DA12" i="2"/>
  <c r="CZ12" i="2"/>
  <c r="CY12" i="2"/>
  <c r="CX12" i="2"/>
  <c r="CW12" i="2"/>
  <c r="CV12" i="2"/>
  <c r="CU12" i="2"/>
  <c r="CT12" i="2"/>
  <c r="CS12" i="2"/>
  <c r="CR12" i="2"/>
  <c r="CP12" i="2"/>
  <c r="CQ12" i="2" s="1"/>
  <c r="CO12" i="2"/>
  <c r="CN12" i="2"/>
  <c r="CM12" i="2"/>
  <c r="CL12" i="2"/>
  <c r="CK12" i="2"/>
  <c r="CJ12" i="2"/>
  <c r="CI12" i="2"/>
  <c r="CD12" i="2"/>
  <c r="BQ12" i="2"/>
  <c r="BD12" i="2"/>
  <c r="AP12" i="2"/>
  <c r="AB12" i="2"/>
  <c r="O12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C11" i="2"/>
  <c r="DD11" i="2" s="1"/>
  <c r="DB11" i="2"/>
  <c r="DA11" i="2"/>
  <c r="CZ11" i="2"/>
  <c r="CY11" i="2"/>
  <c r="CX11" i="2"/>
  <c r="CW11" i="2"/>
  <c r="CV11" i="2"/>
  <c r="CU11" i="2"/>
  <c r="CT11" i="2"/>
  <c r="CS11" i="2"/>
  <c r="CR11" i="2"/>
  <c r="CP11" i="2"/>
  <c r="CQ11" i="2" s="1"/>
  <c r="CO11" i="2"/>
  <c r="CN11" i="2"/>
  <c r="CM11" i="2"/>
  <c r="CL11" i="2"/>
  <c r="CK11" i="2"/>
  <c r="CJ11" i="2"/>
  <c r="CI11" i="2"/>
  <c r="CD11" i="2"/>
  <c r="BQ11" i="2"/>
  <c r="BD11" i="2"/>
  <c r="AP11" i="2"/>
  <c r="AA11" i="2"/>
  <c r="AB11" i="2" s="1"/>
  <c r="O11" i="2"/>
  <c r="CD10" i="2"/>
  <c r="BQ10" i="2"/>
  <c r="BD10" i="2"/>
  <c r="CD9" i="2"/>
  <c r="BQ9" i="2"/>
  <c r="BD9" i="2"/>
  <c r="AP9" i="2"/>
  <c r="AB9" i="2"/>
  <c r="O9" i="2"/>
  <c r="CD8" i="2"/>
  <c r="BQ8" i="2"/>
  <c r="BD8" i="2"/>
  <c r="AP8" i="2"/>
  <c r="AB8" i="2"/>
  <c r="O8" i="2"/>
  <c r="CH6" i="2"/>
  <c r="CG6" i="2"/>
  <c r="CF6" i="2"/>
  <c r="CE6" i="2"/>
  <c r="CC6" i="2"/>
  <c r="CB6" i="2"/>
  <c r="CA6" i="2"/>
  <c r="BZ6" i="2"/>
  <c r="BY6" i="2"/>
  <c r="BX6" i="2"/>
  <c r="BW6" i="2"/>
  <c r="BV6" i="2"/>
  <c r="BU6" i="2"/>
  <c r="BT6" i="2"/>
  <c r="BS6" i="2"/>
  <c r="BR6" i="2"/>
  <c r="BP6" i="2"/>
  <c r="BO6" i="2"/>
  <c r="BN6" i="2"/>
  <c r="BM6" i="2"/>
  <c r="BL6" i="2"/>
  <c r="BK6" i="2"/>
  <c r="BJ6" i="2"/>
  <c r="BI6" i="2"/>
  <c r="BH6" i="2"/>
  <c r="BG6" i="2"/>
  <c r="BF6" i="2"/>
  <c r="BE6" i="2"/>
  <c r="BC6" i="2"/>
  <c r="BB6" i="2"/>
  <c r="BA6" i="2"/>
  <c r="AZ6" i="2"/>
  <c r="AY6" i="2"/>
  <c r="AX6" i="2"/>
  <c r="AW6" i="2"/>
  <c r="AV6" i="2"/>
  <c r="AU6" i="2"/>
  <c r="AT6" i="2"/>
  <c r="AS6" i="2"/>
  <c r="AR6" i="2"/>
  <c r="AO6" i="2"/>
  <c r="AN6" i="2"/>
  <c r="AM6" i="2"/>
  <c r="AL6" i="2"/>
  <c r="AK6" i="2"/>
  <c r="AJ6" i="2"/>
  <c r="AI6" i="2"/>
  <c r="AH6" i="2"/>
  <c r="AG6" i="2"/>
  <c r="AF6" i="2"/>
  <c r="AE6" i="2"/>
  <c r="AD6" i="2"/>
  <c r="AA6" i="2"/>
  <c r="Z6" i="2"/>
  <c r="Y6" i="2"/>
  <c r="X6" i="2"/>
  <c r="W6" i="2"/>
  <c r="V6" i="2"/>
  <c r="U6" i="2"/>
  <c r="T6" i="2"/>
  <c r="S6" i="2"/>
  <c r="R6" i="2"/>
  <c r="Q6" i="2"/>
  <c r="P6" i="2"/>
  <c r="N6" i="2"/>
  <c r="M6" i="2"/>
  <c r="L6" i="2"/>
  <c r="K6" i="2"/>
  <c r="J6" i="2"/>
  <c r="I6" i="2"/>
  <c r="H6" i="2"/>
  <c r="G6" i="2"/>
  <c r="F6" i="2"/>
  <c r="E6" i="2"/>
  <c r="D6" i="2"/>
  <c r="C6" i="2"/>
  <c r="DQ5" i="2"/>
  <c r="DP5" i="2"/>
  <c r="DO5" i="2"/>
  <c r="DN5" i="2"/>
  <c r="DM5" i="2"/>
  <c r="DL5" i="2"/>
  <c r="DD5" i="2"/>
  <c r="DC5" i="2"/>
  <c r="DB5" i="2"/>
  <c r="DA5" i="2"/>
  <c r="CZ5" i="2"/>
  <c r="CY5" i="2"/>
  <c r="CX5" i="2"/>
  <c r="CQ5" i="2"/>
  <c r="CP5" i="2"/>
  <c r="CO5" i="2"/>
  <c r="CN5" i="2"/>
  <c r="CM5" i="2"/>
  <c r="CL5" i="2"/>
  <c r="CK5" i="2"/>
  <c r="CD5" i="2"/>
  <c r="BQ5" i="2"/>
  <c r="BD5" i="2"/>
  <c r="AP5" i="2"/>
  <c r="AB5" i="2"/>
  <c r="O5" i="2"/>
  <c r="CD4" i="2"/>
  <c r="BQ4" i="2"/>
  <c r="BD4" i="2"/>
  <c r="AP4" i="2"/>
  <c r="AB4" i="2"/>
  <c r="O4" i="2"/>
  <c r="DQ3" i="2"/>
  <c r="DP3" i="2"/>
  <c r="DO3" i="2"/>
  <c r="DN3" i="2"/>
  <c r="DM3" i="2"/>
  <c r="DL3" i="2"/>
  <c r="DD3" i="2"/>
  <c r="DC3" i="2"/>
  <c r="DB3" i="2"/>
  <c r="DA3" i="2"/>
  <c r="CZ3" i="2"/>
  <c r="CY3" i="2"/>
  <c r="CX3" i="2"/>
  <c r="CQ3" i="2"/>
  <c r="CP3" i="2"/>
  <c r="CO3" i="2"/>
  <c r="CN3" i="2"/>
  <c r="CM3" i="2"/>
  <c r="CL3" i="2"/>
  <c r="CK3" i="2"/>
  <c r="CD3" i="2"/>
  <c r="BQ3" i="2"/>
  <c r="BD3" i="2"/>
  <c r="AP3" i="2"/>
  <c r="AB3" i="2"/>
  <c r="O3" i="2"/>
  <c r="DQ2" i="2"/>
  <c r="DP2" i="2"/>
  <c r="DO2" i="2"/>
  <c r="DN2" i="2"/>
  <c r="DM2" i="2"/>
  <c r="DL2" i="2"/>
  <c r="DD2" i="2"/>
  <c r="DC2" i="2"/>
  <c r="DB2" i="2"/>
  <c r="DA2" i="2"/>
  <c r="CZ2" i="2"/>
  <c r="CY2" i="2"/>
  <c r="CX2" i="2"/>
  <c r="CQ2" i="2"/>
  <c r="CP2" i="2"/>
  <c r="CO2" i="2"/>
  <c r="CN2" i="2"/>
  <c r="CM2" i="2"/>
  <c r="CL2" i="2"/>
  <c r="CK2" i="2"/>
  <c r="CD2" i="2"/>
  <c r="BQ2" i="2"/>
  <c r="BD2" i="2"/>
  <c r="AP2" i="2"/>
  <c r="AB2" i="2"/>
  <c r="O2" i="2"/>
  <c r="AB244" i="2" l="1"/>
  <c r="AE146" i="2"/>
  <c r="AE147" i="2" s="1"/>
  <c r="BN294" i="2"/>
  <c r="BN319" i="2" s="1"/>
  <c r="CC294" i="2"/>
  <c r="CC319" i="2" s="1"/>
  <c r="BT295" i="2"/>
  <c r="BX294" i="2"/>
  <c r="BX319" i="2" s="1"/>
  <c r="BV301" i="2"/>
  <c r="BV332" i="2" s="1"/>
  <c r="BV333" i="2" s="1"/>
  <c r="BY146" i="2"/>
  <c r="BY147" i="2" s="1"/>
  <c r="AW144" i="2"/>
  <c r="D146" i="2"/>
  <c r="D147" i="2" s="1"/>
  <c r="R146" i="2"/>
  <c r="R147" i="2" s="1"/>
  <c r="CA294" i="2"/>
  <c r="CA319" i="2" s="1"/>
  <c r="CG295" i="2"/>
  <c r="CG321" i="2" s="1"/>
  <c r="BL301" i="2"/>
  <c r="BL302" i="2" s="1"/>
  <c r="CA301" i="2"/>
  <c r="CA302" i="2" s="1"/>
  <c r="BJ146" i="2"/>
  <c r="BJ147" i="2" s="1"/>
  <c r="BL146" i="2"/>
  <c r="AI160" i="2"/>
  <c r="AI236" i="2" s="1"/>
  <c r="AU146" i="2"/>
  <c r="AU147" i="2" s="1"/>
  <c r="CA146" i="2"/>
  <c r="CA147" i="2" s="1"/>
  <c r="BX295" i="2"/>
  <c r="BX321" i="2" s="1"/>
  <c r="M146" i="2"/>
  <c r="M147" i="2" s="1"/>
  <c r="AD146" i="2"/>
  <c r="AD147" i="2" s="1"/>
  <c r="AT146" i="2"/>
  <c r="AT147" i="2" s="1"/>
  <c r="BI146" i="2"/>
  <c r="BI147" i="2" s="1"/>
  <c r="AV146" i="2"/>
  <c r="AV147" i="2" s="1"/>
  <c r="BK146" i="2"/>
  <c r="BK147" i="2" s="1"/>
  <c r="BZ146" i="2"/>
  <c r="BZ147" i="2" s="1"/>
  <c r="CW19" i="2"/>
  <c r="AG146" i="2"/>
  <c r="AG147" i="2" s="1"/>
  <c r="DM19" i="2"/>
  <c r="BO294" i="2"/>
  <c r="BO319" i="2" s="1"/>
  <c r="CE294" i="2"/>
  <c r="CE319" i="2" s="1"/>
  <c r="BG144" i="2"/>
  <c r="R144" i="2"/>
  <c r="DI198" i="2"/>
  <c r="AF146" i="2"/>
  <c r="AF147" i="2" s="1"/>
  <c r="P146" i="2"/>
  <c r="P147" i="2" s="1"/>
  <c r="BY294" i="2"/>
  <c r="BY319" i="2" s="1"/>
  <c r="CE295" i="2"/>
  <c r="CE321" i="2" s="1"/>
  <c r="DB10" i="2"/>
  <c r="C146" i="2"/>
  <c r="C147" i="2" s="1"/>
  <c r="Q146" i="2"/>
  <c r="Q147" i="2" s="1"/>
  <c r="AH146" i="2"/>
  <c r="AH147" i="2" s="1"/>
  <c r="O234" i="2"/>
  <c r="DC10" i="2"/>
  <c r="DD10" i="2" s="1"/>
  <c r="CW202" i="2"/>
  <c r="DG10" i="2"/>
  <c r="CI10" i="2"/>
  <c r="CX10" i="2"/>
  <c r="DN10" i="2"/>
  <c r="DO10" i="2"/>
  <c r="CW9" i="2"/>
  <c r="CS19" i="2"/>
  <c r="CK25" i="2"/>
  <c r="CF305" i="2"/>
  <c r="CV224" i="2"/>
  <c r="DJ19" i="2"/>
  <c r="CX19" i="2"/>
  <c r="DC234" i="2"/>
  <c r="CR202" i="2"/>
  <c r="DF234" i="2"/>
  <c r="CO234" i="2"/>
  <c r="DI202" i="2"/>
  <c r="CQ221" i="2"/>
  <c r="CX160" i="2"/>
  <c r="CK202" i="2"/>
  <c r="CZ202" i="2"/>
  <c r="DK224" i="2"/>
  <c r="O244" i="2"/>
  <c r="T144" i="2"/>
  <c r="AJ144" i="2"/>
  <c r="BO146" i="2"/>
  <c r="AW146" i="2"/>
  <c r="AW147" i="2" s="1"/>
  <c r="DQ202" i="2"/>
  <c r="DH224" i="2"/>
  <c r="AK144" i="2"/>
  <c r="AZ144" i="2"/>
  <c r="BP144" i="2"/>
  <c r="CQ157" i="2"/>
  <c r="CF301" i="2"/>
  <c r="CF332" i="2" s="1"/>
  <c r="CF333" i="2" s="1"/>
  <c r="CJ198" i="2"/>
  <c r="BY295" i="2"/>
  <c r="BY321" i="2" s="1"/>
  <c r="CE266" i="2"/>
  <c r="CE267" i="2" s="1"/>
  <c r="CR266" i="2"/>
  <c r="CR267" i="2" s="1"/>
  <c r="DF266" i="2"/>
  <c r="DF267" i="2" s="1"/>
  <c r="AB233" i="2"/>
  <c r="AB234" i="2" s="1"/>
  <c r="BQ218" i="2"/>
  <c r="BQ273" i="2" s="1"/>
  <c r="BS273" i="2" s="1"/>
  <c r="BD198" i="2"/>
  <c r="AP86" i="2"/>
  <c r="DC160" i="2"/>
  <c r="DA224" i="2"/>
  <c r="CF320" i="2"/>
  <c r="CQ116" i="2"/>
  <c r="BV320" i="2"/>
  <c r="BM160" i="2"/>
  <c r="BQ160" i="2" s="1"/>
  <c r="BQ268" i="2" s="1"/>
  <c r="BQ159" i="2"/>
  <c r="AR236" i="2"/>
  <c r="CD325" i="2"/>
  <c r="AI146" i="2"/>
  <c r="AI147" i="2" s="1"/>
  <c r="AI144" i="2"/>
  <c r="AD144" i="2"/>
  <c r="AH144" i="2"/>
  <c r="CQ110" i="2"/>
  <c r="BD131" i="2"/>
  <c r="BD143" i="2" s="1"/>
  <c r="CD14" i="2"/>
  <c r="DN25" i="2"/>
  <c r="H236" i="2"/>
  <c r="DL87" i="2"/>
  <c r="CR19" i="2"/>
  <c r="DH19" i="2"/>
  <c r="DL19" i="2"/>
  <c r="CK19" i="2"/>
  <c r="CZ19" i="2"/>
  <c r="BU301" i="2"/>
  <c r="BU332" i="2" s="1"/>
  <c r="BU333" i="2" s="1"/>
  <c r="O48" i="2"/>
  <c r="BP146" i="2"/>
  <c r="BP147" i="2" s="1"/>
  <c r="CF144" i="2"/>
  <c r="BZ336" i="2"/>
  <c r="BZ337" i="2" s="1"/>
  <c r="BZ305" i="2"/>
  <c r="BO301" i="2"/>
  <c r="BO302" i="2" s="1"/>
  <c r="AA14" i="2"/>
  <c r="CO25" i="2"/>
  <c r="CI9" i="2"/>
  <c r="CX9" i="2"/>
  <c r="DN9" i="2"/>
  <c r="DH10" i="2"/>
  <c r="DA8" i="2"/>
  <c r="DQ8" i="2"/>
  <c r="CR9" i="2"/>
  <c r="DH9" i="2"/>
  <c r="CK10" i="2"/>
  <c r="CZ10" i="2"/>
  <c r="CO9" i="2"/>
  <c r="DF9" i="2"/>
  <c r="AP148" i="2"/>
  <c r="CQ80" i="2"/>
  <c r="G146" i="2"/>
  <c r="G147" i="2" s="1"/>
  <c r="U146" i="2"/>
  <c r="U147" i="2" s="1"/>
  <c r="AL146" i="2"/>
  <c r="AL147" i="2" s="1"/>
  <c r="BB146" i="2"/>
  <c r="BB147" i="2" s="1"/>
  <c r="BR144" i="2"/>
  <c r="CQ187" i="2"/>
  <c r="DQ198" i="2"/>
  <c r="CJ87" i="2"/>
  <c r="DQ25" i="2"/>
  <c r="DI25" i="2"/>
  <c r="DO19" i="2"/>
  <c r="BX301" i="2"/>
  <c r="BX302" i="2" s="1"/>
  <c r="CQ158" i="2"/>
  <c r="CT198" i="2"/>
  <c r="BO236" i="2"/>
  <c r="CY9" i="2"/>
  <c r="DO9" i="2"/>
  <c r="CS10" i="2"/>
  <c r="DI10" i="2"/>
  <c r="CS9" i="2"/>
  <c r="DA10" i="2"/>
  <c r="DQ10" i="2"/>
  <c r="DD71" i="2"/>
  <c r="H146" i="2"/>
  <c r="V146" i="2"/>
  <c r="BS146" i="2"/>
  <c r="BS147" i="2" s="1"/>
  <c r="CV198" i="2"/>
  <c r="DL198" i="2"/>
  <c r="CR218" i="2"/>
  <c r="CQ222" i="2"/>
  <c r="CP234" i="2"/>
  <c r="BZ301" i="2"/>
  <c r="BZ332" i="2" s="1"/>
  <c r="BZ333" i="2" s="1"/>
  <c r="CK9" i="2"/>
  <c r="CZ9" i="2"/>
  <c r="DP9" i="2"/>
  <c r="CT10" i="2"/>
  <c r="DJ10" i="2"/>
  <c r="CT9" i="2"/>
  <c r="CM10" i="2"/>
  <c r="W148" i="2"/>
  <c r="AN146" i="2"/>
  <c r="CW198" i="2"/>
  <c r="DM198" i="2"/>
  <c r="CL9" i="2"/>
  <c r="DA9" i="2"/>
  <c r="DQ9" i="2"/>
  <c r="CU10" i="2"/>
  <c r="DK10" i="2"/>
  <c r="DK9" i="2"/>
  <c r="CN10" i="2"/>
  <c r="J146" i="2"/>
  <c r="J147" i="2" s="1"/>
  <c r="AO146" i="2"/>
  <c r="AO147" i="2" s="1"/>
  <c r="BF146" i="2"/>
  <c r="BF147" i="2" s="1"/>
  <c r="BU146" i="2"/>
  <c r="BU147" i="2" s="1"/>
  <c r="AG144" i="2"/>
  <c r="CQ164" i="2"/>
  <c r="CQ171" i="2"/>
  <c r="DJ202" i="2"/>
  <c r="DP224" i="2"/>
  <c r="DI234" i="2"/>
  <c r="CV10" i="2"/>
  <c r="DL10" i="2"/>
  <c r="DL9" i="2"/>
  <c r="CO10" i="2"/>
  <c r="DF10" i="2"/>
  <c r="K146" i="2"/>
  <c r="K147" i="2" s="1"/>
  <c r="CU202" i="2"/>
  <c r="DK202" i="2"/>
  <c r="AP234" i="2"/>
  <c r="CT234" i="2"/>
  <c r="DJ234" i="2"/>
  <c r="AN236" i="2"/>
  <c r="CW10" i="2"/>
  <c r="Z146" i="2"/>
  <c r="E144" i="2"/>
  <c r="AX146" i="2"/>
  <c r="AX147" i="2" s="1"/>
  <c r="CB144" i="2"/>
  <c r="CV202" i="2"/>
  <c r="DL202" i="2"/>
  <c r="BD224" i="2"/>
  <c r="BD234" i="2"/>
  <c r="CU234" i="2"/>
  <c r="M236" i="2"/>
  <c r="BN323" i="2"/>
  <c r="BM305" i="2"/>
  <c r="BN305" i="2"/>
  <c r="BO305" i="2"/>
  <c r="BX323" i="2"/>
  <c r="BM295" i="2"/>
  <c r="BT301" i="2"/>
  <c r="BT332" i="2" s="1"/>
  <c r="BT333" i="2" s="1"/>
  <c r="DD60" i="2"/>
  <c r="F146" i="2"/>
  <c r="F147" i="2" s="1"/>
  <c r="T146" i="2"/>
  <c r="AZ146" i="2"/>
  <c r="AZ147" i="2" s="1"/>
  <c r="CE146" i="2"/>
  <c r="CE147" i="2" s="1"/>
  <c r="CQ115" i="2"/>
  <c r="P236" i="2"/>
  <c r="CO202" i="2"/>
  <c r="DF202" i="2"/>
  <c r="X236" i="2"/>
  <c r="CN8" i="2"/>
  <c r="DM87" i="2"/>
  <c r="DF8" i="2"/>
  <c r="BB144" i="2"/>
  <c r="CQ65" i="2"/>
  <c r="CQ103" i="2"/>
  <c r="I144" i="2"/>
  <c r="W144" i="2"/>
  <c r="AM144" i="2"/>
  <c r="CD143" i="2"/>
  <c r="CD265" i="2" s="1"/>
  <c r="CF265" i="2" s="1"/>
  <c r="BQ224" i="2"/>
  <c r="BQ274" i="2" s="1"/>
  <c r="BS274" i="2" s="1"/>
  <c r="CC236" i="2"/>
  <c r="CD257" i="2"/>
  <c r="CQ156" i="2"/>
  <c r="DG25" i="2"/>
  <c r="DB25" i="2"/>
  <c r="CX325" i="2"/>
  <c r="BM294" i="2"/>
  <c r="BM319" i="2" s="1"/>
  <c r="CB294" i="2"/>
  <c r="CB319" i="2" s="1"/>
  <c r="CD19" i="2"/>
  <c r="CL19" i="2"/>
  <c r="BS295" i="2"/>
  <c r="BY301" i="2"/>
  <c r="BY302" i="2" s="1"/>
  <c r="BS298" i="2"/>
  <c r="BS323" i="2" s="1"/>
  <c r="CN9" i="2"/>
  <c r="DC9" i="2"/>
  <c r="DD9" i="2" s="1"/>
  <c r="DM10" i="2"/>
  <c r="Y146" i="2"/>
  <c r="Y147" i="2" s="1"/>
  <c r="Y148" i="2"/>
  <c r="AP87" i="2"/>
  <c r="CP218" i="2"/>
  <c r="DG218" i="2"/>
  <c r="CR224" i="2"/>
  <c r="AL236" i="2"/>
  <c r="CD229" i="2"/>
  <c r="CS224" i="2"/>
  <c r="CM8" i="2"/>
  <c r="Y236" i="2"/>
  <c r="U144" i="2"/>
  <c r="DQ160" i="2"/>
  <c r="H144" i="2"/>
  <c r="CS87" i="2"/>
  <c r="CN87" i="2"/>
  <c r="CD94" i="2"/>
  <c r="CQ129" i="2"/>
  <c r="DD130" i="2"/>
  <c r="L144" i="2"/>
  <c r="CQ184" i="2"/>
  <c r="DB198" i="2"/>
  <c r="AB218" i="2"/>
  <c r="CQ212" i="2"/>
  <c r="AP215" i="2"/>
  <c r="AM218" i="2"/>
  <c r="AM236" i="2" s="1"/>
  <c r="DJ224" i="2"/>
  <c r="CL224" i="2"/>
  <c r="DP234" i="2"/>
  <c r="G144" i="2"/>
  <c r="BD218" i="2"/>
  <c r="CD224" i="2"/>
  <c r="CD274" i="2" s="1"/>
  <c r="CF274" i="2" s="1"/>
  <c r="AB160" i="2"/>
  <c r="O14" i="2"/>
  <c r="BP294" i="2"/>
  <c r="BP319" i="2" s="1"/>
  <c r="BV295" i="2"/>
  <c r="BV321" i="2" s="1"/>
  <c r="AB25" i="2"/>
  <c r="BM301" i="2"/>
  <c r="BM332" i="2" s="1"/>
  <c r="BM333" i="2" s="1"/>
  <c r="CB301" i="2"/>
  <c r="CB302" i="2" s="1"/>
  <c r="CI298" i="2"/>
  <c r="CI323" i="2" s="1"/>
  <c r="BQ92" i="2"/>
  <c r="BQ258" i="2" s="1"/>
  <c r="DB143" i="2"/>
  <c r="CQ134" i="2"/>
  <c r="CQ142" i="2"/>
  <c r="C144" i="2"/>
  <c r="DD183" i="2"/>
  <c r="CN198" i="2"/>
  <c r="DC198" i="2"/>
  <c r="G236" i="2"/>
  <c r="CU224" i="2"/>
  <c r="K236" i="2"/>
  <c r="K239" i="2" s="1"/>
  <c r="V144" i="2"/>
  <c r="O25" i="2"/>
  <c r="AB14" i="2"/>
  <c r="BR294" i="2"/>
  <c r="BR319" i="2" s="1"/>
  <c r="BD19" i="2"/>
  <c r="BW295" i="2"/>
  <c r="BW321" i="2" s="1"/>
  <c r="AP25" i="2"/>
  <c r="BN301" i="2"/>
  <c r="BN302" i="2" s="1"/>
  <c r="CC301" i="2"/>
  <c r="CC302" i="2" s="1"/>
  <c r="CO87" i="2"/>
  <c r="CQ90" i="2"/>
  <c r="DD180" i="2"/>
  <c r="CD194" i="2"/>
  <c r="CD270" i="2" s="1"/>
  <c r="CF270" i="2" s="1"/>
  <c r="DD207" i="2"/>
  <c r="CQ226" i="2"/>
  <c r="N236" i="2"/>
  <c r="BS297" i="2"/>
  <c r="BS320" i="2" s="1"/>
  <c r="DC8" i="2"/>
  <c r="DD8" i="2" s="1"/>
  <c r="CO8" i="2"/>
  <c r="CQ131" i="2"/>
  <c r="BX144" i="2"/>
  <c r="Q144" i="2"/>
  <c r="DD177" i="2"/>
  <c r="BK236" i="2"/>
  <c r="BN236" i="2"/>
  <c r="BA144" i="2"/>
  <c r="CQ125" i="2"/>
  <c r="AF144" i="2"/>
  <c r="BY144" i="2"/>
  <c r="CR198" i="2"/>
  <c r="DH198" i="2"/>
  <c r="CQ208" i="2"/>
  <c r="BI236" i="2"/>
  <c r="DC25" i="2"/>
  <c r="BQ87" i="2"/>
  <c r="BQ94" i="2" s="1"/>
  <c r="CD92" i="2"/>
  <c r="CD258" i="2" s="1"/>
  <c r="BQ34" i="2"/>
  <c r="CO224" i="2"/>
  <c r="BD25" i="2"/>
  <c r="BD14" i="2"/>
  <c r="O6" i="2"/>
  <c r="O86" i="2"/>
  <c r="CB146" i="2"/>
  <c r="CB147" i="2" s="1"/>
  <c r="AA143" i="2"/>
  <c r="AA146" i="2" s="1"/>
  <c r="AA147" i="2" s="1"/>
  <c r="CQ121" i="2"/>
  <c r="AV144" i="2"/>
  <c r="BK144" i="2"/>
  <c r="BZ144" i="2"/>
  <c r="CM173" i="2"/>
  <c r="DB173" i="2"/>
  <c r="CQ163" i="2"/>
  <c r="CS198" i="2"/>
  <c r="BB236" i="2"/>
  <c r="AP48" i="2"/>
  <c r="AP14" i="2"/>
  <c r="AB6" i="2"/>
  <c r="BV294" i="2"/>
  <c r="BV319" i="2" s="1"/>
  <c r="AB19" i="2"/>
  <c r="CQ19" i="2"/>
  <c r="DG19" i="2"/>
  <c r="CJ19" i="2"/>
  <c r="CY19" i="2"/>
  <c r="BL295" i="2"/>
  <c r="CA295" i="2"/>
  <c r="CH301" i="2"/>
  <c r="CH332" i="2" s="1"/>
  <c r="CH333" i="2" s="1"/>
  <c r="AA48" i="2"/>
  <c r="CP10" i="2"/>
  <c r="CQ10" i="2" s="1"/>
  <c r="CP9" i="2"/>
  <c r="CQ9" i="2" s="1"/>
  <c r="DG9" i="2"/>
  <c r="CJ10" i="2"/>
  <c r="CY10" i="2"/>
  <c r="CQ70" i="2"/>
  <c r="CQ72" i="2"/>
  <c r="CM9" i="2"/>
  <c r="DB9" i="2"/>
  <c r="E146" i="2"/>
  <c r="E147" i="2" s="1"/>
  <c r="S146" i="2"/>
  <c r="CC146" i="2"/>
  <c r="CC147" i="2" s="1"/>
  <c r="DD109" i="2"/>
  <c r="CQ117" i="2"/>
  <c r="D144" i="2"/>
  <c r="BL144" i="2"/>
  <c r="CA144" i="2"/>
  <c r="CN173" i="2"/>
  <c r="DD163" i="2"/>
  <c r="CQ172" i="2"/>
  <c r="AP198" i="2"/>
  <c r="CK198" i="2"/>
  <c r="CZ198" i="2"/>
  <c r="DP198" i="2"/>
  <c r="Z236" i="2"/>
  <c r="DH234" i="2"/>
  <c r="BX305" i="2"/>
  <c r="BX336" i="2"/>
  <c r="BX337" i="2" s="1"/>
  <c r="CP202" i="2"/>
  <c r="DG202" i="2"/>
  <c r="CJ202" i="2"/>
  <c r="DO202" i="2"/>
  <c r="CX234" i="2"/>
  <c r="DN234" i="2"/>
  <c r="CL234" i="2"/>
  <c r="DA234" i="2"/>
  <c r="CD234" i="2"/>
  <c r="CD277" i="2" s="1"/>
  <c r="CF277" i="2" s="1"/>
  <c r="AP6" i="2"/>
  <c r="CN19" i="2"/>
  <c r="DD19" i="2"/>
  <c r="BQ25" i="2"/>
  <c r="DO25" i="2"/>
  <c r="DF325" i="2"/>
  <c r="DB8" i="2"/>
  <c r="AR146" i="2"/>
  <c r="BG146" i="2"/>
  <c r="BG147" i="2" s="1"/>
  <c r="CP87" i="2"/>
  <c r="DQ87" i="2"/>
  <c r="DD93" i="2"/>
  <c r="DD259" i="2" s="1"/>
  <c r="J144" i="2"/>
  <c r="X144" i="2"/>
  <c r="AN144" i="2"/>
  <c r="BS144" i="2"/>
  <c r="CO160" i="2"/>
  <c r="DD156" i="2"/>
  <c r="CI198" i="2"/>
  <c r="CX198" i="2"/>
  <c r="CO198" i="2"/>
  <c r="CD202" i="2"/>
  <c r="CD272" i="2" s="1"/>
  <c r="CF272" i="2" s="1"/>
  <c r="DP218" i="2"/>
  <c r="AP217" i="2"/>
  <c r="DO224" i="2"/>
  <c r="CY234" i="2"/>
  <c r="DO234" i="2"/>
  <c r="BD6" i="2"/>
  <c r="BQ308" i="2" s="1"/>
  <c r="BQ14" i="2"/>
  <c r="O19" i="2"/>
  <c r="CO19" i="2"/>
  <c r="DF19" i="2"/>
  <c r="AP19" i="2"/>
  <c r="BZ295" i="2"/>
  <c r="CD25" i="2"/>
  <c r="BR301" i="2"/>
  <c r="BR332" i="2" s="1"/>
  <c r="DI9" i="2"/>
  <c r="CL10" i="2"/>
  <c r="DP8" i="2"/>
  <c r="AS146" i="2"/>
  <c r="AS147" i="2" s="1"/>
  <c r="BW146" i="2"/>
  <c r="BW147" i="2" s="1"/>
  <c r="DH87" i="2"/>
  <c r="DB87" i="2"/>
  <c r="DD137" i="2"/>
  <c r="CQ140" i="2"/>
  <c r="Y144" i="2"/>
  <c r="BQ202" i="2"/>
  <c r="BQ272" i="2" s="1"/>
  <c r="BS272" i="2" s="1"/>
  <c r="C236" i="2"/>
  <c r="CK234" i="2"/>
  <c r="CZ234" i="2"/>
  <c r="Q236" i="2"/>
  <c r="AF236" i="2"/>
  <c r="BY336" i="2"/>
  <c r="BY337" i="2" s="1"/>
  <c r="CE260" i="2"/>
  <c r="CR260" i="2"/>
  <c r="DF260" i="2"/>
  <c r="CF323" i="2"/>
  <c r="CQ154" i="2"/>
  <c r="DD171" i="2"/>
  <c r="CQ63" i="2"/>
  <c r="CQ75" i="2"/>
  <c r="DD77" i="2"/>
  <c r="CL143" i="2"/>
  <c r="DA143" i="2"/>
  <c r="CQ120" i="2"/>
  <c r="DD133" i="2"/>
  <c r="CQ141" i="2"/>
  <c r="DD191" i="2"/>
  <c r="DD193" i="2"/>
  <c r="CV218" i="2"/>
  <c r="CK218" i="2"/>
  <c r="DD220" i="2"/>
  <c r="CU194" i="2"/>
  <c r="DJ8" i="2"/>
  <c r="CX8" i="2"/>
  <c r="DD64" i="2"/>
  <c r="CU19" i="2"/>
  <c r="DK19" i="2"/>
  <c r="CT25" i="2"/>
  <c r="CP8" i="2"/>
  <c r="CQ8" i="2" s="1"/>
  <c r="DD62" i="2"/>
  <c r="DK8" i="2"/>
  <c r="DO8" i="2"/>
  <c r="DC87" i="2"/>
  <c r="DF87" i="2"/>
  <c r="DD110" i="2"/>
  <c r="CQ111" i="2"/>
  <c r="DD114" i="2"/>
  <c r="DD115" i="2"/>
  <c r="CQ122" i="2"/>
  <c r="DI160" i="2"/>
  <c r="CQ186" i="2"/>
  <c r="CW218" i="2"/>
  <c r="DD216" i="2"/>
  <c r="CP224" i="2"/>
  <c r="DD221" i="2"/>
  <c r="CJ227" i="2"/>
  <c r="CQ227" i="2" s="1"/>
  <c r="CQ275" i="2" s="1"/>
  <c r="CS275" i="2" s="1"/>
  <c r="DL8" i="2"/>
  <c r="DG224" i="2"/>
  <c r="DD155" i="2"/>
  <c r="CP160" i="2"/>
  <c r="CQ165" i="2"/>
  <c r="CZ8" i="2"/>
  <c r="DH25" i="2"/>
  <c r="CV25" i="2"/>
  <c r="DI8" i="2"/>
  <c r="CW8" i="2"/>
  <c r="CL8" i="2"/>
  <c r="DD73" i="2"/>
  <c r="DD76" i="2"/>
  <c r="CG146" i="2"/>
  <c r="CG147" i="2" s="1"/>
  <c r="CQ100" i="2"/>
  <c r="CQ104" i="2"/>
  <c r="DD108" i="2"/>
  <c r="CW173" i="2"/>
  <c r="DI194" i="2"/>
  <c r="DN198" i="2"/>
  <c r="CN218" i="2"/>
  <c r="CM234" i="2"/>
  <c r="DB234" i="2"/>
  <c r="DC173" i="2"/>
  <c r="CQ179" i="2"/>
  <c r="CQ181" i="2"/>
  <c r="DD135" i="2"/>
  <c r="DI325" i="2"/>
  <c r="DP87" i="2"/>
  <c r="BQ6" i="2"/>
  <c r="CI19" i="2"/>
  <c r="DN19" i="2"/>
  <c r="CH295" i="2"/>
  <c r="CH321" i="2" s="1"/>
  <c r="DD61" i="2"/>
  <c r="CQ62" i="2"/>
  <c r="CQ67" i="2"/>
  <c r="CH146" i="2"/>
  <c r="CH147" i="2" s="1"/>
  <c r="CQ135" i="2"/>
  <c r="CI173" i="2"/>
  <c r="CQ188" i="2"/>
  <c r="CQ189" i="2"/>
  <c r="CY198" i="2"/>
  <c r="DO198" i="2"/>
  <c r="CT224" i="2"/>
  <c r="CJ148" i="2"/>
  <c r="CV8" i="2"/>
  <c r="CQ109" i="2"/>
  <c r="DI19" i="2"/>
  <c r="DJ25" i="2"/>
  <c r="CL25" i="2"/>
  <c r="DA25" i="2"/>
  <c r="DP25" i="2"/>
  <c r="DL325" i="2"/>
  <c r="CJ9" i="2"/>
  <c r="CQ77" i="2"/>
  <c r="CQ89" i="2"/>
  <c r="CX87" i="2"/>
  <c r="DD125" i="2"/>
  <c r="DD129" i="2"/>
  <c r="DM160" i="2"/>
  <c r="CQ185" i="2"/>
  <c r="DJ198" i="2"/>
  <c r="DN202" i="2"/>
  <c r="CZ224" i="2"/>
  <c r="CK148" i="2"/>
  <c r="CQ127" i="2"/>
  <c r="CM25" i="2"/>
  <c r="CN297" i="2"/>
  <c r="DK304" i="2"/>
  <c r="DK336" i="2" s="1"/>
  <c r="DK337" i="2" s="1"/>
  <c r="DD123" i="2"/>
  <c r="CQ128" i="2"/>
  <c r="CN194" i="2"/>
  <c r="DD181" i="2"/>
  <c r="DD184" i="2"/>
  <c r="CQ191" i="2"/>
  <c r="CU198" i="2"/>
  <c r="DK198" i="2"/>
  <c r="CY202" i="2"/>
  <c r="DD34" i="2"/>
  <c r="DK25" i="2"/>
  <c r="CV48" i="2"/>
  <c r="DB297" i="2"/>
  <c r="DA19" i="2"/>
  <c r="CZ25" i="2"/>
  <c r="CU298" i="2"/>
  <c r="DM48" i="2"/>
  <c r="CQ118" i="2"/>
  <c r="DN173" i="2"/>
  <c r="CL173" i="2"/>
  <c r="CL194" i="2"/>
  <c r="CM198" i="2"/>
  <c r="CT202" i="2"/>
  <c r="CQ91" i="2"/>
  <c r="CU25" i="2"/>
  <c r="DJ298" i="2"/>
  <c r="DJ323" i="2" s="1"/>
  <c r="CR10" i="2"/>
  <c r="CM19" i="2"/>
  <c r="DB19" i="2"/>
  <c r="DM25" i="2"/>
  <c r="CR25" i="2"/>
  <c r="CX48" i="2"/>
  <c r="DF297" i="2"/>
  <c r="CV87" i="2"/>
  <c r="CR87" i="2"/>
  <c r="DQ143" i="2"/>
  <c r="DD102" i="2"/>
  <c r="DD117" i="2"/>
  <c r="DD119" i="2"/>
  <c r="DD142" i="2"/>
  <c r="CK160" i="2"/>
  <c r="CZ160" i="2"/>
  <c r="DP160" i="2"/>
  <c r="CQ152" i="2"/>
  <c r="CQ176" i="2"/>
  <c r="CQ162" i="2"/>
  <c r="CJ25" i="2"/>
  <c r="CX25" i="2"/>
  <c r="CP25" i="2"/>
  <c r="CJ48" i="2"/>
  <c r="DA325" i="2"/>
  <c r="CV9" i="2"/>
  <c r="CQ61" i="2"/>
  <c r="CQ76" i="2"/>
  <c r="CQ79" i="2"/>
  <c r="DG8" i="2"/>
  <c r="DJ9" i="2"/>
  <c r="CQ81" i="2"/>
  <c r="CQ84" i="2"/>
  <c r="DI87" i="2"/>
  <c r="CQ138" i="2"/>
  <c r="CE144" i="2"/>
  <c r="CL160" i="2"/>
  <c r="DA160" i="2"/>
  <c r="CQ166" i="2"/>
  <c r="DO194" i="2"/>
  <c r="DD178" i="2"/>
  <c r="CM224" i="2"/>
  <c r="CQ223" i="2"/>
  <c r="DN224" i="2"/>
  <c r="CZ143" i="2"/>
  <c r="DF173" i="2"/>
  <c r="CY25" i="2"/>
  <c r="DD59" i="2"/>
  <c r="DM9" i="2"/>
  <c r="CQ66" i="2"/>
  <c r="DD70" i="2"/>
  <c r="DD79" i="2"/>
  <c r="CU9" i="2"/>
  <c r="CQ83" i="2"/>
  <c r="CQ88" i="2"/>
  <c r="CT87" i="2"/>
  <c r="CQ132" i="2"/>
  <c r="CM160" i="2"/>
  <c r="DH160" i="2"/>
  <c r="DD157" i="2"/>
  <c r="CQ159" i="2"/>
  <c r="DQ173" i="2"/>
  <c r="DD164" i="2"/>
  <c r="CQ169" i="2"/>
  <c r="CZ194" i="2"/>
  <c r="DD204" i="2"/>
  <c r="CY224" i="2"/>
  <c r="CE278" i="2"/>
  <c r="DD243" i="2"/>
  <c r="CQ244" i="2"/>
  <c r="CV304" i="2"/>
  <c r="CV336" i="2" s="1"/>
  <c r="CV337" i="2" s="1"/>
  <c r="CQ73" i="2"/>
  <c r="DD103" i="2"/>
  <c r="DD120" i="2"/>
  <c r="CQ126" i="2"/>
  <c r="CT160" i="2"/>
  <c r="DJ160" i="2"/>
  <c r="DD170" i="2"/>
  <c r="DG194" i="2"/>
  <c r="CM202" i="2"/>
  <c r="DB202" i="2"/>
  <c r="DD223" i="2"/>
  <c r="CF236" i="2"/>
  <c r="BQ19" i="2"/>
  <c r="CV19" i="2"/>
  <c r="CI304" i="2"/>
  <c r="CI305" i="2" s="1"/>
  <c r="CW304" i="2"/>
  <c r="CW336" i="2" s="1"/>
  <c r="CW337" i="2" s="1"/>
  <c r="DM304" i="2"/>
  <c r="DM336" i="2" s="1"/>
  <c r="DM337" i="2" s="1"/>
  <c r="DD84" i="2"/>
  <c r="DK87" i="2"/>
  <c r="DG87" i="2"/>
  <c r="CQ99" i="2"/>
  <c r="CQ107" i="2"/>
  <c r="DD139" i="2"/>
  <c r="CU160" i="2"/>
  <c r="DK160" i="2"/>
  <c r="DD162" i="2"/>
  <c r="DC202" i="2"/>
  <c r="CQ210" i="2"/>
  <c r="DD211" i="2"/>
  <c r="CI224" i="2"/>
  <c r="DM234" i="2"/>
  <c r="CQ92" i="2"/>
  <c r="CQ258" i="2" s="1"/>
  <c r="CS258" i="2" s="1"/>
  <c r="DM143" i="2"/>
  <c r="CQ101" i="2"/>
  <c r="CQ106" i="2"/>
  <c r="DD106" i="2"/>
  <c r="CQ123" i="2"/>
  <c r="DD134" i="2"/>
  <c r="DN160" i="2"/>
  <c r="DB160" i="2"/>
  <c r="CQ177" i="2"/>
  <c r="CQ190" i="2"/>
  <c r="DF198" i="2"/>
  <c r="CN234" i="2"/>
  <c r="CD6" i="2"/>
  <c r="CF294" i="2"/>
  <c r="CF319" i="2" s="1"/>
  <c r="DP19" i="2"/>
  <c r="CT19" i="2"/>
  <c r="CS25" i="2"/>
  <c r="CN25" i="2"/>
  <c r="CO298" i="2"/>
  <c r="CO323" i="2" s="1"/>
  <c r="CP148" i="2"/>
  <c r="DD65" i="2"/>
  <c r="DD67" i="2"/>
  <c r="DP10" i="2"/>
  <c r="DM8" i="2"/>
  <c r="CI143" i="2"/>
  <c r="CX143" i="2"/>
  <c r="CQ97" i="2"/>
  <c r="DD111" i="2"/>
  <c r="CQ112" i="2"/>
  <c r="DD122" i="2"/>
  <c r="CY160" i="2"/>
  <c r="DO160" i="2"/>
  <c r="CZ173" i="2"/>
  <c r="DO173" i="2"/>
  <c r="DD165" i="2"/>
  <c r="DK194" i="2"/>
  <c r="CP198" i="2"/>
  <c r="DG198" i="2"/>
  <c r="CL202" i="2"/>
  <c r="CQ209" i="2"/>
  <c r="CQ217" i="2"/>
  <c r="DD217" i="2"/>
  <c r="DB224" i="2"/>
  <c r="DQ224" i="2"/>
  <c r="DQ234" i="2"/>
  <c r="BR266" i="2"/>
  <c r="BR267" i="2" s="1"/>
  <c r="DD25" i="2"/>
  <c r="DH296" i="2"/>
  <c r="DH48" i="2"/>
  <c r="DQ297" i="2"/>
  <c r="DJ48" i="2"/>
  <c r="N144" i="2"/>
  <c r="N146" i="2"/>
  <c r="CT86" i="2"/>
  <c r="DI296" i="2"/>
  <c r="BP296" i="2"/>
  <c r="BP48" i="2"/>
  <c r="AB30" i="2"/>
  <c r="AB48" i="2" s="1"/>
  <c r="BU298" i="2"/>
  <c r="BU323" i="2" s="1"/>
  <c r="BT298" i="2"/>
  <c r="BT323" i="2" s="1"/>
  <c r="BV146" i="2"/>
  <c r="BV144" i="2"/>
  <c r="DJ296" i="2"/>
  <c r="BR296" i="2"/>
  <c r="CW298" i="2"/>
  <c r="CW323" i="2" s="1"/>
  <c r="DP143" i="2"/>
  <c r="CD48" i="2"/>
  <c r="CJ298" i="2"/>
  <c r="CJ323" i="2" s="1"/>
  <c r="DN298" i="2"/>
  <c r="DN323" i="2" s="1"/>
  <c r="DJ148" i="2"/>
  <c r="AY144" i="2"/>
  <c r="AY146" i="2"/>
  <c r="BU297" i="2"/>
  <c r="BU320" i="2" s="1"/>
  <c r="BT297" i="2"/>
  <c r="BT320" i="2" s="1"/>
  <c r="CW48" i="2"/>
  <c r="BP308" i="2"/>
  <c r="DQ19" i="2"/>
  <c r="CQ23" i="2"/>
  <c r="CQ25" i="2" s="1"/>
  <c r="CI48" i="2"/>
  <c r="CK298" i="2"/>
  <c r="CY298" i="2"/>
  <c r="CY323" i="2" s="1"/>
  <c r="DO298" i="2"/>
  <c r="CU148" i="2"/>
  <c r="DD74" i="2"/>
  <c r="DD89" i="2"/>
  <c r="CW87" i="2"/>
  <c r="CM87" i="2"/>
  <c r="CM143" i="2"/>
  <c r="CQ153" i="2"/>
  <c r="CJ160" i="2"/>
  <c r="DD247" i="2"/>
  <c r="CS296" i="2"/>
  <c r="CS48" i="2"/>
  <c r="BL308" i="2"/>
  <c r="CT296" i="2"/>
  <c r="DK298" i="2"/>
  <c r="DK323" i="2" s="1"/>
  <c r="CU86" i="2"/>
  <c r="CU296" i="2"/>
  <c r="BQ28" i="2"/>
  <c r="CX86" i="2"/>
  <c r="DK296" i="2"/>
  <c r="DO325" i="2"/>
  <c r="DD96" i="2"/>
  <c r="CR8" i="2"/>
  <c r="CS8" i="2"/>
  <c r="DH8" i="2"/>
  <c r="BS294" i="2"/>
  <c r="BS319" i="2" s="1"/>
  <c r="CG294" i="2"/>
  <c r="CG319" i="2" s="1"/>
  <c r="BN295" i="2"/>
  <c r="BN321" i="2" s="1"/>
  <c r="CB295" i="2"/>
  <c r="CB321" i="2" s="1"/>
  <c r="DC19" i="2"/>
  <c r="CY296" i="2"/>
  <c r="CY48" i="2"/>
  <c r="DN296" i="2"/>
  <c r="DN48" i="2"/>
  <c r="CL298" i="2"/>
  <c r="CL323" i="2" s="1"/>
  <c r="CZ298" i="2"/>
  <c r="CZ323" i="2" s="1"/>
  <c r="CN325" i="2"/>
  <c r="DL304" i="2"/>
  <c r="BD86" i="2"/>
  <c r="CV148" i="2"/>
  <c r="DH202" i="2"/>
  <c r="DM218" i="2"/>
  <c r="DK48" i="2"/>
  <c r="CS230" i="2"/>
  <c r="DD230" i="2" s="1"/>
  <c r="DD276" i="2" s="1"/>
  <c r="DG276" i="2" s="1"/>
  <c r="DD229" i="2"/>
  <c r="BM308" i="2"/>
  <c r="CV298" i="2"/>
  <c r="CV323" i="2" s="1"/>
  <c r="CK325" i="2"/>
  <c r="BN144" i="2"/>
  <c r="BN146" i="2"/>
  <c r="CT8" i="2"/>
  <c r="BT294" i="2"/>
  <c r="BT319" i="2" s="1"/>
  <c r="CH294" i="2"/>
  <c r="CH319" i="2" s="1"/>
  <c r="BO295" i="2"/>
  <c r="BO321" i="2" s="1"/>
  <c r="CC295" i="2"/>
  <c r="CC321" i="2" s="1"/>
  <c r="CP19" i="2"/>
  <c r="DF25" i="2"/>
  <c r="CK296" i="2"/>
  <c r="CK48" i="2"/>
  <c r="CZ296" i="2"/>
  <c r="CZ48" i="2"/>
  <c r="DO296" i="2"/>
  <c r="DO48" i="2"/>
  <c r="DQ298" i="2"/>
  <c r="DQ323" i="2" s="1"/>
  <c r="DJ297" i="2"/>
  <c r="BR48" i="2"/>
  <c r="CQ68" i="2"/>
  <c r="CO143" i="2"/>
  <c r="CL148" i="2"/>
  <c r="BQ182" i="2"/>
  <c r="BP194" i="2"/>
  <c r="BP236" i="2" s="1"/>
  <c r="DL48" i="2"/>
  <c r="CU8" i="2"/>
  <c r="BU294" i="2"/>
  <c r="BU319" i="2" s="1"/>
  <c r="BP295" i="2"/>
  <c r="CL296" i="2"/>
  <c r="CL48" i="2"/>
  <c r="DA296" i="2"/>
  <c r="DA48" i="2"/>
  <c r="DP296" i="2"/>
  <c r="DP48" i="2"/>
  <c r="CN298" i="2"/>
  <c r="DB298" i="2"/>
  <c r="DB323" i="2" s="1"/>
  <c r="CU297" i="2"/>
  <c r="DK297" i="2"/>
  <c r="CJ304" i="2"/>
  <c r="CX304" i="2"/>
  <c r="BS48" i="2"/>
  <c r="DD63" i="2"/>
  <c r="DD66" i="2"/>
  <c r="CI148" i="2"/>
  <c r="CQ74" i="2"/>
  <c r="CK87" i="2"/>
  <c r="AX144" i="2"/>
  <c r="BR295" i="2"/>
  <c r="CM296" i="2"/>
  <c r="CM48" i="2"/>
  <c r="DB296" i="2"/>
  <c r="DB48" i="2"/>
  <c r="DQ296" i="2"/>
  <c r="DQ48" i="2"/>
  <c r="DL324" i="2"/>
  <c r="DC298" i="2"/>
  <c r="DC323" i="2" s="1"/>
  <c r="DD33" i="2"/>
  <c r="CR325" i="2"/>
  <c r="CQ34" i="2"/>
  <c r="CV297" i="2"/>
  <c r="DL297" i="2"/>
  <c r="DO304" i="2"/>
  <c r="BT48" i="2"/>
  <c r="CT48" i="2"/>
  <c r="CQ59" i="2"/>
  <c r="DA87" i="2"/>
  <c r="CI8" i="2"/>
  <c r="BW294" i="2"/>
  <c r="BW319" i="2" s="1"/>
  <c r="CF295" i="2"/>
  <c r="CF321" i="2" s="1"/>
  <c r="CG301" i="2"/>
  <c r="CN296" i="2"/>
  <c r="CN48" i="2"/>
  <c r="DC296" i="2"/>
  <c r="DC48" i="2"/>
  <c r="CX324" i="2"/>
  <c r="DD324" i="2" s="1"/>
  <c r="CP298" i="2"/>
  <c r="CP323" i="2" s="1"/>
  <c r="DF298" i="2"/>
  <c r="CI297" i="2"/>
  <c r="CW297" i="2"/>
  <c r="CL304" i="2"/>
  <c r="CZ304" i="2"/>
  <c r="CU48" i="2"/>
  <c r="DK148" i="2"/>
  <c r="DK86" i="2"/>
  <c r="DD68" i="2"/>
  <c r="BO308" i="2"/>
  <c r="CJ8" i="2"/>
  <c r="CO296" i="2"/>
  <c r="CO48" i="2"/>
  <c r="BM298" i="2"/>
  <c r="BM323" i="2" s="1"/>
  <c r="BL298" i="2"/>
  <c r="BL48" i="2"/>
  <c r="DN297" i="2"/>
  <c r="DD58" i="2"/>
  <c r="CV86" i="2"/>
  <c r="DD72" i="2"/>
  <c r="DN87" i="2"/>
  <c r="DD97" i="2"/>
  <c r="CY8" i="2"/>
  <c r="CP296" i="2"/>
  <c r="CP48" i="2"/>
  <c r="CQ27" i="2"/>
  <c r="BP298" i="2"/>
  <c r="BP323" i="2" s="1"/>
  <c r="BQ33" i="2"/>
  <c r="CU325" i="2"/>
  <c r="CK297" i="2"/>
  <c r="CY297" i="2"/>
  <c r="DO297" i="2"/>
  <c r="DM148" i="2"/>
  <c r="DM86" i="2"/>
  <c r="DJ86" i="2"/>
  <c r="CI87" i="2"/>
  <c r="CY87" i="2"/>
  <c r="AB103" i="2"/>
  <c r="AB143" i="2" s="1"/>
  <c r="DN143" i="2"/>
  <c r="DL298" i="2"/>
  <c r="BN308" i="2"/>
  <c r="CV296" i="2"/>
  <c r="DI86" i="2"/>
  <c r="CK143" i="2"/>
  <c r="CK8" i="2"/>
  <c r="DN8" i="2"/>
  <c r="BL294" i="2"/>
  <c r="BZ294" i="2"/>
  <c r="BZ319" i="2" s="1"/>
  <c r="BU295" i="2"/>
  <c r="CI25" i="2"/>
  <c r="CW25" i="2"/>
  <c r="DL25" i="2"/>
  <c r="CR296" i="2"/>
  <c r="CR48" i="2"/>
  <c r="DG296" i="2"/>
  <c r="DG48" i="2"/>
  <c r="CL297" i="2"/>
  <c r="CZ297" i="2"/>
  <c r="DI48" i="2"/>
  <c r="CX148" i="2"/>
  <c r="CQ71" i="2"/>
  <c r="BQ86" i="2"/>
  <c r="BQ264" i="2" s="1"/>
  <c r="BE146" i="2"/>
  <c r="BE144" i="2"/>
  <c r="BT146" i="2"/>
  <c r="BT144" i="2"/>
  <c r="CJ86" i="2"/>
  <c r="CV143" i="2"/>
  <c r="CQ124" i="2"/>
  <c r="CX298" i="2"/>
  <c r="DM298" i="2"/>
  <c r="DM323" i="2" s="1"/>
  <c r="CJ297" i="2"/>
  <c r="CX297" i="2"/>
  <c r="DM297" i="2"/>
  <c r="CK304" i="2"/>
  <c r="CY304" i="2"/>
  <c r="DN304" i="2"/>
  <c r="CI86" i="2"/>
  <c r="CW148" i="2"/>
  <c r="CW86" i="2"/>
  <c r="DL148" i="2"/>
  <c r="DL86" i="2"/>
  <c r="CQ69" i="2"/>
  <c r="BH146" i="2"/>
  <c r="BH144" i="2"/>
  <c r="CY143" i="2"/>
  <c r="DO143" i="2"/>
  <c r="DD98" i="2"/>
  <c r="DD101" i="2"/>
  <c r="CQ136" i="2"/>
  <c r="CN160" i="2"/>
  <c r="CQ151" i="2"/>
  <c r="O218" i="2"/>
  <c r="CM304" i="2"/>
  <c r="DA304" i="2"/>
  <c r="DP304" i="2"/>
  <c r="CK86" i="2"/>
  <c r="CY148" i="2"/>
  <c r="DN148" i="2"/>
  <c r="DD91" i="2"/>
  <c r="CS202" i="2"/>
  <c r="DD200" i="2"/>
  <c r="CR327" i="2"/>
  <c r="BP301" i="2"/>
  <c r="CE301" i="2"/>
  <c r="DF296" i="2"/>
  <c r="BZ296" i="2"/>
  <c r="CA296" i="2"/>
  <c r="CM298" i="2"/>
  <c r="CM323" i="2" s="1"/>
  <c r="DA298" i="2"/>
  <c r="DP298" i="2"/>
  <c r="DP323" i="2" s="1"/>
  <c r="CM297" i="2"/>
  <c r="DA297" i="2"/>
  <c r="DP297" i="2"/>
  <c r="CN304" i="2"/>
  <c r="DB304" i="2"/>
  <c r="DQ304" i="2"/>
  <c r="CL86" i="2"/>
  <c r="CZ148" i="2"/>
  <c r="CZ86" i="2"/>
  <c r="DO148" i="2"/>
  <c r="DO86" i="2"/>
  <c r="DD78" i="2"/>
  <c r="CQ82" i="2"/>
  <c r="CD87" i="2"/>
  <c r="DJ87" i="2"/>
  <c r="DD100" i="2"/>
  <c r="DD105" i="2"/>
  <c r="DD116" i="2"/>
  <c r="AO144" i="2"/>
  <c r="P144" i="2"/>
  <c r="BA146" i="2"/>
  <c r="DD151" i="2"/>
  <c r="CJ173" i="2"/>
  <c r="CY173" i="2"/>
  <c r="CQ182" i="2"/>
  <c r="DK218" i="2"/>
  <c r="CU218" i="2"/>
  <c r="L236" i="2"/>
  <c r="CO304" i="2"/>
  <c r="DC304" i="2"/>
  <c r="CM148" i="2"/>
  <c r="CM86" i="2"/>
  <c r="DA148" i="2"/>
  <c r="DA86" i="2"/>
  <c r="DP148" i="2"/>
  <c r="DP86" i="2"/>
  <c r="BL147" i="2"/>
  <c r="CU87" i="2"/>
  <c r="DD88" i="2"/>
  <c r="CN143" i="2"/>
  <c r="DC143" i="2"/>
  <c r="DD128" i="2"/>
  <c r="CQ130" i="2"/>
  <c r="Z144" i="2"/>
  <c r="BF144" i="2"/>
  <c r="DD150" i="2"/>
  <c r="O194" i="2"/>
  <c r="DD188" i="2"/>
  <c r="CG236" i="2"/>
  <c r="CO297" i="2"/>
  <c r="DC297" i="2"/>
  <c r="CP304" i="2"/>
  <c r="DD46" i="2"/>
  <c r="BZ48" i="2"/>
  <c r="CN86" i="2"/>
  <c r="CN148" i="2"/>
  <c r="DB148" i="2"/>
  <c r="DB86" i="2"/>
  <c r="DD81" i="2"/>
  <c r="AJ146" i="2"/>
  <c r="BD87" i="2"/>
  <c r="BD94" i="2" s="1"/>
  <c r="BQ257" i="2"/>
  <c r="DF143" i="2"/>
  <c r="CQ113" i="2"/>
  <c r="CQ114" i="2"/>
  <c r="DD124" i="2"/>
  <c r="M144" i="2"/>
  <c r="AR144" i="2"/>
  <c r="CR194" i="2"/>
  <c r="DH194" i="2"/>
  <c r="CO194" i="2"/>
  <c r="DA198" i="2"/>
  <c r="DD197" i="2"/>
  <c r="CP297" i="2"/>
  <c r="DD36" i="2"/>
  <c r="DF304" i="2"/>
  <c r="CO148" i="2"/>
  <c r="CO86" i="2"/>
  <c r="DC148" i="2"/>
  <c r="DC86" i="2"/>
  <c r="CQ64" i="2"/>
  <c r="DD75" i="2"/>
  <c r="DD83" i="2"/>
  <c r="I146" i="2"/>
  <c r="AK146" i="2"/>
  <c r="CQ93" i="2"/>
  <c r="CQ259" i="2" s="1"/>
  <c r="O143" i="2"/>
  <c r="CP143" i="2"/>
  <c r="DG143" i="2"/>
  <c r="DD104" i="2"/>
  <c r="DD112" i="2"/>
  <c r="DD113" i="2"/>
  <c r="DD121" i="2"/>
  <c r="DD126" i="2"/>
  <c r="DD132" i="2"/>
  <c r="DD138" i="2"/>
  <c r="CG144" i="2"/>
  <c r="L146" i="2"/>
  <c r="V147" i="2"/>
  <c r="AB194" i="2"/>
  <c r="CS194" i="2"/>
  <c r="DD175" i="2"/>
  <c r="CR304" i="2"/>
  <c r="DG304" i="2"/>
  <c r="CP86" i="2"/>
  <c r="CQ60" i="2"/>
  <c r="DF148" i="2"/>
  <c r="W146" i="2"/>
  <c r="CR143" i="2"/>
  <c r="DH143" i="2"/>
  <c r="DD99" i="2"/>
  <c r="DD107" i="2"/>
  <c r="DD127" i="2"/>
  <c r="CQ133" i="2"/>
  <c r="DD136" i="2"/>
  <c r="CQ139" i="2"/>
  <c r="AE144" i="2"/>
  <c r="AT144" i="2"/>
  <c r="CH144" i="2"/>
  <c r="DG173" i="2"/>
  <c r="AP194" i="2"/>
  <c r="CR298" i="2"/>
  <c r="DG298" i="2"/>
  <c r="DG323" i="2" s="1"/>
  <c r="CR297" i="2"/>
  <c r="DG297" i="2"/>
  <c r="CS304" i="2"/>
  <c r="DH304" i="2"/>
  <c r="DF48" i="2"/>
  <c r="AA148" i="2"/>
  <c r="CQ58" i="2"/>
  <c r="DF86" i="2"/>
  <c r="DD69" i="2"/>
  <c r="CR148" i="2"/>
  <c r="DG148" i="2"/>
  <c r="CF146" i="2"/>
  <c r="DO87" i="2"/>
  <c r="DD92" i="2"/>
  <c r="DD258" i="2" s="1"/>
  <c r="DG258" i="2" s="1"/>
  <c r="AP143" i="2"/>
  <c r="CS143" i="2"/>
  <c r="DI143" i="2"/>
  <c r="CQ96" i="2"/>
  <c r="CQ119" i="2"/>
  <c r="CN224" i="2"/>
  <c r="CQ220" i="2"/>
  <c r="CI296" i="2"/>
  <c r="CW296" i="2"/>
  <c r="DL296" i="2"/>
  <c r="BS296" i="2"/>
  <c r="BR298" i="2"/>
  <c r="CS298" i="2"/>
  <c r="CS323" i="2" s="1"/>
  <c r="DH298" i="2"/>
  <c r="DH323" i="2" s="1"/>
  <c r="CS297" i="2"/>
  <c r="DH297" i="2"/>
  <c r="BQ39" i="2"/>
  <c r="CT304" i="2"/>
  <c r="DI304" i="2"/>
  <c r="AB58" i="2"/>
  <c r="AB86" i="2" s="1"/>
  <c r="CR86" i="2"/>
  <c r="DG86" i="2"/>
  <c r="CQ78" i="2"/>
  <c r="DD80" i="2"/>
  <c r="BR146" i="2"/>
  <c r="CD86" i="2"/>
  <c r="CD264" i="2" s="1"/>
  <c r="CZ87" i="2"/>
  <c r="CT143" i="2"/>
  <c r="CQ105" i="2"/>
  <c r="DD131" i="2"/>
  <c r="DD140" i="2"/>
  <c r="DI173" i="2"/>
  <c r="CV194" i="2"/>
  <c r="AA224" i="2"/>
  <c r="AA236" i="2" s="1"/>
  <c r="AB221" i="2"/>
  <c r="AB224" i="2" s="1"/>
  <c r="BW301" i="2"/>
  <c r="CJ296" i="2"/>
  <c r="CX296" i="2"/>
  <c r="DM296" i="2"/>
  <c r="BU296" i="2"/>
  <c r="BT296" i="2"/>
  <c r="BD30" i="2"/>
  <c r="BD48" i="2" s="1"/>
  <c r="CT298" i="2"/>
  <c r="CT323" i="2" s="1"/>
  <c r="DI298" i="2"/>
  <c r="CT297" i="2"/>
  <c r="DI297" i="2"/>
  <c r="BR297" i="2"/>
  <c r="CU304" i="2"/>
  <c r="DJ304" i="2"/>
  <c r="CS86" i="2"/>
  <c r="DH86" i="2"/>
  <c r="CT148" i="2"/>
  <c r="DI148" i="2"/>
  <c r="DD82" i="2"/>
  <c r="CL87" i="2"/>
  <c r="BM148" i="2"/>
  <c r="BQ148" i="2" s="1"/>
  <c r="DK143" i="2"/>
  <c r="CQ108" i="2"/>
  <c r="DD118" i="2"/>
  <c r="AP224" i="2"/>
  <c r="CS148" i="2"/>
  <c r="DH148" i="2"/>
  <c r="DD141" i="2"/>
  <c r="AL144" i="2"/>
  <c r="BM143" i="2"/>
  <c r="BM144" i="2" s="1"/>
  <c r="S144" i="2"/>
  <c r="O160" i="2"/>
  <c r="DD159" i="2"/>
  <c r="DA173" i="2"/>
  <c r="DP173" i="2"/>
  <c r="CO173" i="2"/>
  <c r="DJ194" i="2"/>
  <c r="DD187" i="2"/>
  <c r="CQ196" i="2"/>
  <c r="DJ218" i="2"/>
  <c r="CQ205" i="2"/>
  <c r="DD205" i="2"/>
  <c r="DD208" i="2"/>
  <c r="O224" i="2"/>
  <c r="BR327" i="2"/>
  <c r="CD230" i="2"/>
  <c r="CD276" i="2" s="1"/>
  <c r="CF276" i="2" s="1"/>
  <c r="CY86" i="2"/>
  <c r="DN86" i="2"/>
  <c r="DD90" i="2"/>
  <c r="DD95" i="2"/>
  <c r="BO144" i="2"/>
  <c r="F144" i="2"/>
  <c r="BU144" i="2"/>
  <c r="CS160" i="2"/>
  <c r="CW194" i="2"/>
  <c r="DL194" i="2"/>
  <c r="DL218" i="2"/>
  <c r="AS236" i="2"/>
  <c r="CH236" i="2"/>
  <c r="BT236" i="2"/>
  <c r="DQ148" i="2"/>
  <c r="BX146" i="2"/>
  <c r="CQ95" i="2"/>
  <c r="BC143" i="2"/>
  <c r="BC144" i="2" s="1"/>
  <c r="CC144" i="2"/>
  <c r="CR160" i="2"/>
  <c r="DG160" i="2"/>
  <c r="DD158" i="2"/>
  <c r="CP173" i="2"/>
  <c r="DD186" i="2"/>
  <c r="CL198" i="2"/>
  <c r="DD201" i="2"/>
  <c r="BR218" i="2"/>
  <c r="CD218" i="2" s="1"/>
  <c r="CD273" i="2" s="1"/>
  <c r="CF273" i="2" s="1"/>
  <c r="BC236" i="2"/>
  <c r="AE236" i="2"/>
  <c r="AT236" i="2"/>
  <c r="BG236" i="2"/>
  <c r="BQ234" i="2"/>
  <c r="BQ277" i="2" s="1"/>
  <c r="BS277" i="2" s="1"/>
  <c r="BU236" i="2"/>
  <c r="BW144" i="2"/>
  <c r="O173" i="2"/>
  <c r="CR173" i="2"/>
  <c r="DD167" i="2"/>
  <c r="DD172" i="2"/>
  <c r="DD192" i="2"/>
  <c r="DF194" i="2"/>
  <c r="U236" i="2"/>
  <c r="CI218" i="2"/>
  <c r="CQ204" i="2"/>
  <c r="CX218" i="2"/>
  <c r="DN218" i="2"/>
  <c r="AO236" i="2"/>
  <c r="D236" i="2"/>
  <c r="AU236" i="2"/>
  <c r="BH236" i="2"/>
  <c r="BR336" i="2"/>
  <c r="CD304" i="2"/>
  <c r="BR305" i="2"/>
  <c r="CH336" i="2"/>
  <c r="CH337" i="2" s="1"/>
  <c r="CH305" i="2"/>
  <c r="DQ86" i="2"/>
  <c r="CQ137" i="2"/>
  <c r="K144" i="2"/>
  <c r="AP160" i="2"/>
  <c r="CQ178" i="2"/>
  <c r="DD189" i="2"/>
  <c r="CJ218" i="2"/>
  <c r="CY218" i="2"/>
  <c r="CQ216" i="2"/>
  <c r="BS236" i="2"/>
  <c r="CD227" i="2"/>
  <c r="CD275" i="2" s="1"/>
  <c r="CF275" i="2" s="1"/>
  <c r="AD236" i="2"/>
  <c r="E236" i="2"/>
  <c r="R236" i="2"/>
  <c r="AG236" i="2"/>
  <c r="BW236" i="2"/>
  <c r="AS144" i="2"/>
  <c r="BI144" i="2"/>
  <c r="BD160" i="2"/>
  <c r="DD153" i="2"/>
  <c r="CD160" i="2"/>
  <c r="CD268" i="2" s="1"/>
  <c r="AP173" i="2"/>
  <c r="CS173" i="2"/>
  <c r="DH173" i="2"/>
  <c r="CQ168" i="2"/>
  <c r="BQ227" i="2"/>
  <c r="BQ275" i="2" s="1"/>
  <c r="BS275" i="2" s="1"/>
  <c r="BF236" i="2"/>
  <c r="F236" i="2"/>
  <c r="S236" i="2"/>
  <c r="BX236" i="2"/>
  <c r="CU143" i="2"/>
  <c r="DJ143" i="2"/>
  <c r="BJ144" i="2"/>
  <c r="CV160" i="2"/>
  <c r="DD152" i="2"/>
  <c r="CT173" i="2"/>
  <c r="DD168" i="2"/>
  <c r="DB194" i="2"/>
  <c r="DQ194" i="2"/>
  <c r="DD185" i="2"/>
  <c r="CB236" i="2"/>
  <c r="DA218" i="2"/>
  <c r="BY236" i="2"/>
  <c r="AU144" i="2"/>
  <c r="CW160" i="2"/>
  <c r="DL160" i="2"/>
  <c r="DC194" i="2"/>
  <c r="CT194" i="2"/>
  <c r="DD182" i="2"/>
  <c r="CM218" i="2"/>
  <c r="AV236" i="2"/>
  <c r="BJ236" i="2"/>
  <c r="X148" i="2"/>
  <c r="X146" i="2"/>
  <c r="AM146" i="2"/>
  <c r="CW143" i="2"/>
  <c r="DL143" i="2"/>
  <c r="CD148" i="2"/>
  <c r="CQ150" i="2"/>
  <c r="CV173" i="2"/>
  <c r="DK173" i="2"/>
  <c r="DL173" i="2"/>
  <c r="BD194" i="2"/>
  <c r="CQ201" i="2"/>
  <c r="DC218" i="2"/>
  <c r="T236" i="2"/>
  <c r="AH236" i="2"/>
  <c r="AW236" i="2"/>
  <c r="AZ236" i="2"/>
  <c r="CJ143" i="2"/>
  <c r="CQ167" i="2"/>
  <c r="CP194" i="2"/>
  <c r="CQ192" i="2"/>
  <c r="DF218" i="2"/>
  <c r="CQ206" i="2"/>
  <c r="DD209" i="2"/>
  <c r="DD212" i="2"/>
  <c r="DD222" i="2"/>
  <c r="DH230" i="2"/>
  <c r="BA236" i="2"/>
  <c r="AB173" i="2"/>
  <c r="DD190" i="2"/>
  <c r="CL218" i="2"/>
  <c r="CZ218" i="2"/>
  <c r="DO218" i="2"/>
  <c r="CQ215" i="2"/>
  <c r="DF227" i="2"/>
  <c r="DD233" i="2"/>
  <c r="CB320" i="2"/>
  <c r="DF160" i="2"/>
  <c r="BD173" i="2"/>
  <c r="DD179" i="2"/>
  <c r="DB218" i="2"/>
  <c r="DQ218" i="2"/>
  <c r="CQ214" i="2"/>
  <c r="CR227" i="2"/>
  <c r="DD227" i="2" s="1"/>
  <c r="DD275" i="2" s="1"/>
  <c r="DG275" i="2" s="1"/>
  <c r="DD226" i="2"/>
  <c r="DG234" i="2"/>
  <c r="I236" i="2"/>
  <c r="V236" i="2"/>
  <c r="AJ236" i="2"/>
  <c r="AX236" i="2"/>
  <c r="CU173" i="2"/>
  <c r="DJ173" i="2"/>
  <c r="DD169" i="2"/>
  <c r="CO218" i="2"/>
  <c r="DD206" i="2"/>
  <c r="DI224" i="2"/>
  <c r="CR234" i="2"/>
  <c r="DD232" i="2"/>
  <c r="J236" i="2"/>
  <c r="W236" i="2"/>
  <c r="AK236" i="2"/>
  <c r="AY236" i="2"/>
  <c r="BL236" i="2"/>
  <c r="DD242" i="2"/>
  <c r="CV326" i="2"/>
  <c r="DD326" i="2" s="1"/>
  <c r="DD246" i="2"/>
  <c r="DD154" i="2"/>
  <c r="CQ200" i="2"/>
  <c r="CX202" i="2"/>
  <c r="DM202" i="2"/>
  <c r="CQ229" i="2"/>
  <c r="CS234" i="2"/>
  <c r="BZ236" i="2"/>
  <c r="BS291" i="2"/>
  <c r="BS301" i="2" s="1"/>
  <c r="CD244" i="2"/>
  <c r="CD173" i="2"/>
  <c r="CD269" i="2" s="1"/>
  <c r="CF269" i="2" s="1"/>
  <c r="CQ180" i="2"/>
  <c r="DD196" i="2"/>
  <c r="CE327" i="2"/>
  <c r="CQ230" i="2"/>
  <c r="CQ276" i="2" s="1"/>
  <c r="CS276" i="2" s="1"/>
  <c r="CA236" i="2"/>
  <c r="AP244" i="2"/>
  <c r="CX173" i="2"/>
  <c r="DM173" i="2"/>
  <c r="CQ170" i="2"/>
  <c r="BQ173" i="2"/>
  <c r="BQ269" i="2" s="1"/>
  <c r="BS269" i="2" s="1"/>
  <c r="CQ175" i="2"/>
  <c r="CX194" i="2"/>
  <c r="DM194" i="2"/>
  <c r="CQ207" i="2"/>
  <c r="DD210" i="2"/>
  <c r="CW224" i="2"/>
  <c r="DL224" i="2"/>
  <c r="DK234" i="2"/>
  <c r="CQ233" i="2"/>
  <c r="CQ243" i="2"/>
  <c r="DA327" i="2"/>
  <c r="CQ155" i="2"/>
  <c r="CK173" i="2"/>
  <c r="CJ194" i="2"/>
  <c r="CY194" i="2"/>
  <c r="DN194" i="2"/>
  <c r="CQ193" i="2"/>
  <c r="DA202" i="2"/>
  <c r="DP202" i="2"/>
  <c r="CS218" i="2"/>
  <c r="DH218" i="2"/>
  <c r="CJ224" i="2"/>
  <c r="CX224" i="2"/>
  <c r="DM224" i="2"/>
  <c r="DF224" i="2"/>
  <c r="AQ236" i="2"/>
  <c r="BQ230" i="2"/>
  <c r="BQ276" i="2" s="1"/>
  <c r="BS276" i="2" s="1"/>
  <c r="CV234" i="2"/>
  <c r="DL234" i="2"/>
  <c r="DB327" i="2"/>
  <c r="CI160" i="2"/>
  <c r="CK194" i="2"/>
  <c r="CI202" i="2"/>
  <c r="CT218" i="2"/>
  <c r="DI218" i="2"/>
  <c r="DD215" i="2"/>
  <c r="CK224" i="2"/>
  <c r="AC236" i="2"/>
  <c r="CW234" i="2"/>
  <c r="DC327" i="2"/>
  <c r="DD248" i="2"/>
  <c r="DD166" i="2"/>
  <c r="DA194" i="2"/>
  <c r="DP194" i="2"/>
  <c r="CQ183" i="2"/>
  <c r="CQ197" i="2"/>
  <c r="CD198" i="2"/>
  <c r="CD271" i="2" s="1"/>
  <c r="CF271" i="2" s="1"/>
  <c r="CN202" i="2"/>
  <c r="CQ211" i="2"/>
  <c r="DC224" i="2"/>
  <c r="CI234" i="2"/>
  <c r="CQ232" i="2"/>
  <c r="CQ242" i="2"/>
  <c r="CO327" i="2"/>
  <c r="DD249" i="2"/>
  <c r="CM194" i="2"/>
  <c r="DD176" i="2"/>
  <c r="CI194" i="2"/>
  <c r="BQ198" i="2"/>
  <c r="BQ271" i="2" s="1"/>
  <c r="BS271" i="2" s="1"/>
  <c r="DD214" i="2"/>
  <c r="BV327" i="2"/>
  <c r="BV236" i="2"/>
  <c r="CJ234" i="2"/>
  <c r="CP327" i="2"/>
  <c r="BS336" i="2"/>
  <c r="BS337" i="2" s="1"/>
  <c r="BS305" i="2"/>
  <c r="DF291" i="2"/>
  <c r="CR291" i="2"/>
  <c r="DD291" i="2" s="1"/>
  <c r="DD244" i="2"/>
  <c r="BE236" i="2"/>
  <c r="CE236" i="2"/>
  <c r="CQ291" i="2"/>
  <c r="CV327" i="2"/>
  <c r="DK327" i="2"/>
  <c r="CQ249" i="2"/>
  <c r="CW327" i="2"/>
  <c r="DL327" i="2"/>
  <c r="CQ248" i="2"/>
  <c r="BQ244" i="2"/>
  <c r="BQ291" i="2" s="1"/>
  <c r="CI327" i="2"/>
  <c r="CQ247" i="2"/>
  <c r="BR278" i="2"/>
  <c r="CI326" i="2"/>
  <c r="CQ326" i="2" s="1"/>
  <c r="CQ246" i="2"/>
  <c r="BR260" i="2"/>
  <c r="CZ327" i="2"/>
  <c r="DO327" i="2"/>
  <c r="CR278" i="2"/>
  <c r="CU327" i="2"/>
  <c r="DJ327" i="2"/>
  <c r="CE323" i="2"/>
  <c r="CJ327" i="2"/>
  <c r="CX327" i="2"/>
  <c r="DM327" i="2"/>
  <c r="BW320" i="2"/>
  <c r="CK327" i="2"/>
  <c r="CY327" i="2"/>
  <c r="DN327" i="2"/>
  <c r="BX320" i="2"/>
  <c r="CG305" i="2"/>
  <c r="CL327" i="2"/>
  <c r="BY320" i="2"/>
  <c r="CM327" i="2"/>
  <c r="DP327" i="2"/>
  <c r="BZ320" i="2"/>
  <c r="CN327" i="2"/>
  <c r="DQ327" i="2"/>
  <c r="CA320" i="2"/>
  <c r="CA305" i="2"/>
  <c r="CA336" i="2"/>
  <c r="CA337" i="2" s="1"/>
  <c r="DF327" i="2"/>
  <c r="CE320" i="2"/>
  <c r="DG327" i="2"/>
  <c r="DF278" i="2"/>
  <c r="CA323" i="2"/>
  <c r="CG320" i="2"/>
  <c r="BP327" i="2"/>
  <c r="CT327" i="2"/>
  <c r="DI327" i="2"/>
  <c r="BN320" i="2"/>
  <c r="CH320" i="2"/>
  <c r="CC320" i="2"/>
  <c r="BO320" i="2"/>
  <c r="CC336" i="2"/>
  <c r="CC337" i="2" s="1"/>
  <c r="CH323" i="2"/>
  <c r="CE336" i="2"/>
  <c r="CE305" i="2"/>
  <c r="CB305" i="2"/>
  <c r="CD326" i="2"/>
  <c r="BP305" i="2"/>
  <c r="BU305" i="2"/>
  <c r="BV305" i="2"/>
  <c r="BW305" i="2"/>
  <c r="CH239" i="2" l="1"/>
  <c r="CH251" i="2" s="1"/>
  <c r="BF239" i="2"/>
  <c r="V239" i="2"/>
  <c r="V251" i="2" s="1"/>
  <c r="V52" i="2" s="1"/>
  <c r="D239" i="2"/>
  <c r="D251" i="2" s="1"/>
  <c r="D52" i="2" s="1"/>
  <c r="AT239" i="2"/>
  <c r="AT251" i="2" s="1"/>
  <c r="AT52" i="2" s="1"/>
  <c r="BV302" i="2"/>
  <c r="AF239" i="2"/>
  <c r="AF251" i="2" s="1"/>
  <c r="AF52" i="2" s="1"/>
  <c r="BD148" i="2"/>
  <c r="AD239" i="2"/>
  <c r="AD240" i="2" s="1"/>
  <c r="CX295" i="2"/>
  <c r="CX321" i="2" s="1"/>
  <c r="CM295" i="2"/>
  <c r="CM321" i="2" s="1"/>
  <c r="AE239" i="2"/>
  <c r="AE251" i="2" s="1"/>
  <c r="AE52" i="2" s="1"/>
  <c r="BS321" i="2"/>
  <c r="BS328" i="2" s="1"/>
  <c r="CW295" i="2"/>
  <c r="CW321" i="2" s="1"/>
  <c r="J239" i="2"/>
  <c r="J251" i="2" s="1"/>
  <c r="J52" i="2" s="1"/>
  <c r="CS295" i="2"/>
  <c r="CS321" i="2" s="1"/>
  <c r="CA332" i="2"/>
  <c r="CA333" i="2" s="1"/>
  <c r="BL239" i="2"/>
  <c r="BL251" i="2" s="1"/>
  <c r="BY239" i="2"/>
  <c r="BY251" i="2" s="1"/>
  <c r="U239" i="2"/>
  <c r="U251" i="2" s="1"/>
  <c r="U52" i="2" s="1"/>
  <c r="BT321" i="2"/>
  <c r="BT328" i="2" s="1"/>
  <c r="BT340" i="2" s="1"/>
  <c r="CD260" i="2"/>
  <c r="AG239" i="2"/>
  <c r="AG251" i="2" s="1"/>
  <c r="AG52" i="2" s="1"/>
  <c r="CE280" i="2"/>
  <c r="CE284" i="2" s="1"/>
  <c r="Q239" i="2"/>
  <c r="Q251" i="2" s="1"/>
  <c r="Q52" i="2" s="1"/>
  <c r="BJ239" i="2"/>
  <c r="BJ251" i="2" s="1"/>
  <c r="BJ52" i="2" s="1"/>
  <c r="AR239" i="2"/>
  <c r="AR251" i="2" s="1"/>
  <c r="AR52" i="2" s="1"/>
  <c r="CA239" i="2"/>
  <c r="CA240" i="2" s="1"/>
  <c r="CL14" i="2"/>
  <c r="AH239" i="2"/>
  <c r="AH251" i="2" s="1"/>
  <c r="AH52" i="2" s="1"/>
  <c r="CR280" i="2"/>
  <c r="CR284" i="2" s="1"/>
  <c r="AU239" i="2"/>
  <c r="AU251" i="2" s="1"/>
  <c r="AU52" i="2" s="1"/>
  <c r="C239" i="2"/>
  <c r="C240" i="2" s="1"/>
  <c r="CC239" i="2"/>
  <c r="CC251" i="2" s="1"/>
  <c r="CW14" i="2"/>
  <c r="DF280" i="2"/>
  <c r="DF281" i="2" s="1"/>
  <c r="CT295" i="2"/>
  <c r="CT321" i="2" s="1"/>
  <c r="BK239" i="2"/>
  <c r="BK251" i="2" s="1"/>
  <c r="BK52" i="2" s="1"/>
  <c r="BM236" i="2"/>
  <c r="BQ236" i="2" s="1"/>
  <c r="R239" i="2"/>
  <c r="R251" i="2" s="1"/>
  <c r="R52" i="2" s="1"/>
  <c r="BP239" i="2"/>
  <c r="BP240" i="2" s="1"/>
  <c r="CR295" i="2"/>
  <c r="CR321" i="2" s="1"/>
  <c r="BD144" i="2"/>
  <c r="CB332" i="2"/>
  <c r="CB333" i="2" s="1"/>
  <c r="CO295" i="2"/>
  <c r="CO321" i="2" s="1"/>
  <c r="BO239" i="2"/>
  <c r="BO251" i="2" s="1"/>
  <c r="DO14" i="2"/>
  <c r="BI239" i="2"/>
  <c r="BI251" i="2" s="1"/>
  <c r="BI52" i="2" s="1"/>
  <c r="BZ239" i="2"/>
  <c r="BZ240" i="2" s="1"/>
  <c r="CA321" i="2"/>
  <c r="CA328" i="2" s="1"/>
  <c r="BZ302" i="2"/>
  <c r="DM295" i="2"/>
  <c r="DM321" i="2" s="1"/>
  <c r="CU295" i="2"/>
  <c r="CU321" i="2" s="1"/>
  <c r="M239" i="2"/>
  <c r="M251" i="2" s="1"/>
  <c r="M52" i="2" s="1"/>
  <c r="BU321" i="2"/>
  <c r="BU328" i="2" s="1"/>
  <c r="BU340" i="2" s="1"/>
  <c r="AP144" i="2"/>
  <c r="BY332" i="2"/>
  <c r="BY333" i="2" s="1"/>
  <c r="AV239" i="2"/>
  <c r="AV251" i="2" s="1"/>
  <c r="AV52" i="2" s="1"/>
  <c r="CJ301" i="2"/>
  <c r="CJ332" i="2" s="1"/>
  <c r="CJ333" i="2" s="1"/>
  <c r="CP301" i="2"/>
  <c r="CP332" i="2" s="1"/>
  <c r="CP333" i="2" s="1"/>
  <c r="DC301" i="2"/>
  <c r="DC332" i="2" s="1"/>
  <c r="DC333" i="2" s="1"/>
  <c r="Z239" i="2"/>
  <c r="Z240" i="2" s="1"/>
  <c r="BO147" i="2"/>
  <c r="BU302" i="2"/>
  <c r="P239" i="2"/>
  <c r="P251" i="2" s="1"/>
  <c r="P52" i="2" s="1"/>
  <c r="CW305" i="2"/>
  <c r="AI239" i="2"/>
  <c r="AI251" i="2" s="1"/>
  <c r="AI52" i="2" s="1"/>
  <c r="BS239" i="2"/>
  <c r="BS251" i="2" s="1"/>
  <c r="CI336" i="2"/>
  <c r="CI337" i="2" s="1"/>
  <c r="T239" i="2"/>
  <c r="T240" i="2" s="1"/>
  <c r="H239" i="2"/>
  <c r="H240" i="2" s="1"/>
  <c r="BX328" i="2"/>
  <c r="CK301" i="2"/>
  <c r="CK332" i="2" s="1"/>
  <c r="CK333" i="2" s="1"/>
  <c r="BQ194" i="2"/>
  <c r="BQ270" i="2" s="1"/>
  <c r="BS270" i="2" s="1"/>
  <c r="CE239" i="2"/>
  <c r="CE240" i="2" s="1"/>
  <c r="DQ295" i="2"/>
  <c r="DQ321" i="2" s="1"/>
  <c r="CL301" i="2"/>
  <c r="CL302" i="2" s="1"/>
  <c r="CK295" i="2"/>
  <c r="CK321" i="2" s="1"/>
  <c r="DK14" i="2"/>
  <c r="DP301" i="2"/>
  <c r="DP332" i="2" s="1"/>
  <c r="DP333" i="2" s="1"/>
  <c r="CT144" i="2"/>
  <c r="CS14" i="2"/>
  <c r="DQ301" i="2"/>
  <c r="DQ302" i="2" s="1"/>
  <c r="DQ14" i="2"/>
  <c r="DP14" i="2"/>
  <c r="DK144" i="2"/>
  <c r="DB146" i="2"/>
  <c r="DB147" i="2" s="1"/>
  <c r="CU14" i="2"/>
  <c r="CR323" i="2"/>
  <c r="DP295" i="2"/>
  <c r="DP321" i="2" s="1"/>
  <c r="DO301" i="2"/>
  <c r="DO332" i="2" s="1"/>
  <c r="DO333" i="2" s="1"/>
  <c r="DA14" i="2"/>
  <c r="CK14" i="2"/>
  <c r="CH302" i="2"/>
  <c r="CR14" i="2"/>
  <c r="BN328" i="2"/>
  <c r="CV301" i="2"/>
  <c r="CV332" i="2" s="1"/>
  <c r="CV333" i="2" s="1"/>
  <c r="DO295" i="2"/>
  <c r="DO321" i="2" s="1"/>
  <c r="DI301" i="2"/>
  <c r="DI302" i="2" s="1"/>
  <c r="CU301" i="2"/>
  <c r="CU332" i="2" s="1"/>
  <c r="CU333" i="2" s="1"/>
  <c r="BQ294" i="2"/>
  <c r="BT302" i="2"/>
  <c r="DM305" i="2"/>
  <c r="CZ14" i="2"/>
  <c r="CO14" i="2"/>
  <c r="DF14" i="2"/>
  <c r="DI144" i="2"/>
  <c r="DF323" i="2"/>
  <c r="AW239" i="2"/>
  <c r="AW251" i="2" s="1"/>
  <c r="AW52" i="2" s="1"/>
  <c r="H147" i="2"/>
  <c r="CU323" i="2"/>
  <c r="BO332" i="2"/>
  <c r="BO333" i="2" s="1"/>
  <c r="DA295" i="2"/>
  <c r="DA321" i="2" s="1"/>
  <c r="DJ144" i="2"/>
  <c r="Z147" i="2"/>
  <c r="CV146" i="2"/>
  <c r="CV147" i="2" s="1"/>
  <c r="CF302" i="2"/>
  <c r="CX146" i="2"/>
  <c r="CX147" i="2" s="1"/>
  <c r="CL295" i="2"/>
  <c r="CL321" i="2" s="1"/>
  <c r="AX239" i="2"/>
  <c r="AX240" i="2" s="1"/>
  <c r="CQ173" i="2"/>
  <c r="CQ269" i="2" s="1"/>
  <c r="CS269" i="2" s="1"/>
  <c r="DF295" i="2"/>
  <c r="DF321" i="2" s="1"/>
  <c r="G239" i="2"/>
  <c r="G240" i="2" s="1"/>
  <c r="AN239" i="2"/>
  <c r="AN251" i="2" s="1"/>
  <c r="AN52" i="2" s="1"/>
  <c r="BX332" i="2"/>
  <c r="BX333" i="2" s="1"/>
  <c r="DH295" i="2"/>
  <c r="DH321" i="2" s="1"/>
  <c r="CN236" i="2"/>
  <c r="DO323" i="2"/>
  <c r="CQ14" i="2"/>
  <c r="DL295" i="2"/>
  <c r="DL321" i="2" s="1"/>
  <c r="BB239" i="2"/>
  <c r="BM321" i="2"/>
  <c r="AL239" i="2"/>
  <c r="AL251" i="2" s="1"/>
  <c r="AL52" i="2" s="1"/>
  <c r="DH236" i="2"/>
  <c r="O236" i="2"/>
  <c r="AN147" i="2"/>
  <c r="CJ295" i="2"/>
  <c r="CJ321" i="2" s="1"/>
  <c r="DN14" i="2"/>
  <c r="CO301" i="2"/>
  <c r="AO239" i="2"/>
  <c r="AO251" i="2" s="1"/>
  <c r="AO52" i="2" s="1"/>
  <c r="CT14" i="2"/>
  <c r="DD198" i="2"/>
  <c r="DD271" i="2" s="1"/>
  <c r="DG271" i="2" s="1"/>
  <c r="BZ321" i="2"/>
  <c r="BZ328" i="2" s="1"/>
  <c r="BZ340" i="2" s="1"/>
  <c r="CU146" i="2"/>
  <c r="CU147" i="2" s="1"/>
  <c r="BN332" i="2"/>
  <c r="BN333" i="2" s="1"/>
  <c r="DQ236" i="2"/>
  <c r="CP236" i="2"/>
  <c r="DC144" i="2"/>
  <c r="AR147" i="2"/>
  <c r="DJ301" i="2"/>
  <c r="DJ332" i="2" s="1"/>
  <c r="DJ333" i="2" s="1"/>
  <c r="DI323" i="2"/>
  <c r="CN14" i="2"/>
  <c r="E239" i="2"/>
  <c r="E251" i="2" s="1"/>
  <c r="E52" i="2" s="1"/>
  <c r="BU239" i="2"/>
  <c r="BU251" i="2" s="1"/>
  <c r="BQ260" i="2"/>
  <c r="BQ295" i="2"/>
  <c r="CS301" i="2"/>
  <c r="CS332" i="2" s="1"/>
  <c r="CS333" i="2" s="1"/>
  <c r="DI295" i="2"/>
  <c r="DI321" i="2" s="1"/>
  <c r="AP218" i="2"/>
  <c r="AP236" i="2" s="1"/>
  <c r="Y239" i="2"/>
  <c r="Y251" i="2" s="1"/>
  <c r="Y52" i="2" s="1"/>
  <c r="DH320" i="2"/>
  <c r="CQ257" i="2"/>
  <c r="CS257" i="2" s="1"/>
  <c r="DH301" i="2"/>
  <c r="DH332" i="2" s="1"/>
  <c r="DH333" i="2" s="1"/>
  <c r="DB301" i="2"/>
  <c r="DB302" i="2" s="1"/>
  <c r="CX14" i="2"/>
  <c r="DC14" i="2"/>
  <c r="DG295" i="2"/>
  <c r="DG321" i="2" s="1"/>
  <c r="CD291" i="2"/>
  <c r="AZ239" i="2"/>
  <c r="AZ240" i="2" s="1"/>
  <c r="DF320" i="2"/>
  <c r="DB320" i="2"/>
  <c r="BY328" i="2"/>
  <c r="BP320" i="2"/>
  <c r="CQ325" i="2"/>
  <c r="DH14" i="2"/>
  <c r="DN301" i="2"/>
  <c r="DN332" i="2" s="1"/>
  <c r="DN333" i="2" s="1"/>
  <c r="DL14" i="2"/>
  <c r="S239" i="2"/>
  <c r="S251" i="2" s="1"/>
  <c r="S52" i="2" s="1"/>
  <c r="CM14" i="2"/>
  <c r="DM146" i="2"/>
  <c r="DM147" i="2" s="1"/>
  <c r="CI14" i="2"/>
  <c r="CI294" i="2" s="1"/>
  <c r="CI319" i="2" s="1"/>
  <c r="DB295" i="2"/>
  <c r="DB321" i="2" s="1"/>
  <c r="CZ295" i="2"/>
  <c r="CZ321" i="2" s="1"/>
  <c r="BG239" i="2"/>
  <c r="BG251" i="2" s="1"/>
  <c r="BG52" i="2" s="1"/>
  <c r="CB239" i="2"/>
  <c r="CB240" i="2" s="1"/>
  <c r="BV328" i="2"/>
  <c r="BV340" i="2" s="1"/>
  <c r="DO236" i="2"/>
  <c r="BW239" i="2"/>
  <c r="BW251" i="2" s="1"/>
  <c r="AA239" i="2"/>
  <c r="AA251" i="2" s="1"/>
  <c r="AA52" i="2" s="1"/>
  <c r="CQ234" i="2"/>
  <c r="CQ277" i="2" s="1"/>
  <c r="CS277" i="2" s="1"/>
  <c r="DI236" i="2"/>
  <c r="DI320" i="2"/>
  <c r="O144" i="2"/>
  <c r="CO146" i="2"/>
  <c r="CO147" i="2" s="1"/>
  <c r="CY320" i="2"/>
  <c r="AA144" i="2"/>
  <c r="BW328" i="2"/>
  <c r="CC332" i="2"/>
  <c r="CC333" i="2" s="1"/>
  <c r="DQ320" i="2"/>
  <c r="CK320" i="2"/>
  <c r="CO236" i="2"/>
  <c r="T147" i="2"/>
  <c r="CZ146" i="2"/>
  <c r="CZ147" i="2" s="1"/>
  <c r="CZ320" i="2"/>
  <c r="BQ48" i="2"/>
  <c r="CT301" i="2"/>
  <c r="CT332" i="2" s="1"/>
  <c r="CT333" i="2" s="1"/>
  <c r="DB14" i="2"/>
  <c r="DQ146" i="2"/>
  <c r="DQ147" i="2" s="1"/>
  <c r="CX323" i="2"/>
  <c r="CL320" i="2"/>
  <c r="BM302" i="2"/>
  <c r="DN144" i="2"/>
  <c r="BR302" i="2"/>
  <c r="DG301" i="2"/>
  <c r="DG302" i="2" s="1"/>
  <c r="CV305" i="2"/>
  <c r="CB328" i="2"/>
  <c r="BQ296" i="2"/>
  <c r="CK323" i="2"/>
  <c r="DG14" i="2"/>
  <c r="CV295" i="2"/>
  <c r="CV321" i="2" s="1"/>
  <c r="DC236" i="2"/>
  <c r="CV236" i="2"/>
  <c r="DB236" i="2"/>
  <c r="CU236" i="2"/>
  <c r="CQ218" i="2"/>
  <c r="CQ273" i="2" s="1"/>
  <c r="CS273" i="2" s="1"/>
  <c r="AS239" i="2"/>
  <c r="AS251" i="2" s="1"/>
  <c r="AS52" i="2" s="1"/>
  <c r="CL146" i="2"/>
  <c r="CL147" i="2" s="1"/>
  <c r="AB144" i="2"/>
  <c r="CQ48" i="2"/>
  <c r="CJ14" i="2"/>
  <c r="CX144" i="2"/>
  <c r="CP14" i="2"/>
  <c r="BO328" i="2"/>
  <c r="CQ198" i="2"/>
  <c r="CQ271" i="2" s="1"/>
  <c r="CS271" i="2" s="1"/>
  <c r="CS146" i="2"/>
  <c r="CS147" i="2" s="1"/>
  <c r="CS320" i="2"/>
  <c r="DA146" i="2"/>
  <c r="CI146" i="2"/>
  <c r="CI147" i="2" s="1"/>
  <c r="CX301" i="2"/>
  <c r="CX302" i="2" s="1"/>
  <c r="CY14" i="2"/>
  <c r="DP146" i="2"/>
  <c r="DP147" i="2" s="1"/>
  <c r="CQ296" i="2"/>
  <c r="CD144" i="2"/>
  <c r="S147" i="2"/>
  <c r="CD294" i="2"/>
  <c r="BD236" i="2"/>
  <c r="F239" i="2"/>
  <c r="F251" i="2" s="1"/>
  <c r="F52" i="2" s="1"/>
  <c r="AB236" i="2"/>
  <c r="CI295" i="2"/>
  <c r="CI321" i="2" s="1"/>
  <c r="CC328" i="2"/>
  <c r="BR280" i="2"/>
  <c r="BR284" i="2" s="1"/>
  <c r="DD224" i="2"/>
  <c r="DD274" i="2" s="1"/>
  <c r="DG274" i="2" s="1"/>
  <c r="CP144" i="2"/>
  <c r="DA323" i="2"/>
  <c r="DO144" i="2"/>
  <c r="CF328" i="2"/>
  <c r="CF340" i="2" s="1"/>
  <c r="DD14" i="2"/>
  <c r="CZ301" i="2"/>
  <c r="CZ302" i="2" s="1"/>
  <c r="DI14" i="2"/>
  <c r="CY295" i="2"/>
  <c r="CY321" i="2" s="1"/>
  <c r="CL236" i="2"/>
  <c r="DD202" i="2"/>
  <c r="DD272" i="2" s="1"/>
  <c r="DG272" i="2" s="1"/>
  <c r="CP320" i="2"/>
  <c r="CG328" i="2"/>
  <c r="CZ236" i="2"/>
  <c r="DL236" i="2"/>
  <c r="CQ160" i="2"/>
  <c r="CQ268" i="2" s="1"/>
  <c r="CS268" i="2" s="1"/>
  <c r="DH144" i="2"/>
  <c r="CW320" i="2"/>
  <c r="DK295" i="2"/>
  <c r="DK321" i="2" s="1"/>
  <c r="DJ14" i="2"/>
  <c r="CQ304" i="2"/>
  <c r="CW146" i="2"/>
  <c r="CI320" i="2"/>
  <c r="CM144" i="2"/>
  <c r="DA301" i="2"/>
  <c r="DN295" i="2"/>
  <c r="DN321" i="2" s="1"/>
  <c r="DL323" i="2"/>
  <c r="DM236" i="2"/>
  <c r="CT236" i="2"/>
  <c r="DJ236" i="2"/>
  <c r="CJ146" i="2"/>
  <c r="CJ147" i="2" s="1"/>
  <c r="CM301" i="2"/>
  <c r="CM302" i="2" s="1"/>
  <c r="CN295" i="2"/>
  <c r="CN321" i="2" s="1"/>
  <c r="CV14" i="2"/>
  <c r="CM236" i="2"/>
  <c r="CY301" i="2"/>
  <c r="CY332" i="2" s="1"/>
  <c r="CY333" i="2" s="1"/>
  <c r="CK236" i="2"/>
  <c r="DL144" i="2"/>
  <c r="CO320" i="2"/>
  <c r="DM301" i="2"/>
  <c r="DM332" i="2" s="1"/>
  <c r="DM333" i="2" s="1"/>
  <c r="DM144" i="2"/>
  <c r="DK301" i="2"/>
  <c r="DK302" i="2" s="1"/>
  <c r="DJ295" i="2"/>
  <c r="DB144" i="2"/>
  <c r="DP236" i="2"/>
  <c r="CG239" i="2"/>
  <c r="CG240" i="2" s="1"/>
  <c r="CN144" i="2"/>
  <c r="DM14" i="2"/>
  <c r="CQ148" i="2"/>
  <c r="DL320" i="2"/>
  <c r="CN301" i="2"/>
  <c r="DG320" i="2"/>
  <c r="DD218" i="2"/>
  <c r="DD273" i="2" s="1"/>
  <c r="DG273" i="2" s="1"/>
  <c r="DK236" i="2"/>
  <c r="DG146" i="2"/>
  <c r="DG147" i="2" s="1"/>
  <c r="DD87" i="2"/>
  <c r="CY144" i="2"/>
  <c r="DK305" i="2"/>
  <c r="DN236" i="2"/>
  <c r="CS327" i="2"/>
  <c r="DD327" i="2" s="1"/>
  <c r="CQ202" i="2"/>
  <c r="CQ272" i="2" s="1"/>
  <c r="CS272" i="2" s="1"/>
  <c r="DG236" i="2"/>
  <c r="DA236" i="2"/>
  <c r="CY236" i="2"/>
  <c r="DD48" i="2"/>
  <c r="V240" i="2"/>
  <c r="CH240" i="2"/>
  <c r="BS332" i="2"/>
  <c r="BS333" i="2" s="1"/>
  <c r="BS302" i="2"/>
  <c r="CD301" i="2"/>
  <c r="CT320" i="2"/>
  <c r="DD298" i="2"/>
  <c r="CR144" i="2"/>
  <c r="DD143" i="2"/>
  <c r="DD265" i="2" s="1"/>
  <c r="DG265" i="2" s="1"/>
  <c r="AK239" i="2"/>
  <c r="AK147" i="2"/>
  <c r="DB305" i="2"/>
  <c r="DB336" i="2"/>
  <c r="DB337" i="2" s="1"/>
  <c r="CK336" i="2"/>
  <c r="CK337" i="2" s="1"/>
  <c r="CK305" i="2"/>
  <c r="BQ144" i="2"/>
  <c r="DN320" i="2"/>
  <c r="CJ336" i="2"/>
  <c r="CJ337" i="2" s="1"/>
  <c r="CJ305" i="2"/>
  <c r="BR333" i="2"/>
  <c r="CT146" i="2"/>
  <c r="BS268" i="2"/>
  <c r="DF305" i="2"/>
  <c r="DF336" i="2"/>
  <c r="CU336" i="2"/>
  <c r="CU337" i="2" s="1"/>
  <c r="CU305" i="2"/>
  <c r="CI144" i="2"/>
  <c r="CQ297" i="2"/>
  <c r="DD257" i="2"/>
  <c r="DQ336" i="2"/>
  <c r="DQ337" i="2" s="1"/>
  <c r="DQ305" i="2"/>
  <c r="CY336" i="2"/>
  <c r="CY337" i="2" s="1"/>
  <c r="CY305" i="2"/>
  <c r="CD295" i="2"/>
  <c r="CQ298" i="2"/>
  <c r="CU144" i="2"/>
  <c r="CY146" i="2"/>
  <c r="BR323" i="2"/>
  <c r="CD323" i="2" s="1"/>
  <c r="CD298" i="2"/>
  <c r="DF144" i="2"/>
  <c r="CM146" i="2"/>
  <c r="BQ143" i="2"/>
  <c r="BQ265" i="2" s="1"/>
  <c r="BS265" i="2" s="1"/>
  <c r="CN336" i="2"/>
  <c r="CN337" i="2" s="1"/>
  <c r="CN305" i="2"/>
  <c r="DM320" i="2"/>
  <c r="BE239" i="2"/>
  <c r="BE147" i="2"/>
  <c r="DD325" i="2"/>
  <c r="DK320" i="2"/>
  <c r="DH327" i="2"/>
  <c r="BV239" i="2"/>
  <c r="BV147" i="2"/>
  <c r="CW301" i="2"/>
  <c r="DL301" i="2"/>
  <c r="L239" i="2"/>
  <c r="L147" i="2"/>
  <c r="AJ239" i="2"/>
  <c r="AJ147" i="2"/>
  <c r="DJ336" i="2"/>
  <c r="DJ337" i="2" s="1"/>
  <c r="DJ305" i="2"/>
  <c r="BR147" i="2"/>
  <c r="CD146" i="2"/>
  <c r="CD147" i="2" s="1"/>
  <c r="CM305" i="2"/>
  <c r="CM336" i="2"/>
  <c r="CM337" i="2" s="1"/>
  <c r="BR321" i="2"/>
  <c r="CD296" i="2"/>
  <c r="CJ236" i="2"/>
  <c r="DD296" i="2"/>
  <c r="CX336" i="2"/>
  <c r="CX337" i="2" s="1"/>
  <c r="CX305" i="2"/>
  <c r="CX236" i="2"/>
  <c r="CQ224" i="2"/>
  <c r="CQ274" i="2" s="1"/>
  <c r="CS274" i="2" s="1"/>
  <c r="CF268" i="2"/>
  <c r="CD278" i="2"/>
  <c r="CF278" i="2" s="1"/>
  <c r="DD148" i="2"/>
  <c r="CP146" i="2"/>
  <c r="I239" i="2"/>
  <c r="I147" i="2"/>
  <c r="DP320" i="2"/>
  <c r="CX320" i="2"/>
  <c r="BS264" i="2"/>
  <c r="CU320" i="2"/>
  <c r="CH328" i="2"/>
  <c r="CH340" i="2" s="1"/>
  <c r="BN239" i="2"/>
  <c r="BN147" i="2"/>
  <c r="AY239" i="2"/>
  <c r="AY147" i="2"/>
  <c r="O146" i="2"/>
  <c r="AM239" i="2"/>
  <c r="AM147" i="2"/>
  <c r="BW332" i="2"/>
  <c r="BW333" i="2" s="1"/>
  <c r="BW302" i="2"/>
  <c r="CS336" i="2"/>
  <c r="CS337" i="2" s="1"/>
  <c r="CS305" i="2"/>
  <c r="CK146" i="2"/>
  <c r="CZ305" i="2"/>
  <c r="CZ336" i="2"/>
  <c r="CZ337" i="2" s="1"/>
  <c r="CD319" i="2"/>
  <c r="DA305" i="2"/>
  <c r="DA336" i="2"/>
  <c r="DA337" i="2" s="1"/>
  <c r="CN323" i="2"/>
  <c r="CR320" i="2"/>
  <c r="DD297" i="2"/>
  <c r="DF236" i="2"/>
  <c r="DD173" i="2"/>
  <c r="DD269" i="2" s="1"/>
  <c r="DG269" i="2" s="1"/>
  <c r="BA239" i="2"/>
  <c r="BA147" i="2"/>
  <c r="BT239" i="2"/>
  <c r="BT147" i="2"/>
  <c r="CV320" i="2"/>
  <c r="BF251" i="2"/>
  <c r="BF52" i="2" s="1"/>
  <c r="BF240" i="2"/>
  <c r="DN146" i="2"/>
  <c r="CS236" i="2"/>
  <c r="CJ144" i="2"/>
  <c r="CD327" i="2"/>
  <c r="DG336" i="2"/>
  <c r="DG337" i="2" s="1"/>
  <c r="DG305" i="2"/>
  <c r="DC305" i="2"/>
  <c r="DC336" i="2"/>
  <c r="DC337" i="2" s="1"/>
  <c r="DA320" i="2"/>
  <c r="BH147" i="2"/>
  <c r="BH239" i="2"/>
  <c r="CJ320" i="2"/>
  <c r="DJ146" i="2"/>
  <c r="CI301" i="2"/>
  <c r="DJ320" i="2"/>
  <c r="CN320" i="2"/>
  <c r="AP146" i="2"/>
  <c r="CP295" i="2"/>
  <c r="CP321" i="2" s="1"/>
  <c r="CR301" i="2"/>
  <c r="CD266" i="2"/>
  <c r="CF264" i="2"/>
  <c r="CE332" i="2"/>
  <c r="CE302" i="2"/>
  <c r="CD297" i="2"/>
  <c r="BR320" i="2"/>
  <c r="CD320" i="2" s="1"/>
  <c r="CF239" i="2"/>
  <c r="CF147" i="2"/>
  <c r="CI236" i="2"/>
  <c r="CD305" i="2"/>
  <c r="DF146" i="2"/>
  <c r="DD304" i="2"/>
  <c r="CR305" i="2"/>
  <c r="CR336" i="2"/>
  <c r="CN146" i="2"/>
  <c r="CO336" i="2"/>
  <c r="CO337" i="2" s="1"/>
  <c r="CO305" i="2"/>
  <c r="CM320" i="2"/>
  <c r="CK144" i="2"/>
  <c r="DK146" i="2"/>
  <c r="CQ87" i="2"/>
  <c r="DA144" i="2"/>
  <c r="N239" i="2"/>
  <c r="N147" i="2"/>
  <c r="DN336" i="2"/>
  <c r="DN337" i="2" s="1"/>
  <c r="DN305" i="2"/>
  <c r="DG144" i="2"/>
  <c r="DD194" i="2"/>
  <c r="DD270" i="2" s="1"/>
  <c r="DG270" i="2" s="1"/>
  <c r="CL144" i="2"/>
  <c r="CE328" i="2"/>
  <c r="DC295" i="2"/>
  <c r="DC321" i="2" s="1"/>
  <c r="CR236" i="2"/>
  <c r="DD234" i="2"/>
  <c r="DD277" i="2" s="1"/>
  <c r="DG277" i="2" s="1"/>
  <c r="DO305" i="2"/>
  <c r="DO336" i="2"/>
  <c r="DO337" i="2" s="1"/>
  <c r="K251" i="2"/>
  <c r="K52" i="2" s="1"/>
  <c r="K240" i="2"/>
  <c r="DF301" i="2"/>
  <c r="CQ194" i="2"/>
  <c r="CQ270" i="2" s="1"/>
  <c r="CS270" i="2" s="1"/>
  <c r="BR337" i="2"/>
  <c r="CD337" i="2" s="1"/>
  <c r="CD336" i="2"/>
  <c r="CR146" i="2"/>
  <c r="DD86" i="2"/>
  <c r="DD264" i="2" s="1"/>
  <c r="CS144" i="2"/>
  <c r="DC146" i="2"/>
  <c r="CO144" i="2"/>
  <c r="BD146" i="2"/>
  <c r="DQ144" i="2"/>
  <c r="DP305" i="2"/>
  <c r="DP336" i="2"/>
  <c r="DP337" i="2" s="1"/>
  <c r="CW144" i="2"/>
  <c r="AB146" i="2"/>
  <c r="CP336" i="2"/>
  <c r="CP337" i="2" s="1"/>
  <c r="CP305" i="2"/>
  <c r="DL146" i="2"/>
  <c r="DI146" i="2"/>
  <c r="CG332" i="2"/>
  <c r="CG333" i="2" s="1"/>
  <c r="CG302" i="2"/>
  <c r="DP144" i="2"/>
  <c r="CZ144" i="2"/>
  <c r="CT336" i="2"/>
  <c r="CT337" i="2" s="1"/>
  <c r="CT305" i="2"/>
  <c r="X147" i="2"/>
  <c r="X239" i="2"/>
  <c r="CV144" i="2"/>
  <c r="CL305" i="2"/>
  <c r="CL336" i="2"/>
  <c r="CL337" i="2" s="1"/>
  <c r="BX239" i="2"/>
  <c r="BX147" i="2"/>
  <c r="CQ86" i="2"/>
  <c r="CQ264" i="2" s="1"/>
  <c r="BP332" i="2"/>
  <c r="BP333" i="2" s="1"/>
  <c r="BP302" i="2"/>
  <c r="BC146" i="2"/>
  <c r="DD160" i="2"/>
  <c r="DD268" i="2" s="1"/>
  <c r="CE337" i="2"/>
  <c r="BM320" i="2"/>
  <c r="BR236" i="2"/>
  <c r="CD236" i="2" s="1"/>
  <c r="CW236" i="2"/>
  <c r="CQ327" i="2"/>
  <c r="CQ143" i="2"/>
  <c r="CQ265" i="2" s="1"/>
  <c r="CS265" i="2" s="1"/>
  <c r="DH146" i="2"/>
  <c r="DI336" i="2"/>
  <c r="DI337" i="2" s="1"/>
  <c r="DI305" i="2"/>
  <c r="DH336" i="2"/>
  <c r="DH337" i="2" s="1"/>
  <c r="DH305" i="2"/>
  <c r="W239" i="2"/>
  <c r="W147" i="2"/>
  <c r="BM146" i="2"/>
  <c r="DC320" i="2"/>
  <c r="DO146" i="2"/>
  <c r="DO320" i="2"/>
  <c r="DL336" i="2"/>
  <c r="DL337" i="2" s="1"/>
  <c r="DL305" i="2"/>
  <c r="BP321" i="2"/>
  <c r="AD251" i="2" l="1"/>
  <c r="AD52" i="2" s="1"/>
  <c r="AT240" i="2"/>
  <c r="BL240" i="2"/>
  <c r="BO240" i="2"/>
  <c r="D240" i="2"/>
  <c r="AE240" i="2"/>
  <c r="AH240" i="2"/>
  <c r="DP294" i="2"/>
  <c r="DP319" i="2" s="1"/>
  <c r="AF240" i="2"/>
  <c r="BY240" i="2"/>
  <c r="CA340" i="2"/>
  <c r="CR281" i="2"/>
  <c r="CX294" i="2"/>
  <c r="CX319" i="2" s="1"/>
  <c r="CX328" i="2" s="1"/>
  <c r="CE281" i="2"/>
  <c r="BK240" i="2"/>
  <c r="DF284" i="2"/>
  <c r="U240" i="2"/>
  <c r="BN340" i="2"/>
  <c r="Q240" i="2"/>
  <c r="BJ240" i="2"/>
  <c r="DP302" i="2"/>
  <c r="J240" i="2"/>
  <c r="CP302" i="2"/>
  <c r="CW294" i="2"/>
  <c r="CW319" i="2" s="1"/>
  <c r="CW328" i="2" s="1"/>
  <c r="Z251" i="2"/>
  <c r="Z52" i="2" s="1"/>
  <c r="AI240" i="2"/>
  <c r="R240" i="2"/>
  <c r="AG240" i="2"/>
  <c r="BP251" i="2"/>
  <c r="BP52" i="2" s="1"/>
  <c r="M240" i="2"/>
  <c r="CE251" i="2"/>
  <c r="CE290" i="2" s="1"/>
  <c r="AU240" i="2"/>
  <c r="DN302" i="2"/>
  <c r="BI240" i="2"/>
  <c r="BQ278" i="2"/>
  <c r="BS278" i="2" s="1"/>
  <c r="CA251" i="2"/>
  <c r="CA253" i="2" s="1"/>
  <c r="C251" i="2"/>
  <c r="C52" i="2" s="1"/>
  <c r="C53" i="2" s="1"/>
  <c r="C54" i="2" s="1"/>
  <c r="CC240" i="2"/>
  <c r="AO240" i="2"/>
  <c r="AR240" i="2"/>
  <c r="DB239" i="2"/>
  <c r="DB240" i="2" s="1"/>
  <c r="CL294" i="2"/>
  <c r="CL319" i="2" s="1"/>
  <c r="CL328" i="2" s="1"/>
  <c r="DC302" i="2"/>
  <c r="DO294" i="2"/>
  <c r="DO319" i="2" s="1"/>
  <c r="DO328" i="2" s="1"/>
  <c r="DO340" i="2" s="1"/>
  <c r="AV240" i="2"/>
  <c r="CJ302" i="2"/>
  <c r="CC340" i="2"/>
  <c r="P240" i="2"/>
  <c r="AX251" i="2"/>
  <c r="AX52" i="2" s="1"/>
  <c r="CB340" i="2"/>
  <c r="BZ251" i="2"/>
  <c r="BZ253" i="2" s="1"/>
  <c r="CS294" i="2"/>
  <c r="CS319" i="2" s="1"/>
  <c r="CS328" i="2" s="1"/>
  <c r="CS340" i="2" s="1"/>
  <c r="DQ332" i="2"/>
  <c r="DQ333" i="2" s="1"/>
  <c r="E240" i="2"/>
  <c r="CJ294" i="2"/>
  <c r="CJ319" i="2" s="1"/>
  <c r="CJ328" i="2" s="1"/>
  <c r="CJ340" i="2" s="1"/>
  <c r="CR294" i="2"/>
  <c r="CR319" i="2" s="1"/>
  <c r="CR328" i="2" s="1"/>
  <c r="H251" i="2"/>
  <c r="H52" i="2" s="1"/>
  <c r="BS240" i="2"/>
  <c r="T251" i="2"/>
  <c r="T52" i="2" s="1"/>
  <c r="DH294" i="2"/>
  <c r="DH319" i="2" s="1"/>
  <c r="AW240" i="2"/>
  <c r="BY340" i="2"/>
  <c r="CS239" i="2"/>
  <c r="CS251" i="2" s="1"/>
  <c r="G251" i="2"/>
  <c r="G52" i="2" s="1"/>
  <c r="CV302" i="2"/>
  <c r="DQ294" i="2"/>
  <c r="DQ319" i="2" s="1"/>
  <c r="DQ328" i="2" s="1"/>
  <c r="BX340" i="2"/>
  <c r="CD321" i="2"/>
  <c r="DK294" i="2"/>
  <c r="DK319" i="2" s="1"/>
  <c r="DK328" i="2" s="1"/>
  <c r="CK302" i="2"/>
  <c r="BO340" i="2"/>
  <c r="BS340" i="2"/>
  <c r="BG240" i="2"/>
  <c r="CK294" i="2"/>
  <c r="CK319" i="2" s="1"/>
  <c r="CK328" i="2" s="1"/>
  <c r="CK340" i="2" s="1"/>
  <c r="DL294" i="2"/>
  <c r="DL319" i="2" s="1"/>
  <c r="DL328" i="2" s="1"/>
  <c r="DB294" i="2"/>
  <c r="DB319" i="2" s="1"/>
  <c r="DB328" i="2" s="1"/>
  <c r="CT294" i="2"/>
  <c r="CT319" i="2" s="1"/>
  <c r="CT328" i="2" s="1"/>
  <c r="CT340" i="2" s="1"/>
  <c r="DI332" i="2"/>
  <c r="DI333" i="2" s="1"/>
  <c r="CP294" i="2"/>
  <c r="CP319" i="2" s="1"/>
  <c r="CP328" i="2" s="1"/>
  <c r="CP340" i="2" s="1"/>
  <c r="CZ294" i="2"/>
  <c r="CZ319" i="2" s="1"/>
  <c r="CZ328" i="2" s="1"/>
  <c r="CL332" i="2"/>
  <c r="CL333" i="2" s="1"/>
  <c r="DD323" i="2"/>
  <c r="CV239" i="2"/>
  <c r="CV251" i="2" s="1"/>
  <c r="DO302" i="2"/>
  <c r="CQ260" i="2"/>
  <c r="CS260" i="2" s="1"/>
  <c r="DH302" i="2"/>
  <c r="CU294" i="2"/>
  <c r="CU319" i="2" s="1"/>
  <c r="CU328" i="2" s="1"/>
  <c r="CU340" i="2" s="1"/>
  <c r="CZ332" i="2"/>
  <c r="CZ333" i="2" s="1"/>
  <c r="CL239" i="2"/>
  <c r="CL251" i="2" s="1"/>
  <c r="DA294" i="2"/>
  <c r="DA319" i="2" s="1"/>
  <c r="DA328" i="2" s="1"/>
  <c r="CO294" i="2"/>
  <c r="CO319" i="2" s="1"/>
  <c r="CO328" i="2" s="1"/>
  <c r="DI294" i="2"/>
  <c r="DI319" i="2" s="1"/>
  <c r="DI328" i="2" s="1"/>
  <c r="D51" i="2"/>
  <c r="D53" i="2" s="1"/>
  <c r="D54" i="2" s="1"/>
  <c r="F240" i="2"/>
  <c r="CU302" i="2"/>
  <c r="DN294" i="2"/>
  <c r="DN319" i="2" s="1"/>
  <c r="DN328" i="2" s="1"/>
  <c r="DN340" i="2" s="1"/>
  <c r="CX239" i="2"/>
  <c r="CX251" i="2" s="1"/>
  <c r="DG294" i="2"/>
  <c r="DG319" i="2" s="1"/>
  <c r="DG328" i="2" s="1"/>
  <c r="DQ239" i="2"/>
  <c r="DQ240" i="2" s="1"/>
  <c r="BP328" i="2"/>
  <c r="BP340" i="2" s="1"/>
  <c r="CN294" i="2"/>
  <c r="CN319" i="2" s="1"/>
  <c r="CN328" i="2" s="1"/>
  <c r="CB251" i="2"/>
  <c r="CB52" i="2" s="1"/>
  <c r="AN240" i="2"/>
  <c r="DF294" i="2"/>
  <c r="DF319" i="2" s="1"/>
  <c r="DF328" i="2" s="1"/>
  <c r="AZ251" i="2"/>
  <c r="AZ52" i="2" s="1"/>
  <c r="CX332" i="2"/>
  <c r="CX333" i="2" s="1"/>
  <c r="CW239" i="2"/>
  <c r="CW251" i="2" s="1"/>
  <c r="CY294" i="2"/>
  <c r="CY319" i="2" s="1"/>
  <c r="CY328" i="2" s="1"/>
  <c r="CY340" i="2" s="1"/>
  <c r="CU239" i="2"/>
  <c r="CU251" i="2" s="1"/>
  <c r="DA239" i="2"/>
  <c r="DA251" i="2" s="1"/>
  <c r="BB240" i="2"/>
  <c r="BB251" i="2"/>
  <c r="BB52" i="2" s="1"/>
  <c r="CS302" i="2"/>
  <c r="BR281" i="2"/>
  <c r="AA240" i="2"/>
  <c r="DM239" i="2"/>
  <c r="DM240" i="2" s="1"/>
  <c r="DJ294" i="2"/>
  <c r="DJ319" i="2" s="1"/>
  <c r="DB332" i="2"/>
  <c r="DB333" i="2" s="1"/>
  <c r="CM294" i="2"/>
  <c r="CM319" i="2" s="1"/>
  <c r="CM328" i="2" s="1"/>
  <c r="DG332" i="2"/>
  <c r="DG333" i="2" s="1"/>
  <c r="S240" i="2"/>
  <c r="DJ302" i="2"/>
  <c r="CM332" i="2"/>
  <c r="CM333" i="2" s="1"/>
  <c r="CD333" i="2"/>
  <c r="BU240" i="2"/>
  <c r="BM328" i="2"/>
  <c r="BM340" i="2" s="1"/>
  <c r="DC294" i="2"/>
  <c r="DC319" i="2" s="1"/>
  <c r="DC328" i="2" s="1"/>
  <c r="DC340" i="2" s="1"/>
  <c r="DK332" i="2"/>
  <c r="DK333" i="2" s="1"/>
  <c r="CZ239" i="2"/>
  <c r="CZ251" i="2" s="1"/>
  <c r="CO302" i="2"/>
  <c r="CO332" i="2"/>
  <c r="CO333" i="2" s="1"/>
  <c r="AL240" i="2"/>
  <c r="Y240" i="2"/>
  <c r="CJ239" i="2"/>
  <c r="CJ240" i="2" s="1"/>
  <c r="AS240" i="2"/>
  <c r="DP239" i="2"/>
  <c r="DP251" i="2" s="1"/>
  <c r="DA147" i="2"/>
  <c r="BW240" i="2"/>
  <c r="CO239" i="2"/>
  <c r="CO251" i="2" s="1"/>
  <c r="CQ323" i="2"/>
  <c r="CQ305" i="2"/>
  <c r="CW147" i="2"/>
  <c r="DM302" i="2"/>
  <c r="DM294" i="2"/>
  <c r="DM319" i="2" s="1"/>
  <c r="DM328" i="2" s="1"/>
  <c r="DM340" i="2" s="1"/>
  <c r="BW340" i="2"/>
  <c r="CG251" i="2"/>
  <c r="CG52" i="2" s="1"/>
  <c r="BQ266" i="2"/>
  <c r="CD332" i="2"/>
  <c r="CD302" i="2"/>
  <c r="CT302" i="2"/>
  <c r="DG239" i="2"/>
  <c r="DG251" i="2" s="1"/>
  <c r="DA302" i="2"/>
  <c r="DA332" i="2"/>
  <c r="DA333" i="2" s="1"/>
  <c r="CQ236" i="2"/>
  <c r="CN332" i="2"/>
  <c r="CN333" i="2" s="1"/>
  <c r="CN302" i="2"/>
  <c r="DJ321" i="2"/>
  <c r="CQ320" i="2"/>
  <c r="CG340" i="2"/>
  <c r="CY302" i="2"/>
  <c r="DD295" i="2"/>
  <c r="DP328" i="2"/>
  <c r="DP340" i="2" s="1"/>
  <c r="CV294" i="2"/>
  <c r="CV319" i="2" s="1"/>
  <c r="CQ144" i="2"/>
  <c r="CQ321" i="2"/>
  <c r="CW332" i="2"/>
  <c r="CW333" i="2" s="1"/>
  <c r="CW302" i="2"/>
  <c r="N251" i="2"/>
  <c r="N52" i="2" s="1"/>
  <c r="N240" i="2"/>
  <c r="AM251" i="2"/>
  <c r="AM52" i="2" s="1"/>
  <c r="AM240" i="2"/>
  <c r="DG257" i="2"/>
  <c r="DD260" i="2"/>
  <c r="DG260" i="2" s="1"/>
  <c r="CR239" i="2"/>
  <c r="CR147" i="2"/>
  <c r="DD146" i="2"/>
  <c r="DD147" i="2" s="1"/>
  <c r="CR302" i="2"/>
  <c r="DD301" i="2"/>
  <c r="CR332" i="2"/>
  <c r="DN239" i="2"/>
  <c r="DN147" i="2"/>
  <c r="P53" i="2"/>
  <c r="P54" i="2" s="1"/>
  <c r="Q51" i="2"/>
  <c r="AY251" i="2"/>
  <c r="AY52" i="2" s="1"/>
  <c r="AY240" i="2"/>
  <c r="I251" i="2"/>
  <c r="I52" i="2" s="1"/>
  <c r="I240" i="2"/>
  <c r="BR239" i="2"/>
  <c r="BL290" i="2"/>
  <c r="BL292" i="2" s="1"/>
  <c r="BL299" i="2" s="1"/>
  <c r="BL307" i="2" s="1"/>
  <c r="BL310" i="2" s="1"/>
  <c r="BM341" i="2" s="1"/>
  <c r="BL52" i="2"/>
  <c r="DF337" i="2"/>
  <c r="CI332" i="2"/>
  <c r="CI333" i="2" s="1"/>
  <c r="CI302" i="2"/>
  <c r="DD266" i="2"/>
  <c r="DG264" i="2"/>
  <c r="CK239" i="2"/>
  <c r="CK147" i="2"/>
  <c r="CM239" i="2"/>
  <c r="CM147" i="2"/>
  <c r="W251" i="2"/>
  <c r="W52" i="2" s="1"/>
  <c r="W240" i="2"/>
  <c r="CE340" i="2"/>
  <c r="CI328" i="2"/>
  <c r="DD336" i="2"/>
  <c r="CR337" i="2"/>
  <c r="DD337" i="2" s="1"/>
  <c r="BH251" i="2"/>
  <c r="BH52" i="2" s="1"/>
  <c r="BH240" i="2"/>
  <c r="BR328" i="2"/>
  <c r="CP239" i="2"/>
  <c r="CP147" i="2"/>
  <c r="CQ295" i="2"/>
  <c r="DH239" i="2"/>
  <c r="DH147" i="2"/>
  <c r="AK251" i="2"/>
  <c r="AK52" i="2" s="1"/>
  <c r="AK240" i="2"/>
  <c r="DD144" i="2"/>
  <c r="BN251" i="2"/>
  <c r="BN240" i="2"/>
  <c r="DD321" i="2"/>
  <c r="DL239" i="2"/>
  <c r="DL147" i="2"/>
  <c r="BM239" i="2"/>
  <c r="BQ239" i="2" s="1"/>
  <c r="BQ240" i="2" s="1"/>
  <c r="BM147" i="2"/>
  <c r="CH290" i="2"/>
  <c r="CH292" i="2" s="1"/>
  <c r="CH299" i="2" s="1"/>
  <c r="CH307" i="2" s="1"/>
  <c r="CH253" i="2"/>
  <c r="CH52" i="2"/>
  <c r="CQ266" i="2"/>
  <c r="CS264" i="2"/>
  <c r="AB147" i="2"/>
  <c r="AB239" i="2"/>
  <c r="BD147" i="2"/>
  <c r="BD239" i="2"/>
  <c r="CQ301" i="2"/>
  <c r="AJ251" i="2"/>
  <c r="AJ52" i="2" s="1"/>
  <c r="AJ240" i="2"/>
  <c r="CQ278" i="2"/>
  <c r="CS278" i="2" s="1"/>
  <c r="BE251" i="2"/>
  <c r="BE240" i="2"/>
  <c r="BY290" i="2"/>
  <c r="BY292" i="2" s="1"/>
  <c r="BY299" i="2" s="1"/>
  <c r="BY307" i="2" s="1"/>
  <c r="BY253" i="2"/>
  <c r="BY52" i="2"/>
  <c r="CY239" i="2"/>
  <c r="CY147" i="2"/>
  <c r="BW290" i="2"/>
  <c r="BW292" i="2" s="1"/>
  <c r="BW299" i="2" s="1"/>
  <c r="BW307" i="2" s="1"/>
  <c r="BW253" i="2"/>
  <c r="BW52" i="2"/>
  <c r="CC290" i="2"/>
  <c r="CC292" i="2" s="1"/>
  <c r="CC299" i="2" s="1"/>
  <c r="CC307" i="2" s="1"/>
  <c r="CC253" i="2"/>
  <c r="CC52" i="2"/>
  <c r="DC239" i="2"/>
  <c r="DC147" i="2"/>
  <c r="BV251" i="2"/>
  <c r="BV240" i="2"/>
  <c r="BS290" i="2"/>
  <c r="BS292" i="2" s="1"/>
  <c r="BS299" i="2" s="1"/>
  <c r="BS307" i="2" s="1"/>
  <c r="BS253" i="2"/>
  <c r="BS52" i="2"/>
  <c r="CQ336" i="2"/>
  <c r="DK239" i="2"/>
  <c r="DK147" i="2"/>
  <c r="CQ146" i="2"/>
  <c r="CQ147" i="2" s="1"/>
  <c r="CE333" i="2"/>
  <c r="AP239" i="2"/>
  <c r="AP147" i="2"/>
  <c r="CI239" i="2"/>
  <c r="BU290" i="2"/>
  <c r="BU292" i="2" s="1"/>
  <c r="BU299" i="2" s="1"/>
  <c r="BU307" i="2" s="1"/>
  <c r="BU253" i="2"/>
  <c r="BU52" i="2"/>
  <c r="BZ290" i="2"/>
  <c r="BZ292" i="2" s="1"/>
  <c r="BZ299" i="2" s="1"/>
  <c r="BZ307" i="2" s="1"/>
  <c r="DD305" i="2"/>
  <c r="CQ337" i="2"/>
  <c r="DF239" i="2"/>
  <c r="DF147" i="2"/>
  <c r="L251" i="2"/>
  <c r="L52" i="2" s="1"/>
  <c r="L240" i="2"/>
  <c r="CT239" i="2"/>
  <c r="CT147" i="2"/>
  <c r="BA251" i="2"/>
  <c r="BA52" i="2" s="1"/>
  <c r="BA240" i="2"/>
  <c r="DO239" i="2"/>
  <c r="DO147" i="2"/>
  <c r="O239" i="2"/>
  <c r="O147" i="2"/>
  <c r="BC239" i="2"/>
  <c r="BC147" i="2"/>
  <c r="BO290" i="2"/>
  <c r="BO292" i="2" s="1"/>
  <c r="BO299" i="2" s="1"/>
  <c r="BO307" i="2" s="1"/>
  <c r="BO310" i="2" s="1"/>
  <c r="BP341" i="2" s="1"/>
  <c r="BO52" i="2"/>
  <c r="DD236" i="2"/>
  <c r="CN147" i="2"/>
  <c r="CN239" i="2"/>
  <c r="CF251" i="2"/>
  <c r="CF240" i="2"/>
  <c r="DJ239" i="2"/>
  <c r="DJ147" i="2"/>
  <c r="X251" i="2"/>
  <c r="X52" i="2" s="1"/>
  <c r="X240" i="2"/>
  <c r="DD278" i="2"/>
  <c r="DG278" i="2" s="1"/>
  <c r="DG268" i="2"/>
  <c r="DF302" i="2"/>
  <c r="DF332" i="2"/>
  <c r="BX251" i="2"/>
  <c r="BX240" i="2"/>
  <c r="DI239" i="2"/>
  <c r="DI147" i="2"/>
  <c r="CD280" i="2"/>
  <c r="CF266" i="2"/>
  <c r="CD267" i="2"/>
  <c r="BT251" i="2"/>
  <c r="BT240" i="2"/>
  <c r="DD320" i="2"/>
  <c r="DL332" i="2"/>
  <c r="DL333" i="2" s="1"/>
  <c r="DL302" i="2"/>
  <c r="BQ146" i="2"/>
  <c r="BQ147" i="2" s="1"/>
  <c r="BZ52" i="2" l="1"/>
  <c r="CE52" i="2"/>
  <c r="CE253" i="2"/>
  <c r="BP290" i="2"/>
  <c r="BP292" i="2" s="1"/>
  <c r="BP299" i="2" s="1"/>
  <c r="BP307" i="2" s="1"/>
  <c r="BP310" i="2" s="1"/>
  <c r="BR308" i="2" s="1"/>
  <c r="CD308" i="2" s="1"/>
  <c r="CB253" i="2"/>
  <c r="DB251" i="2"/>
  <c r="DB290" i="2" s="1"/>
  <c r="DB292" i="2" s="1"/>
  <c r="DB299" i="2" s="1"/>
  <c r="DB307" i="2" s="1"/>
  <c r="BQ280" i="2"/>
  <c r="BS280" i="2" s="1"/>
  <c r="CB290" i="2"/>
  <c r="CB292" i="2" s="1"/>
  <c r="CB299" i="2" s="1"/>
  <c r="CB307" i="2" s="1"/>
  <c r="CS240" i="2"/>
  <c r="DQ340" i="2"/>
  <c r="DG340" i="2"/>
  <c r="CA52" i="2"/>
  <c r="CA290" i="2"/>
  <c r="CA292" i="2" s="1"/>
  <c r="CA299" i="2" s="1"/>
  <c r="CA307" i="2" s="1"/>
  <c r="CW240" i="2"/>
  <c r="DI340" i="2"/>
  <c r="CZ340" i="2"/>
  <c r="DQ251" i="2"/>
  <c r="DQ290" i="2" s="1"/>
  <c r="DQ292" i="2" s="1"/>
  <c r="DQ299" i="2" s="1"/>
  <c r="DQ307" i="2" s="1"/>
  <c r="CX340" i="2"/>
  <c r="CL240" i="2"/>
  <c r="CV240" i="2"/>
  <c r="CL340" i="2"/>
  <c r="DM251" i="2"/>
  <c r="DM290" i="2" s="1"/>
  <c r="DM292" i="2" s="1"/>
  <c r="DM299" i="2" s="1"/>
  <c r="DM307" i="2" s="1"/>
  <c r="CZ240" i="2"/>
  <c r="CO240" i="2"/>
  <c r="CM340" i="2"/>
  <c r="CQ319" i="2"/>
  <c r="CQ294" i="2"/>
  <c r="CX240" i="2"/>
  <c r="DG240" i="2"/>
  <c r="E51" i="2"/>
  <c r="E53" i="2" s="1"/>
  <c r="E54" i="2" s="1"/>
  <c r="CJ251" i="2"/>
  <c r="CJ290" i="2" s="1"/>
  <c r="CJ292" i="2" s="1"/>
  <c r="CJ299" i="2" s="1"/>
  <c r="CJ307" i="2" s="1"/>
  <c r="DA340" i="2"/>
  <c r="CO340" i="2"/>
  <c r="BM343" i="2"/>
  <c r="DJ328" i="2"/>
  <c r="DJ340" i="2" s="1"/>
  <c r="DD319" i="2"/>
  <c r="DB340" i="2"/>
  <c r="CG253" i="2"/>
  <c r="DP240" i="2"/>
  <c r="BQ267" i="2"/>
  <c r="BS266" i="2"/>
  <c r="DA240" i="2"/>
  <c r="CU240" i="2"/>
  <c r="DK340" i="2"/>
  <c r="CQ302" i="2"/>
  <c r="CG290" i="2"/>
  <c r="CG292" i="2" s="1"/>
  <c r="CG299" i="2" s="1"/>
  <c r="CG307" i="2" s="1"/>
  <c r="BP343" i="2"/>
  <c r="BP344" i="2" s="1"/>
  <c r="CW340" i="2"/>
  <c r="DD294" i="2"/>
  <c r="CV328" i="2"/>
  <c r="CV340" i="2" s="1"/>
  <c r="CQ239" i="2"/>
  <c r="CQ240" i="2" s="1"/>
  <c r="DD302" i="2"/>
  <c r="CN340" i="2"/>
  <c r="CV290" i="2"/>
  <c r="CV292" i="2" s="1"/>
  <c r="CV299" i="2" s="1"/>
  <c r="CV307" i="2" s="1"/>
  <c r="CV253" i="2"/>
  <c r="CV52" i="2"/>
  <c r="DP290" i="2"/>
  <c r="DP292" i="2" s="1"/>
  <c r="DP299" i="2" s="1"/>
  <c r="DP307" i="2" s="1"/>
  <c r="DP52" i="2"/>
  <c r="BR340" i="2"/>
  <c r="CD328" i="2"/>
  <c r="CQ280" i="2"/>
  <c r="CS266" i="2"/>
  <c r="CQ267" i="2"/>
  <c r="CX290" i="2"/>
  <c r="CX292" i="2" s="1"/>
  <c r="CX299" i="2" s="1"/>
  <c r="CX307" i="2" s="1"/>
  <c r="CX253" i="2"/>
  <c r="CX52" i="2"/>
  <c r="DI251" i="2"/>
  <c r="DI240" i="2"/>
  <c r="CF290" i="2"/>
  <c r="CF292" i="2" s="1"/>
  <c r="CF299" i="2" s="1"/>
  <c r="CF307" i="2" s="1"/>
  <c r="CF253" i="2"/>
  <c r="CF52" i="2"/>
  <c r="CQ332" i="2"/>
  <c r="BV290" i="2"/>
  <c r="BV292" i="2" s="1"/>
  <c r="BV299" i="2" s="1"/>
  <c r="BV307" i="2" s="1"/>
  <c r="BV253" i="2"/>
  <c r="BV52" i="2"/>
  <c r="CI340" i="2"/>
  <c r="CR251" i="2"/>
  <c r="CR240" i="2"/>
  <c r="DD239" i="2"/>
  <c r="DD240" i="2" s="1"/>
  <c r="DF333" i="2"/>
  <c r="DO251" i="2"/>
  <c r="DO240" i="2"/>
  <c r="CQ333" i="2"/>
  <c r="CL290" i="2"/>
  <c r="CL292" i="2" s="1"/>
  <c r="CL299" i="2" s="1"/>
  <c r="CL307" i="2" s="1"/>
  <c r="CL253" i="2"/>
  <c r="CL52" i="2"/>
  <c r="CO253" i="2"/>
  <c r="CO290" i="2"/>
  <c r="CO292" i="2" s="1"/>
  <c r="CO299" i="2" s="1"/>
  <c r="CO307" i="2" s="1"/>
  <c r="CO52" i="2"/>
  <c r="CU290" i="2"/>
  <c r="CU292" i="2" s="1"/>
  <c r="CU299" i="2" s="1"/>
  <c r="CU307" i="2" s="1"/>
  <c r="CU253" i="2"/>
  <c r="CU52" i="2"/>
  <c r="CQ328" i="2"/>
  <c r="CP251" i="2"/>
  <c r="CP240" i="2"/>
  <c r="O251" i="2"/>
  <c r="O52" i="2" s="1"/>
  <c r="O53" i="2" s="1"/>
  <c r="O54" i="2" s="1"/>
  <c r="O240" i="2"/>
  <c r="CI251" i="2"/>
  <c r="CI240" i="2"/>
  <c r="CY251" i="2"/>
  <c r="CY240" i="2"/>
  <c r="CW290" i="2"/>
  <c r="CW292" i="2" s="1"/>
  <c r="CW299" i="2" s="1"/>
  <c r="CW307" i="2" s="1"/>
  <c r="CW253" i="2"/>
  <c r="CW52" i="2"/>
  <c r="CT251" i="2"/>
  <c r="CT240" i="2"/>
  <c r="DH251" i="2"/>
  <c r="DH240" i="2"/>
  <c r="CN240" i="2"/>
  <c r="CN251" i="2"/>
  <c r="BT290" i="2"/>
  <c r="BT292" i="2" s="1"/>
  <c r="BT299" i="2" s="1"/>
  <c r="BT307" i="2" s="1"/>
  <c r="BT253" i="2"/>
  <c r="BT52" i="2"/>
  <c r="CZ290" i="2"/>
  <c r="CZ292" i="2" s="1"/>
  <c r="CZ299" i="2" s="1"/>
  <c r="CZ307" i="2" s="1"/>
  <c r="CZ253" i="2"/>
  <c r="CZ52" i="2"/>
  <c r="DC251" i="2"/>
  <c r="DC240" i="2"/>
  <c r="DB253" i="2"/>
  <c r="CS290" i="2"/>
  <c r="CS292" i="2" s="1"/>
  <c r="CS299" i="2" s="1"/>
  <c r="CS307" i="2" s="1"/>
  <c r="CS253" i="2"/>
  <c r="CS52" i="2"/>
  <c r="BC251" i="2"/>
  <c r="BC52" i="2" s="1"/>
  <c r="BC240" i="2"/>
  <c r="BE52" i="2"/>
  <c r="CM251" i="2"/>
  <c r="CM240" i="2"/>
  <c r="DA290" i="2"/>
  <c r="DA292" i="2" s="1"/>
  <c r="DA299" i="2" s="1"/>
  <c r="DA307" i="2" s="1"/>
  <c r="DA253" i="2"/>
  <c r="DA52" i="2"/>
  <c r="CK240" i="2"/>
  <c r="CK251" i="2"/>
  <c r="DD267" i="2"/>
  <c r="DD280" i="2"/>
  <c r="DG266" i="2"/>
  <c r="BR251" i="2"/>
  <c r="BR240" i="2"/>
  <c r="CD239" i="2"/>
  <c r="CD240" i="2" s="1"/>
  <c r="DH328" i="2"/>
  <c r="DH340" i="2" s="1"/>
  <c r="AB251" i="2"/>
  <c r="AB52" i="2" s="1"/>
  <c r="AB53" i="2" s="1"/>
  <c r="AB54" i="2" s="1"/>
  <c r="AB240" i="2"/>
  <c r="DF340" i="2"/>
  <c r="DK251" i="2"/>
  <c r="DK240" i="2"/>
  <c r="BM251" i="2"/>
  <c r="BQ251" i="2" s="1"/>
  <c r="BM240" i="2"/>
  <c r="BN290" i="2"/>
  <c r="BN292" i="2" s="1"/>
  <c r="BN299" i="2" s="1"/>
  <c r="BN307" i="2" s="1"/>
  <c r="BN310" i="2" s="1"/>
  <c r="BO341" i="2" s="1"/>
  <c r="BO343" i="2" s="1"/>
  <c r="BO344" i="2" s="1"/>
  <c r="BN52" i="2"/>
  <c r="Q53" i="2"/>
  <c r="Q54" i="2" s="1"/>
  <c r="R51" i="2"/>
  <c r="DL340" i="2"/>
  <c r="CE292" i="2"/>
  <c r="DN240" i="2"/>
  <c r="DN251" i="2"/>
  <c r="DD332" i="2"/>
  <c r="CR333" i="2"/>
  <c r="DD333" i="2" s="1"/>
  <c r="CR340" i="2"/>
  <c r="DJ251" i="2"/>
  <c r="DJ240" i="2"/>
  <c r="DL251" i="2"/>
  <c r="DL240" i="2"/>
  <c r="BX290" i="2"/>
  <c r="BX292" i="2" s="1"/>
  <c r="BX299" i="2" s="1"/>
  <c r="BX307" i="2" s="1"/>
  <c r="BX253" i="2"/>
  <c r="BX52" i="2"/>
  <c r="AP251" i="2"/>
  <c r="AP52" i="2" s="1"/>
  <c r="AP240" i="2"/>
  <c r="CF280" i="2"/>
  <c r="CD281" i="2"/>
  <c r="CD284" i="2"/>
  <c r="DF251" i="2"/>
  <c r="DF240" i="2"/>
  <c r="DG290" i="2"/>
  <c r="DG292" i="2" s="1"/>
  <c r="DG299" i="2" s="1"/>
  <c r="DG307" i="2" s="1"/>
  <c r="DG253" i="2"/>
  <c r="DG52" i="2"/>
  <c r="BD251" i="2"/>
  <c r="BD52" i="2" s="1"/>
  <c r="BD240" i="2"/>
  <c r="BQ281" i="2" l="1"/>
  <c r="BQ284" i="2"/>
  <c r="DB52" i="2"/>
  <c r="DQ52" i="2"/>
  <c r="F51" i="2"/>
  <c r="G51" i="2" s="1"/>
  <c r="DM52" i="2"/>
  <c r="CJ52" i="2"/>
  <c r="CJ253" i="2"/>
  <c r="DD328" i="2"/>
  <c r="BR341" i="2"/>
  <c r="CD341" i="2" s="1"/>
  <c r="CQ340" i="2"/>
  <c r="DF253" i="2"/>
  <c r="DF290" i="2"/>
  <c r="DF52" i="2"/>
  <c r="DH290" i="2"/>
  <c r="DH292" i="2" s="1"/>
  <c r="DH299" i="2" s="1"/>
  <c r="DH307" i="2" s="1"/>
  <c r="DH253" i="2"/>
  <c r="DH52" i="2"/>
  <c r="CT290" i="2"/>
  <c r="CT292" i="2" s="1"/>
  <c r="CT299" i="2" s="1"/>
  <c r="CT307" i="2" s="1"/>
  <c r="CT253" i="2"/>
  <c r="CT52" i="2"/>
  <c r="DO290" i="2"/>
  <c r="DO292" i="2" s="1"/>
  <c r="DO299" i="2" s="1"/>
  <c r="DO307" i="2" s="1"/>
  <c r="DO52" i="2"/>
  <c r="DN290" i="2"/>
  <c r="DN292" i="2" s="1"/>
  <c r="DN299" i="2" s="1"/>
  <c r="DN307" i="2" s="1"/>
  <c r="DN52" i="2"/>
  <c r="BR343" i="2"/>
  <c r="CD340" i="2"/>
  <c r="CD343" i="2" s="1"/>
  <c r="BM290" i="2"/>
  <c r="BM292" i="2" s="1"/>
  <c r="BM299" i="2" s="1"/>
  <c r="BM307" i="2" s="1"/>
  <c r="BM310" i="2" s="1"/>
  <c r="BM52" i="2"/>
  <c r="CK290" i="2"/>
  <c r="CK292" i="2" s="1"/>
  <c r="CK299" i="2" s="1"/>
  <c r="CK307" i="2" s="1"/>
  <c r="CK253" i="2"/>
  <c r="CK52" i="2"/>
  <c r="CQ281" i="2"/>
  <c r="CQ284" i="2"/>
  <c r="CS280" i="2"/>
  <c r="DK290" i="2"/>
  <c r="DK292" i="2" s="1"/>
  <c r="DK299" i="2" s="1"/>
  <c r="DK307" i="2" s="1"/>
  <c r="DK52" i="2"/>
  <c r="CE299" i="2"/>
  <c r="CY290" i="2"/>
  <c r="CY292" i="2" s="1"/>
  <c r="CY299" i="2" s="1"/>
  <c r="CY307" i="2" s="1"/>
  <c r="CY253" i="2"/>
  <c r="CY52" i="2"/>
  <c r="BR290" i="2"/>
  <c r="CD251" i="2"/>
  <c r="BR52" i="2"/>
  <c r="DI290" i="2"/>
  <c r="DI292" i="2" s="1"/>
  <c r="DI299" i="2" s="1"/>
  <c r="DI307" i="2" s="1"/>
  <c r="DI52" i="2"/>
  <c r="DL290" i="2"/>
  <c r="DL292" i="2" s="1"/>
  <c r="DL299" i="2" s="1"/>
  <c r="DL307" i="2" s="1"/>
  <c r="DL52" i="2"/>
  <c r="R53" i="2"/>
  <c r="R54" i="2" s="1"/>
  <c r="S51" i="2"/>
  <c r="CN253" i="2"/>
  <c r="CN290" i="2"/>
  <c r="CN292" i="2" s="1"/>
  <c r="CN299" i="2" s="1"/>
  <c r="CN307" i="2" s="1"/>
  <c r="CN52" i="2"/>
  <c r="CI290" i="2"/>
  <c r="CI253" i="2"/>
  <c r="CI52" i="2"/>
  <c r="CQ251" i="2"/>
  <c r="DD284" i="2"/>
  <c r="DD281" i="2"/>
  <c r="DG280" i="2"/>
  <c r="CR290" i="2"/>
  <c r="DD251" i="2"/>
  <c r="CR253" i="2"/>
  <c r="CR52" i="2"/>
  <c r="DD340" i="2"/>
  <c r="BQ290" i="2"/>
  <c r="BQ292" i="2" s="1"/>
  <c r="BQ299" i="2" s="1"/>
  <c r="BQ307" i="2" s="1"/>
  <c r="BQ310" i="2" s="1"/>
  <c r="BQ282" i="2"/>
  <c r="BS282" i="2" s="1"/>
  <c r="BQ52" i="2"/>
  <c r="CP290" i="2"/>
  <c r="CP292" i="2" s="1"/>
  <c r="CP299" i="2" s="1"/>
  <c r="CP307" i="2" s="1"/>
  <c r="CP253" i="2"/>
  <c r="CP52" i="2"/>
  <c r="DJ290" i="2"/>
  <c r="DJ292" i="2" s="1"/>
  <c r="DJ299" i="2" s="1"/>
  <c r="DJ307" i="2" s="1"/>
  <c r="DJ52" i="2"/>
  <c r="CM253" i="2"/>
  <c r="CM290" i="2"/>
  <c r="CM292" i="2" s="1"/>
  <c r="CM299" i="2" s="1"/>
  <c r="CM307" i="2" s="1"/>
  <c r="CM52" i="2"/>
  <c r="DC253" i="2"/>
  <c r="DC290" i="2"/>
  <c r="DC292" i="2" s="1"/>
  <c r="DC299" i="2" s="1"/>
  <c r="DC307" i="2" s="1"/>
  <c r="DC52" i="2"/>
  <c r="F53" i="2" l="1"/>
  <c r="F54" i="2" s="1"/>
  <c r="CE307" i="2"/>
  <c r="DD282" i="2"/>
  <c r="DG282" i="2" s="1"/>
  <c r="DD52" i="2"/>
  <c r="CI292" i="2"/>
  <c r="CQ290" i="2"/>
  <c r="CR292" i="2"/>
  <c r="DD290" i="2"/>
  <c r="H51" i="2"/>
  <c r="G53" i="2"/>
  <c r="G54" i="2" s="1"/>
  <c r="BN341" i="2"/>
  <c r="BN343" i="2" s="1"/>
  <c r="BN344" i="2" s="1"/>
  <c r="BM344" i="2"/>
  <c r="BR292" i="2"/>
  <c r="CD290" i="2"/>
  <c r="DF292" i="2"/>
  <c r="CQ282" i="2"/>
  <c r="CS282" i="2" s="1"/>
  <c r="CQ52" i="2"/>
  <c r="CD282" i="2"/>
  <c r="CF282" i="2" s="1"/>
  <c r="CD52" i="2"/>
  <c r="S53" i="2"/>
  <c r="S54" i="2" s="1"/>
  <c r="T51" i="2"/>
  <c r="CR299" i="2" l="1"/>
  <c r="DD292" i="2"/>
  <c r="T53" i="2"/>
  <c r="T54" i="2" s="1"/>
  <c r="U51" i="2"/>
  <c r="BR299" i="2"/>
  <c r="CD292" i="2"/>
  <c r="CI299" i="2"/>
  <c r="CQ292" i="2"/>
  <c r="DF299" i="2"/>
  <c r="I51" i="2"/>
  <c r="H53" i="2"/>
  <c r="H54" i="2" s="1"/>
  <c r="DF307" i="2" l="1"/>
  <c r="CI307" i="2"/>
  <c r="CQ299" i="2"/>
  <c r="BR307" i="2"/>
  <c r="CD299" i="2"/>
  <c r="V51" i="2"/>
  <c r="U53" i="2"/>
  <c r="U54" i="2" s="1"/>
  <c r="J51" i="2"/>
  <c r="I53" i="2"/>
  <c r="I54" i="2" s="1"/>
  <c r="CR307" i="2"/>
  <c r="DD299" i="2"/>
  <c r="W51" i="2" l="1"/>
  <c r="V53" i="2"/>
  <c r="V54" i="2" s="1"/>
  <c r="K51" i="2"/>
  <c r="J53" i="2"/>
  <c r="J54" i="2" s="1"/>
  <c r="CD307" i="2"/>
  <c r="CD310" i="2" s="1"/>
  <c r="BR310" i="2"/>
  <c r="CQ307" i="2"/>
  <c r="DD307" i="2"/>
  <c r="BS341" i="2" l="1"/>
  <c r="BS343" i="2" s="1"/>
  <c r="BS308" i="2"/>
  <c r="BS310" i="2" s="1"/>
  <c r="BR344" i="2"/>
  <c r="L51" i="2"/>
  <c r="K53" i="2"/>
  <c r="K54" i="2" s="1"/>
  <c r="X51" i="2"/>
  <c r="W53" i="2"/>
  <c r="W54" i="2" s="1"/>
  <c r="Y51" i="2" l="1"/>
  <c r="X53" i="2"/>
  <c r="X54" i="2" s="1"/>
  <c r="M51" i="2"/>
  <c r="L53" i="2"/>
  <c r="L54" i="2" s="1"/>
  <c r="BT341" i="2"/>
  <c r="BT343" i="2" s="1"/>
  <c r="BT308" i="2"/>
  <c r="BT310" i="2" s="1"/>
  <c r="BS344" i="2"/>
  <c r="BU341" i="2" l="1"/>
  <c r="BU343" i="2" s="1"/>
  <c r="BU308" i="2"/>
  <c r="BU310" i="2" s="1"/>
  <c r="BT344" i="2"/>
  <c r="N51" i="2"/>
  <c r="N53" i="2" s="1"/>
  <c r="N54" i="2" s="1"/>
  <c r="M53" i="2"/>
  <c r="M54" i="2" s="1"/>
  <c r="Z51" i="2"/>
  <c r="Y53" i="2"/>
  <c r="Y54" i="2" s="1"/>
  <c r="AA51" i="2" l="1"/>
  <c r="Z53" i="2"/>
  <c r="Z54" i="2" s="1"/>
  <c r="BV341" i="2"/>
  <c r="BV343" i="2" s="1"/>
  <c r="BV308" i="2"/>
  <c r="BV310" i="2" s="1"/>
  <c r="BU344" i="2"/>
  <c r="BW341" i="2" l="1"/>
  <c r="BW343" i="2" s="1"/>
  <c r="BW308" i="2"/>
  <c r="BW310" i="2" s="1"/>
  <c r="BV344" i="2"/>
  <c r="AD51" i="2"/>
  <c r="AA53" i="2"/>
  <c r="AA54" i="2" s="1"/>
  <c r="AE51" i="2" l="1"/>
  <c r="AP51" i="2"/>
  <c r="AD53" i="2"/>
  <c r="AD54" i="2" s="1"/>
  <c r="BX341" i="2"/>
  <c r="BX343" i="2" s="1"/>
  <c r="BX308" i="2"/>
  <c r="BX310" i="2" s="1"/>
  <c r="BW344" i="2"/>
  <c r="BY341" i="2" l="1"/>
  <c r="BY343" i="2" s="1"/>
  <c r="BY308" i="2"/>
  <c r="BY310" i="2" s="1"/>
  <c r="BX344" i="2"/>
  <c r="AR51" i="2"/>
  <c r="AP53" i="2"/>
  <c r="AP54" i="2" s="1"/>
  <c r="AE53" i="2"/>
  <c r="AE54" i="2" s="1"/>
  <c r="AF51" i="2"/>
  <c r="BY344" i="2" l="1"/>
  <c r="AS51" i="2"/>
  <c r="BD51" i="2"/>
  <c r="AR53" i="2"/>
  <c r="AR54" i="2" s="1"/>
  <c r="AF53" i="2"/>
  <c r="AF54" i="2" s="1"/>
  <c r="AG51" i="2"/>
  <c r="BZ308" i="2"/>
  <c r="BZ310" i="2" s="1"/>
  <c r="BZ341" i="2"/>
  <c r="BZ343" i="2" s="1"/>
  <c r="BZ344" i="2" l="1"/>
  <c r="CA308" i="2"/>
  <c r="CA310" i="2" s="1"/>
  <c r="CA341" i="2"/>
  <c r="CA343" i="2" s="1"/>
  <c r="AG53" i="2"/>
  <c r="AG54" i="2" s="1"/>
  <c r="AH51" i="2"/>
  <c r="BE51" i="2"/>
  <c r="BD53" i="2"/>
  <c r="BD54" i="2" s="1"/>
  <c r="AT51" i="2"/>
  <c r="AS53" i="2"/>
  <c r="AS54" i="2" s="1"/>
  <c r="CA344" i="2" l="1"/>
  <c r="AT53" i="2"/>
  <c r="AT54" i="2" s="1"/>
  <c r="AU51" i="2"/>
  <c r="BF51" i="2"/>
  <c r="BQ51" i="2"/>
  <c r="BE53" i="2"/>
  <c r="BE54" i="2" s="1"/>
  <c r="AH53" i="2"/>
  <c r="AH54" i="2" s="1"/>
  <c r="AI51" i="2"/>
  <c r="CB308" i="2"/>
  <c r="CB310" i="2" s="1"/>
  <c r="CB341" i="2"/>
  <c r="CB343" i="2" s="1"/>
  <c r="CB344" i="2" l="1"/>
  <c r="CC308" i="2"/>
  <c r="CC310" i="2" s="1"/>
  <c r="CE308" i="2" s="1"/>
  <c r="CC341" i="2"/>
  <c r="CC343" i="2" s="1"/>
  <c r="AI53" i="2"/>
  <c r="AI54" i="2" s="1"/>
  <c r="AJ51" i="2"/>
  <c r="BR51" i="2"/>
  <c r="BQ53" i="2"/>
  <c r="BQ54" i="2" s="1"/>
  <c r="BG51" i="2"/>
  <c r="BF53" i="2"/>
  <c r="BF54" i="2" s="1"/>
  <c r="AU53" i="2"/>
  <c r="AU54" i="2" s="1"/>
  <c r="AV51" i="2"/>
  <c r="AV53" i="2" l="1"/>
  <c r="AV54" i="2" s="1"/>
  <c r="AW51" i="2"/>
  <c r="BH51" i="2"/>
  <c r="BG53" i="2"/>
  <c r="BG54" i="2" s="1"/>
  <c r="BS51" i="2"/>
  <c r="CD51" i="2"/>
  <c r="BR53" i="2"/>
  <c r="BR54" i="2" s="1"/>
  <c r="AK51" i="2"/>
  <c r="AJ53" i="2"/>
  <c r="AJ54" i="2" s="1"/>
  <c r="CE341" i="2"/>
  <c r="CC344" i="2"/>
  <c r="CQ308" i="2"/>
  <c r="CQ310" i="2" s="1"/>
  <c r="CE310" i="2"/>
  <c r="BH53" i="2" l="1"/>
  <c r="BH54" i="2" s="1"/>
  <c r="BI51" i="2"/>
  <c r="CE51" i="2"/>
  <c r="CD53" i="2"/>
  <c r="CD54" i="2" s="1"/>
  <c r="BT51" i="2"/>
  <c r="BS53" i="2"/>
  <c r="BS54" i="2" s="1"/>
  <c r="AW53" i="2"/>
  <c r="AW54" i="2" s="1"/>
  <c r="AX51" i="2"/>
  <c r="CF341" i="2"/>
  <c r="CF343" i="2" s="1"/>
  <c r="CF308" i="2"/>
  <c r="CF310" i="2" s="1"/>
  <c r="CQ341" i="2"/>
  <c r="CQ343" i="2" s="1"/>
  <c r="CE343" i="2"/>
  <c r="CE344" i="2" s="1"/>
  <c r="AL51" i="2"/>
  <c r="AK53" i="2"/>
  <c r="AK54" i="2" s="1"/>
  <c r="CF344" i="2" l="1"/>
  <c r="AY51" i="2"/>
  <c r="AX53" i="2"/>
  <c r="AX54" i="2" s="1"/>
  <c r="AM51" i="2"/>
  <c r="AL53" i="2"/>
  <c r="AL54" i="2" s="1"/>
  <c r="CF51" i="2"/>
  <c r="CQ51" i="2"/>
  <c r="CE53" i="2"/>
  <c r="CE54" i="2" s="1"/>
  <c r="CG341" i="2"/>
  <c r="CG343" i="2" s="1"/>
  <c r="CG308" i="2"/>
  <c r="CG310" i="2" s="1"/>
  <c r="BI53" i="2"/>
  <c r="BI54" i="2" s="1"/>
  <c r="BJ51" i="2"/>
  <c r="BU51" i="2"/>
  <c r="BT53" i="2"/>
  <c r="BT54" i="2" s="1"/>
  <c r="BV51" i="2" l="1"/>
  <c r="BU53" i="2"/>
  <c r="BU54" i="2" s="1"/>
  <c r="CH341" i="2"/>
  <c r="CH343" i="2" s="1"/>
  <c r="CH308" i="2"/>
  <c r="CH310" i="2" s="1"/>
  <c r="CG344" i="2"/>
  <c r="CR51" i="2"/>
  <c r="CQ53" i="2"/>
  <c r="CG51" i="2"/>
  <c r="CF53" i="2"/>
  <c r="CF54" i="2" s="1"/>
  <c r="AN51" i="2"/>
  <c r="AM53" i="2"/>
  <c r="AM54" i="2" s="1"/>
  <c r="BJ53" i="2"/>
  <c r="BJ54" i="2" s="1"/>
  <c r="BK51" i="2"/>
  <c r="AZ51" i="2"/>
  <c r="AY53" i="2"/>
  <c r="AY54" i="2" s="1"/>
  <c r="BK53" i="2" l="1"/>
  <c r="BK54" i="2" s="1"/>
  <c r="BL51" i="2"/>
  <c r="AO51" i="2"/>
  <c r="AO53" i="2" s="1"/>
  <c r="AO54" i="2" s="1"/>
  <c r="AN53" i="2"/>
  <c r="AN54" i="2" s="1"/>
  <c r="BA51" i="2"/>
  <c r="AZ53" i="2"/>
  <c r="AZ54" i="2" s="1"/>
  <c r="CH51" i="2"/>
  <c r="CG53" i="2"/>
  <c r="CG54" i="2" s="1"/>
  <c r="CS51" i="2"/>
  <c r="DD51" i="2"/>
  <c r="CR53" i="2"/>
  <c r="CI341" i="2"/>
  <c r="CI343" i="2" s="1"/>
  <c r="CI308" i="2"/>
  <c r="CI310" i="2" s="1"/>
  <c r="CH344" i="2"/>
  <c r="BW51" i="2"/>
  <c r="BV53" i="2"/>
  <c r="BV54" i="2" s="1"/>
  <c r="DF51" i="2" l="1"/>
  <c r="DD53" i="2"/>
  <c r="CI344" i="2"/>
  <c r="CT51" i="2"/>
  <c r="CS53" i="2"/>
  <c r="BX51" i="2"/>
  <c r="BW53" i="2"/>
  <c r="BW54" i="2" s="1"/>
  <c r="BM51" i="2"/>
  <c r="BL53" i="2"/>
  <c r="BL54" i="2" s="1"/>
  <c r="CJ341" i="2"/>
  <c r="CJ343" i="2" s="1"/>
  <c r="CJ308" i="2"/>
  <c r="CJ310" i="2" s="1"/>
  <c r="CI4" i="2"/>
  <c r="CI6" i="2" s="1"/>
  <c r="CI51" i="2"/>
  <c r="CH53" i="2"/>
  <c r="CH54" i="2" s="1"/>
  <c r="BB51" i="2"/>
  <c r="BA53" i="2"/>
  <c r="BA54" i="2" s="1"/>
  <c r="CJ344" i="2" l="1"/>
  <c r="CJ51" i="2"/>
  <c r="CI53" i="2"/>
  <c r="CI54" i="2" s="1"/>
  <c r="CK341" i="2"/>
  <c r="CK343" i="2" s="1"/>
  <c r="CK308" i="2"/>
  <c r="CK310" i="2" s="1"/>
  <c r="CJ4" i="2"/>
  <c r="CJ6" i="2" s="1"/>
  <c r="BN51" i="2"/>
  <c r="BM53" i="2"/>
  <c r="BM54" i="2" s="1"/>
  <c r="BY51" i="2"/>
  <c r="BX53" i="2"/>
  <c r="BX54" i="2" s="1"/>
  <c r="CU51" i="2"/>
  <c r="CT53" i="2"/>
  <c r="BC51" i="2"/>
  <c r="BC53" i="2" s="1"/>
  <c r="BC54" i="2" s="1"/>
  <c r="BB53" i="2"/>
  <c r="BB54" i="2" s="1"/>
  <c r="DG51" i="2"/>
  <c r="DF53" i="2"/>
  <c r="CV51" i="2" l="1"/>
  <c r="CU53" i="2"/>
  <c r="BZ51" i="2"/>
  <c r="BY53" i="2"/>
  <c r="BY54" i="2" s="1"/>
  <c r="BO51" i="2"/>
  <c r="BN53" i="2"/>
  <c r="BN54" i="2" s="1"/>
  <c r="CL341" i="2"/>
  <c r="CL343" i="2" s="1"/>
  <c r="CL308" i="2"/>
  <c r="CL310" i="2" s="1"/>
  <c r="CK4" i="2"/>
  <c r="CK6" i="2" s="1"/>
  <c r="CK344" i="2"/>
  <c r="DH51" i="2"/>
  <c r="DG53" i="2"/>
  <c r="CK51" i="2"/>
  <c r="CJ53" i="2"/>
  <c r="CJ54" i="2" s="1"/>
  <c r="DI51" i="2" l="1"/>
  <c r="DH53" i="2"/>
  <c r="CM341" i="2"/>
  <c r="CM343" i="2" s="1"/>
  <c r="CM308" i="2"/>
  <c r="CM310" i="2" s="1"/>
  <c r="CL4" i="2"/>
  <c r="CL6" i="2" s="1"/>
  <c r="CL344" i="2"/>
  <c r="BP51" i="2"/>
  <c r="BP53" i="2" s="1"/>
  <c r="BP54" i="2" s="1"/>
  <c r="BO53" i="2"/>
  <c r="BO54" i="2" s="1"/>
  <c r="BZ53" i="2"/>
  <c r="BZ54" i="2" s="1"/>
  <c r="CA51" i="2"/>
  <c r="CL51" i="2"/>
  <c r="CK53" i="2"/>
  <c r="CK54" i="2" s="1"/>
  <c r="CW51" i="2"/>
  <c r="CV53" i="2"/>
  <c r="CB51" i="2" l="1"/>
  <c r="CA53" i="2"/>
  <c r="CA54" i="2" s="1"/>
  <c r="CX51" i="2"/>
  <c r="CW53" i="2"/>
  <c r="CN308" i="2"/>
  <c r="CN310" i="2" s="1"/>
  <c r="CN341" i="2"/>
  <c r="CN343" i="2" s="1"/>
  <c r="CM4" i="2"/>
  <c r="CM6" i="2" s="1"/>
  <c r="CM51" i="2"/>
  <c r="CL53" i="2"/>
  <c r="CL54" i="2" s="1"/>
  <c r="CM344" i="2"/>
  <c r="DJ51" i="2"/>
  <c r="DI53" i="2"/>
  <c r="CN344" i="2" l="1"/>
  <c r="DK51" i="2"/>
  <c r="DJ53" i="2"/>
  <c r="CN51" i="2"/>
  <c r="CM53" i="2"/>
  <c r="CM54" i="2"/>
  <c r="CO308" i="2"/>
  <c r="CO310" i="2" s="1"/>
  <c r="CO341" i="2"/>
  <c r="CO343" i="2" s="1"/>
  <c r="CN4" i="2"/>
  <c r="CN6" i="2" s="1"/>
  <c r="CY51" i="2"/>
  <c r="CX53" i="2"/>
  <c r="CC51" i="2"/>
  <c r="CC53" i="2" s="1"/>
  <c r="CC54" i="2" s="1"/>
  <c r="CB53" i="2"/>
  <c r="CB54" i="2" s="1"/>
  <c r="CO344" i="2" l="1"/>
  <c r="CZ51" i="2"/>
  <c r="CY53" i="2"/>
  <c r="CP308" i="2"/>
  <c r="CP310" i="2" s="1"/>
  <c r="CP341" i="2"/>
  <c r="CP343" i="2" s="1"/>
  <c r="CO4" i="2"/>
  <c r="CO6" i="2" s="1"/>
  <c r="CN53" i="2"/>
  <c r="CN54" i="2" s="1"/>
  <c r="CO51" i="2"/>
  <c r="DL51" i="2"/>
  <c r="DK53" i="2"/>
  <c r="CP51" i="2" l="1"/>
  <c r="CP53" i="2" s="1"/>
  <c r="CO53" i="2"/>
  <c r="CO54" i="2" s="1"/>
  <c r="DM51" i="2"/>
  <c r="DL53" i="2"/>
  <c r="CR308" i="2"/>
  <c r="CP4" i="2"/>
  <c r="CP344" i="2"/>
  <c r="CR341" i="2"/>
  <c r="DA51" i="2"/>
  <c r="CZ53" i="2"/>
  <c r="DB51" i="2" l="1"/>
  <c r="DA53" i="2"/>
  <c r="DD341" i="2"/>
  <c r="DD343" i="2" s="1"/>
  <c r="CR343" i="2"/>
  <c r="CP6" i="2"/>
  <c r="CP54" i="2" s="1"/>
  <c r="CQ4" i="2"/>
  <c r="CQ6" i="2" s="1"/>
  <c r="CQ54" i="2" s="1"/>
  <c r="DD308" i="2"/>
  <c r="DD310" i="2" s="1"/>
  <c r="CR310" i="2"/>
  <c r="DN51" i="2"/>
  <c r="DM53" i="2"/>
  <c r="DO51" i="2" l="1"/>
  <c r="DN53" i="2"/>
  <c r="CS308" i="2"/>
  <c r="CS310" i="2" s="1"/>
  <c r="CS341" i="2"/>
  <c r="CS343" i="2" s="1"/>
  <c r="CR4" i="2"/>
  <c r="CR6" i="2" s="1"/>
  <c r="CR54" i="2" s="1"/>
  <c r="CR344" i="2"/>
  <c r="DC51" i="2"/>
  <c r="DC53" i="2" s="1"/>
  <c r="DB53" i="2"/>
  <c r="CS344" i="2" l="1"/>
  <c r="CT308" i="2"/>
  <c r="CT310" i="2" s="1"/>
  <c r="CT341" i="2"/>
  <c r="CT343" i="2" s="1"/>
  <c r="CS4" i="2"/>
  <c r="CS6" i="2" s="1"/>
  <c r="CS54" i="2" s="1"/>
  <c r="DP51" i="2"/>
  <c r="DO53" i="2"/>
  <c r="CT344" i="2" l="1"/>
  <c r="DQ51" i="2"/>
  <c r="DQ53" i="2" s="1"/>
  <c r="DP53" i="2"/>
  <c r="CU341" i="2"/>
  <c r="CU343" i="2" s="1"/>
  <c r="CU308" i="2"/>
  <c r="CU310" i="2" s="1"/>
  <c r="CT4" i="2"/>
  <c r="CT6" i="2" s="1"/>
  <c r="CT54" i="2" s="1"/>
  <c r="CV341" i="2" l="1"/>
  <c r="CV343" i="2" s="1"/>
  <c r="CV308" i="2"/>
  <c r="CV310" i="2" s="1"/>
  <c r="CU4" i="2"/>
  <c r="CU6" i="2" s="1"/>
  <c r="CU54" i="2" s="1"/>
  <c r="CU344" i="2"/>
  <c r="CV344" i="2" l="1"/>
  <c r="CW341" i="2"/>
  <c r="CW343" i="2" s="1"/>
  <c r="CW308" i="2"/>
  <c r="CW310" i="2" s="1"/>
  <c r="CV4" i="2"/>
  <c r="CV6" i="2" s="1"/>
  <c r="CV54" i="2" s="1"/>
  <c r="CX341" i="2" l="1"/>
  <c r="CX343" i="2" s="1"/>
  <c r="CX308" i="2"/>
  <c r="CX310" i="2" s="1"/>
  <c r="CW4" i="2"/>
  <c r="CW6" i="2" s="1"/>
  <c r="CW54" i="2" s="1"/>
  <c r="CW344" i="2"/>
  <c r="CY341" i="2" l="1"/>
  <c r="CY343" i="2" s="1"/>
  <c r="CY308" i="2"/>
  <c r="CY310" i="2" s="1"/>
  <c r="CX4" i="2"/>
  <c r="CX6" i="2" s="1"/>
  <c r="CX54" i="2" s="1"/>
  <c r="CX344" i="2"/>
  <c r="CZ341" i="2" l="1"/>
  <c r="CZ343" i="2" s="1"/>
  <c r="CZ308" i="2"/>
  <c r="CZ310" i="2" s="1"/>
  <c r="CY4" i="2"/>
  <c r="CY6" i="2" s="1"/>
  <c r="CY54" i="2" s="1"/>
  <c r="CY344" i="2"/>
  <c r="DA308" i="2" l="1"/>
  <c r="DA310" i="2" s="1"/>
  <c r="DA341" i="2"/>
  <c r="DA343" i="2" s="1"/>
  <c r="CZ4" i="2"/>
  <c r="CZ6" i="2" s="1"/>
  <c r="CZ54" i="2" s="1"/>
  <c r="CZ344" i="2"/>
  <c r="DA344" i="2" l="1"/>
  <c r="DB308" i="2"/>
  <c r="DB310" i="2" s="1"/>
  <c r="DB341" i="2"/>
  <c r="DB343" i="2" s="1"/>
  <c r="DA4" i="2"/>
  <c r="DA6" i="2" s="1"/>
  <c r="DA54" i="2" s="1"/>
  <c r="DB344" i="2" l="1"/>
  <c r="DC308" i="2"/>
  <c r="DC310" i="2" s="1"/>
  <c r="DC341" i="2"/>
  <c r="DC343" i="2" s="1"/>
  <c r="DB4" i="2"/>
  <c r="DB6" i="2" s="1"/>
  <c r="DB54" i="2" s="1"/>
  <c r="DC344" i="2" l="1"/>
  <c r="DF341" i="2"/>
  <c r="DF308" i="2"/>
  <c r="DC4" i="2"/>
  <c r="DF343" i="2" l="1"/>
  <c r="DD4" i="2"/>
  <c r="DD6" i="2" s="1"/>
  <c r="DD54" i="2" s="1"/>
  <c r="DC6" i="2"/>
  <c r="DC54" i="2" s="1"/>
  <c r="DF310" i="2"/>
  <c r="DG308" i="2" l="1"/>
  <c r="DG310" i="2" s="1"/>
  <c r="DG341" i="2"/>
  <c r="DG343" i="2" s="1"/>
  <c r="DF4" i="2"/>
  <c r="DF6" i="2" s="1"/>
  <c r="DF54" i="2" s="1"/>
  <c r="DF344" i="2"/>
  <c r="DG344" i="2" l="1"/>
  <c r="DH308" i="2"/>
  <c r="DH310" i="2" s="1"/>
  <c r="DH341" i="2"/>
  <c r="DH343" i="2" s="1"/>
  <c r="DG4" i="2"/>
  <c r="DG6" i="2" s="1"/>
  <c r="DG54" i="2" s="1"/>
  <c r="DH344" i="2" l="1"/>
  <c r="DI308" i="2"/>
  <c r="DI310" i="2" s="1"/>
  <c r="DI341" i="2"/>
  <c r="DI343" i="2" s="1"/>
  <c r="DH4" i="2"/>
  <c r="DH6" i="2" s="1"/>
  <c r="DH54" i="2" s="1"/>
  <c r="DI344" i="2" l="1"/>
  <c r="DJ341" i="2"/>
  <c r="DJ343" i="2" s="1"/>
  <c r="DJ308" i="2"/>
  <c r="DJ310" i="2" s="1"/>
  <c r="DI4" i="2"/>
  <c r="DI6" i="2" s="1"/>
  <c r="DI54" i="2" s="1"/>
  <c r="DK341" i="2" l="1"/>
  <c r="DK343" i="2" s="1"/>
  <c r="DK308" i="2"/>
  <c r="DK310" i="2" s="1"/>
  <c r="DJ4" i="2"/>
  <c r="DJ6" i="2" s="1"/>
  <c r="DJ54" i="2" s="1"/>
  <c r="DJ344" i="2"/>
  <c r="DL341" i="2" l="1"/>
  <c r="DL343" i="2" s="1"/>
  <c r="DL308" i="2"/>
  <c r="DL310" i="2" s="1"/>
  <c r="DK4" i="2"/>
  <c r="DK6" i="2" s="1"/>
  <c r="DK54" i="2" s="1"/>
  <c r="DK344" i="2"/>
  <c r="DM341" i="2" l="1"/>
  <c r="DM343" i="2" s="1"/>
  <c r="DM308" i="2"/>
  <c r="DM310" i="2" s="1"/>
  <c r="DL4" i="2"/>
  <c r="DL6" i="2" s="1"/>
  <c r="DL54" i="2" s="1"/>
  <c r="DL344" i="2"/>
  <c r="DM344" i="2" l="1"/>
  <c r="DN341" i="2"/>
  <c r="DN343" i="2" s="1"/>
  <c r="DN308" i="2"/>
  <c r="DN310" i="2" s="1"/>
  <c r="DM4" i="2"/>
  <c r="DM6" i="2" s="1"/>
  <c r="DM54" i="2" s="1"/>
  <c r="DO341" i="2" l="1"/>
  <c r="DO343" i="2" s="1"/>
  <c r="DO308" i="2"/>
  <c r="DO310" i="2" s="1"/>
  <c r="DN4" i="2"/>
  <c r="DN6" i="2" s="1"/>
  <c r="DN54" i="2" s="1"/>
  <c r="DN344" i="2"/>
  <c r="DP341" i="2" l="1"/>
  <c r="DP343" i="2" s="1"/>
  <c r="DP308" i="2"/>
  <c r="DP310" i="2" s="1"/>
  <c r="DO4" i="2"/>
  <c r="DO6" i="2" s="1"/>
  <c r="DO54" i="2" s="1"/>
  <c r="DO344" i="2"/>
  <c r="DQ308" i="2" l="1"/>
  <c r="DQ310" i="2" s="1"/>
  <c r="DQ4" i="2" s="1"/>
  <c r="DQ341" i="2"/>
  <c r="DQ343" i="2" s="1"/>
  <c r="DP4" i="2"/>
  <c r="DP6" i="2" s="1"/>
  <c r="DP54" i="2" s="1"/>
  <c r="DP344" i="2"/>
  <c r="DQ344" i="2" l="1"/>
  <c r="DQ6" i="2"/>
  <c r="DQ5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2A9B14-96EE-49DD-9164-7A770C3FE2E4}" keepAlive="1" name="Query - Table1" description="Connection to the 'Table1' query in the workbook." type="5" refreshedVersion="0" background="1" saveData="1">
    <dbPr connection="Provider=Microsoft.Mashup.OleDb.1;Data Source=$Workbook$;Location=Table1;Extended Properties=&quot;&quot;" command="SELECT * FROM [Table1]"/>
  </connection>
  <connection id="2" xr16:uid="{BADAB259-DA02-49E6-A42B-67F10D96C8C5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<sst xmlns="http://schemas.openxmlformats.org/spreadsheetml/2006/main" count="39370" uniqueCount="576">
  <si>
    <t>YTD-19</t>
  </si>
  <si>
    <t>YTD-20</t>
  </si>
  <si>
    <t>YTD-21</t>
  </si>
  <si>
    <t>YTD-22</t>
  </si>
  <si>
    <t>YTD-23</t>
  </si>
  <si>
    <t>YTD-24</t>
  </si>
  <si>
    <t>YTD-25</t>
  </si>
  <si>
    <t>YTD-26</t>
  </si>
  <si>
    <t>1005</t>
  </si>
  <si>
    <t>BANK OF NOVA SCOTIA</t>
  </si>
  <si>
    <t>1006</t>
  </si>
  <si>
    <t>BANK - SCOTIA PAYROLL</t>
  </si>
  <si>
    <t>1007</t>
  </si>
  <si>
    <t>BANK - ROYAL BANK OF CANADA</t>
  </si>
  <si>
    <t>1008</t>
  </si>
  <si>
    <t>Bank - RBC Savings</t>
  </si>
  <si>
    <t>TOTAL CASH</t>
  </si>
  <si>
    <t>1200</t>
  </si>
  <si>
    <t>ACCOUNTS RECEIVABLE - TRADE</t>
  </si>
  <si>
    <t>1201</t>
  </si>
  <si>
    <t>ACCOUNTS RECEIVABLE -  Foray Related</t>
  </si>
  <si>
    <t>1203</t>
  </si>
  <si>
    <t>ACCOUNTS RECEIVABLE - OTTAWA TRADE</t>
  </si>
  <si>
    <t>1209</t>
  </si>
  <si>
    <t>ACCOUNTS RECEIVABLE - ADVANCE PAID</t>
  </si>
  <si>
    <t>1210</t>
  </si>
  <si>
    <t>ACCOUNTS RECEIVABLE - OTHER</t>
  </si>
  <si>
    <t>1290</t>
  </si>
  <si>
    <t>ALLOWANCE FOR DOUBTFUL ACCOUNTS</t>
  </si>
  <si>
    <t>TOTAL RECEIVABLES</t>
  </si>
  <si>
    <t>1300</t>
  </si>
  <si>
    <t>PREPAID</t>
  </si>
  <si>
    <t>1310</t>
  </si>
  <si>
    <t>PREPAID INSURANCE</t>
  </si>
  <si>
    <t>1400</t>
  </si>
  <si>
    <t>Advances to/from related party</t>
  </si>
  <si>
    <t>TOTAL PREPAIDS</t>
  </si>
  <si>
    <t>1645</t>
  </si>
  <si>
    <t>COMPUTER</t>
  </si>
  <si>
    <t>1650</t>
  </si>
  <si>
    <t>SOFTWARE</t>
  </si>
  <si>
    <t>1745</t>
  </si>
  <si>
    <t>ACCUMULATED AMORTIZATION - COMPUTER</t>
  </si>
  <si>
    <t>1750</t>
  </si>
  <si>
    <t>ACCUMULATED AMORTIZATION - SOFTWARE</t>
  </si>
  <si>
    <t>TOTAL CAPITAL / INTANGIBLE ASSETS</t>
  </si>
  <si>
    <t>3000</t>
  </si>
  <si>
    <t>ACCOUNTS PAYABLE</t>
  </si>
  <si>
    <t>3001</t>
  </si>
  <si>
    <t>ACCOUNTS PAYABLE - Foray Related</t>
  </si>
  <si>
    <t>3002</t>
  </si>
  <si>
    <t>ACCOUNTS PAYABLE - Related Glenella</t>
  </si>
  <si>
    <t>3050</t>
  </si>
  <si>
    <t>ACCRUED LIABILITIES</t>
  </si>
  <si>
    <t>3055</t>
  </si>
  <si>
    <t>ACCRUED LIABILITIES - COUPONS</t>
  </si>
  <si>
    <t>3060</t>
  </si>
  <si>
    <t>ACCRUED PROFESSIONAL FEES</t>
  </si>
  <si>
    <t>3255</t>
  </si>
  <si>
    <t>TAXES PAYABLE - FEDERAL</t>
  </si>
  <si>
    <t>3260</t>
  </si>
  <si>
    <t>HST PAYABLE</t>
  </si>
  <si>
    <t>3265</t>
  </si>
  <si>
    <t>HST INPUT CREDIT</t>
  </si>
  <si>
    <t>3300</t>
  </si>
  <si>
    <t>ETD PAYABLE</t>
  </si>
  <si>
    <t>3310</t>
  </si>
  <si>
    <t>EHT PAYABLE</t>
  </si>
  <si>
    <t>3315</t>
  </si>
  <si>
    <t>BENEFITS PAYABLE</t>
  </si>
  <si>
    <t>3320</t>
  </si>
  <si>
    <t>WSIB  PAYABLE</t>
  </si>
  <si>
    <t>3400</t>
  </si>
  <si>
    <t>SALARIES PAYABLE</t>
  </si>
  <si>
    <t>3410</t>
  </si>
  <si>
    <t>VACATION ACCRUALS</t>
  </si>
  <si>
    <t>3420</t>
  </si>
  <si>
    <t>BONUS ACCRUALS</t>
  </si>
  <si>
    <t>3500</t>
  </si>
  <si>
    <t>PAYROLL CLEARING</t>
  </si>
  <si>
    <t>3505</t>
  </si>
  <si>
    <t>GARNISHMENT</t>
  </si>
  <si>
    <t>3506</t>
  </si>
  <si>
    <t>CRIMINAL REFERENCE CHECK PAYABLE</t>
  </si>
  <si>
    <t>3900</t>
  </si>
  <si>
    <t>OBLIGATIONS UNDER CAPITAL LEASE - CURRENT</t>
  </si>
  <si>
    <t>3910</t>
  </si>
  <si>
    <t>OBLIGATIONS UNDER CAPITAL LEASE - LONG TERM</t>
  </si>
  <si>
    <t>TOTAL PAYABLES / ACCRUALS</t>
  </si>
  <si>
    <t>5000</t>
  </si>
  <si>
    <t>SHARE CAPITAL/DIVIDEND</t>
  </si>
  <si>
    <t>5500</t>
  </si>
  <si>
    <t>RETAINED EARNINGS</t>
  </si>
  <si>
    <t>Current Earnings</t>
  </si>
  <si>
    <t>TOTAL EQUITY</t>
  </si>
  <si>
    <t>check</t>
  </si>
  <si>
    <t>6553-NORP</t>
  </si>
  <si>
    <t>INCOME - QUALIFIED SUPPLY -  EMERGENCY</t>
  </si>
  <si>
    <t>6555-CFEL</t>
  </si>
  <si>
    <t>INCOME - QUALIFIED SUPPLY - CFEL</t>
  </si>
  <si>
    <t>6553-OTWA</t>
  </si>
  <si>
    <t>INCOME - QUALIFIED SUPPLY -  OTTAWA</t>
  </si>
  <si>
    <t>6553-WEST</t>
  </si>
  <si>
    <t>INCOME - QUALIFIED SUPPLY -  WEST</t>
  </si>
  <si>
    <t>6050-NORP</t>
  </si>
  <si>
    <t>DISCOUNTS - QUALIFIED SUPPLY - THIRD PARTY</t>
  </si>
  <si>
    <t>8600</t>
  </si>
  <si>
    <t>MANAGEMENT FEE - QUALIFIED SUPPLY</t>
  </si>
  <si>
    <t>6557-NORP</t>
  </si>
  <si>
    <t>INCOME - NON QUALIFIED- THIRD PARTY EMERGENCY</t>
  </si>
  <si>
    <t>6556-NORP</t>
  </si>
  <si>
    <t>INCOME - NON QUALIFIED SUPPLY - THIRD PARTY</t>
  </si>
  <si>
    <t>6556-CFEL</t>
  </si>
  <si>
    <t>INCOME - NON QUALIFIED SUPPLY - CFEL</t>
  </si>
  <si>
    <t>6557-OTWA</t>
  </si>
  <si>
    <t>INCOME - NON QUALIFIED- OTTAWA</t>
  </si>
  <si>
    <t>6557-WEST</t>
  </si>
  <si>
    <t>INCOME - NON QUALIFIED- WEST</t>
  </si>
  <si>
    <t>6556-OTRP</t>
  </si>
  <si>
    <t>INCOME - NON QUALIFIED SUPPLY - OTHER RELATED PARTIES</t>
  </si>
  <si>
    <t>8601</t>
  </si>
  <si>
    <t>MANAGEMENT FEE - NON QUALIFIED SUPPLY</t>
  </si>
  <si>
    <t>6558-CFEL</t>
  </si>
  <si>
    <t>INCOME - PLACEMENT - CFEL</t>
  </si>
  <si>
    <t>6055-NORP</t>
  </si>
  <si>
    <t>DISCOUNTS - NON QUALIFIED SUPPLY - THIRD PARTY</t>
  </si>
  <si>
    <t>6558-NORP</t>
  </si>
  <si>
    <t>INCOME - PLACEMENT - THIRD PARTY</t>
  </si>
  <si>
    <t>6558-OTRP</t>
  </si>
  <si>
    <t>INCOME - PLACEMENT - FORAY RELATED PARTIES</t>
  </si>
  <si>
    <t>8605</t>
  </si>
  <si>
    <t>MANAGEMENT FEE PLACEMENT</t>
  </si>
  <si>
    <t>6565-NORP</t>
  </si>
  <si>
    <t>INCOME- HUMAN RESOURCES CONSULTING - THIRD PARTY</t>
  </si>
  <si>
    <t>6565-CFEL</t>
  </si>
  <si>
    <t>INCOME- HUMAN RESOURCES CONSULTING - CFEL</t>
  </si>
  <si>
    <t>8556</t>
  </si>
  <si>
    <t>MGMT FEE -HR Consulting</t>
  </si>
  <si>
    <t>6560-NORP</t>
  </si>
  <si>
    <t>INCOME - TRAINING AND DEVELOPMENT - THIRD PARTY</t>
  </si>
  <si>
    <t>6560-CFEL</t>
  </si>
  <si>
    <t>INCOME-  TRAINING AND DEVELOPMENT - CFEL</t>
  </si>
  <si>
    <t>TOTAL REVENUE</t>
  </si>
  <si>
    <t>Total Monthly Hrs</t>
  </si>
  <si>
    <t>Rel. Party Hrs - Qualified</t>
  </si>
  <si>
    <t>Rel. Party Hrs - Non Qual</t>
  </si>
  <si>
    <t>3rd Party Hrs - Qualified</t>
  </si>
  <si>
    <t>3rd Party Hrs - Non Qual</t>
  </si>
  <si>
    <t>Rel. Party Hrs - Sail / Ottawa</t>
  </si>
  <si>
    <t>West</t>
  </si>
  <si>
    <t>7300</t>
  </si>
  <si>
    <t>SALARIES AND WAGES - QUALIFIED SUPPLY</t>
  </si>
  <si>
    <t>7300-OTWA</t>
  </si>
  <si>
    <t>SALARIES AND WAGES - QUALIFIED SUPPLY-OTTAWA</t>
  </si>
  <si>
    <t>7300-CFEL</t>
  </si>
  <si>
    <t>WAGES - QUALIFIED CFEL</t>
  </si>
  <si>
    <t>7300-WEST</t>
  </si>
  <si>
    <t>SALARIES AND WAGES - QUALIFIED SUPPLY-WEST</t>
  </si>
  <si>
    <t>7301-CFEL</t>
  </si>
  <si>
    <t>WAGES - NON QUALIFIED CFEL</t>
  </si>
  <si>
    <t>7301</t>
  </si>
  <si>
    <t>SALARIES AND WAGES - NON QUALIFIED</t>
  </si>
  <si>
    <t>7301-OTWA</t>
  </si>
  <si>
    <t>SALARIES AND WAGES - NON QUALIFIED-OTTAWA</t>
  </si>
  <si>
    <t>7301-WEST</t>
  </si>
  <si>
    <t>SALARIES AND WAGES - NON QUALIFIED-WEST</t>
  </si>
  <si>
    <t>7302</t>
  </si>
  <si>
    <t>SALARIES AND WAGES - STAT HOLIDAYS</t>
  </si>
  <si>
    <t>7302-OTWA</t>
  </si>
  <si>
    <t>SALARIES AND WAGES - STAT HOLIDAYS-OTTAWA</t>
  </si>
  <si>
    <t>7303</t>
  </si>
  <si>
    <t>Qualified Stat. Holidays</t>
  </si>
  <si>
    <t>7303-OTWA</t>
  </si>
  <si>
    <t>Qualified Stat. Holidays - Ottawa</t>
  </si>
  <si>
    <t>Sick Days Qualified</t>
  </si>
  <si>
    <t>7312</t>
  </si>
  <si>
    <t>Sick Days NON - Qualified</t>
  </si>
  <si>
    <t>7313</t>
  </si>
  <si>
    <t>Other Allowance</t>
  </si>
  <si>
    <t>7380</t>
  </si>
  <si>
    <t>VACATION EXPENSES - QUALIFIED SUPPLY</t>
  </si>
  <si>
    <t>7380-OTWA</t>
  </si>
  <si>
    <t>VACATION EXPENSES - QUALIFIED SUPPLY-OTTAWA</t>
  </si>
  <si>
    <t>7381</t>
  </si>
  <si>
    <t>VACATION EXPENSES - NON QUALIFIED SUPPLY</t>
  </si>
  <si>
    <t>7381-OTWA</t>
  </si>
  <si>
    <t>VACATION EXPENSES - NON QUALIFIED SUPPLY-OTTAWA</t>
  </si>
  <si>
    <t>7350</t>
  </si>
  <si>
    <t>ETD EXPENSES - QUALIFIED SUPPLY</t>
  </si>
  <si>
    <t>7350-OTWA</t>
  </si>
  <si>
    <t>ETD EXPENSES - QUALIFIED SUPPLY-OTTAWA</t>
  </si>
  <si>
    <t>7351</t>
  </si>
  <si>
    <t>ETD EXPENSES - NON QUALIFIED SUPPLY</t>
  </si>
  <si>
    <t>7351-OTWA</t>
  </si>
  <si>
    <t>ETD EXPENSES - NON QUALIFIED SUPPLY-OTTAWA</t>
  </si>
  <si>
    <t>7355</t>
  </si>
  <si>
    <t>EHT EXPENSES - QUALIFIED SUPPLY</t>
  </si>
  <si>
    <t>7355-OTWA</t>
  </si>
  <si>
    <t>EHT EXPENSES - QUALIFIED SUPPLY-OTTAWA</t>
  </si>
  <si>
    <t>7356</t>
  </si>
  <si>
    <t>EHT EXPENSES - NON QUALIFIED SUPPLY</t>
  </si>
  <si>
    <t>7356-OTWA</t>
  </si>
  <si>
    <t>EHT EXPENSES - NON QUALIFIED SUPPLY-OTTAWA</t>
  </si>
  <si>
    <t>7390</t>
  </si>
  <si>
    <t>WSIB EXPENSES - QUALIFIED SUPPLY</t>
  </si>
  <si>
    <t>7390-OTWA</t>
  </si>
  <si>
    <t>WSIB EXPENSES - QUALIFIED SUPPLY-OTTAWA</t>
  </si>
  <si>
    <t>7391</t>
  </si>
  <si>
    <t>WSIB EXPENSES - NON QUALIFIED SUPPLY</t>
  </si>
  <si>
    <t>7391-OTWA</t>
  </si>
  <si>
    <t>WSIB EXPENSES - NON QUALIFIED SUPPLY-OTTAWA</t>
  </si>
  <si>
    <t>7380-WEST</t>
  </si>
  <si>
    <t>Vacation Pay Qualified</t>
  </si>
  <si>
    <t>7390-WEST</t>
  </si>
  <si>
    <t xml:space="preserve">WSIB Qualified </t>
  </si>
  <si>
    <t>7391-WEST</t>
  </si>
  <si>
    <t xml:space="preserve">WSIB NonQualified </t>
  </si>
  <si>
    <t>7303-WEST</t>
  </si>
  <si>
    <t>Stat Pay Qualified</t>
  </si>
  <si>
    <t>7302-WEST</t>
  </si>
  <si>
    <t>Stat Pay NonQualified</t>
  </si>
  <si>
    <t>7450</t>
  </si>
  <si>
    <t>Training Orientation</t>
  </si>
  <si>
    <t>7455</t>
  </si>
  <si>
    <t>TRAINING ROOMS AND CATERING</t>
  </si>
  <si>
    <t>7396</t>
  </si>
  <si>
    <t>G.E.M.S Recognition</t>
  </si>
  <si>
    <t>7396-OTWA</t>
  </si>
  <si>
    <t>PERKS coins</t>
  </si>
  <si>
    <t>7450-WEST</t>
  </si>
  <si>
    <t xml:space="preserve">TRAINING/ORIENT </t>
  </si>
  <si>
    <t>7455-WEST</t>
  </si>
  <si>
    <t>7396-WEST</t>
  </si>
  <si>
    <t>Perks coins (Points for staff)</t>
  </si>
  <si>
    <t>7399-WEST</t>
  </si>
  <si>
    <t>CRIMINAL REF. CHECKS</t>
  </si>
  <si>
    <t>7725-WEST</t>
  </si>
  <si>
    <t>Transit Pass Benefit</t>
  </si>
  <si>
    <t>7399</t>
  </si>
  <si>
    <t>CRIMINAL REFERENCE CHECKS</t>
  </si>
  <si>
    <t>7725</t>
  </si>
  <si>
    <t>TRAVEL AND AUTOMOBILE EXPENSE</t>
  </si>
  <si>
    <t>7725-OTWA</t>
  </si>
  <si>
    <t>TRAVEL AND AUTOMOBILE EXPENSE - Ottawa</t>
  </si>
  <si>
    <t>TOTAL COGS - LABOUR</t>
  </si>
  <si>
    <t>GROSS PROFIT</t>
  </si>
  <si>
    <t>7000</t>
  </si>
  <si>
    <t>ADVERTISING AND PROMOTION  - RECRUITMENT</t>
  </si>
  <si>
    <t>7000-CFEL</t>
  </si>
  <si>
    <t>7002</t>
  </si>
  <si>
    <t>ADVERTISING AND PROMOTION  - TRAINING AND DEVELOPMENT</t>
  </si>
  <si>
    <t>7005</t>
  </si>
  <si>
    <t>MARKETING - MATERIALS (BROCHURES/FLYERS)</t>
  </si>
  <si>
    <t>7005-OTWA</t>
  </si>
  <si>
    <t>MARKETING - MATERIALS (BROCHURES/FLYERS)-OTTAWA</t>
  </si>
  <si>
    <t>7010</t>
  </si>
  <si>
    <t>MARKETING - PROMOTIONAL ITEMS</t>
  </si>
  <si>
    <t>7015</t>
  </si>
  <si>
    <t>MARKETING - NEWSPAPERS</t>
  </si>
  <si>
    <t>7020</t>
  </si>
  <si>
    <t>MARKETING - ASSOCIATION INCENTIVES</t>
  </si>
  <si>
    <t>7035</t>
  </si>
  <si>
    <t>MARKETING - TRADESHOW, CONFERENCES</t>
  </si>
  <si>
    <t>7050</t>
  </si>
  <si>
    <t>MARKETING - APPRECIATION PROGRAM</t>
  </si>
  <si>
    <t>OPEX - MARKETING</t>
  </si>
  <si>
    <t>7307</t>
  </si>
  <si>
    <t>Sales Commission</t>
  </si>
  <si>
    <t>7080</t>
  </si>
  <si>
    <t>Sales and Marketing Salaries</t>
  </si>
  <si>
    <t>7081</t>
  </si>
  <si>
    <t>SALES &amp; MARKETING VACATION ACC</t>
  </si>
  <si>
    <t>7082</t>
  </si>
  <si>
    <t>SALES &amp; MARKETING ETD</t>
  </si>
  <si>
    <t>7083</t>
  </si>
  <si>
    <t>SALES &amp; MARKETING EHI</t>
  </si>
  <si>
    <t>7084</t>
  </si>
  <si>
    <t>SALES &amp; MARKETING WSIB COVERAGE</t>
  </si>
  <si>
    <t>7723</t>
  </si>
  <si>
    <t>CELLULAR TELEPHONE - SALES</t>
  </si>
  <si>
    <t>7371</t>
  </si>
  <si>
    <t>BENEFITS - SALES</t>
  </si>
  <si>
    <t>7751</t>
  </si>
  <si>
    <t>ENTERTAINMENT-SALES</t>
  </si>
  <si>
    <t>7734</t>
  </si>
  <si>
    <t>TRAVEL AND AUTOMOBILE EXPENSE - SALES</t>
  </si>
  <si>
    <t>7750</t>
  </si>
  <si>
    <t>ENTERTAINMENT</t>
  </si>
  <si>
    <t>OPEX - SALES</t>
  </si>
  <si>
    <t>7305</t>
  </si>
  <si>
    <t>SALARIES - CORPORATE - ADMINISTRATION</t>
  </si>
  <si>
    <t>7305-OTWA</t>
  </si>
  <si>
    <t>SALARIES - CORPORATE - ADMINISTRATION-OTTAWA</t>
  </si>
  <si>
    <t>7321</t>
  </si>
  <si>
    <t>SALARIES AND WAGES - SUBCONTRACTORS</t>
  </si>
  <si>
    <t>7352</t>
  </si>
  <si>
    <t>ETD - ADMINISTRATION</t>
  </si>
  <si>
    <t>7352-OTWA</t>
  </si>
  <si>
    <t>ETD - ADMINISTRATION-OTTAWA</t>
  </si>
  <si>
    <t>7357</t>
  </si>
  <si>
    <t>EHT - ADMINISTRATION</t>
  </si>
  <si>
    <t>7357-OTWA</t>
  </si>
  <si>
    <t>EHT - ADMINISTRATION-OTTAWA</t>
  </si>
  <si>
    <t>7392</t>
  </si>
  <si>
    <t>WSIB EXPENSES - ADMN</t>
  </si>
  <si>
    <t>7392-OTWA</t>
  </si>
  <si>
    <t>WSIB EXPENSES - ADMN-OTTAWA</t>
  </si>
  <si>
    <t>7362</t>
  </si>
  <si>
    <t>BONUS - ADMINISTRATION</t>
  </si>
  <si>
    <t>7362-OTWA</t>
  </si>
  <si>
    <t>BONUS - ADMINISTRATION-OTTAWA</t>
  </si>
  <si>
    <t>7372</t>
  </si>
  <si>
    <t>BENEFITS - ADMINISTRATION</t>
  </si>
  <si>
    <t>7382</t>
  </si>
  <si>
    <t>VACATION - ADMINISTRATION</t>
  </si>
  <si>
    <t>7382-OTWA</t>
  </si>
  <si>
    <t>VACATION - ADMINISTRATION-OTTAWA</t>
  </si>
  <si>
    <t>7306</t>
  </si>
  <si>
    <t>Recruiting &amp; Fill Commission</t>
  </si>
  <si>
    <t>7410</t>
  </si>
  <si>
    <t>Admin Recognition</t>
  </si>
  <si>
    <t>7395</t>
  </si>
  <si>
    <t>RECRUITMENT - ADMINISTRATION</t>
  </si>
  <si>
    <t>7440</t>
  </si>
  <si>
    <t>CPR/FIRST AID TRAINING</t>
  </si>
  <si>
    <t>7325</t>
  </si>
  <si>
    <t>Vacation - Adim - Allocation</t>
  </si>
  <si>
    <t>OPEX - SALARIES</t>
  </si>
  <si>
    <t>7755</t>
  </si>
  <si>
    <t>COMPUTER EXPENSES</t>
  </si>
  <si>
    <t>7756</t>
  </si>
  <si>
    <t>INTERNET EXPENSES</t>
  </si>
  <si>
    <t>OPEX - COMPUTER</t>
  </si>
  <si>
    <t>7600</t>
  </si>
  <si>
    <t>RENT</t>
  </si>
  <si>
    <t>7520</t>
  </si>
  <si>
    <t>REPAIRS &amp; MAINENANCE</t>
  </si>
  <si>
    <t>OPEX - PROPERTY</t>
  </si>
  <si>
    <t>7610</t>
  </si>
  <si>
    <t>INSURANCE EXPENSE</t>
  </si>
  <si>
    <t>7401</t>
  </si>
  <si>
    <t>TRAINING AND DEVELOPMENT - ADMIN/INTERNAL</t>
  </si>
  <si>
    <t>7406</t>
  </si>
  <si>
    <t>TRAINING AND DEVELOPMENT - SPECIALIST</t>
  </si>
  <si>
    <t>7500</t>
  </si>
  <si>
    <t>UTLITIES</t>
  </si>
  <si>
    <t>7710</t>
  </si>
  <si>
    <t>OFFICE EXPENSE</t>
  </si>
  <si>
    <t>7711</t>
  </si>
  <si>
    <t>OFFICE EXPENSE - IT</t>
  </si>
  <si>
    <t>7718</t>
  </si>
  <si>
    <t>CELLULAR TELEPHONE</t>
  </si>
  <si>
    <t>7715</t>
  </si>
  <si>
    <t>TELEPHONE AND FAX EXPENSE</t>
  </si>
  <si>
    <t>7715-OTWA</t>
  </si>
  <si>
    <t>TELEPHONE AND FAX EXPENSE-OTTAWA</t>
  </si>
  <si>
    <t>7732</t>
  </si>
  <si>
    <t>TRAVEL AND AUTOMOBILE EXPENSE - R &amp; M</t>
  </si>
  <si>
    <t>7745</t>
  </si>
  <si>
    <t>SUBSCRIPTION &amp; MEMBERSHIP</t>
  </si>
  <si>
    <t>7720</t>
  </si>
  <si>
    <t>CELLULAR TELEPHONE - IT</t>
  </si>
  <si>
    <t>7799</t>
  </si>
  <si>
    <t>BAD DEBT EXPENSE</t>
  </si>
  <si>
    <t>OPEX - OFFICE EXPENSE</t>
  </si>
  <si>
    <t>7700</t>
  </si>
  <si>
    <t>PROFESSIONAL FEES - ACCOUNTING</t>
  </si>
  <si>
    <t>7702</t>
  </si>
  <si>
    <t>PROFESSIONAL FEES - LEGAL</t>
  </si>
  <si>
    <t>7705</t>
  </si>
  <si>
    <t>CONSULTING EXPENSES</t>
  </si>
  <si>
    <t>8506</t>
  </si>
  <si>
    <t>CONSULTING - R &amp; M</t>
  </si>
  <si>
    <t>OPEX - PROFESSIONAL FEES</t>
  </si>
  <si>
    <t>7703</t>
  </si>
  <si>
    <t>STRATEGIC PLANNING</t>
  </si>
  <si>
    <t>OPEX - STRATEGIC</t>
  </si>
  <si>
    <t>8616</t>
  </si>
  <si>
    <t>MANAGEMENT FEE - Shared Costs without Executive Office</t>
  </si>
  <si>
    <t>OPEX - MANAGEMENT FEES</t>
  </si>
  <si>
    <t>7760</t>
  </si>
  <si>
    <t>ADP CHARGES</t>
  </si>
  <si>
    <t>7770</t>
  </si>
  <si>
    <t>BANK CHARGES</t>
  </si>
  <si>
    <t>OPEX - CREDIT CARD</t>
  </si>
  <si>
    <t>TOTAL OPERATING EXPENSES</t>
  </si>
  <si>
    <t>EBITDA</t>
  </si>
  <si>
    <t>9745</t>
  </si>
  <si>
    <t>AMORTIZATION - COMPUTER</t>
  </si>
  <si>
    <t>9750</t>
  </si>
  <si>
    <t>AMORTIZATION - SOFTWARE</t>
  </si>
  <si>
    <t>TOTAL DEPRECIATION</t>
  </si>
  <si>
    <t>9025</t>
  </si>
  <si>
    <t>INTEREST EXPENSE</t>
  </si>
  <si>
    <t>8617</t>
  </si>
  <si>
    <t>MANAGEMENT FEE - Shared Costs</t>
  </si>
  <si>
    <t>9000</t>
  </si>
  <si>
    <t>TAX EXPENSE - FEDERAL</t>
  </si>
  <si>
    <t>6495</t>
  </si>
  <si>
    <t>SUNDRY INCOME</t>
  </si>
  <si>
    <t>NET INCOME</t>
  </si>
  <si>
    <t>Toronto hours</t>
  </si>
  <si>
    <t>Ottawa hours</t>
  </si>
  <si>
    <t>West hours</t>
  </si>
  <si>
    <t>Total hours</t>
  </si>
  <si>
    <t>Compared to Plan:</t>
  </si>
  <si>
    <t>2023 FORECAST</t>
  </si>
  <si>
    <t>2023PLAN</t>
  </si>
  <si>
    <t>2024 FORECAST</t>
  </si>
  <si>
    <t>2024 PLAN</t>
  </si>
  <si>
    <t>2025 FORECAST</t>
  </si>
  <si>
    <t>2025 PLAN</t>
  </si>
  <si>
    <t>2026 FORECAST</t>
  </si>
  <si>
    <t>2026 PLAN</t>
  </si>
  <si>
    <t>Revenue</t>
  </si>
  <si>
    <t>Cost of goods sold</t>
  </si>
  <si>
    <t>Gross margin</t>
  </si>
  <si>
    <t>Marketing</t>
  </si>
  <si>
    <t>Sales</t>
  </si>
  <si>
    <t>Personnel</t>
  </si>
  <si>
    <t>Computer</t>
  </si>
  <si>
    <t>Property</t>
  </si>
  <si>
    <t>Office</t>
  </si>
  <si>
    <t>Professional</t>
  </si>
  <si>
    <t>Strategic</t>
  </si>
  <si>
    <t>Management fees</t>
  </si>
  <si>
    <t>Credit card</t>
  </si>
  <si>
    <t>Total Operating expenses</t>
  </si>
  <si>
    <t>Net income</t>
  </si>
  <si>
    <t>EBITDA per filled hour</t>
  </si>
  <si>
    <t>Cash flow statement - Indirect method</t>
  </si>
  <si>
    <t>Total 2023</t>
  </si>
  <si>
    <t>Total 2024</t>
  </si>
  <si>
    <t>Total 2025</t>
  </si>
  <si>
    <t>Total 2026</t>
  </si>
  <si>
    <t>Amortization</t>
  </si>
  <si>
    <t>Accounts receivable</t>
  </si>
  <si>
    <t>Prepaid expenses</t>
  </si>
  <si>
    <t>Accounts payable and accrued liabilities</t>
  </si>
  <si>
    <t>Personnel liabilities</t>
  </si>
  <si>
    <t>Income taxes payable</t>
  </si>
  <si>
    <t>Cash flow from operating activities</t>
  </si>
  <si>
    <t>Purchase of capital assets, net</t>
  </si>
  <si>
    <t>Cash flow from investing activities</t>
  </si>
  <si>
    <t>Dividend payable</t>
  </si>
  <si>
    <t>Cash flow from financing activities</t>
  </si>
  <si>
    <t>Increase/(decrease) in cash during the year</t>
  </si>
  <si>
    <t>Cash beginning of the month</t>
  </si>
  <si>
    <t>Cash, end of Period</t>
  </si>
  <si>
    <t>Cash flow statement - Direct method</t>
  </si>
  <si>
    <t>Cash receipt from customers</t>
  </si>
  <si>
    <t>Wages and salaries</t>
  </si>
  <si>
    <t>Cash paid to vendors</t>
  </si>
  <si>
    <t>Insurance payment</t>
  </si>
  <si>
    <t>Income Taxes &amp; HST - Balance sheet movement</t>
  </si>
  <si>
    <t>Income Tax Payment</t>
  </si>
  <si>
    <t>HST Payments</t>
  </si>
  <si>
    <t>Interest Paid</t>
  </si>
  <si>
    <t>Management fees paid</t>
  </si>
  <si>
    <t>Loans payable</t>
  </si>
  <si>
    <t>Account Code</t>
  </si>
  <si>
    <t>Account Description</t>
  </si>
  <si>
    <t>19-Jan</t>
  </si>
  <si>
    <t>19-Feb</t>
  </si>
  <si>
    <t>19-Mar</t>
  </si>
  <si>
    <t>19-Apr</t>
  </si>
  <si>
    <t>19-May</t>
  </si>
  <si>
    <t>19-Jun</t>
  </si>
  <si>
    <t>19-Jul</t>
  </si>
  <si>
    <t>19-Aug</t>
  </si>
  <si>
    <t>19-Sep</t>
  </si>
  <si>
    <t>19-Oct</t>
  </si>
  <si>
    <t>19-Nov</t>
  </si>
  <si>
    <t>19-Dec</t>
  </si>
  <si>
    <t>20-Jan</t>
  </si>
  <si>
    <t>20-Feb</t>
  </si>
  <si>
    <t>20-Mar</t>
  </si>
  <si>
    <t>20-Apr</t>
  </si>
  <si>
    <t>20-May</t>
  </si>
  <si>
    <t>20-Jun</t>
  </si>
  <si>
    <t>20-Jul</t>
  </si>
  <si>
    <t>20-Aug</t>
  </si>
  <si>
    <t>20-Sep</t>
  </si>
  <si>
    <t>20-Oct</t>
  </si>
  <si>
    <t>20-Nov</t>
  </si>
  <si>
    <t>20-Dec</t>
  </si>
  <si>
    <t>Column1</t>
  </si>
  <si>
    <t>21-Jan</t>
  </si>
  <si>
    <t>21-Feb</t>
  </si>
  <si>
    <t>21-Mar</t>
  </si>
  <si>
    <t>21-Apr</t>
  </si>
  <si>
    <t>21-May</t>
  </si>
  <si>
    <t>21-Jun</t>
  </si>
  <si>
    <t>21-Jul</t>
  </si>
  <si>
    <t>21-Aug</t>
  </si>
  <si>
    <t>21-Sep</t>
  </si>
  <si>
    <t>21-Oct</t>
  </si>
  <si>
    <t>30-Nov</t>
  </si>
  <si>
    <t>31-Dec</t>
  </si>
  <si>
    <t>Column2</t>
  </si>
  <si>
    <t>Jan-22</t>
  </si>
  <si>
    <t>Feb-22</t>
  </si>
  <si>
    <t>Mar-22</t>
  </si>
  <si>
    <t>Apr-22</t>
  </si>
  <si>
    <t>May-22</t>
  </si>
  <si>
    <t>Jun-22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</si>
  <si>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</si>
  <si>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</si>
  <si>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</si>
  <si>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</si>
  <si>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</si>
  <si>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</si>
  <si>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</si>
  <si>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</si>
  <si>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</si>
  <si>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</si>
  <si>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</si>
  <si>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</si>
  <si>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Jul-23</t>
  </si>
  <si>
    <t>Aug-23</t>
  </si>
  <si>
    <t>Sep-23</t>
  </si>
  <si>
    <t>Oct-23</t>
  </si>
  <si>
    <t>Nov-23</t>
  </si>
  <si>
    <t>Dec-23</t>
  </si>
  <si>
    <t>Jan-24</t>
  </si>
  <si>
    <t>Feb-24</t>
  </si>
  <si>
    <t>Mar-24</t>
  </si>
  <si>
    <t>Apr-24</t>
  </si>
  <si>
    <t>May-24</t>
  </si>
  <si>
    <t>Jun-24</t>
  </si>
  <si>
    <t>Jul-24</t>
  </si>
  <si>
    <t>Aug-24</t>
  </si>
  <si>
    <t>Sep-24</t>
  </si>
  <si>
    <t>Oct-24</t>
  </si>
  <si>
    <t>Nov-24</t>
  </si>
  <si>
    <t>Dec-24</t>
  </si>
  <si>
    <t>Jan-25</t>
  </si>
  <si>
    <t>Feb-25</t>
  </si>
  <si>
    <t>Mar-25</t>
  </si>
  <si>
    <t>Apr-25</t>
  </si>
  <si>
    <t>May-25</t>
  </si>
  <si>
    <t>Jun-25</t>
  </si>
  <si>
    <t>Jul-25</t>
  </si>
  <si>
    <t>Aug-25</t>
  </si>
  <si>
    <t>Sep-25</t>
  </si>
  <si>
    <t>Oct-25</t>
  </si>
  <si>
    <t>Nov-25</t>
  </si>
  <si>
    <t>Dec-25</t>
  </si>
  <si>
    <t>Jan-26</t>
  </si>
  <si>
    <t>Feb-26</t>
  </si>
  <si>
    <t>Mar-26</t>
  </si>
  <si>
    <t>Apr-26</t>
  </si>
  <si>
    <t>May-26</t>
  </si>
  <si>
    <t>Jun-26</t>
  </si>
  <si>
    <t>Jul-26</t>
  </si>
  <si>
    <t>Aug-26</t>
  </si>
  <si>
    <t>Sep-26</t>
  </si>
  <si>
    <t>Oct-26</t>
  </si>
  <si>
    <t>Nov-26</t>
  </si>
  <si>
    <t>Dec-26</t>
  </si>
  <si>
    <t>Column3</t>
  </si>
  <si>
    <t>Jan-27</t>
  </si>
  <si>
    <t>Feb-27</t>
  </si>
  <si>
    <t>Mar-27</t>
  </si>
  <si>
    <t>Apr-27</t>
  </si>
  <si>
    <t>May-27</t>
  </si>
  <si>
    <t>Jun-27</t>
  </si>
  <si>
    <t>Jul-27</t>
  </si>
  <si>
    <t>Aug-27</t>
  </si>
  <si>
    <t>Sep-27</t>
  </si>
  <si>
    <t>Oct-27</t>
  </si>
  <si>
    <t>Nov-27</t>
  </si>
  <si>
    <t>Dec-27</t>
  </si>
  <si>
    <t>Date</t>
  </si>
  <si>
    <t>Amount</t>
  </si>
  <si>
    <t>7309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</si>
</sst>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[$-10409]#,##0.00"/>
    <numFmt numFmtId="167" formatCode="_(* #,##0_);_(* \(#,##0\);_(* &quot;-&quot;??_);_(@_)"/>
  </numFmts>
  <fonts count="1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indexed="8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7">
    <xf numFmtId="0" fontId="0" fillId="0" borderId="0" xfId="0"/>
    <xf numFmtId="16" fontId="3" fillId="2" borderId="1" xfId="5" applyNumberFormat="1" applyFont="1" applyFill="1" applyBorder="1" applyAlignment="1">
      <alignment horizontal="center"/>
    </xf>
    <xf numFmtId="43" fontId="3" fillId="2" borderId="1" xfId="5" applyFont="1" applyFill="1" applyBorder="1" applyAlignment="1">
      <alignment horizontal="center"/>
    </xf>
    <xf numFmtId="43" fontId="4" fillId="2" borderId="1" xfId="5" applyFont="1" applyFill="1" applyBorder="1" applyAlignment="1">
      <alignment horizontal="center"/>
    </xf>
    <xf numFmtId="17" fontId="3" fillId="2" borderId="1" xfId="5" applyNumberFormat="1" applyFont="1" applyFill="1" applyBorder="1" applyAlignment="1">
      <alignment horizontal="center"/>
    </xf>
    <xf numFmtId="16" fontId="3" fillId="2" borderId="2" xfId="5" applyNumberFormat="1" applyFont="1" applyFill="1" applyBorder="1" applyAlignment="1">
      <alignment horizontal="center"/>
    </xf>
    <xf numFmtId="17" fontId="3" fillId="2" borderId="1" xfId="1" applyNumberFormat="1" applyFont="1" applyFill="1" applyBorder="1" applyAlignment="1">
      <alignment horizontal="center"/>
    </xf>
    <xf numFmtId="165" fontId="3" fillId="2" borderId="2" xfId="5" applyNumberFormat="1" applyFont="1" applyFill="1" applyBorder="1" applyAlignment="1">
      <alignment horizontal="center"/>
    </xf>
    <xf numFmtId="17" fontId="3" fillId="3" borderId="1" xfId="5" applyNumberFormat="1" applyFont="1" applyFill="1" applyBorder="1" applyAlignment="1">
      <alignment horizontal="center"/>
    </xf>
    <xf numFmtId="165" fontId="3" fillId="3" borderId="2" xfId="5" applyNumberFormat="1" applyFont="1" applyFill="1" applyBorder="1" applyAlignment="1">
      <alignment horizontal="center"/>
    </xf>
    <xf numFmtId="43" fontId="0" fillId="0" borderId="0" xfId="5" applyFont="1"/>
    <xf numFmtId="165" fontId="0" fillId="0" borderId="0" xfId="5" applyNumberFormat="1" applyFont="1"/>
    <xf numFmtId="43" fontId="5" fillId="0" borderId="0" xfId="5" applyFont="1"/>
    <xf numFmtId="165" fontId="0" fillId="0" borderId="3" xfId="5" applyNumberFormat="1" applyFont="1" applyBorder="1"/>
    <xf numFmtId="0" fontId="0" fillId="0" borderId="0" xfId="0" applyAlignment="1">
      <alignment vertical="top"/>
    </xf>
    <xf numFmtId="43" fontId="6" fillId="0" borderId="0" xfId="5" applyFont="1" applyAlignment="1">
      <alignment vertical="center" readingOrder="1"/>
    </xf>
    <xf numFmtId="166" fontId="6" fillId="0" borderId="0" xfId="0" applyNumberFormat="1" applyFont="1" applyAlignment="1">
      <alignment vertical="center" readingOrder="1"/>
    </xf>
    <xf numFmtId="0" fontId="5" fillId="0" borderId="0" xfId="0" applyFont="1"/>
    <xf numFmtId="166" fontId="5" fillId="0" borderId="0" xfId="0" applyNumberFormat="1" applyFont="1" applyAlignment="1">
      <alignment vertical="center" readingOrder="1"/>
    </xf>
    <xf numFmtId="43" fontId="6" fillId="0" borderId="3" xfId="5" applyFont="1" applyBorder="1" applyAlignment="1">
      <alignment vertical="center" readingOrder="1"/>
    </xf>
    <xf numFmtId="43" fontId="6" fillId="0" borderId="0" xfId="1" applyFont="1" applyAlignment="1">
      <alignment vertical="center" readingOrder="1"/>
    </xf>
    <xf numFmtId="0" fontId="6" fillId="0" borderId="4" xfId="0" applyFont="1" applyBorder="1" applyAlignment="1">
      <alignment vertical="center" readingOrder="1"/>
    </xf>
    <xf numFmtId="43" fontId="6" fillId="0" borderId="4" xfId="5" applyFont="1" applyBorder="1" applyAlignment="1">
      <alignment vertical="center" readingOrder="1"/>
    </xf>
    <xf numFmtId="43" fontId="5" fillId="0" borderId="4" xfId="5" applyFont="1" applyBorder="1" applyAlignment="1">
      <alignment vertical="center" readingOrder="1"/>
    </xf>
    <xf numFmtId="43" fontId="6" fillId="0" borderId="5" xfId="5" applyFont="1" applyBorder="1" applyAlignment="1">
      <alignment vertical="center" readingOrder="1"/>
    </xf>
    <xf numFmtId="43" fontId="6" fillId="0" borderId="4" xfId="1" applyFont="1" applyBorder="1" applyAlignment="1">
      <alignment vertical="center" readingOrder="1"/>
    </xf>
    <xf numFmtId="0" fontId="6" fillId="0" borderId="0" xfId="0" applyFont="1" applyAlignment="1">
      <alignment vertical="center" readingOrder="1"/>
    </xf>
    <xf numFmtId="0" fontId="0" fillId="0" borderId="0" xfId="0" quotePrefix="1" applyAlignment="1">
      <alignment horizontal="left" vertical="top"/>
    </xf>
    <xf numFmtId="0" fontId="7" fillId="0" borderId="0" xfId="0" applyFont="1" applyAlignment="1">
      <alignment vertical="top"/>
    </xf>
    <xf numFmtId="43" fontId="6" fillId="0" borderId="0" xfId="5" applyFont="1" applyFill="1" applyAlignment="1">
      <alignment vertical="center" readingOrder="1"/>
    </xf>
    <xf numFmtId="4" fontId="0" fillId="0" borderId="0" xfId="0" applyNumberFormat="1"/>
    <xf numFmtId="164" fontId="6" fillId="0" borderId="0" xfId="0" applyNumberFormat="1" applyFont="1" applyAlignment="1">
      <alignment vertical="center" readingOrder="1"/>
    </xf>
    <xf numFmtId="0" fontId="0" fillId="0" borderId="0" xfId="0" quotePrefix="1" applyAlignment="1">
      <alignment vertical="top"/>
    </xf>
    <xf numFmtId="164" fontId="6" fillId="2" borderId="0" xfId="0" applyNumberFormat="1" applyFont="1" applyFill="1" applyAlignment="1">
      <alignment vertical="center" readingOrder="1"/>
    </xf>
    <xf numFmtId="164" fontId="6" fillId="2" borderId="3" xfId="0" applyNumberFormat="1" applyFont="1" applyFill="1" applyBorder="1" applyAlignment="1">
      <alignment vertical="center" readingOrder="1"/>
    </xf>
    <xf numFmtId="164" fontId="6" fillId="0" borderId="3" xfId="0" applyNumberFormat="1" applyFont="1" applyBorder="1" applyAlignment="1">
      <alignment vertical="center" readingOrder="1"/>
    </xf>
    <xf numFmtId="43" fontId="8" fillId="0" borderId="0" xfId="5" applyFont="1" applyAlignment="1">
      <alignment vertical="center" readingOrder="1"/>
    </xf>
    <xf numFmtId="166" fontId="8" fillId="0" borderId="0" xfId="0" applyNumberFormat="1" applyFont="1" applyAlignment="1">
      <alignment vertical="center" readingOrder="1"/>
    </xf>
    <xf numFmtId="166" fontId="4" fillId="0" borderId="0" xfId="0" applyNumberFormat="1" applyFont="1" applyAlignment="1">
      <alignment vertical="center" readingOrder="1"/>
    </xf>
    <xf numFmtId="43" fontId="8" fillId="0" borderId="3" xfId="5" applyFont="1" applyBorder="1" applyAlignment="1">
      <alignment vertical="center" readingOrder="1"/>
    </xf>
    <xf numFmtId="43" fontId="8" fillId="0" borderId="0" xfId="1" applyFont="1" applyAlignment="1">
      <alignment vertical="center" readingOrder="1"/>
    </xf>
    <xf numFmtId="165" fontId="8" fillId="2" borderId="0" xfId="5" applyNumberFormat="1" applyFont="1" applyFill="1" applyAlignment="1">
      <alignment vertical="center" readingOrder="1"/>
    </xf>
    <xf numFmtId="165" fontId="4" fillId="2" borderId="0" xfId="5" applyNumberFormat="1" applyFont="1" applyFill="1" applyAlignment="1">
      <alignment vertical="center" readingOrder="1"/>
    </xf>
    <xf numFmtId="165" fontId="8" fillId="2" borderId="3" xfId="5" applyNumberFormat="1" applyFont="1" applyFill="1" applyBorder="1" applyAlignment="1">
      <alignment vertical="center" readingOrder="1"/>
    </xf>
    <xf numFmtId="165" fontId="8" fillId="2" borderId="0" xfId="1" applyNumberFormat="1" applyFont="1" applyFill="1" applyAlignment="1">
      <alignment vertical="center" readingOrder="1"/>
    </xf>
    <xf numFmtId="164" fontId="8" fillId="2" borderId="0" xfId="1" applyNumberFormat="1" applyFont="1" applyFill="1" applyAlignment="1">
      <alignment vertical="center" readingOrder="1"/>
    </xf>
    <xf numFmtId="165" fontId="6" fillId="0" borderId="3" xfId="5" applyNumberFormat="1" applyFont="1" applyBorder="1" applyAlignment="1">
      <alignment vertical="center" readingOrder="1"/>
    </xf>
    <xf numFmtId="43" fontId="6" fillId="2" borderId="0" xfId="5" applyFont="1" applyFill="1" applyAlignment="1">
      <alignment vertical="center" readingOrder="1"/>
    </xf>
    <xf numFmtId="165" fontId="6" fillId="2" borderId="3" xfId="5" applyNumberFormat="1" applyFont="1" applyFill="1" applyBorder="1" applyAlignment="1">
      <alignment vertical="center" readingOrder="1"/>
    </xf>
    <xf numFmtId="165" fontId="6" fillId="4" borderId="3" xfId="5" applyNumberFormat="1" applyFont="1" applyFill="1" applyBorder="1" applyAlignment="1">
      <alignment vertical="center" readingOrder="1"/>
    </xf>
    <xf numFmtId="0" fontId="0" fillId="0" borderId="3" xfId="0" applyBorder="1"/>
    <xf numFmtId="0" fontId="6" fillId="5" borderId="6" xfId="0" applyFont="1" applyFill="1" applyBorder="1" applyAlignment="1">
      <alignment vertical="center" readingOrder="1"/>
    </xf>
    <xf numFmtId="43" fontId="6" fillId="5" borderId="6" xfId="5" applyFont="1" applyFill="1" applyBorder="1" applyAlignment="1">
      <alignment vertical="center" readingOrder="1"/>
    </xf>
    <xf numFmtId="43" fontId="5" fillId="5" borderId="6" xfId="5" applyFont="1" applyFill="1" applyBorder="1" applyAlignment="1">
      <alignment vertical="center" readingOrder="1"/>
    </xf>
    <xf numFmtId="43" fontId="6" fillId="5" borderId="7" xfId="5" applyFont="1" applyFill="1" applyBorder="1" applyAlignment="1">
      <alignment vertical="center" readingOrder="1"/>
    </xf>
    <xf numFmtId="43" fontId="6" fillId="5" borderId="6" xfId="1" applyFont="1" applyFill="1" applyBorder="1" applyAlignment="1">
      <alignment vertical="center" readingOrder="1"/>
    </xf>
    <xf numFmtId="165" fontId="6" fillId="5" borderId="7" xfId="5" applyNumberFormat="1" applyFont="1" applyFill="1" applyBorder="1" applyAlignment="1">
      <alignment vertical="center" readingOrder="1"/>
    </xf>
    <xf numFmtId="164" fontId="0" fillId="0" borderId="0" xfId="0" applyNumberFormat="1"/>
    <xf numFmtId="165" fontId="4" fillId="0" borderId="0" xfId="5" applyNumberFormat="1" applyFont="1" applyFill="1" applyBorder="1" applyAlignment="1"/>
    <xf numFmtId="165" fontId="8" fillId="0" borderId="0" xfId="5" applyNumberFormat="1" applyFont="1" applyAlignment="1">
      <alignment vertical="center" readingOrder="1"/>
    </xf>
    <xf numFmtId="165" fontId="8" fillId="0" borderId="0" xfId="5" applyNumberFormat="1" applyFont="1" applyFill="1" applyBorder="1" applyAlignment="1">
      <alignment vertical="center" readingOrder="1"/>
    </xf>
    <xf numFmtId="165" fontId="9" fillId="0" borderId="0" xfId="5" applyNumberFormat="1" applyFont="1" applyFill="1" applyBorder="1" applyAlignment="1">
      <alignment vertical="center" readingOrder="1"/>
    </xf>
    <xf numFmtId="165" fontId="4" fillId="0" borderId="0" xfId="5" applyNumberFormat="1" applyFont="1" applyFill="1" applyBorder="1" applyAlignment="1">
      <alignment vertical="center" readingOrder="1"/>
    </xf>
    <xf numFmtId="165" fontId="3" fillId="0" borderId="0" xfId="5" applyNumberFormat="1" applyFont="1"/>
    <xf numFmtId="165" fontId="8" fillId="0" borderId="3" xfId="5" applyNumberFormat="1" applyFont="1" applyBorder="1" applyAlignment="1">
      <alignment vertical="center" readingOrder="1"/>
    </xf>
    <xf numFmtId="165" fontId="8" fillId="0" borderId="0" xfId="1" applyNumberFormat="1" applyFont="1" applyFill="1" applyBorder="1" applyAlignment="1">
      <alignment vertical="center" readingOrder="1"/>
    </xf>
    <xf numFmtId="165" fontId="8" fillId="0" borderId="3" xfId="5" applyNumberFormat="1" applyFont="1" applyFill="1" applyBorder="1" applyAlignment="1">
      <alignment vertical="center" readingOrder="1"/>
    </xf>
    <xf numFmtId="165" fontId="3" fillId="0" borderId="0" xfId="5" applyNumberFormat="1" applyFont="1" applyFill="1"/>
    <xf numFmtId="165" fontId="9" fillId="0" borderId="0" xfId="5" applyNumberFormat="1" applyFont="1" applyAlignment="1">
      <alignment vertical="center" readingOrder="1"/>
    </xf>
    <xf numFmtId="43" fontId="6" fillId="0" borderId="3" xfId="5" applyFont="1" applyFill="1" applyBorder="1" applyAlignment="1">
      <alignment vertical="center" readingOrder="1"/>
    </xf>
    <xf numFmtId="43" fontId="6" fillId="0" borderId="0" xfId="1" applyFont="1" applyFill="1" applyAlignment="1">
      <alignment vertical="center" readingOrder="1"/>
    </xf>
    <xf numFmtId="165" fontId="6" fillId="0" borderId="3" xfId="5" applyNumberFormat="1" applyFont="1" applyFill="1" applyBorder="1" applyAlignment="1">
      <alignment vertical="center" readingOrder="1"/>
    </xf>
    <xf numFmtId="165" fontId="6" fillId="6" borderId="3" xfId="5" applyNumberFormat="1" applyFont="1" applyFill="1" applyBorder="1" applyAlignment="1">
      <alignment vertical="center" readingOrder="1"/>
    </xf>
    <xf numFmtId="0" fontId="7" fillId="0" borderId="0" xfId="0" quotePrefix="1" applyFont="1" applyAlignment="1">
      <alignment vertical="top"/>
    </xf>
    <xf numFmtId="0" fontId="5" fillId="0" borderId="0" xfId="0" applyFont="1" applyAlignment="1">
      <alignment horizontal="left"/>
    </xf>
    <xf numFmtId="0" fontId="5" fillId="0" borderId="0" xfId="0" quotePrefix="1" applyFont="1" applyAlignment="1">
      <alignment horizontal="left"/>
    </xf>
    <xf numFmtId="165" fontId="6" fillId="7" borderId="3" xfId="5" applyNumberFormat="1" applyFont="1" applyFill="1" applyBorder="1" applyAlignment="1">
      <alignment vertical="center" readingOrder="1"/>
    </xf>
    <xf numFmtId="165" fontId="6" fillId="0" borderId="5" xfId="5" applyNumberFormat="1" applyFont="1" applyBorder="1" applyAlignment="1">
      <alignment vertical="center" readingOrder="1"/>
    </xf>
    <xf numFmtId="9" fontId="6" fillId="0" borderId="0" xfId="7" applyFont="1" applyAlignment="1">
      <alignment vertical="center" readingOrder="1"/>
    </xf>
    <xf numFmtId="9" fontId="5" fillId="0" borderId="0" xfId="7" applyFont="1" applyAlignment="1">
      <alignment vertical="center" readingOrder="1"/>
    </xf>
    <xf numFmtId="9" fontId="0" fillId="0" borderId="0" xfId="7" applyFont="1"/>
    <xf numFmtId="9" fontId="6" fillId="0" borderId="3" xfId="7" applyFont="1" applyBorder="1" applyAlignment="1">
      <alignment vertical="center" readingOrder="1"/>
    </xf>
    <xf numFmtId="0" fontId="6" fillId="3" borderId="4" xfId="0" applyFont="1" applyFill="1" applyBorder="1" applyAlignment="1">
      <alignment vertical="center" readingOrder="1"/>
    </xf>
    <xf numFmtId="43" fontId="6" fillId="3" borderId="4" xfId="5" applyFont="1" applyFill="1" applyBorder="1" applyAlignment="1">
      <alignment vertical="center" readingOrder="1"/>
    </xf>
    <xf numFmtId="43" fontId="5" fillId="3" borderId="4" xfId="5" applyFont="1" applyFill="1" applyBorder="1" applyAlignment="1">
      <alignment vertical="center" readingOrder="1"/>
    </xf>
    <xf numFmtId="43" fontId="6" fillId="3" borderId="5" xfId="5" applyFont="1" applyFill="1" applyBorder="1" applyAlignment="1">
      <alignment vertical="center" readingOrder="1"/>
    </xf>
    <xf numFmtId="43" fontId="6" fillId="3" borderId="4" xfId="1" applyFont="1" applyFill="1" applyBorder="1" applyAlignment="1">
      <alignment vertical="center" readingOrder="1"/>
    </xf>
    <xf numFmtId="165" fontId="6" fillId="3" borderId="5" xfId="5" applyNumberFormat="1" applyFont="1" applyFill="1" applyBorder="1" applyAlignment="1">
      <alignment vertical="center" readingOrder="1"/>
    </xf>
    <xf numFmtId="10" fontId="6" fillId="0" borderId="0" xfId="7" applyNumberFormat="1" applyFont="1" applyAlignment="1">
      <alignment vertical="center" readingOrder="1"/>
    </xf>
    <xf numFmtId="10" fontId="5" fillId="0" borderId="0" xfId="7" applyNumberFormat="1" applyFont="1" applyAlignment="1">
      <alignment vertical="center" readingOrder="1"/>
    </xf>
    <xf numFmtId="10" fontId="6" fillId="0" borderId="3" xfId="7" applyNumberFormat="1" applyFont="1" applyBorder="1" applyAlignment="1">
      <alignment vertical="center" readingOrder="1"/>
    </xf>
    <xf numFmtId="165" fontId="6" fillId="8" borderId="3" xfId="5" applyNumberFormat="1" applyFont="1" applyFill="1" applyBorder="1" applyAlignment="1">
      <alignment vertical="center" readingOrder="1"/>
    </xf>
    <xf numFmtId="165" fontId="6" fillId="9" borderId="3" xfId="5" applyNumberFormat="1" applyFont="1" applyFill="1" applyBorder="1" applyAlignment="1">
      <alignment vertical="center" readingOrder="1"/>
    </xf>
    <xf numFmtId="165" fontId="6" fillId="10" borderId="3" xfId="5" applyNumberFormat="1" applyFont="1" applyFill="1" applyBorder="1" applyAlignment="1">
      <alignment vertical="center" readingOrder="1"/>
    </xf>
    <xf numFmtId="0" fontId="2" fillId="0" borderId="0" xfId="0" quotePrefix="1" applyFont="1" applyAlignment="1">
      <alignment horizontal="left"/>
    </xf>
    <xf numFmtId="9" fontId="10" fillId="0" borderId="0" xfId="7" applyFont="1"/>
    <xf numFmtId="9" fontId="10" fillId="0" borderId="3" xfId="7" applyFont="1" applyBorder="1"/>
    <xf numFmtId="165" fontId="10" fillId="0" borderId="3" xfId="5" applyNumberFormat="1" applyFont="1" applyBorder="1"/>
    <xf numFmtId="165" fontId="6" fillId="11" borderId="3" xfId="5" applyNumberFormat="1" applyFont="1" applyFill="1" applyBorder="1" applyAlignment="1">
      <alignment vertical="center" readingOrder="1"/>
    </xf>
    <xf numFmtId="0" fontId="0" fillId="0" borderId="0" xfId="0" quotePrefix="1" applyAlignment="1">
      <alignment horizontal="left"/>
    </xf>
    <xf numFmtId="165" fontId="6" fillId="12" borderId="3" xfId="5" applyNumberFormat="1" applyFont="1" applyFill="1" applyBorder="1" applyAlignment="1">
      <alignment vertical="center" readingOrder="1"/>
    </xf>
    <xf numFmtId="165" fontId="6" fillId="13" borderId="3" xfId="5" applyNumberFormat="1" applyFont="1" applyFill="1" applyBorder="1" applyAlignment="1">
      <alignment vertical="center" readingOrder="1"/>
    </xf>
    <xf numFmtId="165" fontId="6" fillId="14" borderId="3" xfId="5" applyNumberFormat="1" applyFont="1" applyFill="1" applyBorder="1" applyAlignment="1">
      <alignment vertical="center" readingOrder="1"/>
    </xf>
    <xf numFmtId="165" fontId="6" fillId="15" borderId="3" xfId="5" applyNumberFormat="1" applyFont="1" applyFill="1" applyBorder="1" applyAlignment="1">
      <alignment vertical="center" readingOrder="1"/>
    </xf>
    <xf numFmtId="0" fontId="6" fillId="16" borderId="0" xfId="0" applyFont="1" applyFill="1" applyAlignment="1">
      <alignment vertical="center" readingOrder="1"/>
    </xf>
    <xf numFmtId="0" fontId="0" fillId="16" borderId="0" xfId="0" applyFill="1"/>
    <xf numFmtId="43" fontId="6" fillId="16" borderId="0" xfId="5" applyFont="1" applyFill="1" applyAlignment="1">
      <alignment vertical="center" readingOrder="1"/>
    </xf>
    <xf numFmtId="43" fontId="6" fillId="16" borderId="3" xfId="5" applyFont="1" applyFill="1" applyBorder="1" applyAlignment="1">
      <alignment vertical="center" readingOrder="1"/>
    </xf>
    <xf numFmtId="43" fontId="6" fillId="16" borderId="0" xfId="1" applyFont="1" applyFill="1" applyAlignment="1">
      <alignment vertical="center" readingOrder="1"/>
    </xf>
    <xf numFmtId="165" fontId="6" fillId="16" borderId="3" xfId="5" applyNumberFormat="1" applyFont="1" applyFill="1" applyBorder="1" applyAlignment="1">
      <alignment vertical="center" readingOrder="1"/>
    </xf>
    <xf numFmtId="0" fontId="6" fillId="13" borderId="0" xfId="0" applyFont="1" applyFill="1" applyAlignment="1">
      <alignment vertical="center" readingOrder="1"/>
    </xf>
    <xf numFmtId="43" fontId="6" fillId="13" borderId="0" xfId="5" applyFont="1" applyFill="1" applyAlignment="1">
      <alignment vertical="center" readingOrder="1"/>
    </xf>
    <xf numFmtId="43" fontId="5" fillId="13" borderId="0" xfId="5" applyFont="1" applyFill="1" applyAlignment="1">
      <alignment vertical="center" readingOrder="1"/>
    </xf>
    <xf numFmtId="43" fontId="6" fillId="13" borderId="3" xfId="5" applyFont="1" applyFill="1" applyBorder="1" applyAlignment="1">
      <alignment vertical="center" readingOrder="1"/>
    </xf>
    <xf numFmtId="43" fontId="6" fillId="13" borderId="0" xfId="1" applyFont="1" applyFill="1" applyAlignment="1">
      <alignment vertical="center" readingOrder="1"/>
    </xf>
    <xf numFmtId="165" fontId="0" fillId="0" borderId="0" xfId="0" applyNumberFormat="1"/>
    <xf numFmtId="0" fontId="0" fillId="0" borderId="4" xfId="0" applyBorder="1"/>
    <xf numFmtId="43" fontId="6" fillId="0" borderId="8" xfId="5" applyFont="1" applyBorder="1" applyAlignment="1">
      <alignment vertical="center" readingOrder="1"/>
    </xf>
    <xf numFmtId="0" fontId="3" fillId="0" borderId="0" xfId="0" applyFont="1"/>
    <xf numFmtId="0" fontId="8" fillId="17" borderId="0" xfId="0" applyFont="1" applyFill="1" applyAlignment="1">
      <alignment vertical="top" readingOrder="1"/>
    </xf>
    <xf numFmtId="43" fontId="8" fillId="17" borderId="0" xfId="5" applyFont="1" applyFill="1" applyAlignment="1">
      <alignment vertical="center" readingOrder="1"/>
    </xf>
    <xf numFmtId="43" fontId="4" fillId="17" borderId="0" xfId="5" applyFont="1" applyFill="1" applyAlignment="1">
      <alignment vertical="center" readingOrder="1"/>
    </xf>
    <xf numFmtId="43" fontId="8" fillId="17" borderId="3" xfId="5" applyFont="1" applyFill="1" applyBorder="1" applyAlignment="1">
      <alignment vertical="center" readingOrder="1"/>
    </xf>
    <xf numFmtId="43" fontId="8" fillId="17" borderId="0" xfId="1" applyFont="1" applyFill="1" applyAlignment="1">
      <alignment vertical="center" readingOrder="1"/>
    </xf>
    <xf numFmtId="165" fontId="8" fillId="17" borderId="3" xfId="5" applyNumberFormat="1" applyFont="1" applyFill="1" applyBorder="1" applyAlignment="1">
      <alignment vertical="center" readingOrder="1"/>
    </xf>
    <xf numFmtId="164" fontId="0" fillId="0" borderId="3" xfId="0" applyNumberFormat="1" applyBorder="1"/>
    <xf numFmtId="165" fontId="0" fillId="0" borderId="0" xfId="5" applyNumberFormat="1" applyFont="1" applyBorder="1"/>
    <xf numFmtId="165" fontId="0" fillId="0" borderId="7" xfId="5" applyNumberFormat="1" applyFont="1" applyBorder="1"/>
    <xf numFmtId="165" fontId="0" fillId="0" borderId="6" xfId="5" applyNumberFormat="1" applyFont="1" applyBorder="1"/>
    <xf numFmtId="165" fontId="0" fillId="0" borderId="6" xfId="0" applyNumberFormat="1" applyBorder="1"/>
    <xf numFmtId="165" fontId="3" fillId="2" borderId="3" xfId="5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5" fontId="3" fillId="2" borderId="3" xfId="5" applyNumberFormat="1" applyFont="1" applyFill="1" applyBorder="1"/>
    <xf numFmtId="165" fontId="0" fillId="0" borderId="3" xfId="5" applyNumberFormat="1" applyFont="1" applyBorder="1" applyAlignment="1">
      <alignment horizontal="center"/>
    </xf>
    <xf numFmtId="0" fontId="0" fillId="0" borderId="0" xfId="0" applyAlignment="1">
      <alignment horizontal="center"/>
    </xf>
    <xf numFmtId="9" fontId="0" fillId="2" borderId="3" xfId="7" applyFont="1" applyFill="1" applyBorder="1"/>
    <xf numFmtId="10" fontId="0" fillId="2" borderId="3" xfId="7" applyNumberFormat="1" applyFont="1" applyFill="1" applyBorder="1"/>
    <xf numFmtId="10" fontId="0" fillId="0" borderId="0" xfId="7" applyNumberFormat="1" applyFont="1"/>
    <xf numFmtId="43" fontId="3" fillId="0" borderId="0" xfId="5" applyFont="1"/>
    <xf numFmtId="43" fontId="4" fillId="0" borderId="0" xfId="5" applyFont="1"/>
    <xf numFmtId="0" fontId="3" fillId="0" borderId="3" xfId="0" applyFont="1" applyBorder="1"/>
    <xf numFmtId="44" fontId="3" fillId="5" borderId="3" xfId="6" applyFont="1" applyFill="1" applyBorder="1"/>
    <xf numFmtId="44" fontId="3" fillId="0" borderId="0" xfId="6" applyFont="1" applyBorder="1"/>
    <xf numFmtId="0" fontId="3" fillId="0" borderId="0" xfId="0" applyFont="1" applyAlignment="1">
      <alignment horizontal="left"/>
    </xf>
    <xf numFmtId="17" fontId="3" fillId="0" borderId="0" xfId="0" applyNumberFormat="1" applyFont="1"/>
    <xf numFmtId="165" fontId="3" fillId="0" borderId="3" xfId="5" applyNumberFormat="1" applyFont="1" applyBorder="1"/>
    <xf numFmtId="0" fontId="0" fillId="0" borderId="0" xfId="0" applyAlignment="1">
      <alignment horizontal="left"/>
    </xf>
    <xf numFmtId="167" fontId="0" fillId="0" borderId="0" xfId="5" applyNumberFormat="1" applyFont="1"/>
    <xf numFmtId="167" fontId="0" fillId="0" borderId="6" xfId="5" applyNumberFormat="1" applyFont="1" applyBorder="1"/>
    <xf numFmtId="0" fontId="1" fillId="0" borderId="0" xfId="2"/>
    <xf numFmtId="0" fontId="3" fillId="0" borderId="0" xfId="2" applyFont="1"/>
    <xf numFmtId="167" fontId="3" fillId="0" borderId="6" xfId="5" applyNumberFormat="1" applyFont="1" applyBorder="1"/>
    <xf numFmtId="165" fontId="3" fillId="0" borderId="6" xfId="5" applyNumberFormat="1" applyFont="1" applyBorder="1"/>
    <xf numFmtId="165" fontId="0" fillId="0" borderId="9" xfId="5" applyNumberFormat="1" applyFont="1" applyBorder="1"/>
    <xf numFmtId="0" fontId="3" fillId="0" borderId="10" xfId="2" applyFont="1" applyBorder="1"/>
    <xf numFmtId="167" fontId="3" fillId="0" borderId="10" xfId="5" applyNumberFormat="1" applyFont="1" applyBorder="1"/>
    <xf numFmtId="43" fontId="0" fillId="0" borderId="0" xfId="0" applyNumberFormat="1"/>
    <xf numFmtId="167" fontId="0" fillId="0" borderId="0" xfId="0" applyNumberFormat="1"/>
    <xf numFmtId="0" fontId="5" fillId="0" borderId="0" xfId="3" applyFont="1"/>
    <xf numFmtId="0" fontId="3" fillId="0" borderId="0" xfId="2" applyFont="1" applyAlignment="1">
      <alignment vertical="top"/>
    </xf>
    <xf numFmtId="0" fontId="1" fillId="0" borderId="0" xfId="2" applyAlignment="1">
      <alignment vertical="top"/>
    </xf>
    <xf numFmtId="165" fontId="5" fillId="0" borderId="0" xfId="4" quotePrefix="1" applyNumberFormat="1" applyFont="1" applyFill="1"/>
    <xf numFmtId="0" fontId="3" fillId="0" borderId="10" xfId="2" applyFont="1" applyBorder="1" applyAlignment="1">
      <alignment vertical="top"/>
    </xf>
    <xf numFmtId="167" fontId="0" fillId="0" borderId="10" xfId="5" applyNumberFormat="1" applyFont="1" applyBorder="1"/>
    <xf numFmtId="165" fontId="0" fillId="0" borderId="11" xfId="5" applyNumberFormat="1" applyFont="1" applyBorder="1"/>
    <xf numFmtId="0" fontId="0" fillId="0" borderId="0" xfId="0" applyNumberFormat="1"/>
    <xf numFmtId="14" fontId="0" fillId="0" borderId="0" xfId="0" applyNumberFormat="1"/>
  </cellXfs>
  <cellStyles count="8">
    <cellStyle name="Comma" xfId="5" builtinId="3"/>
    <cellStyle name="Comma 2" xfId="1" xr:uid="{36384001-4FD3-4E9C-9B3F-68E97D107ED1}"/>
    <cellStyle name="Comma 5 2" xfId="4" xr:uid="{0B93D525-89AB-4DFD-B027-D4455D63C6D9}"/>
    <cellStyle name="Currency" xfId="6" builtinId="4"/>
    <cellStyle name="Normal" xfId="0" builtinId="0"/>
    <cellStyle name="Normal 4" xfId="2" xr:uid="{2940715D-2D22-46D3-8E15-76327FD4E370}"/>
    <cellStyle name="Normal 5 2 2 2" xfId="3" xr:uid="{B25F63F8-9FF0-4E2F-8B42-7F0960FBE6FE}"/>
    <cellStyle name="Percent" xfId="7" builtinId="5"/>
  </cellStyles>
  <dxfs count="66">
    <dxf>
      <numFmt numFmtId="19" formatCode="m/d/yyyy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2" formatCode="mmm\-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_-* #,##0_-;\-* #,##0_-;_-* &quot;-&quot;??_-;_-@_-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_-* #,##0_-;\-* #,##0_-;_-* &quot;-&quot;??_-;_-@_-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_-* #,##0_-;\-* #,##0_-;_-* &quot;-&quot;??_-;_-@_-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_-* #,##0_-;\-* #,##0_-;_-* &quot;-&quot;??_-;_-@_-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(* #,##0_);_(* \(#,##0\);_(* &quot;-&quot;??_);_(@_)"/>
    </dxf>
    <dxf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foraygroup.sharepoint.com/sites/ForayCloudFiles/SENTIENT/Finance/Forecast/Sentient%2036%20month%20rolling%20forecast%20-%2010M.xlsx" TargetMode="External"/><Relationship Id="rId1" Type="http://schemas.openxmlformats.org/officeDocument/2006/relationships/externalLinkPath" Target="https://foraygroup.sharepoint.com/sites/ForayCloudFiles/SENTIENT/Finance/Forecast/Sentient%2036%20month%20rolling%20forecast%20-%2010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Plan"/>
      <sheetName val="Actuals+Fcst"/>
      <sheetName val="Assumptions - Rev&amp;COGS"/>
      <sheetName val="Assumptions - Regional"/>
      <sheetName val="Consolidated Financials"/>
      <sheetName val="Assumptions - OpEx"/>
      <sheetName val="Operating Assumptions"/>
      <sheetName val="Assumptions - Salaries"/>
      <sheetName val="X"/>
      <sheetName val="Toronto"/>
      <sheetName val="Ottawa"/>
      <sheetName val="Vancouver"/>
      <sheetName val="XX"/>
      <sheetName val="AccPac Actuals"/>
    </sheetNames>
    <sheetDataSet>
      <sheetData sheetId="0"/>
      <sheetData sheetId="1">
        <row r="7">
          <cell r="D7">
            <v>2681.2049999999999</v>
          </cell>
          <cell r="E7">
            <v>2192.4349999999995</v>
          </cell>
          <cell r="F7">
            <v>2269.6123749999997</v>
          </cell>
          <cell r="G7">
            <v>2419.4221374999993</v>
          </cell>
          <cell r="H7">
            <v>2384.5689237500001</v>
          </cell>
          <cell r="I7">
            <v>1972.8124905000004</v>
          </cell>
          <cell r="J7">
            <v>2766.4056150249999</v>
          </cell>
          <cell r="K7">
            <v>2899.4290535224995</v>
          </cell>
          <cell r="L7">
            <v>3163.8880333532256</v>
          </cell>
          <cell r="M7">
            <v>3642.7513166851372</v>
          </cell>
          <cell r="N7">
            <v>3479.0531598464677</v>
          </cell>
          <cell r="O7">
            <v>3597.535799939149</v>
          </cell>
          <cell r="P7">
            <v>2581.0651882322318</v>
          </cell>
          <cell r="Q7">
            <v>2933.807162561573</v>
          </cell>
          <cell r="R7">
            <v>3414.7965734426748</v>
          </cell>
          <cell r="S7">
            <v>2709.0610670245042</v>
          </cell>
          <cell r="T7">
            <v>3180.8283507266783</v>
          </cell>
          <cell r="U7">
            <v>3206.3415661758104</v>
          </cell>
          <cell r="V7">
            <v>3252.5710029221282</v>
          </cell>
          <cell r="W7">
            <v>4282.7150492610954</v>
          </cell>
          <cell r="X7">
            <v>3544.2272313944763</v>
          </cell>
          <cell r="Y7">
            <v>4576.706430236236</v>
          </cell>
          <cell r="Z7">
            <v>4235.3100167763905</v>
          </cell>
          <cell r="AA7">
            <v>3629.1442245834901</v>
          </cell>
          <cell r="AB7">
            <v>1567.6876410184975</v>
          </cell>
          <cell r="AC7">
            <v>1489.2014794080565</v>
          </cell>
          <cell r="AD7">
            <v>1299.8762745109645</v>
          </cell>
          <cell r="AE7">
            <v>1640.626399740956</v>
          </cell>
          <cell r="AF7">
            <v>1424.5159545686649</v>
          </cell>
          <cell r="AG7">
            <v>2200.5178959770287</v>
          </cell>
          <cell r="AH7">
            <v>2562.0458346529049</v>
          </cell>
          <cell r="AI7">
            <v>3476.085446150551</v>
          </cell>
          <cell r="AJ7">
            <v>3357.3373281612185</v>
          </cell>
          <cell r="AK7">
            <v>3136.47714243583</v>
          </cell>
          <cell r="AL7">
            <v>3378.2456669612798</v>
          </cell>
          <cell r="AM7">
            <v>2599.5851551492988</v>
          </cell>
          <cell r="AN7">
            <v>3760.9569408035704</v>
          </cell>
          <cell r="AO7">
            <v>3599.2740214704877</v>
          </cell>
          <cell r="AP7">
            <v>3288.298862842285</v>
          </cell>
          <cell r="AQ7">
            <v>3933.1783717414883</v>
          </cell>
          <cell r="AR7">
            <v>4107.2515157764874</v>
          </cell>
          <cell r="AS7">
            <v>3731.6468853113761</v>
          </cell>
          <cell r="AT7">
            <v>4701.1286702288726</v>
          </cell>
          <cell r="AU7">
            <v>6330.1626892849426</v>
          </cell>
          <cell r="AV7">
            <v>4590.0479642965511</v>
          </cell>
          <cell r="AW7">
            <v>4468.7987512809032</v>
          </cell>
          <cell r="AX7">
            <v>4651.8093298516897</v>
          </cell>
          <cell r="AY7">
            <v>3407.5962940557138</v>
          </cell>
        </row>
        <row r="8">
          <cell r="D8">
            <v>4565.2950000000001</v>
          </cell>
          <cell r="E8">
            <v>3733.0649999999996</v>
          </cell>
          <cell r="F8">
            <v>3864.4751249999999</v>
          </cell>
          <cell r="G8">
            <v>4119.5566124999987</v>
          </cell>
          <cell r="H8">
            <v>4060.2119512500003</v>
          </cell>
          <cell r="I8">
            <v>3359.1131595000006</v>
          </cell>
          <cell r="J8">
            <v>4710.366317475</v>
          </cell>
          <cell r="K8">
            <v>4936.8656857274991</v>
          </cell>
          <cell r="L8">
            <v>5387.1607054392762</v>
          </cell>
          <cell r="M8">
            <v>6202.5225121936119</v>
          </cell>
          <cell r="N8">
            <v>5923.7932181169581</v>
          </cell>
          <cell r="O8">
            <v>6125.5339296261191</v>
          </cell>
          <cell r="P8">
            <v>7743.1955646966953</v>
          </cell>
          <cell r="Q8">
            <v>8801.4214876847182</v>
          </cell>
          <cell r="R8">
            <v>10244.389720328025</v>
          </cell>
          <cell r="S8">
            <v>8127.1832010735125</v>
          </cell>
          <cell r="T8">
            <v>9542.4850521800345</v>
          </cell>
          <cell r="U8">
            <v>9619.0246985274316</v>
          </cell>
          <cell r="V8">
            <v>9757.7130087663845</v>
          </cell>
          <cell r="W8">
            <v>9993.0017816092222</v>
          </cell>
          <cell r="X8">
            <v>8269.863539920445</v>
          </cell>
          <cell r="Y8">
            <v>10678.981670551217</v>
          </cell>
          <cell r="Z8">
            <v>9882.3900391449115</v>
          </cell>
          <cell r="AA8">
            <v>8468.0031906948097</v>
          </cell>
          <cell r="AB8">
            <v>11496.376034135648</v>
          </cell>
          <cell r="AC8">
            <v>10920.810848992414</v>
          </cell>
          <cell r="AD8">
            <v>9532.4260130804068</v>
          </cell>
          <cell r="AE8">
            <v>12031.260264767012</v>
          </cell>
          <cell r="AF8">
            <v>10446.450333503542</v>
          </cell>
          <cell r="AG8">
            <v>8802.0715839081149</v>
          </cell>
          <cell r="AH8">
            <v>10248.18333861162</v>
          </cell>
          <cell r="AI8">
            <v>13904.341784602204</v>
          </cell>
          <cell r="AJ8">
            <v>10072.011984483655</v>
          </cell>
          <cell r="AK8">
            <v>9409.4314273074906</v>
          </cell>
          <cell r="AL8">
            <v>10134.737000883839</v>
          </cell>
          <cell r="AM8">
            <v>7798.7554654478963</v>
          </cell>
          <cell r="AN8">
            <v>11282.87082241071</v>
          </cell>
          <cell r="AO8">
            <v>10797.822064411463</v>
          </cell>
          <cell r="AP8">
            <v>9864.8965885268553</v>
          </cell>
          <cell r="AQ8">
            <v>11799.535115224466</v>
          </cell>
          <cell r="AR8">
            <v>9583.5868701451382</v>
          </cell>
          <cell r="AS8">
            <v>8707.176065726544</v>
          </cell>
          <cell r="AT8">
            <v>10969.300230534036</v>
          </cell>
          <cell r="AU8">
            <v>14770.379608331534</v>
          </cell>
          <cell r="AV8">
            <v>10710.111916691953</v>
          </cell>
          <cell r="AW8">
            <v>10427.197086322107</v>
          </cell>
          <cell r="AX8">
            <v>10854.221769653941</v>
          </cell>
          <cell r="AY8">
            <v>7951.0580194633312</v>
          </cell>
        </row>
        <row r="9">
          <cell r="D9">
            <v>109</v>
          </cell>
          <cell r="E9">
            <v>415</v>
          </cell>
          <cell r="F9">
            <v>612</v>
          </cell>
          <cell r="G9">
            <v>625</v>
          </cell>
          <cell r="H9">
            <v>398</v>
          </cell>
          <cell r="I9">
            <v>477</v>
          </cell>
          <cell r="J9">
            <v>409</v>
          </cell>
          <cell r="K9">
            <v>666</v>
          </cell>
          <cell r="L9">
            <v>533</v>
          </cell>
          <cell r="M9">
            <v>453</v>
          </cell>
          <cell r="N9">
            <v>265.82556905481022</v>
          </cell>
          <cell r="O9">
            <v>482.27711843891456</v>
          </cell>
          <cell r="P9">
            <v>1191</v>
          </cell>
          <cell r="Q9">
            <v>208.6</v>
          </cell>
          <cell r="R9">
            <v>342</v>
          </cell>
          <cell r="S9">
            <v>475.8</v>
          </cell>
          <cell r="T9">
            <v>352.6</v>
          </cell>
          <cell r="U9">
            <v>382.6</v>
          </cell>
          <cell r="V9">
            <v>696</v>
          </cell>
          <cell r="W9">
            <v>558</v>
          </cell>
          <cell r="X9">
            <v>326.60000000000002</v>
          </cell>
          <cell r="Y9">
            <v>237</v>
          </cell>
          <cell r="Z9">
            <v>231</v>
          </cell>
          <cell r="AA9">
            <v>143.6</v>
          </cell>
          <cell r="AB9">
            <v>22.5</v>
          </cell>
          <cell r="AC9">
            <v>54</v>
          </cell>
          <cell r="AD9">
            <v>238.5</v>
          </cell>
          <cell r="AE9">
            <v>226.5</v>
          </cell>
          <cell r="AF9">
            <v>541.5</v>
          </cell>
          <cell r="AG9">
            <v>702.75</v>
          </cell>
          <cell r="AH9">
            <v>624</v>
          </cell>
          <cell r="AI9">
            <v>603</v>
          </cell>
          <cell r="AJ9">
            <v>226.5</v>
          </cell>
          <cell r="AK9">
            <v>264</v>
          </cell>
          <cell r="AL9">
            <v>199.5</v>
          </cell>
          <cell r="AM9">
            <v>13.5</v>
          </cell>
          <cell r="AN9">
            <v>22.5</v>
          </cell>
          <cell r="AO9">
            <v>54</v>
          </cell>
          <cell r="AP9">
            <v>238.5</v>
          </cell>
          <cell r="AQ9">
            <v>226.5</v>
          </cell>
          <cell r="AR9">
            <v>541.5</v>
          </cell>
          <cell r="AS9">
            <v>702.75</v>
          </cell>
          <cell r="AT9">
            <v>624</v>
          </cell>
          <cell r="AU9">
            <v>603</v>
          </cell>
          <cell r="AV9">
            <v>226.5</v>
          </cell>
          <cell r="AW9">
            <v>264</v>
          </cell>
          <cell r="AX9">
            <v>199.5</v>
          </cell>
          <cell r="AY9">
            <v>13.5</v>
          </cell>
        </row>
        <row r="10">
          <cell r="D10">
            <v>828</v>
          </cell>
          <cell r="E10">
            <v>1098</v>
          </cell>
          <cell r="F10">
            <v>1499</v>
          </cell>
          <cell r="G10">
            <v>1164</v>
          </cell>
          <cell r="H10">
            <v>1396</v>
          </cell>
          <cell r="I10">
            <v>1770</v>
          </cell>
          <cell r="J10">
            <v>1365</v>
          </cell>
          <cell r="K10">
            <v>1761</v>
          </cell>
          <cell r="L10">
            <v>1312</v>
          </cell>
          <cell r="M10">
            <v>1378</v>
          </cell>
          <cell r="N10">
            <v>620.25966112789047</v>
          </cell>
          <cell r="O10">
            <v>1125.3132763574674</v>
          </cell>
          <cell r="P10">
            <v>952.8</v>
          </cell>
          <cell r="Q10">
            <v>834.4</v>
          </cell>
          <cell r="R10">
            <v>1368</v>
          </cell>
          <cell r="S10">
            <v>1903.2</v>
          </cell>
          <cell r="T10">
            <v>1410.4</v>
          </cell>
          <cell r="U10">
            <v>1530.4</v>
          </cell>
          <cell r="V10">
            <v>2784</v>
          </cell>
          <cell r="W10">
            <v>2232</v>
          </cell>
          <cell r="X10">
            <v>1306.4000000000001</v>
          </cell>
          <cell r="Y10">
            <v>948</v>
          </cell>
          <cell r="Z10">
            <v>924</v>
          </cell>
          <cell r="AA10">
            <v>574.4</v>
          </cell>
          <cell r="AB10">
            <v>90</v>
          </cell>
          <cell r="AC10">
            <v>216</v>
          </cell>
          <cell r="AD10">
            <v>954</v>
          </cell>
          <cell r="AE10">
            <v>906</v>
          </cell>
          <cell r="AF10">
            <v>2166</v>
          </cell>
          <cell r="AG10">
            <v>2811</v>
          </cell>
          <cell r="AH10">
            <v>2496</v>
          </cell>
          <cell r="AI10">
            <v>2412</v>
          </cell>
          <cell r="AJ10">
            <v>906</v>
          </cell>
          <cell r="AK10">
            <v>1056</v>
          </cell>
          <cell r="AL10">
            <v>798</v>
          </cell>
          <cell r="AM10">
            <v>54</v>
          </cell>
          <cell r="AN10">
            <v>90</v>
          </cell>
          <cell r="AO10">
            <v>216</v>
          </cell>
          <cell r="AP10">
            <v>954</v>
          </cell>
          <cell r="AQ10">
            <v>906</v>
          </cell>
          <cell r="AR10">
            <v>2166</v>
          </cell>
          <cell r="AS10">
            <v>2811</v>
          </cell>
          <cell r="AT10">
            <v>2496</v>
          </cell>
          <cell r="AU10">
            <v>2412</v>
          </cell>
          <cell r="AV10">
            <v>906</v>
          </cell>
          <cell r="AW10">
            <v>1056</v>
          </cell>
          <cell r="AX10">
            <v>798</v>
          </cell>
          <cell r="AY10">
            <v>54</v>
          </cell>
        </row>
        <row r="11">
          <cell r="D11">
            <v>23.49</v>
          </cell>
          <cell r="E11">
            <v>70.95</v>
          </cell>
          <cell r="F11">
            <v>184.27500000000001</v>
          </cell>
          <cell r="G11">
            <v>328.05</v>
          </cell>
          <cell r="H11">
            <v>390.72</v>
          </cell>
          <cell r="I11">
            <v>427.02000000000004</v>
          </cell>
          <cell r="J11">
            <v>598.5</v>
          </cell>
          <cell r="K11">
            <v>682.19999999999993</v>
          </cell>
          <cell r="L11">
            <v>481.95</v>
          </cell>
          <cell r="M11">
            <v>698.28</v>
          </cell>
          <cell r="N11">
            <v>897</v>
          </cell>
          <cell r="O11">
            <v>672.52499999999998</v>
          </cell>
          <cell r="P11">
            <v>271.2</v>
          </cell>
          <cell r="Q11">
            <v>272.56800000000004</v>
          </cell>
          <cell r="R11">
            <v>350.8424</v>
          </cell>
          <cell r="S11">
            <v>291.11348479999998</v>
          </cell>
          <cell r="T11">
            <v>300.92667571199996</v>
          </cell>
          <cell r="U11">
            <v>367.71384396159999</v>
          </cell>
          <cell r="V11">
            <v>426.80236598868481</v>
          </cell>
          <cell r="W11">
            <v>598.71591364110918</v>
          </cell>
          <cell r="X11">
            <v>438.68497058760187</v>
          </cell>
          <cell r="Y11">
            <v>453.28387235234572</v>
          </cell>
          <cell r="Z11">
            <v>653.80957601568696</v>
          </cell>
          <cell r="AA11">
            <v>273.56185776631963</v>
          </cell>
          <cell r="AB11">
            <v>126.07529549841811</v>
          </cell>
          <cell r="AC11">
            <v>118.15370341573272</v>
          </cell>
          <cell r="AD11">
            <v>152.00080952329881</v>
          </cell>
          <cell r="AE11">
            <v>107.32843298579012</v>
          </cell>
          <cell r="AF11">
            <v>133.86421112923585</v>
          </cell>
          <cell r="AG11">
            <v>223.30913780677739</v>
          </cell>
          <cell r="AH11">
            <v>265.26783434359066</v>
          </cell>
          <cell r="AI11">
            <v>337.61416465894422</v>
          </cell>
          <cell r="AJ11">
            <v>315.00494728327124</v>
          </cell>
          <cell r="AK11">
            <v>363.10954095726379</v>
          </cell>
          <cell r="AL11">
            <v>429.96454177961965</v>
          </cell>
          <cell r="AM11">
            <v>198.58681841713846</v>
          </cell>
          <cell r="AN11">
            <v>305.01005892994914</v>
          </cell>
          <cell r="AO11">
            <v>290.0859228659985</v>
          </cell>
          <cell r="AP11">
            <v>372.60095936754823</v>
          </cell>
          <cell r="AQ11">
            <v>267.31931210251963</v>
          </cell>
          <cell r="AR11">
            <v>382.9202300645527</v>
          </cell>
          <cell r="AS11">
            <v>449.71801951281537</v>
          </cell>
          <cell r="AT11">
            <v>435.57230116587846</v>
          </cell>
          <cell r="AU11">
            <v>446.12796309592579</v>
          </cell>
          <cell r="AV11">
            <v>477.54543631903226</v>
          </cell>
          <cell r="AW11">
            <v>449.58346819155997</v>
          </cell>
          <cell r="AX11">
            <v>428.6084601000664</v>
          </cell>
          <cell r="AY11">
            <v>363.36167356633922</v>
          </cell>
        </row>
        <row r="12">
          <cell r="D12">
            <v>54.809999999999995</v>
          </cell>
          <cell r="E12">
            <v>165.54999999999998</v>
          </cell>
          <cell r="F12">
            <v>429.97499999999997</v>
          </cell>
          <cell r="G12">
            <v>765.44999999999993</v>
          </cell>
          <cell r="H12">
            <v>911.68</v>
          </cell>
          <cell r="I12">
            <v>996.38</v>
          </cell>
          <cell r="J12">
            <v>1396.5</v>
          </cell>
          <cell r="K12">
            <v>1591.8</v>
          </cell>
          <cell r="L12">
            <v>1124.55</v>
          </cell>
          <cell r="M12">
            <v>1629.32</v>
          </cell>
          <cell r="N12">
            <v>2093</v>
          </cell>
          <cell r="O12">
            <v>1569.2249999999999</v>
          </cell>
          <cell r="P12">
            <v>813.59999999999991</v>
          </cell>
          <cell r="Q12">
            <v>817.70400000000018</v>
          </cell>
          <cell r="R12">
            <v>1052.5272</v>
          </cell>
          <cell r="S12">
            <v>873.3404544</v>
          </cell>
          <cell r="T12">
            <v>902.78002713599994</v>
          </cell>
          <cell r="U12">
            <v>1103.1415318847999</v>
          </cell>
          <cell r="V12">
            <v>1280.4070979660544</v>
          </cell>
          <cell r="W12">
            <v>1397.0037984959215</v>
          </cell>
          <cell r="X12">
            <v>1023.5982647044044</v>
          </cell>
          <cell r="Y12">
            <v>1057.66236882214</v>
          </cell>
          <cell r="Z12">
            <v>1525.5556773699363</v>
          </cell>
          <cell r="AA12">
            <v>638.31100145474579</v>
          </cell>
          <cell r="AB12">
            <v>924.55216698839956</v>
          </cell>
          <cell r="AC12">
            <v>866.46049171537334</v>
          </cell>
          <cell r="AD12">
            <v>1114.6726031708581</v>
          </cell>
          <cell r="AE12">
            <v>787.07517522912758</v>
          </cell>
          <cell r="AF12">
            <v>981.67088161439642</v>
          </cell>
          <cell r="AG12">
            <v>893.23655122710954</v>
          </cell>
          <cell r="AH12">
            <v>1061.0713373743627</v>
          </cell>
          <cell r="AI12">
            <v>1350.4566586357769</v>
          </cell>
          <cell r="AJ12">
            <v>945.01484184981371</v>
          </cell>
          <cell r="AK12">
            <v>1089.3286228717914</v>
          </cell>
          <cell r="AL12">
            <v>1289.893625338859</v>
          </cell>
          <cell r="AM12">
            <v>595.76045525141535</v>
          </cell>
          <cell r="AN12">
            <v>915.03017678984747</v>
          </cell>
          <cell r="AO12">
            <v>870.25776859799544</v>
          </cell>
          <cell r="AP12">
            <v>1117.8028781026446</v>
          </cell>
          <cell r="AQ12">
            <v>801.95793630755884</v>
          </cell>
          <cell r="AR12">
            <v>893.48053681728959</v>
          </cell>
          <cell r="AS12">
            <v>1049.3420455299024</v>
          </cell>
          <cell r="AT12">
            <v>1016.3353693870497</v>
          </cell>
          <cell r="AU12">
            <v>1040.9652472238267</v>
          </cell>
          <cell r="AV12">
            <v>1114.2726847444085</v>
          </cell>
          <cell r="AW12">
            <v>1049.0280924469732</v>
          </cell>
          <cell r="AX12">
            <v>1000.0864069001549</v>
          </cell>
          <cell r="AY12">
            <v>847.8439049881249</v>
          </cell>
        </row>
        <row r="58">
          <cell r="D58">
            <v>258572.67230000001</v>
          </cell>
          <cell r="E58">
            <v>264338.44649999996</v>
          </cell>
          <cell r="F58">
            <v>303549.06</v>
          </cell>
          <cell r="G58">
            <v>320550.79267499992</v>
          </cell>
          <cell r="H58">
            <v>320624.6476575</v>
          </cell>
          <cell r="I58">
            <v>301183.18333700002</v>
          </cell>
          <cell r="J58">
            <v>375937.53333384998</v>
          </cell>
          <cell r="K58">
            <v>414399.49450046493</v>
          </cell>
          <cell r="L58">
            <v>402448.01390537672</v>
          </cell>
          <cell r="M58">
            <v>463108.88647642115</v>
          </cell>
          <cell r="N58">
            <v>431317.31023333594</v>
          </cell>
          <cell r="O58">
            <v>451563.54061726166</v>
          </cell>
          <cell r="P58">
            <v>441374.07674811262</v>
          </cell>
          <cell r="Q58">
            <v>468243.77392369416</v>
          </cell>
          <cell r="R58">
            <v>567473.79841588414</v>
          </cell>
          <cell r="S58">
            <v>504651.59332042257</v>
          </cell>
          <cell r="T58">
            <v>530709.98968007835</v>
          </cell>
          <cell r="U58">
            <v>545965.29645963816</v>
          </cell>
          <cell r="V58">
            <v>626175.67581010319</v>
          </cell>
          <cell r="W58">
            <v>671941.71935316175</v>
          </cell>
          <cell r="X58">
            <v>516276.5439831129</v>
          </cell>
          <cell r="Y58">
            <v>621351.70068724477</v>
          </cell>
          <cell r="Z58">
            <v>612055.73581074271</v>
          </cell>
          <cell r="AA58">
            <v>479616.1862398361</v>
          </cell>
          <cell r="AB58">
            <v>478507.1768619598</v>
          </cell>
          <cell r="AC58">
            <v>485804.06566662114</v>
          </cell>
          <cell r="AD58">
            <v>473908.66660099931</v>
          </cell>
          <cell r="AE58">
            <v>562791.77158025524</v>
          </cell>
          <cell r="AF58">
            <v>560865.34982821997</v>
          </cell>
          <cell r="AG58">
            <v>563926.32650591247</v>
          </cell>
          <cell r="AH58">
            <v>625572.10552789236</v>
          </cell>
          <cell r="AI58">
            <v>795418.29774624796</v>
          </cell>
          <cell r="AJ58">
            <v>576316.69624084386</v>
          </cell>
          <cell r="AK58">
            <v>551880.19004445395</v>
          </cell>
          <cell r="AL58">
            <v>587841.93917844922</v>
          </cell>
          <cell r="AM58">
            <v>410012.77617680602</v>
          </cell>
          <cell r="AN58">
            <v>613431.38605746953</v>
          </cell>
          <cell r="AO58">
            <v>593002.34806912404</v>
          </cell>
          <cell r="AP58">
            <v>593893.14990595891</v>
          </cell>
          <cell r="AQ58">
            <v>675724.72968804371</v>
          </cell>
          <cell r="AR58">
            <v>667550.82371978497</v>
          </cell>
          <cell r="AS58">
            <v>656748.89219966228</v>
          </cell>
          <cell r="AT58">
            <v>767202.13638374407</v>
          </cell>
          <cell r="AU58">
            <v>967533.91766096756</v>
          </cell>
          <cell r="AV58">
            <v>682190.22227303928</v>
          </cell>
          <cell r="AW58">
            <v>665596.73958083347</v>
          </cell>
          <cell r="AX58">
            <v>678418.34081765311</v>
          </cell>
          <cell r="AY58">
            <v>477671.91120825434</v>
          </cell>
        </row>
        <row r="131">
          <cell r="D131">
            <v>171620.79287835743</v>
          </cell>
          <cell r="E131">
            <v>171491.17886118667</v>
          </cell>
          <cell r="F131">
            <v>189242.12929739707</v>
          </cell>
          <cell r="G131">
            <v>210133.96797292391</v>
          </cell>
          <cell r="H131">
            <v>211894.27757396601</v>
          </cell>
          <cell r="I131">
            <v>192260.70374484762</v>
          </cell>
          <cell r="J131">
            <v>249961.70533905426</v>
          </cell>
          <cell r="K131">
            <v>266491.02684680757</v>
          </cell>
          <cell r="L131">
            <v>270118.40459586278</v>
          </cell>
          <cell r="M131">
            <v>311482.8919508736</v>
          </cell>
          <cell r="N131">
            <v>280378.87375651667</v>
          </cell>
          <cell r="O131">
            <v>318002.21983883349</v>
          </cell>
          <cell r="P131">
            <v>287352.06612665235</v>
          </cell>
          <cell r="Q131">
            <v>314824.61391399353</v>
          </cell>
          <cell r="R131">
            <v>367792.90263091162</v>
          </cell>
          <cell r="S131">
            <v>327136.09937837627</v>
          </cell>
          <cell r="T131">
            <v>357059.83699856664</v>
          </cell>
          <cell r="U131">
            <v>356992.52707581845</v>
          </cell>
          <cell r="V131">
            <v>419950.84445236047</v>
          </cell>
          <cell r="W131">
            <v>426123.92983521824</v>
          </cell>
          <cell r="X131">
            <v>356379.08340740047</v>
          </cell>
          <cell r="Y131">
            <v>421650.12393212784</v>
          </cell>
          <cell r="Z131">
            <v>392976.40283858974</v>
          </cell>
          <cell r="AA131">
            <v>342332.21583711385</v>
          </cell>
          <cell r="AB131">
            <v>320632.63102570374</v>
          </cell>
          <cell r="AC131">
            <v>322872.54900612542</v>
          </cell>
          <cell r="AD131">
            <v>302449.83639634639</v>
          </cell>
          <cell r="AE131">
            <v>370736.03376662359</v>
          </cell>
          <cell r="AF131">
            <v>371251.82279766147</v>
          </cell>
          <cell r="AG131">
            <v>359928.49208780588</v>
          </cell>
          <cell r="AH131">
            <v>412428.7249323224</v>
          </cell>
          <cell r="AI131">
            <v>504331.29235891264</v>
          </cell>
          <cell r="AJ131">
            <v>383545.59512013843</v>
          </cell>
          <cell r="AK131">
            <v>371782.84573973995</v>
          </cell>
          <cell r="AL131">
            <v>377806.93002872</v>
          </cell>
          <cell r="AM131">
            <v>287452.72862671065</v>
          </cell>
          <cell r="AN131">
            <v>414305.25959114835</v>
          </cell>
          <cell r="AO131">
            <v>401254.72315667843</v>
          </cell>
          <cell r="AP131">
            <v>386820.21000779123</v>
          </cell>
          <cell r="AQ131">
            <v>454569.86838803341</v>
          </cell>
          <cell r="AR131">
            <v>451856.9628261</v>
          </cell>
          <cell r="AS131">
            <v>427438.94628416281</v>
          </cell>
          <cell r="AT131">
            <v>513613.385800811</v>
          </cell>
          <cell r="AU131">
            <v>620498.79338510439</v>
          </cell>
          <cell r="AV131">
            <v>461479.35917619028</v>
          </cell>
          <cell r="AW131">
            <v>453974.02677698876</v>
          </cell>
          <cell r="AX131">
            <v>440809.62244532554</v>
          </cell>
          <cell r="AY131">
            <v>340857.91433303483</v>
          </cell>
        </row>
        <row r="150">
          <cell r="D150">
            <v>13185.701306666666</v>
          </cell>
          <cell r="E150">
            <v>11585.701306666666</v>
          </cell>
          <cell r="F150">
            <v>13469.367973333334</v>
          </cell>
          <cell r="G150">
            <v>11844.367973333334</v>
          </cell>
          <cell r="H150">
            <v>12844.367973333334</v>
          </cell>
          <cell r="I150">
            <v>12969.367973333334</v>
          </cell>
          <cell r="J150">
            <v>11844.367973333334</v>
          </cell>
          <cell r="K150">
            <v>12844.367973333334</v>
          </cell>
          <cell r="L150">
            <v>11969.367973333334</v>
          </cell>
          <cell r="M150">
            <v>12844.367973333334</v>
          </cell>
          <cell r="N150">
            <v>11844.367973333334</v>
          </cell>
          <cell r="O150">
            <v>12969.367973333334</v>
          </cell>
          <cell r="P150">
            <v>6519.2000000000007</v>
          </cell>
          <cell r="Q150">
            <v>7319.2000000000007</v>
          </cell>
          <cell r="R150">
            <v>13178.449999999999</v>
          </cell>
          <cell r="S150">
            <v>7619.2000000000007</v>
          </cell>
          <cell r="T150">
            <v>16319.199999999999</v>
          </cell>
          <cell r="U150">
            <v>10178.449999999999</v>
          </cell>
          <cell r="V150">
            <v>6419.2000000000007</v>
          </cell>
          <cell r="W150">
            <v>6314.8</v>
          </cell>
          <cell r="X150">
            <v>8828.4500000000007</v>
          </cell>
          <cell r="Y150">
            <v>10769.2</v>
          </cell>
          <cell r="Z150">
            <v>6269.2000000000007</v>
          </cell>
          <cell r="AA150">
            <v>9128.4500000000007</v>
          </cell>
          <cell r="AB150">
            <v>5016.4719999999998</v>
          </cell>
          <cell r="AC150">
            <v>7619.0919999999996</v>
          </cell>
          <cell r="AD150">
            <v>9839.4719999999998</v>
          </cell>
          <cell r="AE150">
            <v>5828.4719999999998</v>
          </cell>
          <cell r="AF150">
            <v>13128.472000000002</v>
          </cell>
          <cell r="AG150">
            <v>5776.4719999999998</v>
          </cell>
          <cell r="AH150">
            <v>5484.4719999999998</v>
          </cell>
          <cell r="AI150">
            <v>5516.4719999999998</v>
          </cell>
          <cell r="AJ150">
            <v>7990.0919999999996</v>
          </cell>
          <cell r="AK150">
            <v>13628.472000000002</v>
          </cell>
          <cell r="AL150">
            <v>5378.3919999999998</v>
          </cell>
          <cell r="AM150">
            <v>8402.0920000000006</v>
          </cell>
          <cell r="AN150">
            <v>5590.5000799999998</v>
          </cell>
          <cell r="AO150">
            <v>8277.2248799999998</v>
          </cell>
          <cell r="AP150">
            <v>10606.42008</v>
          </cell>
          <cell r="AQ150">
            <v>6414.9800799999994</v>
          </cell>
          <cell r="AR150">
            <v>14026.980079999999</v>
          </cell>
          <cell r="AS150">
            <v>6360.9000799999994</v>
          </cell>
          <cell r="AT150">
            <v>6077.2200800000001</v>
          </cell>
          <cell r="AU150">
            <v>6090.5000799999998</v>
          </cell>
          <cell r="AV150">
            <v>8683.0648799999999</v>
          </cell>
          <cell r="AW150">
            <v>14526.980079999999</v>
          </cell>
          <cell r="AX150">
            <v>5966.8968800000002</v>
          </cell>
          <cell r="AY150">
            <v>9091.5448800000013</v>
          </cell>
        </row>
        <row r="165">
          <cell r="D165">
            <v>0</v>
          </cell>
          <cell r="E165">
            <v>0</v>
          </cell>
          <cell r="F165">
            <v>2225</v>
          </cell>
          <cell r="G165">
            <v>0</v>
          </cell>
          <cell r="H165">
            <v>0</v>
          </cell>
          <cell r="I165">
            <v>2225</v>
          </cell>
          <cell r="J165">
            <v>0</v>
          </cell>
          <cell r="K165">
            <v>0</v>
          </cell>
          <cell r="L165">
            <v>2225</v>
          </cell>
          <cell r="M165">
            <v>0</v>
          </cell>
          <cell r="N165">
            <v>0</v>
          </cell>
          <cell r="O165">
            <v>2225</v>
          </cell>
          <cell r="P165">
            <v>2121.1558400000004</v>
          </cell>
          <cell r="Q165">
            <v>2121.1558400000004</v>
          </cell>
          <cell r="R165">
            <v>4121.1558400000004</v>
          </cell>
          <cell r="S165">
            <v>2121.1558400000004</v>
          </cell>
          <cell r="T165">
            <v>2121.1558400000004</v>
          </cell>
          <cell r="U165">
            <v>4121.1558400000004</v>
          </cell>
          <cell r="V165">
            <v>2121.1558400000004</v>
          </cell>
          <cell r="W165">
            <v>2121.1558400000004</v>
          </cell>
          <cell r="X165">
            <v>4121.1558400000004</v>
          </cell>
          <cell r="Y165">
            <v>2121.1558400000004</v>
          </cell>
          <cell r="Z165">
            <v>2121.1558400000004</v>
          </cell>
          <cell r="AA165">
            <v>4121.1558400000004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2000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2000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2000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2000</v>
          </cell>
          <cell r="AX165">
            <v>0</v>
          </cell>
          <cell r="AY165">
            <v>0</v>
          </cell>
        </row>
        <row r="194">
          <cell r="D194">
            <v>39582.000533333339</v>
          </cell>
          <cell r="E194">
            <v>45638.943999999996</v>
          </cell>
          <cell r="F194">
            <v>51460.565333333339</v>
          </cell>
          <cell r="G194">
            <v>58644.111999999994</v>
          </cell>
          <cell r="H194">
            <v>59472.4</v>
          </cell>
          <cell r="I194">
            <v>60258.359083003939</v>
          </cell>
          <cell r="J194">
            <v>62527.860533333325</v>
          </cell>
          <cell r="K194">
            <v>62527.860533333325</v>
          </cell>
          <cell r="L194">
            <v>62418.812933333327</v>
          </cell>
          <cell r="M194">
            <v>62380.373033333322</v>
          </cell>
          <cell r="N194">
            <v>62380.373033333322</v>
          </cell>
          <cell r="O194">
            <v>62380.373033333322</v>
          </cell>
          <cell r="P194">
            <v>51190.881380433326</v>
          </cell>
          <cell r="Q194">
            <v>61190.881380433326</v>
          </cell>
          <cell r="R194">
            <v>62096.665380433325</v>
          </cell>
          <cell r="S194">
            <v>62096.665380433325</v>
          </cell>
          <cell r="T194">
            <v>62096.665380433325</v>
          </cell>
          <cell r="U194">
            <v>62096.665380433325</v>
          </cell>
          <cell r="V194">
            <v>63547.866047099989</v>
          </cell>
          <cell r="W194">
            <v>63547.866047099989</v>
          </cell>
          <cell r="X194">
            <v>64425.609380433329</v>
          </cell>
          <cell r="Y194">
            <v>64046.725213766651</v>
          </cell>
          <cell r="Z194">
            <v>64046.725213766651</v>
          </cell>
          <cell r="AA194">
            <v>64046.725213766651</v>
          </cell>
          <cell r="AB194">
            <v>61766.397281167345</v>
          </cell>
          <cell r="AC194">
            <v>61766.397281167345</v>
          </cell>
          <cell r="AD194">
            <v>61766.397281167345</v>
          </cell>
          <cell r="AE194">
            <v>58378.070631167342</v>
          </cell>
          <cell r="AF194">
            <v>60990.17658316734</v>
          </cell>
          <cell r="AG194">
            <v>60990.17658316734</v>
          </cell>
          <cell r="AH194">
            <v>67029.111868500666</v>
          </cell>
          <cell r="AI194">
            <v>67029.111868500666</v>
          </cell>
          <cell r="AJ194">
            <v>68198.034220500675</v>
          </cell>
          <cell r="AK194">
            <v>68379.366124500666</v>
          </cell>
          <cell r="AL194">
            <v>70060.326124500672</v>
          </cell>
          <cell r="AM194">
            <v>70060.326124500672</v>
          </cell>
          <cell r="AN194">
            <v>74472.920332028749</v>
          </cell>
          <cell r="AO194">
            <v>74472.920332028749</v>
          </cell>
          <cell r="AP194">
            <v>74472.920332028749</v>
          </cell>
          <cell r="AQ194">
            <v>72758.341132028741</v>
          </cell>
          <cell r="AR194">
            <v>74472.920332028749</v>
          </cell>
          <cell r="AS194">
            <v>74472.920332028749</v>
          </cell>
          <cell r="AT194">
            <v>74472.920332028749</v>
          </cell>
          <cell r="AU194">
            <v>74472.920332028749</v>
          </cell>
          <cell r="AV194">
            <v>74472.920332028749</v>
          </cell>
          <cell r="AW194">
            <v>72758.341132028741</v>
          </cell>
          <cell r="AX194">
            <v>74472.920332028749</v>
          </cell>
          <cell r="AY194">
            <v>72758.341132028741</v>
          </cell>
        </row>
        <row r="200">
          <cell r="D200">
            <v>3444.2579159369525</v>
          </cell>
          <cell r="E200">
            <v>3180.1342381786335</v>
          </cell>
          <cell r="F200">
            <v>3639.0232224168121</v>
          </cell>
          <cell r="G200">
            <v>3851.6325420315234</v>
          </cell>
          <cell r="H200">
            <v>3895.0529393169886</v>
          </cell>
          <cell r="I200">
            <v>3681.1877685814361</v>
          </cell>
          <cell r="J200">
            <v>4552.9399678686514</v>
          </cell>
          <cell r="K200">
            <v>5055.6643423602454</v>
          </cell>
          <cell r="L200">
            <v>4857.0850910420968</v>
          </cell>
          <cell r="M200">
            <v>5631.0929022773926</v>
          </cell>
          <cell r="N200">
            <v>5334.7097248125938</v>
          </cell>
          <cell r="O200">
            <v>5463.0184008874858</v>
          </cell>
          <cell r="P200">
            <v>5447.8104062101029</v>
          </cell>
          <cell r="Q200">
            <v>5961.2553280082766</v>
          </cell>
          <cell r="R200">
            <v>7136.7721345691925</v>
          </cell>
          <cell r="S200">
            <v>6168.180220751673</v>
          </cell>
          <cell r="T200">
            <v>6698.5783311441301</v>
          </cell>
          <cell r="U200">
            <v>6908.7431107242028</v>
          </cell>
          <cell r="V200">
            <v>7713.5649072020606</v>
          </cell>
          <cell r="W200">
            <v>8063.2757461617784</v>
          </cell>
          <cell r="X200">
            <v>6382.5848211822631</v>
          </cell>
          <cell r="Y200">
            <v>7614.0449189603296</v>
          </cell>
          <cell r="Z200">
            <v>7411.8270736790346</v>
          </cell>
          <cell r="AA200">
            <v>5903.9862523390329</v>
          </cell>
          <cell r="AB200">
            <v>6223.1608791525632</v>
          </cell>
          <cell r="AC200">
            <v>5987.4732813558521</v>
          </cell>
          <cell r="AD200">
            <v>5831.1409793571602</v>
          </cell>
          <cell r="AE200">
            <v>6839.6903521558834</v>
          </cell>
          <cell r="AF200">
            <v>6837.6840360788119</v>
          </cell>
          <cell r="AG200">
            <v>6812.079273875278</v>
          </cell>
          <cell r="AH200">
            <v>7492.3246674736019</v>
          </cell>
          <cell r="AI200">
            <v>9514.5767596428796</v>
          </cell>
          <cell r="AJ200">
            <v>6891.2544797815553</v>
          </cell>
          <cell r="AK200">
            <v>6680.3027518859744</v>
          </cell>
          <cell r="AL200">
            <v>7062.3845493732815</v>
          </cell>
          <cell r="AM200">
            <v>4980.1287908417526</v>
          </cell>
          <cell r="AN200">
            <v>7266.0341875124204</v>
          </cell>
          <cell r="AO200">
            <v>7031.4600922397876</v>
          </cell>
          <cell r="AP200">
            <v>7035.1605707252756</v>
          </cell>
          <cell r="AQ200">
            <v>7931.8684748572296</v>
          </cell>
          <cell r="AR200">
            <v>7820.8685479427222</v>
          </cell>
          <cell r="AS200">
            <v>7725.5283593473605</v>
          </cell>
          <cell r="AT200">
            <v>8918.0827515217661</v>
          </cell>
          <cell r="AU200">
            <v>11208.705138927477</v>
          </cell>
          <cell r="AV200">
            <v>7970.3228316135446</v>
          </cell>
          <cell r="AW200">
            <v>7837.9054887228613</v>
          </cell>
          <cell r="AX200">
            <v>7930.9006687072997</v>
          </cell>
          <cell r="AY200">
            <v>5668.2397776233756</v>
          </cell>
        </row>
        <row r="204">
          <cell r="D204">
            <v>2999</v>
          </cell>
          <cell r="E204">
            <v>2999</v>
          </cell>
          <cell r="F204">
            <v>2999</v>
          </cell>
          <cell r="G204">
            <v>2999</v>
          </cell>
          <cell r="H204">
            <v>3249</v>
          </cell>
          <cell r="I204">
            <v>3249</v>
          </cell>
          <cell r="J204">
            <v>3249</v>
          </cell>
          <cell r="K204">
            <v>2999</v>
          </cell>
          <cell r="L204">
            <v>2999</v>
          </cell>
          <cell r="M204">
            <v>2999</v>
          </cell>
          <cell r="N204">
            <v>2999</v>
          </cell>
          <cell r="O204">
            <v>2999</v>
          </cell>
          <cell r="P204">
            <v>3273.19</v>
          </cell>
          <cell r="Q204">
            <v>3273.19</v>
          </cell>
          <cell r="R204">
            <v>3273.19</v>
          </cell>
          <cell r="S204">
            <v>3273.19</v>
          </cell>
          <cell r="T204">
            <v>3273.19</v>
          </cell>
          <cell r="U204">
            <v>3273.19</v>
          </cell>
          <cell r="V204">
            <v>3273.19</v>
          </cell>
          <cell r="W204">
            <v>3273.19</v>
          </cell>
          <cell r="X204">
            <v>3273.19</v>
          </cell>
          <cell r="Y204">
            <v>3273.19</v>
          </cell>
          <cell r="Z204">
            <v>3273.19</v>
          </cell>
          <cell r="AA204">
            <v>3273.19</v>
          </cell>
          <cell r="AB204">
            <v>3338.6538</v>
          </cell>
          <cell r="AC204">
            <v>3338.6538</v>
          </cell>
          <cell r="AD204">
            <v>3338.6538</v>
          </cell>
          <cell r="AE204">
            <v>3338.6538</v>
          </cell>
          <cell r="AF204">
            <v>3338.6538</v>
          </cell>
          <cell r="AG204">
            <v>3338.6538</v>
          </cell>
          <cell r="AH204">
            <v>3338.6538</v>
          </cell>
          <cell r="AI204">
            <v>3338.6538</v>
          </cell>
          <cell r="AJ204">
            <v>3338.6538</v>
          </cell>
          <cell r="AK204">
            <v>3338.6538</v>
          </cell>
          <cell r="AL204">
            <v>3338.6538</v>
          </cell>
          <cell r="AM204">
            <v>3338.6538</v>
          </cell>
          <cell r="AN204">
            <v>3405.4268760000004</v>
          </cell>
          <cell r="AO204">
            <v>3405.4268760000004</v>
          </cell>
          <cell r="AP204">
            <v>3405.4268760000004</v>
          </cell>
          <cell r="AQ204">
            <v>3405.4268760000004</v>
          </cell>
          <cell r="AR204">
            <v>3405.4268760000004</v>
          </cell>
          <cell r="AS204">
            <v>3405.4268760000004</v>
          </cell>
          <cell r="AT204">
            <v>3405.4268760000004</v>
          </cell>
          <cell r="AU204">
            <v>3405.4268760000004</v>
          </cell>
          <cell r="AV204">
            <v>3405.4268760000004</v>
          </cell>
          <cell r="AW204">
            <v>3405.4268760000004</v>
          </cell>
          <cell r="AX204">
            <v>3405.4268760000004</v>
          </cell>
          <cell r="AY204">
            <v>3405.4268760000004</v>
          </cell>
        </row>
        <row r="221">
          <cell r="D221">
            <v>7356.0352923980936</v>
          </cell>
          <cell r="E221">
            <v>9356.0352923980936</v>
          </cell>
          <cell r="F221">
            <v>7356.0352923980936</v>
          </cell>
          <cell r="G221">
            <v>7356.0352923980936</v>
          </cell>
          <cell r="H221">
            <v>7356.0352923980936</v>
          </cell>
          <cell r="I221">
            <v>9356.0352923980936</v>
          </cell>
          <cell r="J221">
            <v>7356.0352923980936</v>
          </cell>
          <cell r="K221">
            <v>7356.0352923980936</v>
          </cell>
          <cell r="L221">
            <v>7356.0352923980936</v>
          </cell>
          <cell r="M221">
            <v>7642.4553123980932</v>
          </cell>
          <cell r="N221">
            <v>7642.4553123980932</v>
          </cell>
          <cell r="O221">
            <v>7642.4553123980932</v>
          </cell>
          <cell r="P221">
            <v>8076.3149999999996</v>
          </cell>
          <cell r="Q221">
            <v>8076.3149999999996</v>
          </cell>
          <cell r="R221">
            <v>8076.3149999999996</v>
          </cell>
          <cell r="S221">
            <v>8230.3248000000003</v>
          </cell>
          <cell r="T221">
            <v>8230.3248000000003</v>
          </cell>
          <cell r="U221">
            <v>33980.324799999995</v>
          </cell>
          <cell r="V221">
            <v>8230.3248000000003</v>
          </cell>
          <cell r="W221">
            <v>8230.3248000000003</v>
          </cell>
          <cell r="X221">
            <v>8230.2248994908405</v>
          </cell>
          <cell r="Y221">
            <v>8230.2248994908405</v>
          </cell>
          <cell r="Z221">
            <v>8230.2248994908405</v>
          </cell>
          <cell r="AA221">
            <v>8230.2248994908405</v>
          </cell>
          <cell r="AB221">
            <v>9296.9787666666671</v>
          </cell>
          <cell r="AC221">
            <v>9296.9787666666671</v>
          </cell>
          <cell r="AD221">
            <v>9296.9787666666671</v>
          </cell>
          <cell r="AE221">
            <v>9525.9639749999988</v>
          </cell>
          <cell r="AF221">
            <v>9525.9639749999988</v>
          </cell>
          <cell r="AG221">
            <v>9525.9639750000006</v>
          </cell>
          <cell r="AH221">
            <v>9525.9639749999988</v>
          </cell>
          <cell r="AI221">
            <v>9525.9639749999988</v>
          </cell>
          <cell r="AJ221">
            <v>9525.8620764806565</v>
          </cell>
          <cell r="AK221">
            <v>9525.8620764806565</v>
          </cell>
          <cell r="AL221">
            <v>9525.8620764806565</v>
          </cell>
          <cell r="AM221">
            <v>9525.8620764806565</v>
          </cell>
          <cell r="AN221">
            <v>9631.2352170000013</v>
          </cell>
          <cell r="AO221">
            <v>9631.2352170000013</v>
          </cell>
          <cell r="AP221">
            <v>9631.2352170000013</v>
          </cell>
          <cell r="AQ221">
            <v>9868.3533482500025</v>
          </cell>
          <cell r="AR221">
            <v>9868.3533482500025</v>
          </cell>
          <cell r="AS221">
            <v>9868.3533482500025</v>
          </cell>
          <cell r="AT221">
            <v>9868.3533482500025</v>
          </cell>
          <cell r="AU221">
            <v>9868.3533482500025</v>
          </cell>
          <cell r="AV221">
            <v>9868.2494117602728</v>
          </cell>
          <cell r="AW221">
            <v>9868.2494117602728</v>
          </cell>
          <cell r="AX221">
            <v>9868.2494117602728</v>
          </cell>
          <cell r="AY221">
            <v>9868.2494117602728</v>
          </cell>
        </row>
        <row r="226">
          <cell r="D226">
            <v>1750</v>
          </cell>
          <cell r="E226">
            <v>1750</v>
          </cell>
          <cell r="F226">
            <v>1750</v>
          </cell>
          <cell r="G226">
            <v>1750</v>
          </cell>
          <cell r="H226">
            <v>1750</v>
          </cell>
          <cell r="I226">
            <v>1750</v>
          </cell>
          <cell r="J226">
            <v>1750</v>
          </cell>
          <cell r="K226">
            <v>1750</v>
          </cell>
          <cell r="L226">
            <v>1750</v>
          </cell>
          <cell r="M226">
            <v>1750</v>
          </cell>
          <cell r="N226">
            <v>1750</v>
          </cell>
          <cell r="O226">
            <v>1750</v>
          </cell>
          <cell r="P226">
            <v>1802.5</v>
          </cell>
          <cell r="Q226">
            <v>1802.5</v>
          </cell>
          <cell r="R226">
            <v>1802.5</v>
          </cell>
          <cell r="S226">
            <v>1802.5</v>
          </cell>
          <cell r="T226">
            <v>1802.5</v>
          </cell>
          <cell r="U226">
            <v>1802.5</v>
          </cell>
          <cell r="V226">
            <v>1802.5</v>
          </cell>
          <cell r="W226">
            <v>1802.5</v>
          </cell>
          <cell r="X226">
            <v>1802.5</v>
          </cell>
          <cell r="Y226">
            <v>1802.5</v>
          </cell>
          <cell r="Z226">
            <v>1802.5</v>
          </cell>
          <cell r="AA226">
            <v>1802.5</v>
          </cell>
          <cell r="AB226">
            <v>1025.3</v>
          </cell>
          <cell r="AC226">
            <v>1025.3</v>
          </cell>
          <cell r="AD226">
            <v>1025.3</v>
          </cell>
          <cell r="AE226">
            <v>1025.3</v>
          </cell>
          <cell r="AF226">
            <v>1025.3</v>
          </cell>
          <cell r="AG226">
            <v>1025.3</v>
          </cell>
          <cell r="AH226">
            <v>1025.3</v>
          </cell>
          <cell r="AI226">
            <v>1025.3</v>
          </cell>
          <cell r="AJ226">
            <v>1025.3</v>
          </cell>
          <cell r="AK226">
            <v>1025.3</v>
          </cell>
          <cell r="AL226">
            <v>1025.3</v>
          </cell>
          <cell r="AM226">
            <v>1025.3</v>
          </cell>
          <cell r="AN226">
            <v>1045.806</v>
          </cell>
          <cell r="AO226">
            <v>1045.806</v>
          </cell>
          <cell r="AP226">
            <v>1045.806</v>
          </cell>
          <cell r="AQ226">
            <v>1045.806</v>
          </cell>
          <cell r="AR226">
            <v>1045.806</v>
          </cell>
          <cell r="AS226">
            <v>1045.806</v>
          </cell>
          <cell r="AT226">
            <v>1045.806</v>
          </cell>
          <cell r="AU226">
            <v>1045.806</v>
          </cell>
          <cell r="AV226">
            <v>1045.806</v>
          </cell>
          <cell r="AW226">
            <v>1045.806</v>
          </cell>
          <cell r="AX226">
            <v>1045.806</v>
          </cell>
          <cell r="AY226">
            <v>1045.806</v>
          </cell>
        </row>
        <row r="229">
          <cell r="D229">
            <v>3750</v>
          </cell>
          <cell r="E229">
            <v>3750</v>
          </cell>
          <cell r="F229">
            <v>3750</v>
          </cell>
          <cell r="G229">
            <v>3750</v>
          </cell>
          <cell r="H229">
            <v>3750</v>
          </cell>
          <cell r="I229">
            <v>3750</v>
          </cell>
          <cell r="J229">
            <v>3750</v>
          </cell>
          <cell r="K229">
            <v>3750</v>
          </cell>
          <cell r="L229">
            <v>3750</v>
          </cell>
          <cell r="M229">
            <v>3750</v>
          </cell>
          <cell r="N229">
            <v>3750</v>
          </cell>
          <cell r="O229">
            <v>3750</v>
          </cell>
          <cell r="P229">
            <v>3541.666666666667</v>
          </cell>
          <cell r="Q229">
            <v>3541.666666666667</v>
          </cell>
          <cell r="R229">
            <v>3541.666666666667</v>
          </cell>
          <cell r="S229">
            <v>3541.666666666667</v>
          </cell>
          <cell r="T229">
            <v>3541.666666666667</v>
          </cell>
          <cell r="U229">
            <v>3541.666666666667</v>
          </cell>
          <cell r="V229">
            <v>3541.666666666667</v>
          </cell>
          <cell r="W229">
            <v>3541.666666666667</v>
          </cell>
          <cell r="X229">
            <v>3541.666666666667</v>
          </cell>
          <cell r="Y229">
            <v>3541.666666666667</v>
          </cell>
          <cell r="Z229">
            <v>3541.666666666667</v>
          </cell>
          <cell r="AA229">
            <v>3541.666666666667</v>
          </cell>
          <cell r="AB229">
            <v>3612.5000000000005</v>
          </cell>
          <cell r="AC229">
            <v>3612.5000000000005</v>
          </cell>
          <cell r="AD229">
            <v>3612.5000000000005</v>
          </cell>
          <cell r="AE229">
            <v>3612.5000000000005</v>
          </cell>
          <cell r="AF229">
            <v>3612.5000000000005</v>
          </cell>
          <cell r="AG229">
            <v>3612.5000000000005</v>
          </cell>
          <cell r="AH229">
            <v>3612.5000000000005</v>
          </cell>
          <cell r="AI229">
            <v>3612.5000000000005</v>
          </cell>
          <cell r="AJ229">
            <v>3612.5000000000005</v>
          </cell>
          <cell r="AK229">
            <v>3612.5000000000005</v>
          </cell>
          <cell r="AL229">
            <v>3612.5000000000005</v>
          </cell>
          <cell r="AM229">
            <v>3612.5000000000005</v>
          </cell>
          <cell r="AN229">
            <v>3684.7500000000005</v>
          </cell>
          <cell r="AO229">
            <v>3684.7500000000005</v>
          </cell>
          <cell r="AP229">
            <v>3684.7500000000005</v>
          </cell>
          <cell r="AQ229">
            <v>3684.7500000000005</v>
          </cell>
          <cell r="AR229">
            <v>3684.7500000000005</v>
          </cell>
          <cell r="AS229">
            <v>3684.7500000000005</v>
          </cell>
          <cell r="AT229">
            <v>3684.7500000000005</v>
          </cell>
          <cell r="AU229">
            <v>3684.7500000000005</v>
          </cell>
          <cell r="AV229">
            <v>3684.7500000000005</v>
          </cell>
          <cell r="AW229">
            <v>3684.7500000000005</v>
          </cell>
          <cell r="AX229">
            <v>3684.7500000000005</v>
          </cell>
          <cell r="AY229">
            <v>3684.7500000000005</v>
          </cell>
        </row>
        <row r="232">
          <cell r="D232">
            <v>11573</v>
          </cell>
          <cell r="E232">
            <v>11573</v>
          </cell>
          <cell r="F232">
            <v>11573</v>
          </cell>
          <cell r="G232">
            <v>11573</v>
          </cell>
          <cell r="H232">
            <v>11573</v>
          </cell>
          <cell r="I232">
            <v>11573</v>
          </cell>
          <cell r="J232">
            <v>11573</v>
          </cell>
          <cell r="K232">
            <v>11573</v>
          </cell>
          <cell r="L232">
            <v>11573</v>
          </cell>
          <cell r="M232">
            <v>11573</v>
          </cell>
          <cell r="N232">
            <v>11573</v>
          </cell>
          <cell r="O232">
            <v>11573</v>
          </cell>
          <cell r="P232">
            <v>27176</v>
          </cell>
          <cell r="Q232">
            <v>28485</v>
          </cell>
          <cell r="R232">
            <v>33314</v>
          </cell>
          <cell r="S232">
            <v>33314</v>
          </cell>
          <cell r="T232">
            <v>33314</v>
          </cell>
          <cell r="U232">
            <v>33314</v>
          </cell>
          <cell r="V232">
            <v>33314</v>
          </cell>
          <cell r="W232">
            <v>33314</v>
          </cell>
          <cell r="X232">
            <v>33314</v>
          </cell>
          <cell r="Y232">
            <v>33314</v>
          </cell>
          <cell r="Z232">
            <v>33314</v>
          </cell>
          <cell r="AA232">
            <v>33314</v>
          </cell>
          <cell r="AB232">
            <v>22175.740322939429</v>
          </cell>
          <cell r="AC232">
            <v>22175.740322939429</v>
          </cell>
          <cell r="AD232">
            <v>22175.740322939429</v>
          </cell>
          <cell r="AE232">
            <v>24069.840673677827</v>
          </cell>
          <cell r="AF232">
            <v>24069.840673677827</v>
          </cell>
          <cell r="AG232">
            <v>26107.499048677826</v>
          </cell>
          <cell r="AH232">
            <v>26638.886007011159</v>
          </cell>
          <cell r="AI232">
            <v>26638.886007011159</v>
          </cell>
          <cell r="AJ232">
            <v>26638.886007011159</v>
          </cell>
          <cell r="AK232">
            <v>26638.886007011159</v>
          </cell>
          <cell r="AL232">
            <v>26638.886007011159</v>
          </cell>
          <cell r="AM232">
            <v>26638.886007011159</v>
          </cell>
          <cell r="AN232">
            <v>27665.867441564522</v>
          </cell>
          <cell r="AO232">
            <v>27665.867441564522</v>
          </cell>
          <cell r="AP232">
            <v>27665.867441564522</v>
          </cell>
          <cell r="AQ232">
            <v>27665.867441564522</v>
          </cell>
          <cell r="AR232">
            <v>27665.867441564522</v>
          </cell>
          <cell r="AS232">
            <v>27665.867441564522</v>
          </cell>
          <cell r="AT232">
            <v>27665.867441564522</v>
          </cell>
          <cell r="AU232">
            <v>27665.867441564522</v>
          </cell>
          <cell r="AV232">
            <v>27665.867441564522</v>
          </cell>
          <cell r="AW232">
            <v>27665.867441564522</v>
          </cell>
          <cell r="AX232">
            <v>27665.867441564522</v>
          </cell>
          <cell r="AY232">
            <v>27665.867441564522</v>
          </cell>
        </row>
        <row r="237">
          <cell r="D237">
            <v>883.07</v>
          </cell>
          <cell r="E237">
            <v>938.98299999999995</v>
          </cell>
          <cell r="F237">
            <v>1018.6067</v>
          </cell>
          <cell r="G237">
            <v>1066.3480300000001</v>
          </cell>
          <cell r="H237">
            <v>1108.7172270000001</v>
          </cell>
          <cell r="I237">
            <v>1103.7935043</v>
          </cell>
          <cell r="J237">
            <v>1170.52415387</v>
          </cell>
          <cell r="K237">
            <v>1298.7537384830002</v>
          </cell>
          <cell r="L237">
            <v>1455.4223646347002</v>
          </cell>
          <cell r="M237">
            <v>1544.3981281712302</v>
          </cell>
          <cell r="N237">
            <v>1634.6423153541073</v>
          </cell>
          <cell r="O237">
            <v>1639.3180838186963</v>
          </cell>
          <cell r="P237">
            <v>1660.7573328930714</v>
          </cell>
          <cell r="Q237">
            <v>1683.3822995905564</v>
          </cell>
          <cell r="R237">
            <v>1710.4707338192175</v>
          </cell>
          <cell r="S237">
            <v>1735.7279539398721</v>
          </cell>
          <cell r="T237">
            <v>1741.3962523628009</v>
          </cell>
          <cell r="U237">
            <v>1758.6817025842017</v>
          </cell>
          <cell r="V237">
            <v>1792.5669730168963</v>
          </cell>
          <cell r="W237">
            <v>1835.9791831424873</v>
          </cell>
          <cell r="X237">
            <v>1864.4529186650805</v>
          </cell>
          <cell r="Y237">
            <v>1896.9720440005381</v>
          </cell>
          <cell r="Z237">
            <v>1915.3678747839926</v>
          </cell>
          <cell r="AA237">
            <v>1944.4842529807963</v>
          </cell>
          <cell r="AB237">
            <v>3007.8793060301869</v>
          </cell>
          <cell r="AC237">
            <v>2942.3364787718924</v>
          </cell>
          <cell r="AD237">
            <v>2867.4587863852284</v>
          </cell>
          <cell r="AE237">
            <v>2783.9197986199511</v>
          </cell>
          <cell r="AF237">
            <v>2692.4136539248348</v>
          </cell>
          <cell r="AG237">
            <v>2607.8260962265476</v>
          </cell>
          <cell r="AH237">
            <v>2565.54719291333</v>
          </cell>
          <cell r="AI237">
            <v>2562.3256062519167</v>
          </cell>
          <cell r="AJ237">
            <v>2559.4206201767711</v>
          </cell>
          <cell r="AK237">
            <v>2556.7722930433365</v>
          </cell>
          <cell r="AL237">
            <v>2539.9373587720429</v>
          </cell>
          <cell r="AM237">
            <v>2545.8739995053679</v>
          </cell>
          <cell r="AN237">
            <v>2595.9816445437018</v>
          </cell>
          <cell r="AO237">
            <v>2675.4649670915646</v>
          </cell>
          <cell r="AP237">
            <v>2720.1560921419687</v>
          </cell>
          <cell r="AQ237">
            <v>2704.011535000966</v>
          </cell>
          <cell r="AR237">
            <v>2674.7303010383912</v>
          </cell>
          <cell r="AS237">
            <v>2669.2104827079161</v>
          </cell>
          <cell r="AT237">
            <v>2692.8224502980524</v>
          </cell>
          <cell r="AU237">
            <v>2764.8006103999533</v>
          </cell>
          <cell r="AV237">
            <v>2802.5682230939569</v>
          </cell>
          <cell r="AW237">
            <v>2780.0367258041751</v>
          </cell>
          <cell r="AX237">
            <v>2744.863539554352</v>
          </cell>
          <cell r="AY237">
            <v>2733.9083952388896</v>
          </cell>
        </row>
        <row r="251">
          <cell r="D251">
            <v>-4054.4581493944061</v>
          </cell>
          <cell r="E251">
            <v>-4319.4665781976009</v>
          </cell>
          <cell r="F251">
            <v>5860.1802064659714</v>
          </cell>
          <cell r="G251">
            <v>827.17771885975708</v>
          </cell>
          <cell r="H251">
            <v>-2460.7214407608699</v>
          </cell>
          <cell r="I251">
            <v>-6178.8919514733479</v>
          </cell>
          <cell r="J251">
            <v>7825.5061261191768</v>
          </cell>
          <cell r="K251">
            <v>23123.020400936966</v>
          </cell>
          <cell r="L251">
            <v>10500.84531170425</v>
          </cell>
          <cell r="M251">
            <v>25229.911452650595</v>
          </cell>
          <cell r="N251">
            <v>25728.697247565826</v>
          </cell>
          <cell r="O251">
            <v>10174.27650203458</v>
          </cell>
          <cell r="P251">
            <v>19607.670815656929</v>
          </cell>
          <cell r="Q251">
            <v>9804.2096454680031</v>
          </cell>
          <cell r="R251">
            <v>33088.381080984916</v>
          </cell>
          <cell r="S251">
            <v>22863.929138555188</v>
          </cell>
          <cell r="T251">
            <v>13168.887463236166</v>
          </cell>
          <cell r="U251">
            <v>8348.4656528910637</v>
          </cell>
          <cell r="V251">
            <v>42737.304790746923</v>
          </cell>
          <cell r="W251">
            <v>71822.438772972382</v>
          </cell>
          <cell r="X251">
            <v>5474.4789356296133</v>
          </cell>
          <cell r="Y251">
            <v>34318.399566618289</v>
          </cell>
          <cell r="Z251">
            <v>52123.967457953215</v>
          </cell>
          <cell r="AA251">
            <v>-10906.189755499416</v>
          </cell>
          <cell r="AB251">
            <v>22349.92233008843</v>
          </cell>
          <cell r="AC251">
            <v>24389.052454566459</v>
          </cell>
          <cell r="AD251">
            <v>29227.278673087945</v>
          </cell>
          <cell r="AE251">
            <v>47688.901026094427</v>
          </cell>
          <cell r="AF251">
            <v>37135.905863111708</v>
          </cell>
          <cell r="AG251">
            <v>52771.826049957948</v>
          </cell>
          <cell r="AH251">
            <v>54421.476558156552</v>
          </cell>
          <cell r="AI251">
            <v>110581.9963299871</v>
          </cell>
          <cell r="AJ251">
            <v>37076.229413898254</v>
          </cell>
          <cell r="AK251">
            <v>22069.126601826069</v>
          </cell>
          <cell r="AL251">
            <v>50293.864708357491</v>
          </cell>
          <cell r="AM251">
            <v>-15138.668728200908</v>
          </cell>
          <cell r="AN251">
            <v>37552.76694754701</v>
          </cell>
          <cell r="AO251">
            <v>30219.266617495425</v>
          </cell>
          <cell r="AP251">
            <v>39800.585472313222</v>
          </cell>
          <cell r="AQ251">
            <v>53764.577223778433</v>
          </cell>
          <cell r="AR251">
            <v>41445.576374146753</v>
          </cell>
          <cell r="AS251">
            <v>58730.514895414548</v>
          </cell>
          <cell r="AT251">
            <v>76006.790443089674</v>
          </cell>
          <cell r="AU251">
            <v>143398.95537070232</v>
          </cell>
          <cell r="AV251">
            <v>50369.035933252977</v>
          </cell>
          <cell r="AW251">
            <v>39222.75821816337</v>
          </cell>
          <cell r="AX251">
            <v>64955.287023477023</v>
          </cell>
          <cell r="AY251">
            <v>-8993.781930187346</v>
          </cell>
        </row>
      </sheetData>
      <sheetData sheetId="2"/>
      <sheetData sheetId="3">
        <row r="96">
          <cell r="AF96">
            <v>384.3</v>
          </cell>
          <cell r="AG96">
            <v>706.5</v>
          </cell>
          <cell r="AH96">
            <v>748.5</v>
          </cell>
          <cell r="AI96">
            <v>678</v>
          </cell>
          <cell r="AJ96">
            <v>286.875</v>
          </cell>
          <cell r="AK96">
            <v>448.125</v>
          </cell>
          <cell r="AL96">
            <v>521.25</v>
          </cell>
          <cell r="AM96">
            <v>394.6875</v>
          </cell>
          <cell r="AN96">
            <v>22.5</v>
          </cell>
          <cell r="AO96">
            <v>54</v>
          </cell>
          <cell r="AP96">
            <v>238.5</v>
          </cell>
          <cell r="AQ96">
            <v>226.5</v>
          </cell>
          <cell r="AR96">
            <v>541.5</v>
          </cell>
          <cell r="AS96">
            <v>702.75</v>
          </cell>
          <cell r="AT96">
            <v>624</v>
          </cell>
          <cell r="AU96">
            <v>603</v>
          </cell>
          <cell r="AV96">
            <v>226.5</v>
          </cell>
          <cell r="AW96">
            <v>264</v>
          </cell>
          <cell r="AX96">
            <v>199.5</v>
          </cell>
          <cell r="AY96">
            <v>13.5</v>
          </cell>
          <cell r="AZ96">
            <v>22.5</v>
          </cell>
          <cell r="BA96">
            <v>54</v>
          </cell>
          <cell r="BB96">
            <v>238.5</v>
          </cell>
          <cell r="BC96">
            <v>226.5</v>
          </cell>
          <cell r="BD96">
            <v>541.5</v>
          </cell>
          <cell r="BE96">
            <v>702.75</v>
          </cell>
          <cell r="BF96">
            <v>624</v>
          </cell>
          <cell r="BG96">
            <v>603</v>
          </cell>
          <cell r="BH96">
            <v>226.5</v>
          </cell>
          <cell r="BI96">
            <v>264</v>
          </cell>
          <cell r="BJ96">
            <v>199.5</v>
          </cell>
          <cell r="BK96">
            <v>13.5</v>
          </cell>
        </row>
        <row r="97">
          <cell r="AF97">
            <v>2360.6999999999998</v>
          </cell>
          <cell r="AG97">
            <v>2826</v>
          </cell>
          <cell r="AH97">
            <v>2994</v>
          </cell>
          <cell r="AI97">
            <v>2712</v>
          </cell>
          <cell r="AJ97">
            <v>860.625</v>
          </cell>
          <cell r="AK97">
            <v>1344.375</v>
          </cell>
          <cell r="AL97">
            <v>1563.75</v>
          </cell>
          <cell r="AM97">
            <v>1184.0625</v>
          </cell>
          <cell r="AN97">
            <v>90</v>
          </cell>
          <cell r="AO97">
            <v>216</v>
          </cell>
          <cell r="AP97">
            <v>954</v>
          </cell>
          <cell r="AQ97">
            <v>906</v>
          </cell>
          <cell r="AR97">
            <v>2166</v>
          </cell>
          <cell r="AS97">
            <v>2811</v>
          </cell>
          <cell r="AT97">
            <v>2496</v>
          </cell>
          <cell r="AU97">
            <v>2412</v>
          </cell>
          <cell r="AV97">
            <v>906</v>
          </cell>
          <cell r="AW97">
            <v>1056</v>
          </cell>
          <cell r="AX97">
            <v>798</v>
          </cell>
          <cell r="AY97">
            <v>54</v>
          </cell>
          <cell r="AZ97">
            <v>90</v>
          </cell>
          <cell r="BA97">
            <v>216</v>
          </cell>
          <cell r="BB97">
            <v>954</v>
          </cell>
          <cell r="BC97">
            <v>906</v>
          </cell>
          <cell r="BD97">
            <v>2166</v>
          </cell>
          <cell r="BE97">
            <v>2811</v>
          </cell>
          <cell r="BF97">
            <v>2496</v>
          </cell>
          <cell r="BG97">
            <v>2412</v>
          </cell>
          <cell r="BH97">
            <v>906</v>
          </cell>
          <cell r="BI97">
            <v>1056</v>
          </cell>
          <cell r="BJ97">
            <v>798</v>
          </cell>
          <cell r="BK97">
            <v>54</v>
          </cell>
        </row>
        <row r="98">
          <cell r="AF98">
            <v>1414.1832011165293</v>
          </cell>
          <cell r="AG98">
            <v>1997.5800052874945</v>
          </cell>
          <cell r="AH98">
            <v>2451.4209722392147</v>
          </cell>
          <cell r="AI98">
            <v>3206.0519448707596</v>
          </cell>
          <cell r="AJ98">
            <v>2985.0388868511027</v>
          </cell>
          <cell r="AK98">
            <v>2913.3695715800222</v>
          </cell>
          <cell r="AL98">
            <v>3076.2743442496985</v>
          </cell>
          <cell r="AM98">
            <v>2213.2333445338472</v>
          </cell>
          <cell r="AN98">
            <v>3670.2451665395006</v>
          </cell>
          <cell r="AO98">
            <v>3700.2953380519457</v>
          </cell>
          <cell r="AP98">
            <v>3802.9369373642085</v>
          </cell>
          <cell r="AQ98">
            <v>4097.0536809923888</v>
          </cell>
          <cell r="AR98">
            <v>3555.1420946030721</v>
          </cell>
          <cell r="AS98">
            <v>3088.202581423111</v>
          </cell>
          <cell r="AT98">
            <v>5357.8083187509001</v>
          </cell>
          <cell r="AU98">
            <v>6463.5362253436733</v>
          </cell>
          <cell r="AV98">
            <v>3617.0782526085181</v>
          </cell>
          <cell r="AW98">
            <v>4607.0106946683445</v>
          </cell>
          <cell r="AX98">
            <v>5046.5186439170002</v>
          </cell>
          <cell r="AY98">
            <v>3746.2264935443568</v>
          </cell>
          <cell r="AZ98">
            <v>5075.0372994929394</v>
          </cell>
          <cell r="BA98">
            <v>5119.0123151419439</v>
          </cell>
          <cell r="BB98">
            <v>5232.0275688359006</v>
          </cell>
          <cell r="BC98">
            <v>5619.019564037596</v>
          </cell>
          <cell r="BD98">
            <v>4217.0652015951337</v>
          </cell>
          <cell r="BE98">
            <v>3623.1132161517021</v>
          </cell>
          <cell r="BF98">
            <v>6213.3204926446315</v>
          </cell>
          <cell r="BG98">
            <v>7465.5327858979381</v>
          </cell>
          <cell r="BH98">
            <v>4382.4856215701266</v>
          </cell>
          <cell r="BI98">
            <v>5281.1814635589535</v>
          </cell>
          <cell r="BJ98">
            <v>5768.4766032366706</v>
          </cell>
          <cell r="BK98">
            <v>4376.6054904034909</v>
          </cell>
        </row>
        <row r="99">
          <cell r="AF99">
            <v>8687.12537828725</v>
          </cell>
          <cell r="AG99">
            <v>7990.3200211499779</v>
          </cell>
          <cell r="AH99">
            <v>9805.6838889568589</v>
          </cell>
          <cell r="AI99">
            <v>12824.207779483038</v>
          </cell>
          <cell r="AJ99">
            <v>8955.1166605533072</v>
          </cell>
          <cell r="AK99">
            <v>8740.1087147400667</v>
          </cell>
          <cell r="AL99">
            <v>9228.8230327490965</v>
          </cell>
          <cell r="AM99">
            <v>6639.7000336015417</v>
          </cell>
          <cell r="AN99">
            <v>11010.735499618502</v>
          </cell>
          <cell r="AO99">
            <v>11100.886014155836</v>
          </cell>
          <cell r="AP99">
            <v>11408.810812092626</v>
          </cell>
          <cell r="AQ99">
            <v>12291.161042977166</v>
          </cell>
          <cell r="AR99">
            <v>8295.3315540738349</v>
          </cell>
          <cell r="AS99">
            <v>7205.8060233205915</v>
          </cell>
          <cell r="AT99">
            <v>12501.5527437521</v>
          </cell>
          <cell r="AU99">
            <v>15081.584525801905</v>
          </cell>
          <cell r="AV99">
            <v>8439.8492560865416</v>
          </cell>
          <cell r="AW99">
            <v>10749.691620892803</v>
          </cell>
          <cell r="AX99">
            <v>11775.210169139666</v>
          </cell>
          <cell r="AY99">
            <v>8741.1951516034987</v>
          </cell>
          <cell r="AZ99">
            <v>11841.753698816859</v>
          </cell>
          <cell r="BA99">
            <v>11944.362068664535</v>
          </cell>
          <cell r="BB99">
            <v>12208.064327283768</v>
          </cell>
          <cell r="BC99">
            <v>13111.045649421056</v>
          </cell>
          <cell r="BD99">
            <v>9839.818803721977</v>
          </cell>
          <cell r="BE99">
            <v>8453.930837687305</v>
          </cell>
          <cell r="BF99">
            <v>14497.747816170808</v>
          </cell>
          <cell r="BG99">
            <v>17419.57650042852</v>
          </cell>
          <cell r="BH99">
            <v>10225.79978366363</v>
          </cell>
          <cell r="BI99">
            <v>12322.756748304226</v>
          </cell>
          <cell r="BJ99">
            <v>13459.778740885566</v>
          </cell>
          <cell r="BK99">
            <v>10212.079477608144</v>
          </cell>
        </row>
        <row r="100">
          <cell r="AF100">
            <v>157.54421281352893</v>
          </cell>
          <cell r="AG100">
            <v>228.84783471569688</v>
          </cell>
          <cell r="AH100">
            <v>284.26012209941683</v>
          </cell>
          <cell r="AI100">
            <v>343.41316253193162</v>
          </cell>
          <cell r="AJ100">
            <v>332.96385176878351</v>
          </cell>
          <cell r="AK100">
            <v>356.49584627873844</v>
          </cell>
          <cell r="AL100">
            <v>416.68321491310667</v>
          </cell>
          <cell r="AM100">
            <v>200.54089824599163</v>
          </cell>
          <cell r="AN100">
            <v>278.54382209172496</v>
          </cell>
          <cell r="AO100">
            <v>266.98467899720561</v>
          </cell>
          <cell r="AP100">
            <v>345.45699782171664</v>
          </cell>
          <cell r="AQ100">
            <v>248.47722679562852</v>
          </cell>
          <cell r="AR100">
            <v>356.35288978183615</v>
          </cell>
          <cell r="AS100">
            <v>419.75005967391121</v>
          </cell>
          <cell r="AT100">
            <v>408.18491564643557</v>
          </cell>
          <cell r="AU100">
            <v>420.38382070764948</v>
          </cell>
          <cell r="AV100">
            <v>452.65452836419593</v>
          </cell>
          <cell r="AW100">
            <v>426.83594397727899</v>
          </cell>
          <cell r="AX100">
            <v>407.22578733864225</v>
          </cell>
          <cell r="AY100">
            <v>346.13334865570607</v>
          </cell>
          <cell r="AZ100">
            <v>321.23272455393942</v>
          </cell>
          <cell r="BA100">
            <v>309.01713528922443</v>
          </cell>
          <cell r="BB100">
            <v>481.43416075780635</v>
          </cell>
          <cell r="BC100">
            <v>361.12931624025993</v>
          </cell>
          <cell r="BD100">
            <v>345.46155726584442</v>
          </cell>
          <cell r="BE100">
            <v>513.59002680867218</v>
          </cell>
          <cell r="BF100">
            <v>476.34888480014007</v>
          </cell>
          <cell r="BG100">
            <v>491.79595171213168</v>
          </cell>
          <cell r="BH100">
            <v>294.96696834823075</v>
          </cell>
          <cell r="BI100">
            <v>501.01266293283953</v>
          </cell>
          <cell r="BJ100">
            <v>478.1519031568692</v>
          </cell>
          <cell r="BK100">
            <v>282.55880295681976</v>
          </cell>
        </row>
        <row r="101">
          <cell r="AF101">
            <v>967.77159299739196</v>
          </cell>
          <cell r="AG101">
            <v>915.39133886278751</v>
          </cell>
          <cell r="AH101">
            <v>1137.0404883976673</v>
          </cell>
          <cell r="AI101">
            <v>1373.6526501277265</v>
          </cell>
          <cell r="AJ101">
            <v>998.89155530635048</v>
          </cell>
          <cell r="AK101">
            <v>1069.4875388362152</v>
          </cell>
          <cell r="AL101">
            <v>1250.04964473932</v>
          </cell>
          <cell r="AM101">
            <v>601.62269473797483</v>
          </cell>
          <cell r="AN101">
            <v>835.63146627517494</v>
          </cell>
          <cell r="AO101">
            <v>800.95403699161682</v>
          </cell>
          <cell r="AP101">
            <v>1036.3709934651499</v>
          </cell>
          <cell r="AQ101">
            <v>745.43168038688555</v>
          </cell>
          <cell r="AR101">
            <v>831.49007615761775</v>
          </cell>
          <cell r="AS101">
            <v>979.41680590579278</v>
          </cell>
          <cell r="AT101">
            <v>952.43146984168288</v>
          </cell>
          <cell r="AU101">
            <v>980.89558165118217</v>
          </cell>
          <cell r="AV101">
            <v>1056.1938995164571</v>
          </cell>
          <cell r="AW101">
            <v>995.95053594698436</v>
          </cell>
          <cell r="AX101">
            <v>950.19350379016521</v>
          </cell>
          <cell r="AY101">
            <v>807.64448019664746</v>
          </cell>
          <cell r="AZ101">
            <v>749.54302395919194</v>
          </cell>
          <cell r="BA101">
            <v>721.03998234152357</v>
          </cell>
          <cell r="BB101">
            <v>1123.3463751015481</v>
          </cell>
          <cell r="BC101">
            <v>842.63507122727322</v>
          </cell>
          <cell r="BD101">
            <v>806.07696695363688</v>
          </cell>
          <cell r="BE101">
            <v>1198.3767292202351</v>
          </cell>
          <cell r="BF101">
            <v>1111.4807312003268</v>
          </cell>
          <cell r="BG101">
            <v>1147.5238873283072</v>
          </cell>
          <cell r="BH101">
            <v>688.25625947920514</v>
          </cell>
          <cell r="BI101">
            <v>1169.0295468432921</v>
          </cell>
          <cell r="BJ101">
            <v>1115.6877740326947</v>
          </cell>
          <cell r="BK101">
            <v>659.30387356591268</v>
          </cell>
        </row>
        <row r="102"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</row>
        <row r="103"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</row>
      </sheetData>
      <sheetData sheetId="4"/>
      <sheetData sheetId="5">
        <row r="1">
          <cell r="A1" t="str">
            <v>Sentient HR Services Inc.</v>
          </cell>
        </row>
        <row r="2">
          <cell r="A2" t="str">
            <v>Pro-Forma Financial Statements - Consolidated</v>
          </cell>
        </row>
        <row r="3">
          <cell r="A3"/>
        </row>
        <row r="5">
          <cell r="A5" t="str">
            <v>Income Statement</v>
          </cell>
          <cell r="D5">
            <v>44927</v>
          </cell>
          <cell r="E5">
            <v>44958</v>
          </cell>
          <cell r="F5">
            <v>44986</v>
          </cell>
          <cell r="G5">
            <v>45017</v>
          </cell>
          <cell r="H5">
            <v>45047</v>
          </cell>
          <cell r="I5">
            <v>45078</v>
          </cell>
          <cell r="J5">
            <v>45108</v>
          </cell>
          <cell r="K5">
            <v>45139</v>
          </cell>
          <cell r="L5">
            <v>45170</v>
          </cell>
          <cell r="M5">
            <v>45200</v>
          </cell>
          <cell r="N5">
            <v>45231</v>
          </cell>
          <cell r="O5">
            <v>45261</v>
          </cell>
          <cell r="P5">
            <v>45292</v>
          </cell>
          <cell r="Q5">
            <v>45323</v>
          </cell>
          <cell r="R5">
            <v>45352</v>
          </cell>
          <cell r="S5">
            <v>45383</v>
          </cell>
          <cell r="T5">
            <v>45413</v>
          </cell>
          <cell r="U5">
            <v>45444</v>
          </cell>
          <cell r="V5">
            <v>45474</v>
          </cell>
          <cell r="W5">
            <v>45505</v>
          </cell>
          <cell r="X5">
            <v>45536</v>
          </cell>
          <cell r="Y5">
            <v>45566</v>
          </cell>
          <cell r="Z5">
            <v>45597</v>
          </cell>
          <cell r="AA5">
            <v>45627</v>
          </cell>
          <cell r="AB5">
            <v>45658</v>
          </cell>
          <cell r="AC5">
            <v>45689</v>
          </cell>
          <cell r="AD5">
            <v>45717</v>
          </cell>
          <cell r="AE5">
            <v>45748</v>
          </cell>
          <cell r="AF5">
            <v>45778</v>
          </cell>
          <cell r="AG5">
            <v>45809</v>
          </cell>
          <cell r="AH5">
            <v>45839</v>
          </cell>
          <cell r="AI5">
            <v>45870</v>
          </cell>
          <cell r="AJ5">
            <v>45901</v>
          </cell>
          <cell r="AK5">
            <v>45931</v>
          </cell>
          <cell r="AL5">
            <v>45962</v>
          </cell>
          <cell r="AM5">
            <v>45992</v>
          </cell>
          <cell r="AN5">
            <v>46023</v>
          </cell>
          <cell r="AO5">
            <v>46054</v>
          </cell>
          <cell r="AP5">
            <v>46082</v>
          </cell>
          <cell r="AQ5">
            <v>46113</v>
          </cell>
          <cell r="AR5">
            <v>46143</v>
          </cell>
          <cell r="AS5">
            <v>46174</v>
          </cell>
          <cell r="AT5">
            <v>46204</v>
          </cell>
          <cell r="AU5">
            <v>46235</v>
          </cell>
          <cell r="AV5">
            <v>46266</v>
          </cell>
          <cell r="AW5">
            <v>46296</v>
          </cell>
          <cell r="AX5">
            <v>46327</v>
          </cell>
          <cell r="AY5">
            <v>46357</v>
          </cell>
          <cell r="AZ5">
            <v>46388</v>
          </cell>
          <cell r="BA5">
            <v>46419</v>
          </cell>
          <cell r="BB5">
            <v>46447</v>
          </cell>
          <cell r="BC5">
            <v>46478</v>
          </cell>
          <cell r="BD5">
            <v>46508</v>
          </cell>
          <cell r="BE5">
            <v>46539</v>
          </cell>
          <cell r="BF5">
            <v>46569</v>
          </cell>
          <cell r="BG5">
            <v>46600</v>
          </cell>
          <cell r="BH5">
            <v>46631</v>
          </cell>
          <cell r="BI5">
            <v>46661</v>
          </cell>
          <cell r="BJ5">
            <v>46692</v>
          </cell>
          <cell r="BK5">
            <v>46722</v>
          </cell>
        </row>
        <row r="6">
          <cell r="D6"/>
        </row>
        <row r="7">
          <cell r="A7" t="str">
            <v>6553-NORP</v>
          </cell>
          <cell r="B7" t="str">
            <v>QUALIFIED SUPP. - 3RD PARTY</v>
          </cell>
          <cell r="D7">
            <v>54177.5</v>
          </cell>
          <cell r="E7">
            <v>50418.875</v>
          </cell>
          <cell r="F7">
            <v>56575.90625</v>
          </cell>
          <cell r="G7">
            <v>70163.53125</v>
          </cell>
          <cell r="H7">
            <v>74310.375</v>
          </cell>
          <cell r="I7">
            <v>78250.875</v>
          </cell>
          <cell r="J7">
            <v>101314.16000000002</v>
          </cell>
          <cell r="K7">
            <v>67085.960227999996</v>
          </cell>
          <cell r="L7">
            <v>52091.469281600002</v>
          </cell>
          <cell r="M7">
            <v>58297.795935034868</v>
          </cell>
          <cell r="N7">
            <v>63946.040959860846</v>
          </cell>
          <cell r="O7">
            <v>45701.156952779616</v>
          </cell>
          <cell r="P7">
            <v>54571.085766986114</v>
          </cell>
          <cell r="Q7">
            <v>52752.513951261724</v>
          </cell>
          <cell r="R7">
            <v>22580.990864661362</v>
          </cell>
          <cell r="S7">
            <v>35899.467205480323</v>
          </cell>
          <cell r="T7">
            <v>37887.997401753513</v>
          </cell>
          <cell r="U7">
            <v>33810.689823030683</v>
          </cell>
          <cell r="V7">
            <v>72608.149359818257</v>
          </cell>
          <cell r="W7">
            <v>94579.504481561147</v>
          </cell>
          <cell r="X7">
            <v>66124.106847888164</v>
          </cell>
          <cell r="Y7">
            <v>60706.487995826174</v>
          </cell>
          <cell r="Z7">
            <v>50006.748744889032</v>
          </cell>
          <cell r="AA7">
            <v>44906.518631113941</v>
          </cell>
          <cell r="AB7">
            <v>57918.248141305863</v>
          </cell>
          <cell r="AC7">
            <v>65254.090456297949</v>
          </cell>
          <cell r="AD7">
            <v>78694.917099095357</v>
          </cell>
          <cell r="AE7">
            <v>62600.007724630894</v>
          </cell>
          <cell r="AF7">
            <v>57769.383765610211</v>
          </cell>
          <cell r="AG7">
            <v>81601.143215994132</v>
          </cell>
          <cell r="AH7">
            <v>100140.54671597191</v>
          </cell>
          <cell r="AI7">
            <v>130967.22194797051</v>
          </cell>
          <cell r="AJ7">
            <v>121938.83852786753</v>
          </cell>
          <cell r="AK7">
            <v>119011.14699904389</v>
          </cell>
          <cell r="AL7">
            <v>125665.80696260017</v>
          </cell>
          <cell r="AM7">
            <v>90410.582124207649</v>
          </cell>
          <cell r="AN7">
            <v>155801.90731960177</v>
          </cell>
          <cell r="AO7">
            <v>157077.53710030508</v>
          </cell>
          <cell r="AP7">
            <v>161434.67299111062</v>
          </cell>
          <cell r="AQ7">
            <v>173919.92875812689</v>
          </cell>
          <cell r="AR7">
            <v>150915.78191590038</v>
          </cell>
          <cell r="AS7">
            <v>131094.19958141106</v>
          </cell>
          <cell r="AT7">
            <v>227438.9631309757</v>
          </cell>
          <cell r="AU7">
            <v>274377.11276583892</v>
          </cell>
          <cell r="AV7">
            <v>153544.97182323158</v>
          </cell>
          <cell r="AW7">
            <v>195567.60398867121</v>
          </cell>
          <cell r="AX7">
            <v>214224.71643427663</v>
          </cell>
          <cell r="AY7">
            <v>159027.31465095794</v>
          </cell>
          <cell r="AZ7">
            <v>220510.3706629682</v>
          </cell>
          <cell r="BA7">
            <v>222421.08509291743</v>
          </cell>
          <cell r="BB7">
            <v>227331.59786591987</v>
          </cell>
          <cell r="BC7">
            <v>244146.40005743352</v>
          </cell>
          <cell r="BD7">
            <v>183231.48300930855</v>
          </cell>
          <cell r="BE7">
            <v>157424.26924179145</v>
          </cell>
          <cell r="BF7">
            <v>269968.77540540922</v>
          </cell>
          <cell r="BG7">
            <v>324377.39954726538</v>
          </cell>
          <cell r="BH7">
            <v>190419.00025722198</v>
          </cell>
          <cell r="BI7">
            <v>229467.33459163652</v>
          </cell>
          <cell r="BJ7">
            <v>250640.30841063333</v>
          </cell>
          <cell r="BK7">
            <v>190163.50855803167</v>
          </cell>
          <cell r="BN7"/>
          <cell r="BO7"/>
          <cell r="BP7"/>
          <cell r="BQ7"/>
        </row>
        <row r="8">
          <cell r="A8" t="str">
            <v>6555-CFEL</v>
          </cell>
          <cell r="B8" t="str">
            <v>QUALIFIED SUPP. - CFEL</v>
          </cell>
          <cell r="D8">
            <v>3690.74</v>
          </cell>
          <cell r="E8">
            <v>15296.9</v>
          </cell>
          <cell r="F8">
            <v>22558.32</v>
          </cell>
          <cell r="G8">
            <v>23037.5</v>
          </cell>
          <cell r="H8">
            <v>14670.28</v>
          </cell>
          <cell r="I8">
            <v>17582.22</v>
          </cell>
          <cell r="J8">
            <v>15075.74</v>
          </cell>
          <cell r="K8">
            <v>24448.859999999997</v>
          </cell>
          <cell r="L8">
            <v>12609.884999999998</v>
          </cell>
          <cell r="M8">
            <v>25234.453999999998</v>
          </cell>
          <cell r="N8">
            <v>24048.720999999998</v>
          </cell>
          <cell r="O8">
            <v>17756.627</v>
          </cell>
          <cell r="P8">
            <v>10003.875</v>
          </cell>
          <cell r="Q8">
            <v>8689.08</v>
          </cell>
          <cell r="R8">
            <v>13662.434999999999</v>
          </cell>
          <cell r="S8">
            <v>15348.8025</v>
          </cell>
          <cell r="T8">
            <v>8774.8274999999994</v>
          </cell>
          <cell r="U8">
            <v>12461.97</v>
          </cell>
          <cell r="V8">
            <v>9807.3150000000005</v>
          </cell>
          <cell r="W8">
            <v>7614.375</v>
          </cell>
          <cell r="X8">
            <v>8345.3549999999996</v>
          </cell>
          <cell r="Y8">
            <v>9259.08</v>
          </cell>
          <cell r="Z8">
            <v>13648.797644999999</v>
          </cell>
          <cell r="AA8">
            <v>13751.561250000001</v>
          </cell>
          <cell r="AB8">
            <v>3325.9590000000003</v>
          </cell>
          <cell r="AC8">
            <v>5643.2024999999994</v>
          </cell>
          <cell r="AD8">
            <v>4495.4324999999999</v>
          </cell>
          <cell r="AE8">
            <v>11649.8655</v>
          </cell>
          <cell r="AF8">
            <v>16336.592999999999</v>
          </cell>
          <cell r="AG8">
            <v>30033.314999999999</v>
          </cell>
          <cell r="AH8">
            <v>31818.734999999997</v>
          </cell>
          <cell r="AI8">
            <v>28821.78</v>
          </cell>
          <cell r="AJ8">
            <v>12195.05625</v>
          </cell>
          <cell r="AK8">
            <v>19049.793750000001</v>
          </cell>
          <cell r="AL8">
            <v>22158.337499999998</v>
          </cell>
          <cell r="AM8">
            <v>16778.165624999998</v>
          </cell>
          <cell r="AN8">
            <v>992.47500000000002</v>
          </cell>
          <cell r="AO8">
            <v>2381.94</v>
          </cell>
          <cell r="AP8">
            <v>10520.235000000001</v>
          </cell>
          <cell r="AQ8">
            <v>9990.9149999999991</v>
          </cell>
          <cell r="AR8">
            <v>23885.564999999999</v>
          </cell>
          <cell r="AS8">
            <v>30998.302499999998</v>
          </cell>
          <cell r="AT8">
            <v>27524.639999999999</v>
          </cell>
          <cell r="AU8">
            <v>26598.329999999998</v>
          </cell>
          <cell r="AV8">
            <v>9990.9149999999991</v>
          </cell>
          <cell r="AW8">
            <v>11645.039999999999</v>
          </cell>
          <cell r="AX8">
            <v>8799.9449999999997</v>
          </cell>
          <cell r="AY8">
            <v>595.48500000000001</v>
          </cell>
          <cell r="AZ8">
            <v>1014.975</v>
          </cell>
          <cell r="BA8">
            <v>2435.94</v>
          </cell>
          <cell r="BB8">
            <v>10758.735000000001</v>
          </cell>
          <cell r="BC8">
            <v>10217.414999999999</v>
          </cell>
          <cell r="BD8">
            <v>24427.064999999999</v>
          </cell>
          <cell r="BE8">
            <v>31701.052499999998</v>
          </cell>
          <cell r="BF8">
            <v>28148.639999999999</v>
          </cell>
          <cell r="BG8">
            <v>27201.329999999998</v>
          </cell>
          <cell r="BH8">
            <v>10217.414999999999</v>
          </cell>
          <cell r="BI8">
            <v>11909.039999999999</v>
          </cell>
          <cell r="BJ8">
            <v>8999.4449999999997</v>
          </cell>
          <cell r="BK8">
            <v>608.98500000000001</v>
          </cell>
          <cell r="BN8"/>
          <cell r="BO8"/>
          <cell r="BP8"/>
          <cell r="BQ8"/>
        </row>
        <row r="9">
          <cell r="A9" t="str">
            <v>6553-OTWA</v>
          </cell>
          <cell r="B9" t="str">
            <v>QUALIFIED SUPP. - OTTAWA</v>
          </cell>
          <cell r="D9">
            <v>466.56</v>
          </cell>
          <cell r="E9">
            <v>1338.48</v>
          </cell>
          <cell r="F9">
            <v>3553.2000000000003</v>
          </cell>
          <cell r="G9">
            <v>5751</v>
          </cell>
          <cell r="H9">
            <v>6539.4000000000005</v>
          </cell>
          <cell r="I9">
            <v>10123.200000000001</v>
          </cell>
          <cell r="J9">
            <v>5335.7760000000007</v>
          </cell>
          <cell r="K9">
            <v>5353.4188800000002</v>
          </cell>
          <cell r="L9">
            <v>4932.1929455999998</v>
          </cell>
          <cell r="M9">
            <v>4935.7335513600001</v>
          </cell>
          <cell r="N9">
            <v>5372.7740737920003</v>
          </cell>
          <cell r="O9">
            <v>3630.7246063139996</v>
          </cell>
          <cell r="P9">
            <v>4981.3200000000006</v>
          </cell>
          <cell r="Q9">
            <v>3531.4650000000001</v>
          </cell>
          <cell r="R9">
            <v>3722.3550000000005</v>
          </cell>
          <cell r="S9">
            <v>4401.6507000000001</v>
          </cell>
          <cell r="T9">
            <v>4206.6872437500015</v>
          </cell>
          <cell r="U9">
            <v>4182.3191315625008</v>
          </cell>
          <cell r="V9">
            <v>6168.8747624765638</v>
          </cell>
          <cell r="W9">
            <v>7468.8372292232825</v>
          </cell>
          <cell r="X9">
            <v>5653.7952626872275</v>
          </cell>
          <cell r="Y9">
            <v>6590.9688745156045</v>
          </cell>
          <cell r="Z9">
            <v>5581.0539004508682</v>
          </cell>
          <cell r="AA9">
            <v>2598.8846937847788</v>
          </cell>
          <cell r="AB9">
            <v>2826.7982741797314</v>
          </cell>
          <cell r="AC9">
            <v>5031.9140100347877</v>
          </cell>
          <cell r="AD9">
            <v>6202.8749716403527</v>
          </cell>
          <cell r="AE9">
            <v>4439.4503482560513</v>
          </cell>
          <cell r="AF9">
            <v>5545.5562910362187</v>
          </cell>
          <cell r="AG9">
            <v>8055.4437819925306</v>
          </cell>
          <cell r="AH9">
            <v>10005.956297899473</v>
          </cell>
          <cell r="AI9">
            <v>12088.143321123995</v>
          </cell>
          <cell r="AJ9">
            <v>11720.327582261181</v>
          </cell>
          <cell r="AK9">
            <v>12548.653789011594</v>
          </cell>
          <cell r="AL9">
            <v>14667.249164941355</v>
          </cell>
          <cell r="AM9">
            <v>7059.0396182589056</v>
          </cell>
          <cell r="AN9">
            <v>10361.830181812169</v>
          </cell>
          <cell r="AO9">
            <v>9931.8300586960486</v>
          </cell>
          <cell r="AP9">
            <v>12851.000318967859</v>
          </cell>
          <cell r="AQ9">
            <v>9243.3528367973813</v>
          </cell>
          <cell r="AR9">
            <v>13256.327499884306</v>
          </cell>
          <cell r="AS9">
            <v>15614.702219869498</v>
          </cell>
          <cell r="AT9">
            <v>15184.478862047405</v>
          </cell>
          <cell r="AU9">
            <v>15638.278130324561</v>
          </cell>
          <cell r="AV9">
            <v>16838.748455148088</v>
          </cell>
          <cell r="AW9">
            <v>15878.29711595478</v>
          </cell>
          <cell r="AX9">
            <v>15148.799288997492</v>
          </cell>
          <cell r="AY9">
            <v>12876.160569992267</v>
          </cell>
          <cell r="AZ9">
            <v>12592.322802514425</v>
          </cell>
          <cell r="BA9">
            <v>12113.471703337598</v>
          </cell>
          <cell r="BB9">
            <v>18872.21910170601</v>
          </cell>
          <cell r="BC9">
            <v>14156.26919661819</v>
          </cell>
          <cell r="BD9">
            <v>13542.093044821102</v>
          </cell>
          <cell r="BE9">
            <v>20132.72905089995</v>
          </cell>
          <cell r="BF9">
            <v>18672.876284165493</v>
          </cell>
          <cell r="BG9">
            <v>19278.401307115564</v>
          </cell>
          <cell r="BH9">
            <v>11562.705159250647</v>
          </cell>
          <cell r="BI9">
            <v>19639.696386967313</v>
          </cell>
          <cell r="BJ9">
            <v>18743.554603749275</v>
          </cell>
          <cell r="BK9">
            <v>11076.305075907336</v>
          </cell>
          <cell r="BN9"/>
          <cell r="BO9"/>
          <cell r="BP9"/>
          <cell r="BQ9"/>
        </row>
        <row r="10">
          <cell r="A10" t="str">
            <v>6553-WEST</v>
          </cell>
          <cell r="B10" t="str">
            <v>QUALIFIED SUPP. - WEST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N10"/>
          <cell r="BO10"/>
          <cell r="BP10"/>
          <cell r="BQ10"/>
        </row>
        <row r="11">
          <cell r="A11" t="str">
            <v>8600</v>
          </cell>
          <cell r="B11" t="str">
            <v>MGMT FEE - QUALIFIED</v>
          </cell>
          <cell r="D11">
            <v>-148.23999999999995</v>
          </cell>
          <cell r="E11">
            <v>-564.39999999999975</v>
          </cell>
          <cell r="F11">
            <v>-832.31999999999971</v>
          </cell>
          <cell r="G11">
            <v>-849.99999999999966</v>
          </cell>
          <cell r="H11">
            <v>-541.27999999999975</v>
          </cell>
          <cell r="I11">
            <v>-648.71999999999969</v>
          </cell>
          <cell r="J11">
            <v>-556.23999999999978</v>
          </cell>
          <cell r="K11">
            <v>-905.75999999999965</v>
          </cell>
          <cell r="L11">
            <v>-467.1599999999998</v>
          </cell>
          <cell r="M11">
            <v>-934.86399999999969</v>
          </cell>
          <cell r="N11">
            <v>-890.93599999999969</v>
          </cell>
          <cell r="O11">
            <v>-657.83199999999977</v>
          </cell>
          <cell r="P11">
            <v>-356.99999999999983</v>
          </cell>
          <cell r="Q11">
            <v>-310.07999999999987</v>
          </cell>
          <cell r="R11">
            <v>-487.55999999999977</v>
          </cell>
          <cell r="S11">
            <v>-547.73999999999978</v>
          </cell>
          <cell r="T11">
            <v>-313.13999999999987</v>
          </cell>
          <cell r="U11">
            <v>-444.7199999999998</v>
          </cell>
          <cell r="V11">
            <v>-328.43999999999988</v>
          </cell>
          <cell r="W11">
            <v>-254.99999999999989</v>
          </cell>
          <cell r="X11">
            <v>-279.4799999999999</v>
          </cell>
          <cell r="Y11">
            <v>-310.07999999999987</v>
          </cell>
          <cell r="Z11">
            <v>-457.08851999999979</v>
          </cell>
          <cell r="AA11">
            <v>-460.5299999999998</v>
          </cell>
          <cell r="AB11">
            <v>-111.38399999999996</v>
          </cell>
          <cell r="AC11">
            <v>-180.53999999999994</v>
          </cell>
          <cell r="AD11">
            <v>-143.81999999999994</v>
          </cell>
          <cell r="AE11">
            <v>-372.70799999999986</v>
          </cell>
          <cell r="AF11">
            <v>-522.6479999999998</v>
          </cell>
          <cell r="AG11">
            <v>-960.83999999999958</v>
          </cell>
          <cell r="AH11">
            <v>-1017.9599999999996</v>
          </cell>
          <cell r="AI11">
            <v>-922.07999999999959</v>
          </cell>
          <cell r="AJ11">
            <v>-390.14999999999986</v>
          </cell>
          <cell r="AK11">
            <v>-609.4499999999997</v>
          </cell>
          <cell r="AL11">
            <v>-708.89999999999975</v>
          </cell>
          <cell r="AM11">
            <v>-536.77499999999975</v>
          </cell>
          <cell r="AN11">
            <v>-30.599999999999987</v>
          </cell>
          <cell r="AO11">
            <v>-73.439999999999969</v>
          </cell>
          <cell r="AP11">
            <v>-324.35999999999984</v>
          </cell>
          <cell r="AQ11">
            <v>-308.03999999999985</v>
          </cell>
          <cell r="AR11">
            <v>-736.43999999999971</v>
          </cell>
          <cell r="AS11">
            <v>-955.73999999999955</v>
          </cell>
          <cell r="AT11">
            <v>-848.63999999999965</v>
          </cell>
          <cell r="AU11">
            <v>-820.0799999999997</v>
          </cell>
          <cell r="AV11">
            <v>-308.03999999999985</v>
          </cell>
          <cell r="AW11">
            <v>-359.03999999999985</v>
          </cell>
          <cell r="AX11">
            <v>-271.31999999999988</v>
          </cell>
          <cell r="AY11">
            <v>-18.359999999999992</v>
          </cell>
          <cell r="AZ11">
            <v>-30.599999999999987</v>
          </cell>
          <cell r="BA11">
            <v>-73.439999999999969</v>
          </cell>
          <cell r="BB11">
            <v>-324.35999999999984</v>
          </cell>
          <cell r="BC11">
            <v>-308.03999999999985</v>
          </cell>
          <cell r="BD11">
            <v>-736.43999999999971</v>
          </cell>
          <cell r="BE11">
            <v>-955.73999999999955</v>
          </cell>
          <cell r="BF11">
            <v>-848.63999999999965</v>
          </cell>
          <cell r="BG11">
            <v>-820.0799999999997</v>
          </cell>
          <cell r="BH11">
            <v>-308.03999999999985</v>
          </cell>
          <cell r="BI11">
            <v>-359.03999999999985</v>
          </cell>
          <cell r="BJ11">
            <v>-271.31999999999988</v>
          </cell>
          <cell r="BK11">
            <v>-18.359999999999992</v>
          </cell>
          <cell r="BN11"/>
          <cell r="BO11"/>
          <cell r="BP11"/>
          <cell r="BQ11"/>
        </row>
        <row r="12">
          <cell r="A12" t="str">
            <v>Qualified Supply Revenue</v>
          </cell>
          <cell r="D12">
            <v>58186.559999999998</v>
          </cell>
          <cell r="E12">
            <v>66489.854999999996</v>
          </cell>
          <cell r="F12">
            <v>81855.106250000012</v>
          </cell>
          <cell r="G12">
            <v>98102.03125</v>
          </cell>
          <cell r="H12">
            <v>94978.774999999994</v>
          </cell>
          <cell r="I12">
            <v>105307.575</v>
          </cell>
          <cell r="J12">
            <v>121169.43600000002</v>
          </cell>
          <cell r="K12">
            <v>95982.479108</v>
          </cell>
          <cell r="L12">
            <v>69166.387227200001</v>
          </cell>
          <cell r="M12">
            <v>87533.119486394862</v>
          </cell>
          <cell r="N12">
            <v>92476.600033652838</v>
          </cell>
          <cell r="O12">
            <v>66430.676559093627</v>
          </cell>
          <cell r="P12">
            <v>69199.280766986121</v>
          </cell>
          <cell r="Q12">
            <v>64662.978951261728</v>
          </cell>
          <cell r="R12">
            <v>39478.220864661365</v>
          </cell>
          <cell r="S12">
            <v>55102.180405480321</v>
          </cell>
          <cell r="T12">
            <v>50556.372145503512</v>
          </cell>
          <cell r="U12">
            <v>50010.258954593184</v>
          </cell>
          <cell r="V12">
            <v>88255.899122294824</v>
          </cell>
          <cell r="W12">
            <v>109407.71671078443</v>
          </cell>
          <cell r="X12">
            <v>79843.777110575393</v>
          </cell>
          <cell r="Y12">
            <v>76246.456870341775</v>
          </cell>
          <cell r="Z12">
            <v>68779.511770339901</v>
          </cell>
          <cell r="AA12">
            <v>60796.434574898718</v>
          </cell>
          <cell r="AB12">
            <v>63959.621415485599</v>
          </cell>
          <cell r="AC12">
            <v>75748.666966332748</v>
          </cell>
          <cell r="AD12">
            <v>89249.4045707357</v>
          </cell>
          <cell r="AE12">
            <v>78316.615572886949</v>
          </cell>
          <cell r="AF12">
            <v>79128.885056646424</v>
          </cell>
          <cell r="AG12">
            <v>118729.06199798668</v>
          </cell>
          <cell r="AH12">
            <v>140947.2780138714</v>
          </cell>
          <cell r="AI12">
            <v>170955.06526909451</v>
          </cell>
          <cell r="AJ12">
            <v>145464.07236012872</v>
          </cell>
          <cell r="AK12">
            <v>150000.14453805547</v>
          </cell>
          <cell r="AL12">
            <v>161782.49362754152</v>
          </cell>
          <cell r="AM12">
            <v>113711.01236746655</v>
          </cell>
          <cell r="AN12">
            <v>167125.61250141394</v>
          </cell>
          <cell r="AO12">
            <v>169317.86715900112</v>
          </cell>
          <cell r="AP12">
            <v>184481.54831007851</v>
          </cell>
          <cell r="AQ12">
            <v>192846.15659492428</v>
          </cell>
          <cell r="AR12">
            <v>187321.23441578468</v>
          </cell>
          <cell r="AS12">
            <v>176751.46430128056</v>
          </cell>
          <cell r="AT12">
            <v>269299.44199302309</v>
          </cell>
          <cell r="AU12">
            <v>315793.64089616347</v>
          </cell>
          <cell r="AV12">
            <v>180066.59527837965</v>
          </cell>
          <cell r="AW12">
            <v>222731.90110462598</v>
          </cell>
          <cell r="AX12">
            <v>237902.14072327412</v>
          </cell>
          <cell r="AY12">
            <v>172480.6002209502</v>
          </cell>
          <cell r="AZ12">
            <v>234087.06846548262</v>
          </cell>
          <cell r="BA12">
            <v>236897.05679625503</v>
          </cell>
          <cell r="BB12">
            <v>256638.19196762587</v>
          </cell>
          <cell r="BC12">
            <v>268212.04425405175</v>
          </cell>
          <cell r="BD12">
            <v>220464.20105412966</v>
          </cell>
          <cell r="BE12">
            <v>208302.31079269139</v>
          </cell>
          <cell r="BF12">
            <v>315941.6516895747</v>
          </cell>
          <cell r="BG12">
            <v>370037.05085438094</v>
          </cell>
          <cell r="BH12">
            <v>211891.08041647263</v>
          </cell>
          <cell r="BI12">
            <v>260657.03097860384</v>
          </cell>
          <cell r="BJ12">
            <v>278111.9880143826</v>
          </cell>
          <cell r="BK12">
            <v>201830.43863393899</v>
          </cell>
          <cell r="BN12"/>
          <cell r="BO12"/>
          <cell r="BP12"/>
          <cell r="BQ12"/>
        </row>
        <row r="13"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N13"/>
          <cell r="BO13"/>
          <cell r="BP13"/>
          <cell r="BQ13"/>
        </row>
        <row r="14">
          <cell r="A14" t="str">
            <v>6557-NORP</v>
          </cell>
          <cell r="B14" t="str">
            <v>NON QUALIFIED - 3RD PARTY</v>
          </cell>
          <cell r="D14">
            <v>142528.5</v>
          </cell>
          <cell r="E14">
            <v>134213.625</v>
          </cell>
          <cell r="F14">
            <v>150603.46875</v>
          </cell>
          <cell r="G14">
            <v>186773.34375</v>
          </cell>
          <cell r="H14">
            <v>197812.125</v>
          </cell>
          <cell r="I14">
            <v>208301.625</v>
          </cell>
          <cell r="J14">
            <v>269695.44000000006</v>
          </cell>
          <cell r="K14">
            <v>244432.01350400003</v>
          </cell>
          <cell r="L14">
            <v>189798.62074880005</v>
          </cell>
          <cell r="M14">
            <v>212411.77132765186</v>
          </cell>
          <cell r="N14">
            <v>232991.51557652277</v>
          </cell>
          <cell r="O14">
            <v>166515.10652101884</v>
          </cell>
          <cell r="P14">
            <v>281085.29141580622</v>
          </cell>
          <cell r="Q14">
            <v>271718.17361708533</v>
          </cell>
          <cell r="R14">
            <v>184728.27023575126</v>
          </cell>
          <cell r="S14">
            <v>239297.01890835346</v>
          </cell>
          <cell r="T14">
            <v>309950.27032563864</v>
          </cell>
          <cell r="U14">
            <v>276595.04775144614</v>
          </cell>
          <cell r="V14">
            <v>350706.37140506151</v>
          </cell>
          <cell r="W14">
            <v>456830.74308423727</v>
          </cell>
          <cell r="X14">
            <v>319387.64146297041</v>
          </cell>
          <cell r="Y14">
            <v>293219.87013131619</v>
          </cell>
          <cell r="Z14">
            <v>312579.62587305909</v>
          </cell>
          <cell r="AA14">
            <v>280699.36849093391</v>
          </cell>
          <cell r="AB14">
            <v>362032.42141557392</v>
          </cell>
          <cell r="AC14">
            <v>343933.21360800648</v>
          </cell>
          <cell r="AD14">
            <v>414775.46531177324</v>
          </cell>
          <cell r="AE14">
            <v>329944.40161628765</v>
          </cell>
          <cell r="AF14">
            <v>304483.74450896808</v>
          </cell>
          <cell r="AG14">
            <v>280060.71674130671</v>
          </cell>
          <cell r="AH14">
            <v>343689.22030793788</v>
          </cell>
          <cell r="AI14">
            <v>449488.48267088045</v>
          </cell>
          <cell r="AJ14">
            <v>313876.83895239339</v>
          </cell>
          <cell r="AK14">
            <v>306340.81045163929</v>
          </cell>
          <cell r="AL14">
            <v>323470.24729785579</v>
          </cell>
          <cell r="AM14">
            <v>232721.48617773401</v>
          </cell>
          <cell r="AN14">
            <v>396937.01476124697</v>
          </cell>
          <cell r="AO14">
            <v>400186.94081031787</v>
          </cell>
          <cell r="AP14">
            <v>411287.62977593916</v>
          </cell>
          <cell r="AQ14">
            <v>443096.35559932684</v>
          </cell>
          <cell r="AR14">
            <v>299046.70252436172</v>
          </cell>
          <cell r="AS14">
            <v>259769.3071407073</v>
          </cell>
          <cell r="AT14">
            <v>450680.97641226318</v>
          </cell>
          <cell r="AU14">
            <v>543691.12215515866</v>
          </cell>
          <cell r="AV14">
            <v>304256.5656819198</v>
          </cell>
          <cell r="AW14">
            <v>387526.38293318555</v>
          </cell>
          <cell r="AX14">
            <v>424496.32659748493</v>
          </cell>
          <cell r="AY14">
            <v>315120.08521530608</v>
          </cell>
          <cell r="AZ14">
            <v>438736.97454116459</v>
          </cell>
          <cell r="BA14">
            <v>442538.61464402103</v>
          </cell>
          <cell r="BB14">
            <v>452308.78332586354</v>
          </cell>
          <cell r="BC14">
            <v>485764.24131105008</v>
          </cell>
          <cell r="BD14">
            <v>364565.28667789925</v>
          </cell>
          <cell r="BE14">
            <v>313218.13753631461</v>
          </cell>
          <cell r="BF14">
            <v>537141.55658912833</v>
          </cell>
          <cell r="BG14">
            <v>645395.30934087664</v>
          </cell>
          <cell r="BH14">
            <v>378865.88198473747</v>
          </cell>
          <cell r="BI14">
            <v>456558.1375246715</v>
          </cell>
          <cell r="BJ14">
            <v>498684.8023498102</v>
          </cell>
          <cell r="BK14">
            <v>378357.54464538168</v>
          </cell>
          <cell r="BN14"/>
          <cell r="BO14"/>
          <cell r="BP14"/>
          <cell r="BQ14"/>
        </row>
        <row r="15">
          <cell r="A15" t="str">
            <v>6556-CFEL</v>
          </cell>
          <cell r="B15" t="str">
            <v>NON QUALIFIED - CFEL</v>
          </cell>
          <cell r="D15">
            <v>25063.56</v>
          </cell>
          <cell r="E15">
            <v>37628.460000000006</v>
          </cell>
          <cell r="F15">
            <v>51370.73</v>
          </cell>
          <cell r="G15">
            <v>39890.280000000006</v>
          </cell>
          <cell r="H15">
            <v>47840.920000000006</v>
          </cell>
          <cell r="I15">
            <v>60657.900000000009</v>
          </cell>
          <cell r="J15">
            <v>46778.55</v>
          </cell>
          <cell r="K15">
            <v>59821.170000000013</v>
          </cell>
          <cell r="L15">
            <v>105018.25500000002</v>
          </cell>
          <cell r="M15">
            <v>93403.912000000026</v>
          </cell>
          <cell r="N15">
            <v>89014.988000000012</v>
          </cell>
          <cell r="O15">
            <v>65725.156000000017</v>
          </cell>
          <cell r="P15">
            <v>37033.5</v>
          </cell>
          <cell r="Q15">
            <v>32166.240000000002</v>
          </cell>
          <cell r="R15">
            <v>113798.65500000001</v>
          </cell>
          <cell r="S15">
            <v>127844.93250000001</v>
          </cell>
          <cell r="T15">
            <v>73088.257500000007</v>
          </cell>
          <cell r="U15">
            <v>103799.61000000002</v>
          </cell>
          <cell r="V15">
            <v>34070.82</v>
          </cell>
          <cell r="W15">
            <v>26452.500000000004</v>
          </cell>
          <cell r="X15">
            <v>28991.940000000002</v>
          </cell>
          <cell r="Y15">
            <v>32166.240000000002</v>
          </cell>
          <cell r="Z15">
            <v>67172.967085000011</v>
          </cell>
          <cell r="AA15">
            <v>67678.721250000002</v>
          </cell>
          <cell r="AB15">
            <v>17744.337</v>
          </cell>
          <cell r="AC15">
            <v>28036.357500000002</v>
          </cell>
          <cell r="AD15">
            <v>22334.047500000001</v>
          </cell>
          <cell r="AE15">
            <v>62742.181500000006</v>
          </cell>
          <cell r="AF15">
            <v>87983.289000000004</v>
          </cell>
          <cell r="AG15">
            <v>105325.02</v>
          </cell>
          <cell r="AH15">
            <v>111586.38</v>
          </cell>
          <cell r="AI15">
            <v>101076.24</v>
          </cell>
          <cell r="AJ15">
            <v>32075.493750000001</v>
          </cell>
          <cell r="AK15">
            <v>50104.856250000004</v>
          </cell>
          <cell r="AL15">
            <v>58280.962500000001</v>
          </cell>
          <cell r="AM15">
            <v>44130.009375000001</v>
          </cell>
          <cell r="AN15">
            <v>3475.8</v>
          </cell>
          <cell r="AO15">
            <v>8341.9200000000019</v>
          </cell>
          <cell r="AP15">
            <v>36843.480000000003</v>
          </cell>
          <cell r="AQ15">
            <v>34989.72</v>
          </cell>
          <cell r="AR15">
            <v>83650.920000000013</v>
          </cell>
          <cell r="AS15">
            <v>108560.82</v>
          </cell>
          <cell r="AT15">
            <v>96395.520000000019</v>
          </cell>
          <cell r="AU15">
            <v>93151.440000000017</v>
          </cell>
          <cell r="AV15">
            <v>34989.72</v>
          </cell>
          <cell r="AW15">
            <v>40782.720000000001</v>
          </cell>
          <cell r="AX15">
            <v>30818.760000000002</v>
          </cell>
          <cell r="AY15">
            <v>2085.4800000000005</v>
          </cell>
          <cell r="AZ15">
            <v>3520.8</v>
          </cell>
          <cell r="BA15">
            <v>8449.9200000000019</v>
          </cell>
          <cell r="BB15">
            <v>37320.480000000003</v>
          </cell>
          <cell r="BC15">
            <v>35442.720000000001</v>
          </cell>
          <cell r="BD15">
            <v>84733.920000000013</v>
          </cell>
          <cell r="BE15">
            <v>109966.32</v>
          </cell>
          <cell r="BF15">
            <v>97643.520000000019</v>
          </cell>
          <cell r="BG15">
            <v>94357.440000000017</v>
          </cell>
          <cell r="BH15">
            <v>35442.720000000001</v>
          </cell>
          <cell r="BI15">
            <v>41310.720000000001</v>
          </cell>
          <cell r="BJ15">
            <v>31217.760000000002</v>
          </cell>
          <cell r="BK15">
            <v>2112.4800000000005</v>
          </cell>
          <cell r="BN15"/>
          <cell r="BO15"/>
          <cell r="BP15"/>
          <cell r="BQ15"/>
        </row>
        <row r="16">
          <cell r="A16" t="str">
            <v>6557-OTWA</v>
          </cell>
          <cell r="B16" t="str">
            <v>NON QUALIFIED - OTTAWA</v>
          </cell>
          <cell r="D16">
            <v>1294.2179999999998</v>
          </cell>
          <cell r="E16">
            <v>3712.8877500000003</v>
          </cell>
          <cell r="F16">
            <v>9856.4287499999991</v>
          </cell>
          <cell r="G16">
            <v>15953.034374999999</v>
          </cell>
          <cell r="H16">
            <v>18140.023125</v>
          </cell>
          <cell r="I16">
            <v>28081.334999999999</v>
          </cell>
          <cell r="J16">
            <v>14801.220300000001</v>
          </cell>
          <cell r="K16">
            <v>19800.214551999998</v>
          </cell>
          <cell r="L16">
            <v>18242.263630739999</v>
          </cell>
          <cell r="M16">
            <v>18255.358954543997</v>
          </cell>
          <cell r="N16">
            <v>19871.8018868168</v>
          </cell>
          <cell r="O16">
            <v>13428.638370297473</v>
          </cell>
          <cell r="P16">
            <v>26205.907999999999</v>
          </cell>
          <cell r="Q16">
            <v>18578.458499999997</v>
          </cell>
          <cell r="R16">
            <v>31101.934500000003</v>
          </cell>
          <cell r="S16">
            <v>29967.057779999999</v>
          </cell>
          <cell r="T16">
            <v>35148.746188125006</v>
          </cell>
          <cell r="U16">
            <v>34945.139753718751</v>
          </cell>
          <cell r="V16">
            <v>32453.438945697661</v>
          </cell>
          <cell r="W16">
            <v>39292.328398095327</v>
          </cell>
          <cell r="X16">
            <v>29743.690127278973</v>
          </cell>
          <cell r="Y16">
            <v>34674.006880991277</v>
          </cell>
          <cell r="Z16">
            <v>37996.600845247791</v>
          </cell>
          <cell r="AA16">
            <v>17693.572954847616</v>
          </cell>
          <cell r="AB16">
            <v>19245.240703617914</v>
          </cell>
          <cell r="AC16">
            <v>26458.187793266919</v>
          </cell>
          <cell r="AD16">
            <v>32615.189872189625</v>
          </cell>
          <cell r="AE16">
            <v>23342.968655426364</v>
          </cell>
          <cell r="AF16">
            <v>29158.958097011418</v>
          </cell>
          <cell r="AG16">
            <v>27580.741039935787</v>
          </cell>
          <cell r="AH16">
            <v>34259.029915421714</v>
          </cell>
          <cell r="AI16">
            <v>41388.154348348398</v>
          </cell>
          <cell r="AJ16">
            <v>30096.602561380339</v>
          </cell>
          <cell r="AK16">
            <v>32223.659545135164</v>
          </cell>
          <cell r="AL16">
            <v>37663.99579599571</v>
          </cell>
          <cell r="AM16">
            <v>18126.891792455182</v>
          </cell>
          <cell r="AN16">
            <v>26848.839011421369</v>
          </cell>
          <cell r="AO16">
            <v>25734.653208540643</v>
          </cell>
          <cell r="AP16">
            <v>33298.600020035265</v>
          </cell>
          <cell r="AQ16">
            <v>23950.719890830631</v>
          </cell>
          <cell r="AR16">
            <v>26715.776146944256</v>
          </cell>
          <cell r="AS16">
            <v>31468.661973753118</v>
          </cell>
          <cell r="AT16">
            <v>30601.623126013266</v>
          </cell>
          <cell r="AU16">
            <v>31516.175038452478</v>
          </cell>
          <cell r="AV16">
            <v>33935.509991463761</v>
          </cell>
          <cell r="AW16">
            <v>31999.890719976604</v>
          </cell>
          <cell r="AX16">
            <v>30529.717276778003</v>
          </cell>
          <cell r="AY16">
            <v>25949.61714871828</v>
          </cell>
          <cell r="AZ16">
            <v>25581.903407727219</v>
          </cell>
          <cell r="BA16">
            <v>24609.094597316198</v>
          </cell>
          <cell r="BB16">
            <v>38339.811782215831</v>
          </cell>
          <cell r="BC16">
            <v>28759.13498098683</v>
          </cell>
          <cell r="BD16">
            <v>27511.406882127623</v>
          </cell>
          <cell r="BE16">
            <v>40900.597768286621</v>
          </cell>
          <cell r="BF16">
            <v>37934.837355867145</v>
          </cell>
          <cell r="BG16">
            <v>39164.990274515119</v>
          </cell>
          <cell r="BH16">
            <v>23490.18613602527</v>
          </cell>
          <cell r="BI16">
            <v>39898.978433761557</v>
          </cell>
          <cell r="BJ16">
            <v>38078.42372773587</v>
          </cell>
          <cell r="BK16">
            <v>22502.041204804598</v>
          </cell>
          <cell r="BN16"/>
          <cell r="BO16"/>
          <cell r="BP16"/>
          <cell r="BQ16"/>
        </row>
        <row r="17">
          <cell r="A17" t="str">
            <v>6557-WEST</v>
          </cell>
          <cell r="B17" t="str">
            <v>NON QUALIFIED - WEST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N17"/>
          <cell r="BO17"/>
          <cell r="BP17"/>
          <cell r="BQ17"/>
        </row>
        <row r="18">
          <cell r="A18" t="str">
            <v>8601</v>
          </cell>
          <cell r="B18" t="str">
            <v>MGMT FEE - NON QUAL.</v>
          </cell>
          <cell r="D18">
            <v>-1465.5599999999997</v>
          </cell>
          <cell r="E18">
            <v>-3041.4600000000032</v>
          </cell>
          <cell r="F18">
            <v>-4152.230000000005</v>
          </cell>
          <cell r="G18">
            <v>-2060.2800000000002</v>
          </cell>
          <cell r="H18">
            <v>-2470.92</v>
          </cell>
          <cell r="I18">
            <v>-3132.9</v>
          </cell>
          <cell r="J18">
            <v>-2416.0500000000002</v>
          </cell>
          <cell r="K18">
            <v>-3116.9700000000003</v>
          </cell>
          <cell r="L18">
            <v>-5471.9549999999999</v>
          </cell>
          <cell r="M18">
            <v>-4866.7920000000004</v>
          </cell>
          <cell r="N18">
            <v>-4638.1080000000002</v>
          </cell>
          <cell r="O18">
            <v>-3424.5960000000005</v>
          </cell>
          <cell r="P18">
            <v>-1858.5</v>
          </cell>
          <cell r="Q18">
            <v>-1614.24</v>
          </cell>
          <cell r="R18">
            <v>-5710.9049999999997</v>
          </cell>
          <cell r="S18">
            <v>-6415.8074999999999</v>
          </cell>
          <cell r="T18">
            <v>-3667.8825000000002</v>
          </cell>
          <cell r="U18">
            <v>-5209.1099999999997</v>
          </cell>
          <cell r="V18">
            <v>-1709.82</v>
          </cell>
          <cell r="W18">
            <v>-1327.5</v>
          </cell>
          <cell r="X18">
            <v>-1454.94</v>
          </cell>
          <cell r="Y18">
            <v>-1614.24</v>
          </cell>
          <cell r="Z18">
            <v>-3371.0278349999999</v>
          </cell>
          <cell r="AA18">
            <v>-3396.4087500000001</v>
          </cell>
          <cell r="AB18">
            <v>-890.48699999999997</v>
          </cell>
          <cell r="AC18">
            <v>-1331.4825000000001</v>
          </cell>
          <cell r="AD18">
            <v>-1060.6724999999999</v>
          </cell>
          <cell r="AE18">
            <v>-2979.7065000000002</v>
          </cell>
          <cell r="AF18">
            <v>-4178.4389999999994</v>
          </cell>
          <cell r="AG18">
            <v>-5002.0200000000004</v>
          </cell>
          <cell r="AH18">
            <v>-5299.38</v>
          </cell>
          <cell r="AI18">
            <v>-4800.24</v>
          </cell>
          <cell r="AJ18">
            <v>-1523.3062500000001</v>
          </cell>
          <cell r="AK18">
            <v>-2379.5437499999998</v>
          </cell>
          <cell r="AL18">
            <v>-2767.8375000000001</v>
          </cell>
          <cell r="AM18">
            <v>-2095.7906250000001</v>
          </cell>
          <cell r="AN18">
            <v>-159.30000000000001</v>
          </cell>
          <cell r="AO18">
            <v>-382.32</v>
          </cell>
          <cell r="AP18">
            <v>-1688.58</v>
          </cell>
          <cell r="AQ18">
            <v>-1603.6200000000001</v>
          </cell>
          <cell r="AR18">
            <v>-3833.82</v>
          </cell>
          <cell r="AS18">
            <v>-4975.47</v>
          </cell>
          <cell r="AT18">
            <v>-4417.92</v>
          </cell>
          <cell r="AU18">
            <v>-4269.24</v>
          </cell>
          <cell r="AV18">
            <v>-1603.6200000000001</v>
          </cell>
          <cell r="AW18">
            <v>-1869.1200000000001</v>
          </cell>
          <cell r="AX18">
            <v>-1412.46</v>
          </cell>
          <cell r="AY18">
            <v>-95.58</v>
          </cell>
          <cell r="AZ18">
            <v>-159.30000000000001</v>
          </cell>
          <cell r="BA18">
            <v>-382.32</v>
          </cell>
          <cell r="BB18">
            <v>-1688.58</v>
          </cell>
          <cell r="BC18">
            <v>-1603.6200000000001</v>
          </cell>
          <cell r="BD18">
            <v>-3833.82</v>
          </cell>
          <cell r="BE18">
            <v>-4975.47</v>
          </cell>
          <cell r="BF18">
            <v>-4417.92</v>
          </cell>
          <cell r="BG18">
            <v>-4269.24</v>
          </cell>
          <cell r="BH18">
            <v>-1603.6200000000001</v>
          </cell>
          <cell r="BI18">
            <v>-1869.1200000000001</v>
          </cell>
          <cell r="BJ18">
            <v>-1412.46</v>
          </cell>
          <cell r="BK18">
            <v>-95.58</v>
          </cell>
          <cell r="BN18"/>
          <cell r="BO18"/>
          <cell r="BP18"/>
          <cell r="BQ18"/>
        </row>
        <row r="19">
          <cell r="A19" t="str">
            <v>Non Qualified Supply Revenue</v>
          </cell>
          <cell r="D19">
            <v>167420.71799999999</v>
          </cell>
          <cell r="E19">
            <v>172513.51275000002</v>
          </cell>
          <cell r="F19">
            <v>207678.39749999999</v>
          </cell>
          <cell r="G19">
            <v>240556.37812499999</v>
          </cell>
          <cell r="H19">
            <v>261322.14812499998</v>
          </cell>
          <cell r="I19">
            <v>293907.96000000002</v>
          </cell>
          <cell r="J19">
            <v>328859.16030000005</v>
          </cell>
          <cell r="K19">
            <v>320936.42805600009</v>
          </cell>
          <cell r="L19">
            <v>307587.18437954003</v>
          </cell>
          <cell r="M19">
            <v>319204.25028219586</v>
          </cell>
          <cell r="N19">
            <v>337240.1974633396</v>
          </cell>
          <cell r="O19">
            <v>242244.30489131634</v>
          </cell>
          <cell r="P19">
            <v>342466.19941580622</v>
          </cell>
          <cell r="Q19">
            <v>320848.63211708533</v>
          </cell>
          <cell r="R19">
            <v>323917.95473575126</v>
          </cell>
          <cell r="S19">
            <v>390693.20168835344</v>
          </cell>
          <cell r="T19">
            <v>414519.39151376364</v>
          </cell>
          <cell r="U19">
            <v>410130.68750516488</v>
          </cell>
          <cell r="V19">
            <v>415520.81035075919</v>
          </cell>
          <cell r="W19">
            <v>521248.0714823326</v>
          </cell>
          <cell r="X19">
            <v>376668.33159024938</v>
          </cell>
          <cell r="Y19">
            <v>358445.87701230746</v>
          </cell>
          <cell r="Z19">
            <v>414378.16596830689</v>
          </cell>
          <cell r="AA19">
            <v>362675.2539457815</v>
          </cell>
          <cell r="AB19">
            <v>398131.51211919182</v>
          </cell>
          <cell r="AC19">
            <v>397096.27640127338</v>
          </cell>
          <cell r="AD19">
            <v>468664.03018396284</v>
          </cell>
          <cell r="AE19">
            <v>413049.84527171403</v>
          </cell>
          <cell r="AF19">
            <v>417447.55260597949</v>
          </cell>
          <cell r="AG19">
            <v>407964.4577812425</v>
          </cell>
          <cell r="AH19">
            <v>484235.25022335962</v>
          </cell>
          <cell r="AI19">
            <v>587152.63701922889</v>
          </cell>
          <cell r="AJ19">
            <v>374525.62901377375</v>
          </cell>
          <cell r="AK19">
            <v>386289.78249677445</v>
          </cell>
          <cell r="AL19">
            <v>416647.36809385149</v>
          </cell>
          <cell r="AM19">
            <v>292882.59672018915</v>
          </cell>
          <cell r="AN19">
            <v>427102.35377266834</v>
          </cell>
          <cell r="AO19">
            <v>433881.19401885848</v>
          </cell>
          <cell r="AP19">
            <v>479741.12979597441</v>
          </cell>
          <cell r="AQ19">
            <v>500433.1754901575</v>
          </cell>
          <cell r="AR19">
            <v>405579.57867130596</v>
          </cell>
          <cell r="AS19">
            <v>394823.31911446049</v>
          </cell>
          <cell r="AT19">
            <v>573260.19953827653</v>
          </cell>
          <cell r="AU19">
            <v>664089.49719361123</v>
          </cell>
          <cell r="AV19">
            <v>371578.17567338352</v>
          </cell>
          <cell r="AW19">
            <v>458439.87365316215</v>
          </cell>
          <cell r="AX19">
            <v>484432.34387426294</v>
          </cell>
          <cell r="AY19">
            <v>343059.60236402432</v>
          </cell>
          <cell r="AZ19">
            <v>467680.37794889178</v>
          </cell>
          <cell r="BA19">
            <v>475215.30924133718</v>
          </cell>
          <cell r="BB19">
            <v>526280.4951080794</v>
          </cell>
          <cell r="BC19">
            <v>548362.47629203694</v>
          </cell>
          <cell r="BD19">
            <v>472976.79356002685</v>
          </cell>
          <cell r="BE19">
            <v>459109.58530460123</v>
          </cell>
          <cell r="BF19">
            <v>668301.99394499545</v>
          </cell>
          <cell r="BG19">
            <v>774648.49961539183</v>
          </cell>
          <cell r="BH19">
            <v>436195.16812076274</v>
          </cell>
          <cell r="BI19">
            <v>535898.71595843299</v>
          </cell>
          <cell r="BJ19">
            <v>566568.52607754606</v>
          </cell>
          <cell r="BK19">
            <v>402876.48585018626</v>
          </cell>
          <cell r="BN19"/>
          <cell r="BO19"/>
          <cell r="BP19"/>
          <cell r="BQ19"/>
        </row>
        <row r="20">
          <cell r="A20" t="str">
            <v>Total Supply Revenue</v>
          </cell>
          <cell r="D20">
            <v>225607.27799999999</v>
          </cell>
          <cell r="E20">
            <v>239003.36775000003</v>
          </cell>
          <cell r="F20">
            <v>289533.50375000003</v>
          </cell>
          <cell r="G20">
            <v>338658.40937499999</v>
          </cell>
          <cell r="H20">
            <v>356300.92312499997</v>
          </cell>
          <cell r="I20">
            <v>399215.53500000003</v>
          </cell>
          <cell r="J20">
            <v>450028.59630000009</v>
          </cell>
          <cell r="K20">
            <v>416918.90716400009</v>
          </cell>
          <cell r="L20">
            <v>376753.57160674001</v>
          </cell>
          <cell r="M20">
            <v>406737.36976859072</v>
          </cell>
          <cell r="N20">
            <v>429716.79749699245</v>
          </cell>
          <cell r="O20">
            <v>308674.98145040998</v>
          </cell>
          <cell r="P20">
            <v>411665.48018279235</v>
          </cell>
          <cell r="Q20">
            <v>385511.61106834706</v>
          </cell>
          <cell r="R20">
            <v>363396.17560041265</v>
          </cell>
          <cell r="S20">
            <v>445795.38209383376</v>
          </cell>
          <cell r="T20">
            <v>465075.76365926716</v>
          </cell>
          <cell r="U20">
            <v>460140.9464597581</v>
          </cell>
          <cell r="V20">
            <v>503776.70947305404</v>
          </cell>
          <cell r="W20">
            <v>630655.78819311701</v>
          </cell>
          <cell r="X20">
            <v>456512.10870082479</v>
          </cell>
          <cell r="Y20">
            <v>434692.33388264925</v>
          </cell>
          <cell r="Z20">
            <v>483157.6777386468</v>
          </cell>
          <cell r="AA20">
            <v>423471.68852068024</v>
          </cell>
          <cell r="AB20">
            <v>462091.13353467744</v>
          </cell>
          <cell r="AC20">
            <v>472844.94336760615</v>
          </cell>
          <cell r="AD20">
            <v>557913.43475469854</v>
          </cell>
          <cell r="AE20">
            <v>491366.46084460098</v>
          </cell>
          <cell r="AF20">
            <v>496576.43766262592</v>
          </cell>
          <cell r="AG20">
            <v>526693.51977922919</v>
          </cell>
          <cell r="AH20">
            <v>625182.52823723108</v>
          </cell>
          <cell r="AI20">
            <v>758107.70228832343</v>
          </cell>
          <cell r="AJ20">
            <v>519989.7013739025</v>
          </cell>
          <cell r="AK20">
            <v>536289.92703482998</v>
          </cell>
          <cell r="AL20">
            <v>578429.86172139295</v>
          </cell>
          <cell r="AM20">
            <v>406593.60908765567</v>
          </cell>
          <cell r="AN20">
            <v>594227.96627408231</v>
          </cell>
          <cell r="AO20">
            <v>603199.06117785955</v>
          </cell>
          <cell r="AP20">
            <v>664222.67810605292</v>
          </cell>
          <cell r="AQ20">
            <v>693279.33208508184</v>
          </cell>
          <cell r="AR20">
            <v>592900.81308709062</v>
          </cell>
          <cell r="AS20">
            <v>571574.78341574105</v>
          </cell>
          <cell r="AT20">
            <v>842559.64153129957</v>
          </cell>
          <cell r="AU20">
            <v>979883.13808977464</v>
          </cell>
          <cell r="AV20">
            <v>551644.77095176314</v>
          </cell>
          <cell r="AW20">
            <v>681171.77475778817</v>
          </cell>
          <cell r="AX20">
            <v>722334.48459753708</v>
          </cell>
          <cell r="AY20">
            <v>515540.20258497453</v>
          </cell>
          <cell r="AZ20">
            <v>701767.4464143744</v>
          </cell>
          <cell r="BA20">
            <v>712112.36603759218</v>
          </cell>
          <cell r="BB20">
            <v>782918.68707570527</v>
          </cell>
          <cell r="BC20">
            <v>816574.52054608869</v>
          </cell>
          <cell r="BD20">
            <v>693440.99461415655</v>
          </cell>
          <cell r="BE20">
            <v>667411.89609729266</v>
          </cell>
          <cell r="BF20">
            <v>984243.64563457016</v>
          </cell>
          <cell r="BG20">
            <v>1144685.5504697729</v>
          </cell>
          <cell r="BH20">
            <v>648086.24853723543</v>
          </cell>
          <cell r="BI20">
            <v>796555.74693703686</v>
          </cell>
          <cell r="BJ20">
            <v>844680.51409192872</v>
          </cell>
          <cell r="BK20">
            <v>604706.92448412522</v>
          </cell>
          <cell r="BN20"/>
          <cell r="BO20"/>
          <cell r="BP20"/>
          <cell r="BQ20"/>
        </row>
        <row r="21">
          <cell r="D21"/>
          <cell r="BN21"/>
          <cell r="BO21"/>
          <cell r="BP21"/>
          <cell r="BQ21"/>
        </row>
        <row r="22">
          <cell r="A22" t="str">
            <v>6558-CFEL</v>
          </cell>
          <cell r="B22" t="str">
            <v>PLACEMENT - CFEL</v>
          </cell>
          <cell r="D22">
            <v>20833.333333333332</v>
          </cell>
          <cell r="E22">
            <v>20833.333333333332</v>
          </cell>
          <cell r="F22">
            <v>20833.333333333332</v>
          </cell>
          <cell r="G22">
            <v>20833.333333333332</v>
          </cell>
          <cell r="H22">
            <v>20833.333333333332</v>
          </cell>
          <cell r="I22">
            <v>20833.333333333332</v>
          </cell>
          <cell r="J22">
            <v>20833.333333333332</v>
          </cell>
          <cell r="K22">
            <v>20833.333333333332</v>
          </cell>
          <cell r="L22">
            <v>20833.333333333332</v>
          </cell>
          <cell r="M22">
            <v>20833.333333333332</v>
          </cell>
          <cell r="N22">
            <v>20833.333333333332</v>
          </cell>
          <cell r="O22">
            <v>20833.333333333332</v>
          </cell>
          <cell r="P22">
            <v>20833.333333333332</v>
          </cell>
          <cell r="Q22">
            <v>20833.333333333332</v>
          </cell>
          <cell r="R22">
            <v>20833.333333333332</v>
          </cell>
          <cell r="S22">
            <v>20833.333333333332</v>
          </cell>
          <cell r="T22">
            <v>20833.333333333332</v>
          </cell>
          <cell r="U22">
            <v>20833.333333333332</v>
          </cell>
          <cell r="V22">
            <v>20833.333333333332</v>
          </cell>
          <cell r="W22">
            <v>20833.333333333332</v>
          </cell>
          <cell r="X22">
            <v>20833.333333333332</v>
          </cell>
          <cell r="Y22">
            <v>20833.333333333332</v>
          </cell>
          <cell r="Z22">
            <v>20833.333333333332</v>
          </cell>
          <cell r="AA22">
            <v>20833.333333333332</v>
          </cell>
          <cell r="AB22">
            <v>20833.333333333332</v>
          </cell>
          <cell r="AC22">
            <v>20833.333333333332</v>
          </cell>
          <cell r="AD22">
            <v>20833.333333333332</v>
          </cell>
          <cell r="AE22">
            <v>20833.333333333332</v>
          </cell>
          <cell r="AF22">
            <v>20833.333333333332</v>
          </cell>
          <cell r="AG22">
            <v>20833.333333333332</v>
          </cell>
          <cell r="AH22">
            <v>20833.333333333332</v>
          </cell>
          <cell r="AI22">
            <v>20833.333333333332</v>
          </cell>
          <cell r="AJ22">
            <v>20833.333333333332</v>
          </cell>
          <cell r="AK22">
            <v>20833.333333333332</v>
          </cell>
          <cell r="AL22">
            <v>20833.333333333332</v>
          </cell>
          <cell r="AM22">
            <v>20833.333333333332</v>
          </cell>
          <cell r="AN22">
            <v>20833.333333333332</v>
          </cell>
          <cell r="AO22">
            <v>20833.333333333332</v>
          </cell>
          <cell r="AP22">
            <v>20833.333333333332</v>
          </cell>
          <cell r="AQ22">
            <v>20833.333333333332</v>
          </cell>
          <cell r="AR22">
            <v>20833.333333333332</v>
          </cell>
          <cell r="AS22">
            <v>20833.333333333332</v>
          </cell>
          <cell r="AT22">
            <v>20833.333333333332</v>
          </cell>
          <cell r="AU22">
            <v>20833.333333333332</v>
          </cell>
          <cell r="AV22">
            <v>20833.333333333332</v>
          </cell>
          <cell r="AW22">
            <v>20833.333333333332</v>
          </cell>
          <cell r="AX22">
            <v>20833.333333333332</v>
          </cell>
          <cell r="AY22">
            <v>20833.333333333332</v>
          </cell>
          <cell r="AZ22">
            <v>20833.333333333332</v>
          </cell>
          <cell r="BA22">
            <v>20833.333333333332</v>
          </cell>
          <cell r="BB22">
            <v>20833.333333333332</v>
          </cell>
          <cell r="BC22">
            <v>20833.333333333332</v>
          </cell>
          <cell r="BD22">
            <v>20833.333333333332</v>
          </cell>
          <cell r="BE22">
            <v>20833.333333333332</v>
          </cell>
          <cell r="BF22">
            <v>20833.333333333332</v>
          </cell>
          <cell r="BG22">
            <v>20833.333333333332</v>
          </cell>
          <cell r="BH22">
            <v>20833.333333333332</v>
          </cell>
          <cell r="BI22">
            <v>20833.333333333332</v>
          </cell>
          <cell r="BJ22">
            <v>20833.333333333332</v>
          </cell>
          <cell r="BK22">
            <v>20833.333333333332</v>
          </cell>
          <cell r="BN22"/>
          <cell r="BO22"/>
          <cell r="BP22"/>
          <cell r="BQ22"/>
        </row>
        <row r="23">
          <cell r="A23" t="str">
            <v>6055-NORP</v>
          </cell>
          <cell r="B23" t="str">
            <v>SAIL DISCOUNT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N23"/>
          <cell r="BO23"/>
          <cell r="BP23"/>
          <cell r="BQ23"/>
        </row>
        <row r="24">
          <cell r="A24" t="str">
            <v>6558-NORP</v>
          </cell>
          <cell r="B24" t="str">
            <v>PLACEMENT - 3rd PARTY</v>
          </cell>
          <cell r="D24">
            <v>2000</v>
          </cell>
          <cell r="E24">
            <v>2000</v>
          </cell>
          <cell r="F24">
            <v>4000</v>
          </cell>
          <cell r="G24">
            <v>5000</v>
          </cell>
          <cell r="H24">
            <v>3000</v>
          </cell>
          <cell r="I24">
            <v>2000</v>
          </cell>
          <cell r="J24">
            <v>6000</v>
          </cell>
          <cell r="K24">
            <v>3000</v>
          </cell>
          <cell r="L24">
            <v>5000</v>
          </cell>
          <cell r="M24">
            <v>4000</v>
          </cell>
          <cell r="N24">
            <v>0</v>
          </cell>
          <cell r="O24">
            <v>6000</v>
          </cell>
          <cell r="P24">
            <v>2000</v>
          </cell>
          <cell r="Q24">
            <v>2000</v>
          </cell>
          <cell r="R24">
            <v>4000</v>
          </cell>
          <cell r="S24">
            <v>5000</v>
          </cell>
          <cell r="T24">
            <v>3000</v>
          </cell>
          <cell r="U24">
            <v>7000</v>
          </cell>
          <cell r="V24">
            <v>6000</v>
          </cell>
          <cell r="W24">
            <v>3000</v>
          </cell>
          <cell r="X24">
            <v>5000</v>
          </cell>
          <cell r="Y24">
            <v>0</v>
          </cell>
          <cell r="Z24">
            <v>4000</v>
          </cell>
          <cell r="AA24">
            <v>3000</v>
          </cell>
          <cell r="AB24">
            <v>2040.2</v>
          </cell>
          <cell r="AC24">
            <v>2040.2</v>
          </cell>
          <cell r="AD24">
            <v>4080.4</v>
          </cell>
          <cell r="AE24">
            <v>5100.5</v>
          </cell>
          <cell r="AF24">
            <v>3060.3</v>
          </cell>
          <cell r="AG24">
            <v>2040.2</v>
          </cell>
          <cell r="AH24">
            <v>6120.6</v>
          </cell>
          <cell r="AI24">
            <v>3060.3</v>
          </cell>
          <cell r="AJ24">
            <v>5100.5</v>
          </cell>
          <cell r="AK24">
            <v>0</v>
          </cell>
          <cell r="AL24">
            <v>4080.4</v>
          </cell>
          <cell r="AM24">
            <v>3060.3</v>
          </cell>
          <cell r="AN24">
            <v>2060.6019999999999</v>
          </cell>
          <cell r="AO24">
            <v>2060.6019999999999</v>
          </cell>
          <cell r="AP24">
            <v>4121.2039999999997</v>
          </cell>
          <cell r="AQ24">
            <v>5151.5049999999992</v>
          </cell>
          <cell r="AR24">
            <v>3090.9029999999998</v>
          </cell>
          <cell r="AS24">
            <v>2060.6019999999999</v>
          </cell>
          <cell r="AT24">
            <v>6181.8059999999996</v>
          </cell>
          <cell r="AU24">
            <v>3090.9029999999998</v>
          </cell>
          <cell r="AV24">
            <v>5151.5049999999992</v>
          </cell>
          <cell r="AW24">
            <v>0</v>
          </cell>
          <cell r="AX24">
            <v>4121.2039999999997</v>
          </cell>
          <cell r="AY24">
            <v>3090.9029999999998</v>
          </cell>
          <cell r="AZ24">
            <v>2101.8140399999997</v>
          </cell>
          <cell r="BA24">
            <v>2060.6019999999999</v>
          </cell>
          <cell r="BB24">
            <v>4121.2039999999997</v>
          </cell>
          <cell r="BC24">
            <v>5151.5049999999992</v>
          </cell>
          <cell r="BD24">
            <v>3090.9029999999998</v>
          </cell>
          <cell r="BE24">
            <v>2060.6019999999999</v>
          </cell>
          <cell r="BF24">
            <v>6181.8059999999996</v>
          </cell>
          <cell r="BG24">
            <v>3090.9029999999998</v>
          </cell>
          <cell r="BH24">
            <v>5151.5049999999992</v>
          </cell>
          <cell r="BI24">
            <v>0</v>
          </cell>
          <cell r="BJ24">
            <v>4121.2039999999997</v>
          </cell>
          <cell r="BK24">
            <v>3090.9029999999998</v>
          </cell>
          <cell r="BN24"/>
          <cell r="BO24"/>
          <cell r="BP24"/>
          <cell r="BQ24"/>
        </row>
        <row r="25">
          <cell r="A25" t="str">
            <v>8605</v>
          </cell>
          <cell r="B25" t="str">
            <v>MGMT FEE - PLACEMENT</v>
          </cell>
          <cell r="D25">
            <v>-10416.666666666666</v>
          </cell>
          <cell r="E25">
            <v>-10416.666666666666</v>
          </cell>
          <cell r="F25">
            <v>-10416.666666666666</v>
          </cell>
          <cell r="G25">
            <v>-10416.666666666666</v>
          </cell>
          <cell r="H25">
            <v>-10416.666666666666</v>
          </cell>
          <cell r="I25">
            <v>-72916.666666666672</v>
          </cell>
          <cell r="J25">
            <v>-20833.333333333332</v>
          </cell>
          <cell r="K25">
            <v>-20833.333333333332</v>
          </cell>
          <cell r="L25">
            <v>-20833.333333333332</v>
          </cell>
          <cell r="M25">
            <v>-20833.333333333332</v>
          </cell>
          <cell r="N25">
            <v>-20833.333333333332</v>
          </cell>
          <cell r="O25">
            <v>-20833.333333333332</v>
          </cell>
          <cell r="P25">
            <v>-20833.333333333332</v>
          </cell>
          <cell r="Q25">
            <v>-20833.333333333332</v>
          </cell>
          <cell r="R25">
            <v>-20833.333333333332</v>
          </cell>
          <cell r="S25">
            <v>-20833.333333333332</v>
          </cell>
          <cell r="T25">
            <v>-20833.333333333332</v>
          </cell>
          <cell r="U25">
            <v>-20833.333333333332</v>
          </cell>
          <cell r="V25">
            <v>-20833.333333333332</v>
          </cell>
          <cell r="W25">
            <v>-20833.333333333332</v>
          </cell>
          <cell r="X25">
            <v>-20833.333333333332</v>
          </cell>
          <cell r="Y25">
            <v>-20833.333333333332</v>
          </cell>
          <cell r="Z25">
            <v>-20833.333333333332</v>
          </cell>
          <cell r="AA25">
            <v>-20833.333333333332</v>
          </cell>
          <cell r="AB25">
            <v>-20833.333333333332</v>
          </cell>
          <cell r="AC25">
            <v>-20833.333333333332</v>
          </cell>
          <cell r="AD25">
            <v>-20833.333333333332</v>
          </cell>
          <cell r="AE25">
            <v>-20833.333333333332</v>
          </cell>
          <cell r="AF25">
            <v>-20833.333333333332</v>
          </cell>
          <cell r="AG25">
            <v>-20833.333333333332</v>
          </cell>
          <cell r="AH25">
            <v>-20833.333333333332</v>
          </cell>
          <cell r="AI25">
            <v>-20833.333333333332</v>
          </cell>
          <cell r="AJ25">
            <v>-20833.333333333332</v>
          </cell>
          <cell r="AK25">
            <v>-20833.333333333332</v>
          </cell>
          <cell r="AL25">
            <v>-20833.333333333332</v>
          </cell>
          <cell r="AM25">
            <v>-20833.333333333332</v>
          </cell>
          <cell r="AN25">
            <v>-20833.333333333332</v>
          </cell>
          <cell r="AO25">
            <v>-20833.333333333332</v>
          </cell>
          <cell r="AP25">
            <v>-20833.333333333332</v>
          </cell>
          <cell r="AQ25">
            <v>-20833.333333333332</v>
          </cell>
          <cell r="AR25">
            <v>-20833.333333333332</v>
          </cell>
          <cell r="AS25">
            <v>-20833.333333333332</v>
          </cell>
          <cell r="AT25">
            <v>-20833.333333333332</v>
          </cell>
          <cell r="AU25">
            <v>-20833.333333333332</v>
          </cell>
          <cell r="AV25">
            <v>-20833.333333333332</v>
          </cell>
          <cell r="AW25">
            <v>-20833.333333333332</v>
          </cell>
          <cell r="AX25">
            <v>-20833.333333333332</v>
          </cell>
          <cell r="AY25">
            <v>-20833.333333333332</v>
          </cell>
          <cell r="AZ25">
            <v>-20833.333333333332</v>
          </cell>
          <cell r="BA25">
            <v>-20833.333333333332</v>
          </cell>
          <cell r="BB25">
            <v>-20833.333333333332</v>
          </cell>
          <cell r="BC25">
            <v>-20833.333333333332</v>
          </cell>
          <cell r="BD25">
            <v>-20833.333333333332</v>
          </cell>
          <cell r="BE25">
            <v>-20833.333333333332</v>
          </cell>
          <cell r="BF25">
            <v>-20833.333333333332</v>
          </cell>
          <cell r="BG25">
            <v>-20833.333333333332</v>
          </cell>
          <cell r="BH25">
            <v>-20833.333333333332</v>
          </cell>
          <cell r="BI25">
            <v>-20833.333333333332</v>
          </cell>
          <cell r="BJ25">
            <v>-20833.333333333332</v>
          </cell>
          <cell r="BK25">
            <v>-20833.333333333332</v>
          </cell>
          <cell r="BN25"/>
          <cell r="BO25"/>
          <cell r="BP25"/>
          <cell r="BQ25"/>
        </row>
        <row r="26">
          <cell r="A26" t="str">
            <v>Placement Revenue</v>
          </cell>
          <cell r="D26">
            <v>12416.666666666666</v>
          </cell>
          <cell r="E26">
            <v>12416.666666666666</v>
          </cell>
          <cell r="F26">
            <v>14416.666666666666</v>
          </cell>
          <cell r="G26">
            <v>15416.666666666666</v>
          </cell>
          <cell r="H26">
            <v>13416.666666666666</v>
          </cell>
          <cell r="I26">
            <v>-50083.333333333343</v>
          </cell>
          <cell r="J26">
            <v>6000</v>
          </cell>
          <cell r="K26">
            <v>3000</v>
          </cell>
          <cell r="L26">
            <v>5000</v>
          </cell>
          <cell r="M26">
            <v>4000</v>
          </cell>
          <cell r="N26">
            <v>0</v>
          </cell>
          <cell r="O26">
            <v>6000</v>
          </cell>
          <cell r="P26">
            <v>2000</v>
          </cell>
          <cell r="Q26">
            <v>2000</v>
          </cell>
          <cell r="R26">
            <v>4000</v>
          </cell>
          <cell r="S26">
            <v>5000</v>
          </cell>
          <cell r="T26">
            <v>3000</v>
          </cell>
          <cell r="U26">
            <v>7000</v>
          </cell>
          <cell r="V26">
            <v>6000</v>
          </cell>
          <cell r="W26">
            <v>3000</v>
          </cell>
          <cell r="X26">
            <v>5000</v>
          </cell>
          <cell r="Y26">
            <v>0</v>
          </cell>
          <cell r="Z26">
            <v>4000</v>
          </cell>
          <cell r="AA26">
            <v>3000</v>
          </cell>
          <cell r="AB26">
            <v>2040.2000000000007</v>
          </cell>
          <cell r="AC26">
            <v>2040.2000000000007</v>
          </cell>
          <cell r="AD26">
            <v>4080.4000000000015</v>
          </cell>
          <cell r="AE26">
            <v>5100.5</v>
          </cell>
          <cell r="AF26">
            <v>3060.2999999999993</v>
          </cell>
          <cell r="AG26">
            <v>2040.2000000000007</v>
          </cell>
          <cell r="AH26">
            <v>6120.6000000000022</v>
          </cell>
          <cell r="AI26">
            <v>3060.2999999999993</v>
          </cell>
          <cell r="AJ26">
            <v>5100.5</v>
          </cell>
          <cell r="AK26">
            <v>0</v>
          </cell>
          <cell r="AL26">
            <v>4080.4000000000015</v>
          </cell>
          <cell r="AM26">
            <v>3060.2999999999993</v>
          </cell>
          <cell r="AN26">
            <v>2060.601999999999</v>
          </cell>
          <cell r="AO26">
            <v>2060.601999999999</v>
          </cell>
          <cell r="AP26">
            <v>4121.2040000000015</v>
          </cell>
          <cell r="AQ26">
            <v>5151.505000000001</v>
          </cell>
          <cell r="AR26">
            <v>3090.9029999999984</v>
          </cell>
          <cell r="AS26">
            <v>2060.601999999999</v>
          </cell>
          <cell r="AT26">
            <v>6181.8060000000005</v>
          </cell>
          <cell r="AU26">
            <v>3090.9029999999984</v>
          </cell>
          <cell r="AV26">
            <v>5151.505000000001</v>
          </cell>
          <cell r="AW26">
            <v>0</v>
          </cell>
          <cell r="AX26">
            <v>4121.2040000000015</v>
          </cell>
          <cell r="AY26">
            <v>3090.9029999999984</v>
          </cell>
          <cell r="AZ26">
            <v>2101.8140400000011</v>
          </cell>
          <cell r="BA26">
            <v>2060.601999999999</v>
          </cell>
          <cell r="BB26">
            <v>4121.2040000000015</v>
          </cell>
          <cell r="BC26">
            <v>5151.505000000001</v>
          </cell>
          <cell r="BD26">
            <v>3090.9029999999984</v>
          </cell>
          <cell r="BE26">
            <v>2060.601999999999</v>
          </cell>
          <cell r="BF26">
            <v>6181.8060000000005</v>
          </cell>
          <cell r="BG26">
            <v>3090.9029999999984</v>
          </cell>
          <cell r="BH26">
            <v>5151.505000000001</v>
          </cell>
          <cell r="BI26">
            <v>0</v>
          </cell>
          <cell r="BJ26">
            <v>4121.2040000000015</v>
          </cell>
          <cell r="BK26">
            <v>3090.9029999999984</v>
          </cell>
          <cell r="BN26"/>
          <cell r="BO26"/>
          <cell r="BP26"/>
          <cell r="BQ26"/>
        </row>
        <row r="27"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N27"/>
          <cell r="BO27"/>
          <cell r="BP27"/>
          <cell r="BQ27"/>
        </row>
        <row r="28">
          <cell r="A28" t="str">
            <v>6565-CFEL</v>
          </cell>
          <cell r="B28" t="str">
            <v>HR CONSULTING - CFEL</v>
          </cell>
          <cell r="D28">
            <v>2340</v>
          </cell>
          <cell r="E28">
            <v>2340</v>
          </cell>
          <cell r="F28">
            <v>2340</v>
          </cell>
          <cell r="G28">
            <v>2340</v>
          </cell>
          <cell r="H28">
            <v>2340</v>
          </cell>
          <cell r="I28">
            <v>2340</v>
          </cell>
          <cell r="J28">
            <v>2340</v>
          </cell>
          <cell r="K28">
            <v>2340</v>
          </cell>
          <cell r="L28">
            <v>2340</v>
          </cell>
          <cell r="M28">
            <v>2340</v>
          </cell>
          <cell r="N28">
            <v>2340</v>
          </cell>
          <cell r="O28">
            <v>2340</v>
          </cell>
          <cell r="P28">
            <v>2340</v>
          </cell>
          <cell r="Q28">
            <v>2340</v>
          </cell>
          <cell r="R28">
            <v>2340</v>
          </cell>
          <cell r="S28">
            <v>2340</v>
          </cell>
          <cell r="T28">
            <v>2340</v>
          </cell>
          <cell r="U28">
            <v>2340</v>
          </cell>
          <cell r="V28">
            <v>2340</v>
          </cell>
          <cell r="W28">
            <v>2340</v>
          </cell>
          <cell r="X28">
            <v>2340</v>
          </cell>
          <cell r="Y28">
            <v>2340</v>
          </cell>
          <cell r="Z28">
            <v>2340</v>
          </cell>
          <cell r="AA28">
            <v>2340</v>
          </cell>
          <cell r="AB28">
            <v>2340</v>
          </cell>
          <cell r="AC28">
            <v>2340</v>
          </cell>
          <cell r="AD28">
            <v>2340</v>
          </cell>
          <cell r="AE28">
            <v>2340</v>
          </cell>
          <cell r="AF28">
            <v>2340</v>
          </cell>
          <cell r="AG28">
            <v>2340</v>
          </cell>
          <cell r="AH28">
            <v>2340</v>
          </cell>
          <cell r="AI28">
            <v>2340</v>
          </cell>
          <cell r="AJ28">
            <v>2340</v>
          </cell>
          <cell r="AK28">
            <v>2340</v>
          </cell>
          <cell r="AL28">
            <v>2340</v>
          </cell>
          <cell r="AM28">
            <v>2340</v>
          </cell>
          <cell r="AN28">
            <v>2340</v>
          </cell>
          <cell r="AO28">
            <v>2340</v>
          </cell>
          <cell r="AP28">
            <v>2340</v>
          </cell>
          <cell r="AQ28">
            <v>2340</v>
          </cell>
          <cell r="AR28">
            <v>2340</v>
          </cell>
          <cell r="AS28">
            <v>2340</v>
          </cell>
          <cell r="AT28">
            <v>2340</v>
          </cell>
          <cell r="AU28">
            <v>2340</v>
          </cell>
          <cell r="AV28">
            <v>2340</v>
          </cell>
          <cell r="AW28">
            <v>2340</v>
          </cell>
          <cell r="AX28">
            <v>2340</v>
          </cell>
          <cell r="AY28">
            <v>2340</v>
          </cell>
          <cell r="AZ28">
            <v>2340</v>
          </cell>
          <cell r="BA28">
            <v>2340</v>
          </cell>
          <cell r="BB28">
            <v>2340</v>
          </cell>
          <cell r="BC28">
            <v>2340</v>
          </cell>
          <cell r="BD28">
            <v>2340</v>
          </cell>
          <cell r="BE28">
            <v>2340</v>
          </cell>
          <cell r="BF28">
            <v>2340</v>
          </cell>
          <cell r="BG28">
            <v>2340</v>
          </cell>
          <cell r="BH28">
            <v>2340</v>
          </cell>
          <cell r="BI28">
            <v>2340</v>
          </cell>
          <cell r="BJ28">
            <v>2340</v>
          </cell>
          <cell r="BK28">
            <v>2340</v>
          </cell>
          <cell r="BN28"/>
          <cell r="BO28"/>
          <cell r="BP28"/>
          <cell r="BQ28"/>
        </row>
        <row r="29">
          <cell r="A29" t="str">
            <v>8556</v>
          </cell>
          <cell r="B29" t="str">
            <v>MGMT FEE -HR Consulting</v>
          </cell>
          <cell r="D29">
            <v>-2340</v>
          </cell>
          <cell r="E29">
            <v>-2340</v>
          </cell>
          <cell r="F29">
            <v>-2340</v>
          </cell>
          <cell r="G29">
            <v>-2340</v>
          </cell>
          <cell r="H29">
            <v>-2340</v>
          </cell>
          <cell r="I29">
            <v>-2340</v>
          </cell>
          <cell r="J29">
            <v>-2340</v>
          </cell>
          <cell r="K29">
            <v>-2340</v>
          </cell>
          <cell r="L29">
            <v>-2340</v>
          </cell>
          <cell r="M29">
            <v>-2340</v>
          </cell>
          <cell r="N29">
            <v>-2340</v>
          </cell>
          <cell r="O29">
            <v>-2340</v>
          </cell>
          <cell r="P29">
            <v>-2340</v>
          </cell>
          <cell r="Q29">
            <v>-2340</v>
          </cell>
          <cell r="R29">
            <v>-2340</v>
          </cell>
          <cell r="S29">
            <v>-2340</v>
          </cell>
          <cell r="T29">
            <v>-2340</v>
          </cell>
          <cell r="U29">
            <v>-2340</v>
          </cell>
          <cell r="V29">
            <v>-2340</v>
          </cell>
          <cell r="W29">
            <v>-2340</v>
          </cell>
          <cell r="X29">
            <v>-2340</v>
          </cell>
          <cell r="Y29">
            <v>-2340</v>
          </cell>
          <cell r="Z29">
            <v>-2340</v>
          </cell>
          <cell r="AA29">
            <v>-2340</v>
          </cell>
          <cell r="AB29">
            <v>-2340</v>
          </cell>
          <cell r="AC29">
            <v>-2340</v>
          </cell>
          <cell r="AD29">
            <v>-2340</v>
          </cell>
          <cell r="AE29">
            <v>-2340</v>
          </cell>
          <cell r="AF29">
            <v>-2340</v>
          </cell>
          <cell r="AG29">
            <v>-2340</v>
          </cell>
          <cell r="AH29">
            <v>-2340</v>
          </cell>
          <cell r="AI29">
            <v>-2340</v>
          </cell>
          <cell r="AJ29">
            <v>-2340</v>
          </cell>
          <cell r="AK29">
            <v>-2340</v>
          </cell>
          <cell r="AL29">
            <v>-2340</v>
          </cell>
          <cell r="AM29">
            <v>-2340</v>
          </cell>
          <cell r="AN29">
            <v>-2340</v>
          </cell>
          <cell r="AO29">
            <v>-2340</v>
          </cell>
          <cell r="AP29">
            <v>-2340</v>
          </cell>
          <cell r="AQ29">
            <v>-2340</v>
          </cell>
          <cell r="AR29">
            <v>-2340</v>
          </cell>
          <cell r="AS29">
            <v>-2340</v>
          </cell>
          <cell r="AT29">
            <v>-2340</v>
          </cell>
          <cell r="AU29">
            <v>-2340</v>
          </cell>
          <cell r="AV29">
            <v>-2340</v>
          </cell>
          <cell r="AW29">
            <v>-2340</v>
          </cell>
          <cell r="AX29">
            <v>-2340</v>
          </cell>
          <cell r="AY29">
            <v>-2340</v>
          </cell>
          <cell r="AZ29">
            <v>-2340</v>
          </cell>
          <cell r="BA29">
            <v>-2340</v>
          </cell>
          <cell r="BB29">
            <v>-2340</v>
          </cell>
          <cell r="BC29">
            <v>-2340</v>
          </cell>
          <cell r="BD29">
            <v>-2340</v>
          </cell>
          <cell r="BE29">
            <v>-2340</v>
          </cell>
          <cell r="BF29">
            <v>-2340</v>
          </cell>
          <cell r="BG29">
            <v>-2340</v>
          </cell>
          <cell r="BH29">
            <v>-2340</v>
          </cell>
          <cell r="BI29">
            <v>-2340</v>
          </cell>
          <cell r="BJ29">
            <v>-2340</v>
          </cell>
          <cell r="BK29">
            <v>-2340</v>
          </cell>
          <cell r="BN29"/>
          <cell r="BO29"/>
          <cell r="BP29"/>
          <cell r="BQ29"/>
        </row>
        <row r="30">
          <cell r="A30" t="str">
            <v>Human Resources Consulting Revenue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N30"/>
          <cell r="BO30"/>
          <cell r="BP30"/>
          <cell r="BQ30"/>
        </row>
        <row r="31"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</row>
        <row r="32">
          <cell r="A32" t="str">
            <v>3rd party-GTA</v>
          </cell>
          <cell r="B32"/>
          <cell r="D32">
            <v>198706</v>
          </cell>
          <cell r="E32">
            <v>186632.5</v>
          </cell>
          <cell r="F32">
            <v>211179.375</v>
          </cell>
          <cell r="G32">
            <v>261936.875</v>
          </cell>
          <cell r="H32">
            <v>275122.5</v>
          </cell>
          <cell r="I32">
            <v>288552.5</v>
          </cell>
          <cell r="J32">
            <v>377009.60000000009</v>
          </cell>
          <cell r="K32">
            <v>314517.97373200004</v>
          </cell>
          <cell r="L32">
            <v>246890.09003040005</v>
          </cell>
          <cell r="M32">
            <v>274709.56726268673</v>
          </cell>
          <cell r="N32">
            <v>296937.55653638364</v>
          </cell>
          <cell r="O32">
            <v>218216.26347379846</v>
          </cell>
          <cell r="P32">
            <v>337656.37718279235</v>
          </cell>
          <cell r="Q32">
            <v>326470.68756834703</v>
          </cell>
          <cell r="R32">
            <v>211309.26110041264</v>
          </cell>
          <cell r="S32">
            <v>280196.48611383379</v>
          </cell>
          <cell r="T32">
            <v>350838.26772739214</v>
          </cell>
          <cell r="U32">
            <v>317405.73757447681</v>
          </cell>
          <cell r="V32">
            <v>429314.52076487977</v>
          </cell>
          <cell r="W32">
            <v>554410.24756579846</v>
          </cell>
          <cell r="X32">
            <v>390511.74831085856</v>
          </cell>
          <cell r="Y32">
            <v>353926.35812714236</v>
          </cell>
          <cell r="Z32">
            <v>366586.37461794814</v>
          </cell>
          <cell r="AA32">
            <v>328605.88712204783</v>
          </cell>
          <cell r="AB32">
            <v>421990.8695568798</v>
          </cell>
          <cell r="AC32">
            <v>411227.50406430446</v>
          </cell>
          <cell r="AD32">
            <v>497550.78241086862</v>
          </cell>
          <cell r="AE32">
            <v>397644.90934091853</v>
          </cell>
          <cell r="AF32">
            <v>365313.4282745783</v>
          </cell>
          <cell r="AG32">
            <v>363702.05995730084</v>
          </cell>
          <cell r="AH32">
            <v>449950.36702390976</v>
          </cell>
          <cell r="AI32">
            <v>583516.004618851</v>
          </cell>
          <cell r="AJ32">
            <v>440916.1774802609</v>
          </cell>
          <cell r="AK32">
            <v>425351.95745068317</v>
          </cell>
          <cell r="AL32">
            <v>453216.45426045597</v>
          </cell>
          <cell r="AM32">
            <v>326192.36830194166</v>
          </cell>
          <cell r="AN32">
            <v>554799.52408084867</v>
          </cell>
          <cell r="AO32">
            <v>559325.07991062291</v>
          </cell>
          <cell r="AP32">
            <v>576843.50676704978</v>
          </cell>
          <cell r="AQ32">
            <v>622167.7893574537</v>
          </cell>
          <cell r="AR32">
            <v>453053.38744026207</v>
          </cell>
          <cell r="AS32">
            <v>392924.10872211837</v>
          </cell>
          <cell r="AT32">
            <v>684301.74554323882</v>
          </cell>
          <cell r="AU32">
            <v>821159.13792099769</v>
          </cell>
          <cell r="AV32">
            <v>462953.04250515136</v>
          </cell>
          <cell r="AW32">
            <v>583093.98692185676</v>
          </cell>
          <cell r="AX32">
            <v>642842.24703176157</v>
          </cell>
          <cell r="AY32">
            <v>477238.30286626401</v>
          </cell>
          <cell r="AZ32">
            <v>661349.15924413281</v>
          </cell>
          <cell r="BA32">
            <v>667020.30173693842</v>
          </cell>
          <cell r="BB32">
            <v>683761.58519178338</v>
          </cell>
          <cell r="BC32">
            <v>735062.14636848366</v>
          </cell>
          <cell r="BD32">
            <v>550887.67268720781</v>
          </cell>
          <cell r="BE32">
            <v>472703.00877810607</v>
          </cell>
          <cell r="BF32">
            <v>813292.13799453748</v>
          </cell>
          <cell r="BG32">
            <v>972863.61188814207</v>
          </cell>
          <cell r="BH32">
            <v>574436.38724195946</v>
          </cell>
          <cell r="BI32">
            <v>686025.47211630805</v>
          </cell>
          <cell r="BJ32">
            <v>753446.31476044352</v>
          </cell>
          <cell r="BK32">
            <v>571611.95620341343</v>
          </cell>
        </row>
        <row r="33">
          <cell r="A33" t="str">
            <v>3rd party-OTTAWA</v>
          </cell>
          <cell r="B33"/>
          <cell r="D33">
            <v>1760.7779999999998</v>
          </cell>
          <cell r="E33">
            <v>5051.3677500000003</v>
          </cell>
          <cell r="F33">
            <v>13409.62875</v>
          </cell>
          <cell r="G33">
            <v>21704.034374999999</v>
          </cell>
          <cell r="H33">
            <v>24679.423125000001</v>
          </cell>
          <cell r="I33">
            <v>38204.535000000003</v>
          </cell>
          <cell r="J33">
            <v>20136.996300000003</v>
          </cell>
          <cell r="K33">
            <v>25153.633431999999</v>
          </cell>
          <cell r="L33">
            <v>23174.456576339999</v>
          </cell>
          <cell r="M33">
            <v>23191.092505903998</v>
          </cell>
          <cell r="N33">
            <v>25244.5759606088</v>
          </cell>
          <cell r="O33">
            <v>17059.362976611472</v>
          </cell>
          <cell r="P33">
            <v>31187.227999999999</v>
          </cell>
          <cell r="Q33">
            <v>22109.923499999997</v>
          </cell>
          <cell r="R33">
            <v>34824.289500000006</v>
          </cell>
          <cell r="S33">
            <v>34368.708480000001</v>
          </cell>
          <cell r="T33">
            <v>39355.433431875004</v>
          </cell>
          <cell r="U33">
            <v>39127.458885281252</v>
          </cell>
          <cell r="V33">
            <v>38622.313708174224</v>
          </cell>
          <cell r="W33">
            <v>46761.165627318609</v>
          </cell>
          <cell r="X33">
            <v>35397.485389966198</v>
          </cell>
          <cell r="Y33">
            <v>41264.975755506879</v>
          </cell>
          <cell r="Z33">
            <v>43577.654745698659</v>
          </cell>
          <cell r="AA33">
            <v>20292.457648632393</v>
          </cell>
          <cell r="AB33">
            <v>22072.038977797645</v>
          </cell>
          <cell r="AC33">
            <v>31490.101803301706</v>
          </cell>
          <cell r="AD33">
            <v>38818.064843829976</v>
          </cell>
          <cell r="AE33">
            <v>27782.419003682415</v>
          </cell>
          <cell r="AF33">
            <v>34704.514388047639</v>
          </cell>
          <cell r="AG33">
            <v>35636.18482192832</v>
          </cell>
          <cell r="AH33">
            <v>44264.986213321186</v>
          </cell>
          <cell r="AI33">
            <v>53476.297669472391</v>
          </cell>
          <cell r="AJ33">
            <v>41816.930143641519</v>
          </cell>
          <cell r="AK33">
            <v>44772.313334146762</v>
          </cell>
          <cell r="AL33">
            <v>52331.244960937067</v>
          </cell>
          <cell r="AM33">
            <v>25185.931410714089</v>
          </cell>
          <cell r="AN33">
            <v>37210.669193233538</v>
          </cell>
          <cell r="AO33">
            <v>35666.48326723669</v>
          </cell>
          <cell r="AP33">
            <v>46149.600339003126</v>
          </cell>
          <cell r="AQ33">
            <v>33194.072727628009</v>
          </cell>
          <cell r="AR33">
            <v>39972.10364682856</v>
          </cell>
          <cell r="AS33">
            <v>47083.364193622619</v>
          </cell>
          <cell r="AT33">
            <v>45786.101988060669</v>
          </cell>
          <cell r="AU33">
            <v>47154.453168777036</v>
          </cell>
          <cell r="AV33">
            <v>50774.25844661185</v>
          </cell>
          <cell r="AW33">
            <v>47878.187835931385</v>
          </cell>
          <cell r="AX33">
            <v>45678.516565775499</v>
          </cell>
          <cell r="AY33">
            <v>38825.777718710546</v>
          </cell>
          <cell r="AZ33">
            <v>38174.226210241643</v>
          </cell>
          <cell r="BA33">
            <v>36722.566300653794</v>
          </cell>
          <cell r="BB33">
            <v>57212.030883921841</v>
          </cell>
          <cell r="BC33">
            <v>42915.404177605022</v>
          </cell>
          <cell r="BD33">
            <v>41053.499926948723</v>
          </cell>
          <cell r="BE33">
            <v>61033.326819186572</v>
          </cell>
          <cell r="BF33">
            <v>56607.713640032642</v>
          </cell>
          <cell r="BG33">
            <v>58443.391581630684</v>
          </cell>
          <cell r="BH33">
            <v>35052.891295275913</v>
          </cell>
          <cell r="BI33">
            <v>59538.674820728869</v>
          </cell>
          <cell r="BJ33">
            <v>56821.978331485145</v>
          </cell>
          <cell r="BK33">
            <v>33578.346280711936</v>
          </cell>
        </row>
        <row r="34">
          <cell r="A34" t="str">
            <v>3rd party-WEST</v>
          </cell>
          <cell r="B34"/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</row>
        <row r="35">
          <cell r="A35" t="str">
            <v xml:space="preserve">Related party </v>
          </cell>
          <cell r="B35"/>
          <cell r="D35">
            <v>37557.166666666664</v>
          </cell>
          <cell r="E35">
            <v>59736.166666666664</v>
          </cell>
          <cell r="F35">
            <v>79361.166666666657</v>
          </cell>
          <cell r="G35">
            <v>70434.166666666672</v>
          </cell>
          <cell r="H35">
            <v>69915.666666666672</v>
          </cell>
          <cell r="I35">
            <v>22375.166666666672</v>
          </cell>
          <cell r="J35">
            <v>58882</v>
          </cell>
          <cell r="K35">
            <v>80247.300000000017</v>
          </cell>
          <cell r="L35">
            <v>111689.02500000001</v>
          </cell>
          <cell r="M35">
            <v>112836.71000000004</v>
          </cell>
          <cell r="N35">
            <v>107534.66500000001</v>
          </cell>
          <cell r="O35">
            <v>79399.35500000001</v>
          </cell>
          <cell r="P35">
            <v>44821.875</v>
          </cell>
          <cell r="Q35">
            <v>38931.000000000015</v>
          </cell>
          <cell r="R35">
            <v>121262.62500000001</v>
          </cell>
          <cell r="S35">
            <v>136230.1875</v>
          </cell>
          <cell r="T35">
            <v>77882.0625</v>
          </cell>
          <cell r="U35">
            <v>110607.75000000001</v>
          </cell>
          <cell r="V35">
            <v>41839.875</v>
          </cell>
          <cell r="W35">
            <v>32484.374999999996</v>
          </cell>
          <cell r="X35">
            <v>35602.875</v>
          </cell>
          <cell r="Y35">
            <v>39501.000000000015</v>
          </cell>
          <cell r="Z35">
            <v>76993.648375000004</v>
          </cell>
          <cell r="AA35">
            <v>77573.34375</v>
          </cell>
          <cell r="AB35">
            <v>20068.424999999999</v>
          </cell>
          <cell r="AC35">
            <v>32167.537500000002</v>
          </cell>
          <cell r="AD35">
            <v>25624.987499999999</v>
          </cell>
          <cell r="AE35">
            <v>71039.632500000007</v>
          </cell>
          <cell r="AF35">
            <v>99618.794999999998</v>
          </cell>
          <cell r="AG35">
            <v>129395.47499999999</v>
          </cell>
          <cell r="AH35">
            <v>137087.77499999999</v>
          </cell>
          <cell r="AI35">
            <v>124175.7</v>
          </cell>
          <cell r="AJ35">
            <v>42357.09375</v>
          </cell>
          <cell r="AK35">
            <v>66165.656250000015</v>
          </cell>
          <cell r="AL35">
            <v>76962.5625</v>
          </cell>
          <cell r="AM35">
            <v>58275.609375</v>
          </cell>
          <cell r="AN35">
            <v>4278.375</v>
          </cell>
          <cell r="AO35">
            <v>10268.100000000002</v>
          </cell>
          <cell r="AP35">
            <v>45350.775000000009</v>
          </cell>
          <cell r="AQ35">
            <v>43068.975000000006</v>
          </cell>
          <cell r="AR35">
            <v>102966.22500000001</v>
          </cell>
          <cell r="AS35">
            <v>133627.91250000001</v>
          </cell>
          <cell r="AT35">
            <v>118653.60000000002</v>
          </cell>
          <cell r="AU35">
            <v>114660.45000000003</v>
          </cell>
          <cell r="AV35">
            <v>43068.975000000006</v>
          </cell>
          <cell r="AW35">
            <v>50199.600000000006</v>
          </cell>
          <cell r="AX35">
            <v>37934.925000000003</v>
          </cell>
          <cell r="AY35">
            <v>2567.0250000000015</v>
          </cell>
          <cell r="AZ35">
            <v>4345.875</v>
          </cell>
          <cell r="BA35">
            <v>10430.100000000002</v>
          </cell>
          <cell r="BB35">
            <v>46066.275000000009</v>
          </cell>
          <cell r="BC35">
            <v>43748.475000000006</v>
          </cell>
          <cell r="BD35">
            <v>104590.72500000001</v>
          </cell>
          <cell r="BE35">
            <v>135736.16250000001</v>
          </cell>
          <cell r="BF35">
            <v>120525.60000000002</v>
          </cell>
          <cell r="BG35">
            <v>116469.45000000003</v>
          </cell>
          <cell r="BH35">
            <v>43748.475000000006</v>
          </cell>
          <cell r="BI35">
            <v>50991.600000000006</v>
          </cell>
          <cell r="BJ35">
            <v>38533.425000000003</v>
          </cell>
          <cell r="BK35">
            <v>2607.5250000000015</v>
          </cell>
        </row>
        <row r="36">
          <cell r="A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</row>
        <row r="37">
          <cell r="A37" t="str">
            <v>Total Revenue</v>
          </cell>
          <cell r="D37">
            <v>238023.94466666665</v>
          </cell>
          <cell r="E37">
            <v>251420.03441666666</v>
          </cell>
          <cell r="F37">
            <v>303950.17041666666</v>
          </cell>
          <cell r="G37">
            <v>354075.07604166667</v>
          </cell>
          <cell r="H37">
            <v>369717.58979166666</v>
          </cell>
          <cell r="I37">
            <v>349132.20166666672</v>
          </cell>
          <cell r="J37">
            <v>456028.59630000009</v>
          </cell>
          <cell r="K37">
            <v>419918.90716400009</v>
          </cell>
          <cell r="L37">
            <v>381753.57160674006</v>
          </cell>
          <cell r="M37">
            <v>410737.36976859072</v>
          </cell>
          <cell r="N37">
            <v>429716.7974969924</v>
          </cell>
          <cell r="O37">
            <v>314674.98145040998</v>
          </cell>
          <cell r="P37">
            <v>413665.48018279235</v>
          </cell>
          <cell r="Q37">
            <v>387511.611068347</v>
          </cell>
          <cell r="R37">
            <v>367396.17560041265</v>
          </cell>
          <cell r="S37">
            <v>450795.38209383376</v>
          </cell>
          <cell r="T37">
            <v>468075.76365926716</v>
          </cell>
          <cell r="U37">
            <v>467140.94645975804</v>
          </cell>
          <cell r="V37">
            <v>509776.70947305398</v>
          </cell>
          <cell r="W37">
            <v>633655.78819311713</v>
          </cell>
          <cell r="X37">
            <v>461512.10870082479</v>
          </cell>
          <cell r="Y37">
            <v>434692.33388264925</v>
          </cell>
          <cell r="Z37">
            <v>487157.6777386468</v>
          </cell>
          <cell r="AA37">
            <v>426471.68852068024</v>
          </cell>
          <cell r="AB37">
            <v>464131.33353467745</v>
          </cell>
          <cell r="AC37">
            <v>474885.14336760616</v>
          </cell>
          <cell r="AD37">
            <v>561993.83475469868</v>
          </cell>
          <cell r="AE37">
            <v>496466.96084460098</v>
          </cell>
          <cell r="AF37">
            <v>499636.73766262591</v>
          </cell>
          <cell r="AG37">
            <v>528733.71977922914</v>
          </cell>
          <cell r="AH37">
            <v>631303.12823723094</v>
          </cell>
          <cell r="AI37">
            <v>761168.00228832336</v>
          </cell>
          <cell r="AJ37">
            <v>525090.20137390238</v>
          </cell>
          <cell r="AK37">
            <v>536289.92703482998</v>
          </cell>
          <cell r="AL37">
            <v>582510.26172139309</v>
          </cell>
          <cell r="AM37">
            <v>409653.90908765577</v>
          </cell>
          <cell r="AN37">
            <v>596288.56827408215</v>
          </cell>
          <cell r="AO37">
            <v>605259.66317785962</v>
          </cell>
          <cell r="AP37">
            <v>668343.88210605294</v>
          </cell>
          <cell r="AQ37">
            <v>698430.83708508173</v>
          </cell>
          <cell r="AR37">
            <v>595991.71608709067</v>
          </cell>
          <cell r="AS37">
            <v>573635.38541574101</v>
          </cell>
          <cell r="AT37">
            <v>848741.44753129943</v>
          </cell>
          <cell r="AU37">
            <v>982974.04108977481</v>
          </cell>
          <cell r="AV37">
            <v>556796.27595176327</v>
          </cell>
          <cell r="AW37">
            <v>681171.77475778817</v>
          </cell>
          <cell r="AX37">
            <v>726455.68859753711</v>
          </cell>
          <cell r="AY37">
            <v>518631.10558497458</v>
          </cell>
          <cell r="AZ37">
            <v>703869.26045437448</v>
          </cell>
          <cell r="BA37">
            <v>714172.96803759213</v>
          </cell>
          <cell r="BB37">
            <v>787039.89107570529</v>
          </cell>
          <cell r="BC37">
            <v>821726.0255460887</v>
          </cell>
          <cell r="BD37">
            <v>696531.89761415648</v>
          </cell>
          <cell r="BE37">
            <v>669472.49809729261</v>
          </cell>
          <cell r="BF37">
            <v>990425.45163457014</v>
          </cell>
          <cell r="BG37">
            <v>1147776.4534697728</v>
          </cell>
          <cell r="BH37">
            <v>653237.75353723532</v>
          </cell>
          <cell r="BI37">
            <v>796555.74693703686</v>
          </cell>
          <cell r="BJ37">
            <v>848801.71809192875</v>
          </cell>
          <cell r="BK37">
            <v>607797.82748412539</v>
          </cell>
        </row>
        <row r="38">
          <cell r="A38"/>
          <cell r="D38" t="e">
            <v>#REF!</v>
          </cell>
          <cell r="E38" t="e">
            <v>#REF!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#REF!</v>
          </cell>
          <cell r="N38" t="e">
            <v>#REF!</v>
          </cell>
          <cell r="O38" t="e">
            <v>#REF!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5.8207660913467407E-11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9.4587448984384537E-11</v>
          </cell>
          <cell r="AE38">
            <v>2.9103830456733704E-11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1.1641532182693481E-10</v>
          </cell>
          <cell r="AM38">
            <v>0</v>
          </cell>
          <cell r="AN38">
            <v>-5.8207660913467407E-11</v>
          </cell>
          <cell r="AO38">
            <v>4.3655745685100555E-11</v>
          </cell>
          <cell r="AP38">
            <v>1.4551915228366852E-11</v>
          </cell>
          <cell r="AQ38">
            <v>4.3655745685100555E-11</v>
          </cell>
          <cell r="AR38">
            <v>0</v>
          </cell>
          <cell r="AS38">
            <v>-1.4551915228366852E-11</v>
          </cell>
          <cell r="AT38">
            <v>-3.637978807091713E-11</v>
          </cell>
          <cell r="AU38">
            <v>1.4551915228366852E-11</v>
          </cell>
          <cell r="AV38">
            <v>8.0035533756017685E-11</v>
          </cell>
          <cell r="AW38">
            <v>4.3655745685100555E-11</v>
          </cell>
          <cell r="AX38">
            <v>0</v>
          </cell>
          <cell r="AY38">
            <v>-7.2759576141834259E-12</v>
          </cell>
          <cell r="AZ38">
            <v>2.9103830456733704E-11</v>
          </cell>
          <cell r="BA38">
            <v>-5.8207660913467407E-11</v>
          </cell>
          <cell r="BB38">
            <v>5.0931703299283981E-11</v>
          </cell>
          <cell r="BC38">
            <v>3.637978807091713E-11</v>
          </cell>
          <cell r="BD38">
            <v>-3.637978807091713E-11</v>
          </cell>
          <cell r="BE38">
            <v>-7.2759576141834259E-12</v>
          </cell>
          <cell r="BF38">
            <v>4.3655745685100555E-11</v>
          </cell>
          <cell r="BG38">
            <v>1.1641532182693481E-10</v>
          </cell>
          <cell r="BH38">
            <v>-2.9103830456733704E-11</v>
          </cell>
          <cell r="BI38">
            <v>-3.637978807091713E-11</v>
          </cell>
          <cell r="BJ38">
            <v>3.637978807091713E-11</v>
          </cell>
          <cell r="BK38">
            <v>0</v>
          </cell>
        </row>
        <row r="39"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</row>
        <row r="40">
          <cell r="A40" t="str">
            <v>7300</v>
          </cell>
          <cell r="B40" t="str">
            <v>WAGES - QUALIFIED TORONTO</v>
          </cell>
          <cell r="D40">
            <v>31039.54</v>
          </cell>
          <cell r="E40">
            <v>27993.127500000002</v>
          </cell>
          <cell r="F40">
            <v>31411.580625000002</v>
          </cell>
          <cell r="G40">
            <v>38955.583125000005</v>
          </cell>
          <cell r="H40">
            <v>41257.957500000004</v>
          </cell>
          <cell r="I40">
            <v>43445.767500000002</v>
          </cell>
          <cell r="J40">
            <v>56650.312000000013</v>
          </cell>
          <cell r="K40">
            <v>37670.616988000009</v>
          </cell>
          <cell r="L40">
            <v>29250.796753600007</v>
          </cell>
          <cell r="M40">
            <v>32735.820348244481</v>
          </cell>
          <cell r="N40">
            <v>35907.465715791746</v>
          </cell>
          <cell r="O40">
            <v>25662.460127657017</v>
          </cell>
          <cell r="P40">
            <v>30665.887347498701</v>
          </cell>
          <cell r="Q40">
            <v>29643.952056116275</v>
          </cell>
          <cell r="R40">
            <v>12689.249486575618</v>
          </cell>
          <cell r="S40">
            <v>20173.485678096746</v>
          </cell>
          <cell r="T40">
            <v>21290.928040273535</v>
          </cell>
          <cell r="U40">
            <v>18999.710023756463</v>
          </cell>
          <cell r="V40">
            <v>41175.065547103099</v>
          </cell>
          <cell r="W40">
            <v>53634.713606899168</v>
          </cell>
          <cell r="X40">
            <v>37498.055765241435</v>
          </cell>
          <cell r="Y40">
            <v>34425.799919173514</v>
          </cell>
          <cell r="Z40">
            <v>28358.127503905238</v>
          </cell>
          <cell r="AA40">
            <v>25465.858370322072</v>
          </cell>
          <cell r="AB40">
            <v>32844.628111557482</v>
          </cell>
          <cell r="AC40">
            <v>36880.941014810458</v>
          </cell>
          <cell r="AD40">
            <v>44477.558041221877</v>
          </cell>
          <cell r="AE40">
            <v>35380.880742870948</v>
          </cell>
          <cell r="AF40">
            <v>32650.661747378424</v>
          </cell>
          <cell r="AG40">
            <v>46120.127162077668</v>
          </cell>
          <cell r="AH40">
            <v>56598.407407058985</v>
          </cell>
          <cell r="AI40">
            <v>74021.327303176091</v>
          </cell>
          <cell r="AJ40">
            <v>68918.577819618251</v>
          </cell>
          <cell r="AK40">
            <v>67263.876668639539</v>
          </cell>
          <cell r="AL40">
            <v>71025.022060037038</v>
          </cell>
          <cell r="AM40">
            <v>51099.131458597461</v>
          </cell>
          <cell r="AN40">
            <v>87491.304279968608</v>
          </cell>
          <cell r="AO40">
            <v>88207.640268482268</v>
          </cell>
          <cell r="AP40">
            <v>90654.410712887999</v>
          </cell>
          <cell r="AQ40">
            <v>97665.565647496551</v>
          </cell>
          <cell r="AR40">
            <v>84747.477251148026</v>
          </cell>
          <cell r="AS40">
            <v>73616.573135964107</v>
          </cell>
          <cell r="AT40">
            <v>127719.43470238394</v>
          </cell>
          <cell r="AU40">
            <v>154077.77653974248</v>
          </cell>
          <cell r="AV40">
            <v>86223.911385681844</v>
          </cell>
          <cell r="AW40">
            <v>109821.92093950398</v>
          </cell>
          <cell r="AX40">
            <v>120298.91143369344</v>
          </cell>
          <cell r="AY40">
            <v>89302.547153110369</v>
          </cell>
          <cell r="AZ40">
            <v>123516.25779505915</v>
          </cell>
          <cell r="BA40">
            <v>124586.52172592461</v>
          </cell>
          <cell r="BB40">
            <v>127337.08697032814</v>
          </cell>
          <cell r="BC40">
            <v>136755.69814954701</v>
          </cell>
          <cell r="BD40">
            <v>102634.93287642235</v>
          </cell>
          <cell r="BE40">
            <v>88179.329454700113</v>
          </cell>
          <cell r="BF40">
            <v>151219.79414998501</v>
          </cell>
          <cell r="BG40">
            <v>181696.13694318398</v>
          </cell>
          <cell r="BH40">
            <v>106660.93505777374</v>
          </cell>
          <cell r="BI40">
            <v>128533.3944600978</v>
          </cell>
          <cell r="BJ40">
            <v>140393.18356957409</v>
          </cell>
          <cell r="BK40">
            <v>106517.82442544015</v>
          </cell>
        </row>
        <row r="41">
          <cell r="A41" t="str">
            <v>7301</v>
          </cell>
          <cell r="B41" t="str">
            <v>WAGES - NON QUALIFIED TORONTO</v>
          </cell>
          <cell r="D41">
            <v>79065.81</v>
          </cell>
          <cell r="E41">
            <v>73327.507500000007</v>
          </cell>
          <cell r="F41">
            <v>82282.085625000007</v>
          </cell>
          <cell r="G41">
            <v>102043.468125</v>
          </cell>
          <cell r="H41">
            <v>108074.49750000001</v>
          </cell>
          <cell r="I41">
            <v>113805.42750000001</v>
          </cell>
          <cell r="J41">
            <v>148546.53600000005</v>
          </cell>
          <cell r="K41">
            <v>131704.82715200001</v>
          </cell>
          <cell r="L41">
            <v>102267.26925440002</v>
          </cell>
          <cell r="M41">
            <v>114451.68424020993</v>
          </cell>
          <cell r="N41">
            <v>125540.45947989657</v>
          </cell>
          <cell r="O41">
            <v>89721.649010548965</v>
          </cell>
          <cell r="P41">
            <v>149644.05198115585</v>
          </cell>
          <cell r="Q41">
            <v>144657.19032174646</v>
          </cell>
          <cell r="R41">
            <v>98345.547482436828</v>
          </cell>
          <cell r="S41">
            <v>127396.83160256465</v>
          </cell>
          <cell r="T41">
            <v>165011.17554233919</v>
          </cell>
          <cell r="U41">
            <v>147253.53822309666</v>
          </cell>
          <cell r="V41">
            <v>186708.88899350786</v>
          </cell>
          <cell r="W41">
            <v>243207.33084379192</v>
          </cell>
          <cell r="X41">
            <v>170035.43864030123</v>
          </cell>
          <cell r="Y41">
            <v>156104.25314972931</v>
          </cell>
          <cell r="Z41">
            <v>166410.99058151559</v>
          </cell>
          <cell r="AA41">
            <v>149438.59452039926</v>
          </cell>
          <cell r="AB41">
            <v>192738.64603976707</v>
          </cell>
          <cell r="AC41">
            <v>183251.14876261115</v>
          </cell>
          <cell r="AD41">
            <v>220996.62809407603</v>
          </cell>
          <cell r="AE41">
            <v>175797.76605375667</v>
          </cell>
          <cell r="AF41">
            <v>162232.06643951437</v>
          </cell>
          <cell r="AG41">
            <v>149219.22639497582</v>
          </cell>
          <cell r="AH41">
            <v>183121.1466262693</v>
          </cell>
          <cell r="AI41">
            <v>239492.0802818457</v>
          </cell>
          <cell r="AJ41">
            <v>167236.803635833</v>
          </cell>
          <cell r="AK41">
            <v>163221.53024777072</v>
          </cell>
          <cell r="AL41">
            <v>172348.27013658936</v>
          </cell>
          <cell r="AM41">
            <v>123996.39812750877</v>
          </cell>
          <cell r="AN41">
            <v>211130.85320518474</v>
          </cell>
          <cell r="AO41">
            <v>212859.48932143813</v>
          </cell>
          <cell r="AP41">
            <v>218763.94732187607</v>
          </cell>
          <cell r="AQ41">
            <v>235683.01299908714</v>
          </cell>
          <cell r="AR41">
            <v>159062.98254936576</v>
          </cell>
          <cell r="AS41">
            <v>138171.33049717231</v>
          </cell>
          <cell r="AT41">
            <v>239717.27386144648</v>
          </cell>
          <cell r="AU41">
            <v>289189.38328225148</v>
          </cell>
          <cell r="AV41">
            <v>161834.1094854594</v>
          </cell>
          <cell r="AW41">
            <v>206125.33683061946</v>
          </cell>
          <cell r="AX41">
            <v>225789.65499325306</v>
          </cell>
          <cell r="AY41">
            <v>167612.41703199706</v>
          </cell>
          <cell r="AZ41">
            <v>232986.50402422168</v>
          </cell>
          <cell r="BA41">
            <v>235005.3237009747</v>
          </cell>
          <cell r="BB41">
            <v>240193.66563930811</v>
          </cell>
          <cell r="BC41">
            <v>257959.82315235923</v>
          </cell>
          <cell r="BD41">
            <v>193598.43496322987</v>
          </cell>
          <cell r="BE41">
            <v>166331.0892314977</v>
          </cell>
          <cell r="BF41">
            <v>285243.18828316062</v>
          </cell>
          <cell r="BG41">
            <v>342730.16764593107</v>
          </cell>
          <cell r="BH41">
            <v>201192.61074358187</v>
          </cell>
          <cell r="BI41">
            <v>242450.23902288559</v>
          </cell>
          <cell r="BJ41">
            <v>264821.14672692347</v>
          </cell>
          <cell r="BK41">
            <v>200922.66372194019</v>
          </cell>
        </row>
        <row r="42">
          <cell r="A42" t="str">
            <v>7300-CFEL</v>
          </cell>
          <cell r="B42" t="str">
            <v>WAGES - QUALIFIED CFEL</v>
          </cell>
          <cell r="D42">
            <v>2201.7999999999997</v>
          </cell>
          <cell r="E42">
            <v>8715</v>
          </cell>
          <cell r="F42">
            <v>12852</v>
          </cell>
          <cell r="G42">
            <v>13125</v>
          </cell>
          <cell r="H42">
            <v>8358</v>
          </cell>
          <cell r="I42">
            <v>10017</v>
          </cell>
          <cell r="J42">
            <v>8486.75</v>
          </cell>
          <cell r="K42">
            <v>13819.5</v>
          </cell>
          <cell r="L42">
            <v>7127.625</v>
          </cell>
          <cell r="M42">
            <v>14263.550000000001</v>
          </cell>
          <cell r="N42">
            <v>13593.325000000001</v>
          </cell>
          <cell r="O42">
            <v>10036.775000000001</v>
          </cell>
          <cell r="P42">
            <v>5446.875</v>
          </cell>
          <cell r="Q42">
            <v>4731</v>
          </cell>
          <cell r="R42">
            <v>7438.875</v>
          </cell>
          <cell r="S42">
            <v>8357.0625</v>
          </cell>
          <cell r="T42">
            <v>4777.6875</v>
          </cell>
          <cell r="U42">
            <v>6785.25</v>
          </cell>
          <cell r="V42">
            <v>5395.11</v>
          </cell>
          <cell r="W42">
            <v>4188.75</v>
          </cell>
          <cell r="X42">
            <v>4590.87</v>
          </cell>
          <cell r="Y42">
            <v>5093.5199999999995</v>
          </cell>
          <cell r="Z42">
            <v>7508.3511299999991</v>
          </cell>
          <cell r="AA42">
            <v>7564.8824999999997</v>
          </cell>
          <cell r="AB42">
            <v>1829.6460000000002</v>
          </cell>
          <cell r="AC42">
            <v>3098.3849999999998</v>
          </cell>
          <cell r="AD42">
            <v>2468.2049999999999</v>
          </cell>
          <cell r="AE42">
            <v>6396.3270000000002</v>
          </cell>
          <cell r="AF42">
            <v>8969.5619999999999</v>
          </cell>
          <cell r="AG42">
            <v>16489.71</v>
          </cell>
          <cell r="AH42">
            <v>17469.990000000002</v>
          </cell>
          <cell r="AI42">
            <v>15824.52</v>
          </cell>
          <cell r="AJ42">
            <v>6695.6625000000004</v>
          </cell>
          <cell r="AK42">
            <v>10459.237499999999</v>
          </cell>
          <cell r="AL42">
            <v>12165.975</v>
          </cell>
          <cell r="AM42">
            <v>9212.0062500000004</v>
          </cell>
          <cell r="AN42">
            <v>542.02499999999998</v>
          </cell>
          <cell r="AO42">
            <v>1300.8599999999999</v>
          </cell>
          <cell r="AP42">
            <v>5745.4650000000001</v>
          </cell>
          <cell r="AQ42">
            <v>5456.3850000000002</v>
          </cell>
          <cell r="AR42">
            <v>13044.735000000001</v>
          </cell>
          <cell r="AS42">
            <v>16929.247500000001</v>
          </cell>
          <cell r="AT42">
            <v>15032.16</v>
          </cell>
          <cell r="AU42">
            <v>14526.27</v>
          </cell>
          <cell r="AV42">
            <v>5456.3850000000002</v>
          </cell>
          <cell r="AW42">
            <v>6359.76</v>
          </cell>
          <cell r="AX42">
            <v>4805.9549999999999</v>
          </cell>
          <cell r="AY42">
            <v>325.21499999999997</v>
          </cell>
          <cell r="AZ42">
            <v>553.27499999999998</v>
          </cell>
          <cell r="BA42">
            <v>1327.86</v>
          </cell>
          <cell r="BB42">
            <v>5864.7150000000001</v>
          </cell>
          <cell r="BC42">
            <v>5569.6350000000002</v>
          </cell>
          <cell r="BD42">
            <v>13315.485000000001</v>
          </cell>
          <cell r="BE42">
            <v>17280.622500000001</v>
          </cell>
          <cell r="BF42">
            <v>15344.16</v>
          </cell>
          <cell r="BG42">
            <v>14827.77</v>
          </cell>
          <cell r="BH42">
            <v>5569.6350000000002</v>
          </cell>
          <cell r="BI42">
            <v>6491.76</v>
          </cell>
          <cell r="BJ42">
            <v>4905.7049999999999</v>
          </cell>
          <cell r="BK42">
            <v>331.96499999999997</v>
          </cell>
        </row>
        <row r="43">
          <cell r="A43" t="str">
            <v>7301-CFEL</v>
          </cell>
          <cell r="B43" t="str">
            <v>WAGES - NON QUALIFIED CFEL</v>
          </cell>
          <cell r="D43">
            <v>14490</v>
          </cell>
          <cell r="E43">
            <v>19764</v>
          </cell>
          <cell r="F43">
            <v>26982</v>
          </cell>
          <cell r="G43">
            <v>20952</v>
          </cell>
          <cell r="H43">
            <v>25128</v>
          </cell>
          <cell r="I43">
            <v>31860</v>
          </cell>
          <cell r="J43">
            <v>24706.500000000004</v>
          </cell>
          <cell r="K43">
            <v>31874.100000000002</v>
          </cell>
          <cell r="L43">
            <v>55956.15</v>
          </cell>
          <cell r="M43">
            <v>49767.760000000009</v>
          </cell>
          <cell r="N43">
            <v>47429.240000000005</v>
          </cell>
          <cell r="O43">
            <v>35019.880000000005</v>
          </cell>
          <cell r="P43">
            <v>18637.5</v>
          </cell>
          <cell r="Q43">
            <v>16188</v>
          </cell>
          <cell r="R43">
            <v>57270.375</v>
          </cell>
          <cell r="S43">
            <v>64339.3125</v>
          </cell>
          <cell r="T43">
            <v>36782.4375</v>
          </cell>
          <cell r="U43">
            <v>52238.25</v>
          </cell>
          <cell r="V43">
            <v>17146.5</v>
          </cell>
          <cell r="W43">
            <v>13312.5</v>
          </cell>
          <cell r="X43">
            <v>14590.5</v>
          </cell>
          <cell r="Y43">
            <v>16188</v>
          </cell>
          <cell r="Z43">
            <v>33805.505124999996</v>
          </cell>
          <cell r="AA43">
            <v>34060.03125</v>
          </cell>
          <cell r="AB43">
            <v>8930.0249999999996</v>
          </cell>
          <cell r="AC43">
            <v>14104.6875</v>
          </cell>
          <cell r="AD43">
            <v>11235.9375</v>
          </cell>
          <cell r="AE43">
            <v>31564.6875</v>
          </cell>
          <cell r="AF43">
            <v>44263.125</v>
          </cell>
          <cell r="AG43">
            <v>52987.5</v>
          </cell>
          <cell r="AH43">
            <v>56137.5</v>
          </cell>
          <cell r="AI43">
            <v>50850</v>
          </cell>
          <cell r="AJ43">
            <v>16136.71875</v>
          </cell>
          <cell r="AK43">
            <v>25207.03125</v>
          </cell>
          <cell r="AL43">
            <v>29320.3125</v>
          </cell>
          <cell r="AM43">
            <v>22201.171875</v>
          </cell>
          <cell r="AN43">
            <v>1732.5</v>
          </cell>
          <cell r="AO43">
            <v>4158</v>
          </cell>
          <cell r="AP43">
            <v>18364.5</v>
          </cell>
          <cell r="AQ43">
            <v>17440.5</v>
          </cell>
          <cell r="AR43">
            <v>41695.5</v>
          </cell>
          <cell r="AS43">
            <v>54111.75</v>
          </cell>
          <cell r="AT43">
            <v>48048</v>
          </cell>
          <cell r="AU43">
            <v>46431</v>
          </cell>
          <cell r="AV43">
            <v>17440.5</v>
          </cell>
          <cell r="AW43">
            <v>20328</v>
          </cell>
          <cell r="AX43">
            <v>15361.5</v>
          </cell>
          <cell r="AY43">
            <v>1039.5</v>
          </cell>
          <cell r="AZ43">
            <v>1777.5</v>
          </cell>
          <cell r="BA43">
            <v>4266</v>
          </cell>
          <cell r="BB43">
            <v>18841.5</v>
          </cell>
          <cell r="BC43">
            <v>17893.5</v>
          </cell>
          <cell r="BD43">
            <v>42778.5</v>
          </cell>
          <cell r="BE43">
            <v>55517.25</v>
          </cell>
          <cell r="BF43">
            <v>49296</v>
          </cell>
          <cell r="BG43">
            <v>47637</v>
          </cell>
          <cell r="BH43">
            <v>17893.5</v>
          </cell>
          <cell r="BI43">
            <v>20856</v>
          </cell>
          <cell r="BJ43">
            <v>15760.5</v>
          </cell>
          <cell r="BK43">
            <v>1066.5</v>
          </cell>
        </row>
        <row r="44">
          <cell r="A44" t="str">
            <v>7300-OTWA</v>
          </cell>
          <cell r="B44" t="str">
            <v>WAGES - QUALIFIED - OTTAWA</v>
          </cell>
          <cell r="D44">
            <v>301.64400000000001</v>
          </cell>
          <cell r="E44">
            <v>865.36450000000002</v>
          </cell>
          <cell r="F44">
            <v>2297.2425000000003</v>
          </cell>
          <cell r="G44">
            <v>3718.1812500000001</v>
          </cell>
          <cell r="H44">
            <v>4227.9037500000004</v>
          </cell>
          <cell r="I44">
            <v>6544.93</v>
          </cell>
          <cell r="J44">
            <v>3449.7274000000002</v>
          </cell>
          <cell r="K44">
            <v>3461.134012</v>
          </cell>
          <cell r="L44">
            <v>3188.7997446899999</v>
          </cell>
          <cell r="M44">
            <v>3191.0888446640001</v>
          </cell>
          <cell r="N44">
            <v>3473.6476824308002</v>
          </cell>
          <cell r="O44">
            <v>2347.3643114432875</v>
          </cell>
          <cell r="P44">
            <v>3225.5280000000002</v>
          </cell>
          <cell r="Q44">
            <v>2286.7110000000002</v>
          </cell>
          <cell r="R44">
            <v>2410.3170000000005</v>
          </cell>
          <cell r="S44">
            <v>2850.1777800000004</v>
          </cell>
          <cell r="T44">
            <v>2723.9341162500009</v>
          </cell>
          <cell r="U44">
            <v>2708.1551604375004</v>
          </cell>
          <cell r="V44">
            <v>3994.4991036234383</v>
          </cell>
          <cell r="W44">
            <v>4836.2569781307193</v>
          </cell>
          <cell r="X44">
            <v>3660.9723780172744</v>
          </cell>
          <cell r="Y44">
            <v>4267.8154890427777</v>
          </cell>
          <cell r="Z44">
            <v>3613.8705454404635</v>
          </cell>
          <cell r="AA44">
            <v>1682.8421680546985</v>
          </cell>
          <cell r="AB44">
            <v>1830.4218527856874</v>
          </cell>
          <cell r="AC44">
            <v>3229.2879967808476</v>
          </cell>
          <cell r="AD44">
            <v>3980.765500265783</v>
          </cell>
          <cell r="AE44">
            <v>2849.0677092927326</v>
          </cell>
          <cell r="AF44">
            <v>3558.9237674576184</v>
          </cell>
          <cell r="AG44">
            <v>5169.6725862275925</v>
          </cell>
          <cell r="AH44">
            <v>6421.4361582258261</v>
          </cell>
          <cell r="AI44">
            <v>7757.7033415963351</v>
          </cell>
          <cell r="AJ44">
            <v>7521.6534114568194</v>
          </cell>
          <cell r="AK44">
            <v>8053.2411674367013</v>
          </cell>
          <cell r="AL44">
            <v>9412.8738248870795</v>
          </cell>
          <cell r="AM44">
            <v>4530.2188913769505</v>
          </cell>
          <cell r="AN44">
            <v>6501.212807620861</v>
          </cell>
          <cell r="AO44">
            <v>6231.4224077947792</v>
          </cell>
          <cell r="AP44">
            <v>8062.9663291588668</v>
          </cell>
          <cell r="AQ44">
            <v>5799.4584734099699</v>
          </cell>
          <cell r="AR44">
            <v>8317.2764475080567</v>
          </cell>
          <cell r="AS44">
            <v>9796.966392789087</v>
          </cell>
          <cell r="AT44">
            <v>9527.0359311878055</v>
          </cell>
          <cell r="AU44">
            <v>9811.7583753165381</v>
          </cell>
          <cell r="AV44">
            <v>10564.956692020332</v>
          </cell>
          <cell r="AW44">
            <v>9962.350932429692</v>
          </cell>
          <cell r="AX44">
            <v>9504.6498764839107</v>
          </cell>
          <cell r="AY44">
            <v>8078.7523576241792</v>
          </cell>
          <cell r="AZ44">
            <v>7658.1881533659162</v>
          </cell>
          <cell r="BA44">
            <v>7366.9685052951099</v>
          </cell>
          <cell r="BB44">
            <v>11477.390392466103</v>
          </cell>
          <cell r="BC44">
            <v>8609.322899167797</v>
          </cell>
          <cell r="BD44">
            <v>8235.8035252177306</v>
          </cell>
          <cell r="BE44">
            <v>12243.986239118745</v>
          </cell>
          <cell r="BF44">
            <v>11356.157413635339</v>
          </cell>
          <cell r="BG44">
            <v>11724.41548881722</v>
          </cell>
          <cell r="BH44">
            <v>7032.012525421821</v>
          </cell>
          <cell r="BI44">
            <v>11944.141884318895</v>
          </cell>
          <cell r="BJ44">
            <v>11399.141371259762</v>
          </cell>
          <cell r="BK44">
            <v>6736.2018624905832</v>
          </cell>
        </row>
        <row r="45">
          <cell r="A45" t="str">
            <v>7301-OTWA</v>
          </cell>
          <cell r="B45" t="str">
            <v>WAGES - NON QUALIFIED - OTTAWA</v>
          </cell>
          <cell r="D45">
            <v>801.89999999999986</v>
          </cell>
          <cell r="E45">
            <v>2300.5125000000003</v>
          </cell>
          <cell r="F45">
            <v>6107.0625</v>
          </cell>
          <cell r="G45">
            <v>9884.53125</v>
          </cell>
          <cell r="H45">
            <v>11239.59375</v>
          </cell>
          <cell r="I45">
            <v>17399.25</v>
          </cell>
          <cell r="J45">
            <v>9170.8650000000016</v>
          </cell>
          <cell r="K45">
            <v>12268.2516</v>
          </cell>
          <cell r="L45">
            <v>11302.942166999999</v>
          </cell>
          <cell r="M45">
            <v>11311.056055199999</v>
          </cell>
          <cell r="N45">
            <v>12685.716563120001</v>
          </cell>
          <cell r="O45">
            <v>8572.544209352498</v>
          </cell>
          <cell r="P45">
            <v>15837.2</v>
          </cell>
          <cell r="Q45">
            <v>11227.65</v>
          </cell>
          <cell r="R45">
            <v>18796.050000000003</v>
          </cell>
          <cell r="S45">
            <v>18642.855</v>
          </cell>
          <cell r="T45">
            <v>21866.443593750002</v>
          </cell>
          <cell r="U45">
            <v>21739.777664062502</v>
          </cell>
          <cell r="V45">
            <v>20189.661626367189</v>
          </cell>
          <cell r="W45">
            <v>24444.214254058596</v>
          </cell>
          <cell r="X45">
            <v>18503.89538668262</v>
          </cell>
          <cell r="Y45">
            <v>21571.102752127528</v>
          </cell>
          <cell r="Z45">
            <v>23638.127081117538</v>
          </cell>
          <cell r="AA45">
            <v>11007.377415920131</v>
          </cell>
          <cell r="AB45">
            <v>11972.687959947158</v>
          </cell>
          <cell r="AC45">
            <v>16245.485369247861</v>
          </cell>
          <cell r="AD45">
            <v>20025.921428327518</v>
          </cell>
          <cell r="AE45">
            <v>14332.722207945162</v>
          </cell>
          <cell r="AF45">
            <v>17903.77447045175</v>
          </cell>
          <cell r="AG45">
            <v>16934.739768961568</v>
          </cell>
          <cell r="AH45">
            <v>21035.249035356846</v>
          </cell>
          <cell r="AI45">
            <v>25412.574027362938</v>
          </cell>
          <cell r="AJ45">
            <v>18479.493773167484</v>
          </cell>
          <cell r="AK45">
            <v>19785.519468469982</v>
          </cell>
          <cell r="AL45">
            <v>23125.918427677421</v>
          </cell>
          <cell r="AM45">
            <v>11130.019852652535</v>
          </cell>
          <cell r="AN45">
            <v>16085.905725797118</v>
          </cell>
          <cell r="AO45">
            <v>15418.365212088624</v>
          </cell>
          <cell r="AP45">
            <v>19950.141624204138</v>
          </cell>
          <cell r="AQ45">
            <v>14349.559847447546</v>
          </cell>
          <cell r="AR45">
            <v>16006.183966034141</v>
          </cell>
          <cell r="AS45">
            <v>18853.773513686512</v>
          </cell>
          <cell r="AT45">
            <v>18334.305794452397</v>
          </cell>
          <cell r="AU45">
            <v>18882.239946785256</v>
          </cell>
          <cell r="AV45">
            <v>20331.7325656918</v>
          </cell>
          <cell r="AW45">
            <v>19172.047816979448</v>
          </cell>
          <cell r="AX45">
            <v>18291.22494796068</v>
          </cell>
          <cell r="AY45">
            <v>15547.156243785465</v>
          </cell>
          <cell r="AZ45">
            <v>14803.47472319404</v>
          </cell>
          <cell r="BA45">
            <v>14240.53965124509</v>
          </cell>
          <cell r="BB45">
            <v>22186.090908255574</v>
          </cell>
          <cell r="BC45">
            <v>16642.042656738646</v>
          </cell>
          <cell r="BD45">
            <v>15920.020097334329</v>
          </cell>
          <cell r="BE45">
            <v>23667.940402099644</v>
          </cell>
          <cell r="BF45">
            <v>21951.744441206454</v>
          </cell>
          <cell r="BG45">
            <v>22663.596774734066</v>
          </cell>
          <cell r="BH45">
            <v>13593.061124714302</v>
          </cell>
          <cell r="BI45">
            <v>23088.333550155021</v>
          </cell>
          <cell r="BJ45">
            <v>22034.833537145721</v>
          </cell>
          <cell r="BK45">
            <v>13021.251502926776</v>
          </cell>
        </row>
        <row r="46">
          <cell r="A46" t="str">
            <v>7300-WEST</v>
          </cell>
          <cell r="B46" t="str">
            <v>WAGES - QUALIFIED - WEST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</row>
        <row r="47">
          <cell r="A47" t="str">
            <v>7301-WEST</v>
          </cell>
          <cell r="B47" t="str">
            <v>WAGES - NON QUALIFIED - 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</row>
        <row r="48">
          <cell r="A48" t="str">
            <v>Total Wages</v>
          </cell>
          <cell r="D48">
            <v>127900.694</v>
          </cell>
          <cell r="E48">
            <v>132965.51200000002</v>
          </cell>
          <cell r="F48">
            <v>161931.97125</v>
          </cell>
          <cell r="G48">
            <v>188678.76375000001</v>
          </cell>
          <cell r="H48">
            <v>198285.95250000001</v>
          </cell>
          <cell r="I48">
            <v>223072.375</v>
          </cell>
          <cell r="J48">
            <v>251010.69040000005</v>
          </cell>
          <cell r="K48">
            <v>230798.42975200003</v>
          </cell>
          <cell r="L48">
            <v>209093.58291969003</v>
          </cell>
          <cell r="M48">
            <v>225720.95948831839</v>
          </cell>
          <cell r="N48">
            <v>238629.85444123912</v>
          </cell>
          <cell r="O48">
            <v>171360.67265900178</v>
          </cell>
          <cell r="P48">
            <v>223457.04232865456</v>
          </cell>
          <cell r="Q48">
            <v>208734.50337786274</v>
          </cell>
          <cell r="R48">
            <v>196950.41396901244</v>
          </cell>
          <cell r="S48">
            <v>241759.72506066141</v>
          </cell>
          <cell r="T48">
            <v>252452.60629261273</v>
          </cell>
          <cell r="U48">
            <v>249724.68107135314</v>
          </cell>
          <cell r="V48">
            <v>274609.72527060157</v>
          </cell>
          <cell r="W48">
            <v>343623.76568288042</v>
          </cell>
          <cell r="X48">
            <v>248879.73217024255</v>
          </cell>
          <cell r="Y48">
            <v>237650.49131007312</v>
          </cell>
          <cell r="Z48">
            <v>263334.97196697886</v>
          </cell>
          <cell r="AA48">
            <v>229219.58622469616</v>
          </cell>
          <cell r="AB48">
            <v>250146.0549640574</v>
          </cell>
          <cell r="AC48">
            <v>256809.93564345033</v>
          </cell>
          <cell r="AD48">
            <v>303185.01556389121</v>
          </cell>
          <cell r="AE48">
            <v>266321.45121386548</v>
          </cell>
          <cell r="AF48">
            <v>269578.11342480214</v>
          </cell>
          <cell r="AG48">
            <v>286920.9759122426</v>
          </cell>
          <cell r="AH48">
            <v>340783.72922691097</v>
          </cell>
          <cell r="AI48">
            <v>413358.2049539811</v>
          </cell>
          <cell r="AJ48">
            <v>284988.90989007556</v>
          </cell>
          <cell r="AK48">
            <v>293990.43630231696</v>
          </cell>
          <cell r="AL48">
            <v>317398.37194919091</v>
          </cell>
          <cell r="AM48">
            <v>222168.94645513574</v>
          </cell>
          <cell r="AN48">
            <v>323483.80101857136</v>
          </cell>
          <cell r="AO48">
            <v>328175.77720980381</v>
          </cell>
          <cell r="AP48">
            <v>361541.43098812707</v>
          </cell>
          <cell r="AQ48">
            <v>376394.48196744127</v>
          </cell>
          <cell r="AR48">
            <v>322874.15521405602</v>
          </cell>
          <cell r="AS48">
            <v>311479.641039612</v>
          </cell>
          <cell r="AT48">
            <v>458378.21028947056</v>
          </cell>
          <cell r="AU48">
            <v>532918.42814409581</v>
          </cell>
          <cell r="AV48">
            <v>301851.5951288534</v>
          </cell>
          <cell r="AW48">
            <v>371769.41651953262</v>
          </cell>
          <cell r="AX48">
            <v>394051.8962513911</v>
          </cell>
          <cell r="AY48">
            <v>281905.58778651705</v>
          </cell>
          <cell r="AZ48">
            <v>381295.19969584077</v>
          </cell>
          <cell r="BA48">
            <v>386793.21358343953</v>
          </cell>
          <cell r="BB48">
            <v>425900.4489103579</v>
          </cell>
          <cell r="BC48">
            <v>443430.02185781265</v>
          </cell>
          <cell r="BD48">
            <v>376483.17646220431</v>
          </cell>
          <cell r="BE48">
            <v>363220.2178274162</v>
          </cell>
          <cell r="BF48">
            <v>534411.0442879874</v>
          </cell>
          <cell r="BG48">
            <v>621279.08685266646</v>
          </cell>
          <cell r="BH48">
            <v>351941.75445149175</v>
          </cell>
          <cell r="BI48">
            <v>433363.86891745735</v>
          </cell>
          <cell r="BJ48">
            <v>459314.51020490308</v>
          </cell>
          <cell r="BK48">
            <v>328596.40651279769</v>
          </cell>
        </row>
        <row r="49">
          <cell r="D49"/>
          <cell r="E49"/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</row>
        <row r="50">
          <cell r="A50" t="str">
            <v>7380</v>
          </cell>
          <cell r="B50" t="str">
            <v>VACATION PAY - QUALIFIED</v>
          </cell>
          <cell r="D50">
            <v>1329.6536000000001</v>
          </cell>
          <cell r="E50">
            <v>1468.3251</v>
          </cell>
          <cell r="F50">
            <v>1770.5432250000001</v>
          </cell>
          <cell r="G50">
            <v>2083.2233250000004</v>
          </cell>
          <cell r="H50">
            <v>1984.6383000000003</v>
          </cell>
          <cell r="I50">
            <v>2138.5107000000003</v>
          </cell>
          <cell r="J50">
            <v>2605.4824800000006</v>
          </cell>
          <cell r="K50">
            <v>2059.6046795200004</v>
          </cell>
          <cell r="L50">
            <v>1455.1368701440003</v>
          </cell>
          <cell r="M50">
            <v>1879.9748139297794</v>
          </cell>
          <cell r="N50">
            <v>1980.0316286316702</v>
          </cell>
          <cell r="O50">
            <v>1427.9694051062809</v>
          </cell>
          <cell r="P50">
            <v>1444.5104938999482</v>
          </cell>
          <cell r="Q50">
            <v>1374.9980822446512</v>
          </cell>
          <cell r="R50">
            <v>805.12497946302472</v>
          </cell>
          <cell r="S50">
            <v>1141.2219271238698</v>
          </cell>
          <cell r="T50">
            <v>1042.7446216109415</v>
          </cell>
          <cell r="U50">
            <v>1031.3984009502585</v>
          </cell>
          <cell r="V50">
            <v>1862.807021884124</v>
          </cell>
          <cell r="W50">
            <v>2312.9385442759667</v>
          </cell>
          <cell r="X50">
            <v>1683.5570306096577</v>
          </cell>
          <cell r="Y50">
            <v>1580.7727967669405</v>
          </cell>
          <cell r="Z50">
            <v>1434.6591453562096</v>
          </cell>
          <cell r="AA50">
            <v>1321.229634812883</v>
          </cell>
          <cell r="AB50">
            <v>1386.9709644622994</v>
          </cell>
          <cell r="AC50">
            <v>1599.1730405924184</v>
          </cell>
          <cell r="AD50">
            <v>1877.8305216488752</v>
          </cell>
          <cell r="AE50">
            <v>1671.0883097148378</v>
          </cell>
          <cell r="AF50">
            <v>1664.8089498951372</v>
          </cell>
          <cell r="AG50">
            <v>2504.3934864831067</v>
          </cell>
          <cell r="AH50">
            <v>2962.7358962823596</v>
          </cell>
          <cell r="AI50">
            <v>3593.8338921270438</v>
          </cell>
          <cell r="AJ50">
            <v>3024.5696127847305</v>
          </cell>
          <cell r="AK50">
            <v>3108.9245667455816</v>
          </cell>
          <cell r="AL50">
            <v>3327.6398824014818</v>
          </cell>
          <cell r="AM50">
            <v>2412.4455083438984</v>
          </cell>
          <cell r="AN50">
            <v>3521.3331711987444</v>
          </cell>
          <cell r="AO50">
            <v>3580.3400107392908</v>
          </cell>
          <cell r="AP50">
            <v>3855.9950285155201</v>
          </cell>
          <cell r="AQ50">
            <v>4124.8780258998622</v>
          </cell>
          <cell r="AR50">
            <v>3911.6884900459213</v>
          </cell>
          <cell r="AS50">
            <v>3621.8328254385642</v>
          </cell>
          <cell r="AT50">
            <v>5710.0637880953573</v>
          </cell>
          <cell r="AU50">
            <v>6744.1618615896987</v>
          </cell>
          <cell r="AV50">
            <v>3667.2118554272738</v>
          </cell>
          <cell r="AW50">
            <v>4647.2672375801594</v>
          </cell>
          <cell r="AX50">
            <v>5004.194657347738</v>
          </cell>
          <cell r="AY50">
            <v>3585.1104861244148</v>
          </cell>
          <cell r="AZ50">
            <v>4962.781311802366</v>
          </cell>
          <cell r="BA50">
            <v>5036.5752690369845</v>
          </cell>
          <cell r="BB50">
            <v>5328.0720788131257</v>
          </cell>
          <cell r="BC50">
            <v>5693.0133259818813</v>
          </cell>
          <cell r="BD50">
            <v>4638.0167150568941</v>
          </cell>
          <cell r="BE50">
            <v>4218.3980781880045</v>
          </cell>
          <cell r="BF50">
            <v>6662.5581659994004</v>
          </cell>
          <cell r="BG50">
            <v>7860.9562777273595</v>
          </cell>
          <cell r="BH50">
            <v>4489.2228023109492</v>
          </cell>
          <cell r="BI50">
            <v>5401.0061784039126</v>
          </cell>
          <cell r="BJ50">
            <v>5811.9555427829628</v>
          </cell>
          <cell r="BK50">
            <v>4273.9915770176058</v>
          </cell>
        </row>
        <row r="51">
          <cell r="A51" t="str">
            <v>7381</v>
          </cell>
          <cell r="B51" t="str">
            <v>VACATION PAY - NON QUAL.</v>
          </cell>
          <cell r="D51">
            <v>3742.2323999999999</v>
          </cell>
          <cell r="E51">
            <v>3723.6603000000005</v>
          </cell>
          <cell r="F51">
            <v>4370.5634250000003</v>
          </cell>
          <cell r="G51">
            <v>4919.8187250000001</v>
          </cell>
          <cell r="H51">
            <v>5328.0999000000002</v>
          </cell>
          <cell r="I51">
            <v>5826.6170999999995</v>
          </cell>
          <cell r="J51">
            <v>6930.1214400000026</v>
          </cell>
          <cell r="K51">
            <v>6543.1570860800011</v>
          </cell>
          <cell r="L51">
            <v>6328.9367701760002</v>
          </cell>
          <cell r="M51">
            <v>6568.7777696083976</v>
          </cell>
          <cell r="N51">
            <v>6918.787979195863</v>
          </cell>
          <cell r="O51">
            <v>4989.6611604219588</v>
          </cell>
          <cell r="P51">
            <v>6731.262079246234</v>
          </cell>
          <cell r="Q51">
            <v>6433.8076128698585</v>
          </cell>
          <cell r="R51">
            <v>6224.6368992974731</v>
          </cell>
          <cell r="S51">
            <v>7669.4457641025865</v>
          </cell>
          <cell r="T51">
            <v>8071.7445216935675</v>
          </cell>
          <cell r="U51">
            <v>7979.6715289238664</v>
          </cell>
          <cell r="V51">
            <v>8154.2155597403143</v>
          </cell>
          <cell r="W51">
            <v>10260.793233751678</v>
          </cell>
          <cell r="X51">
            <v>7385.0375456120491</v>
          </cell>
          <cell r="Y51">
            <v>6891.6901259891729</v>
          </cell>
          <cell r="Z51">
            <v>8008.6598282606237</v>
          </cell>
          <cell r="AA51">
            <v>7339.9450308159703</v>
          </cell>
          <cell r="AB51">
            <v>8066.7468415906833</v>
          </cell>
          <cell r="AC51">
            <v>7894.2334505044464</v>
          </cell>
          <cell r="AD51">
            <v>9289.302623763042</v>
          </cell>
          <cell r="AE51">
            <v>8294.4981421502671</v>
          </cell>
          <cell r="AF51">
            <v>8259.8076575805753</v>
          </cell>
          <cell r="AG51">
            <v>8088.2690557990327</v>
          </cell>
          <cell r="AH51">
            <v>9570.3458650507728</v>
          </cell>
          <cell r="AI51">
            <v>11613.683211273828</v>
          </cell>
          <cell r="AJ51">
            <v>7334.9408954333203</v>
          </cell>
          <cell r="AK51">
            <v>7537.1424599108286</v>
          </cell>
          <cell r="AL51">
            <v>8066.7433054635749</v>
          </cell>
          <cell r="AM51">
            <v>5847.9028001003508</v>
          </cell>
          <cell r="AN51">
            <v>8514.5341282073896</v>
          </cell>
          <cell r="AO51">
            <v>8680.6995728575257</v>
          </cell>
          <cell r="AP51">
            <v>9485.1378928750437</v>
          </cell>
          <cell r="AQ51">
            <v>10124.940519963486</v>
          </cell>
          <cell r="AR51">
            <v>8030.33930197463</v>
          </cell>
          <cell r="AS51">
            <v>7691.3232198868927</v>
          </cell>
          <cell r="AT51">
            <v>11510.610954457859</v>
          </cell>
          <cell r="AU51">
            <v>13424.815331290059</v>
          </cell>
          <cell r="AV51">
            <v>7170.9843794183762</v>
          </cell>
          <cell r="AW51">
            <v>9058.1334732247778</v>
          </cell>
          <cell r="AX51">
            <v>9646.0461997301227</v>
          </cell>
          <cell r="AY51">
            <v>6746.0766812798829</v>
          </cell>
          <cell r="AZ51">
            <v>9390.5601609688674</v>
          </cell>
          <cell r="BA51">
            <v>9570.852948038988</v>
          </cell>
          <cell r="BB51">
            <v>10361.406625572325</v>
          </cell>
          <cell r="BC51">
            <v>11034.132926094369</v>
          </cell>
          <cell r="BD51">
            <v>9455.0773985291944</v>
          </cell>
          <cell r="BE51">
            <v>8873.9335692599088</v>
          </cell>
          <cell r="BF51">
            <v>13381.567531326426</v>
          </cell>
          <cell r="BG51">
            <v>15614.686705837243</v>
          </cell>
          <cell r="BH51">
            <v>8763.4444297432747</v>
          </cell>
          <cell r="BI51">
            <v>10532.249560915423</v>
          </cell>
          <cell r="BJ51">
            <v>11223.265869076939</v>
          </cell>
          <cell r="BK51">
            <v>8079.5665488776076</v>
          </cell>
        </row>
        <row r="52">
          <cell r="A52" t="str">
            <v>7350</v>
          </cell>
          <cell r="B52" t="str">
            <v>ETD - QUALIFIED</v>
          </cell>
          <cell r="D52">
            <v>2735.7622820000001</v>
          </cell>
          <cell r="E52">
            <v>3021.07889325</v>
          </cell>
          <cell r="F52">
            <v>3642.8926854374999</v>
          </cell>
          <cell r="G52">
            <v>4286.2319911875002</v>
          </cell>
          <cell r="H52">
            <v>4083.39330225</v>
          </cell>
          <cell r="I52">
            <v>4399.9857652500004</v>
          </cell>
          <cell r="J52">
            <v>5360.7802026000008</v>
          </cell>
          <cell r="K52">
            <v>4237.636628112401</v>
          </cell>
          <cell r="L52">
            <v>2993.9441103212803</v>
          </cell>
          <cell r="M52">
            <v>3868.0481796605209</v>
          </cell>
          <cell r="N52">
            <v>4073.915075909661</v>
          </cell>
          <cell r="O52">
            <v>2938.0470510061728</v>
          </cell>
          <cell r="P52">
            <v>2986.5254461381428</v>
          </cell>
          <cell r="Q52">
            <v>2842.808535040816</v>
          </cell>
          <cell r="R52">
            <v>1664.5958950398033</v>
          </cell>
          <cell r="S52">
            <v>2359.4763343286008</v>
          </cell>
          <cell r="T52">
            <v>2155.8745051806213</v>
          </cell>
          <cell r="U52">
            <v>2132.4161939646592</v>
          </cell>
          <cell r="V52">
            <v>3851.353517745426</v>
          </cell>
          <cell r="W52">
            <v>4782.0004402905606</v>
          </cell>
          <cell r="X52">
            <v>3480.7541607854669</v>
          </cell>
          <cell r="Y52">
            <v>3268.2477573156493</v>
          </cell>
          <cell r="Z52">
            <v>2966.157783023963</v>
          </cell>
          <cell r="AA52">
            <v>2731.6422699756354</v>
          </cell>
          <cell r="AB52">
            <v>2883.6513322135661</v>
          </cell>
          <cell r="AC52">
            <v>3324.8406686956964</v>
          </cell>
          <cell r="AD52">
            <v>3904.1974375601758</v>
          </cell>
          <cell r="AE52">
            <v>3474.3597047281187</v>
          </cell>
          <cell r="AF52">
            <v>3461.3042877269791</v>
          </cell>
          <cell r="AG52">
            <v>5206.8844977470262</v>
          </cell>
          <cell r="AH52">
            <v>6159.8242019606532</v>
          </cell>
          <cell r="AI52">
            <v>7471.940045121336</v>
          </cell>
          <cell r="AJ52">
            <v>6288.3826819407313</v>
          </cell>
          <cell r="AK52">
            <v>6463.7650667207381</v>
          </cell>
          <cell r="AL52">
            <v>6918.4960795009192</v>
          </cell>
          <cell r="AM52">
            <v>5015.7154563977983</v>
          </cell>
          <cell r="AN52">
            <v>7362.8682103209321</v>
          </cell>
          <cell r="AO52">
            <v>7486.2474993351261</v>
          </cell>
          <cell r="AP52">
            <v>8062.6233969640125</v>
          </cell>
          <cell r="AQ52">
            <v>8624.8394604508485</v>
          </cell>
          <cell r="AR52">
            <v>8179.0746378686972</v>
          </cell>
          <cell r="AS52">
            <v>7573.0061533599073</v>
          </cell>
          <cell r="AT52">
            <v>11939.355096569801</v>
          </cell>
          <cell r="AU52">
            <v>14101.583849577471</v>
          </cell>
          <cell r="AV52">
            <v>7667.8906192922595</v>
          </cell>
          <cell r="AW52">
            <v>9717.1197796079559</v>
          </cell>
          <cell r="AX52">
            <v>10463.430743277419</v>
          </cell>
          <cell r="AY52">
            <v>7496.2222389730941</v>
          </cell>
          <cell r="AZ52">
            <v>10376.838253849544</v>
          </cell>
          <cell r="BA52">
            <v>10531.136400438039</v>
          </cell>
          <cell r="BB52">
            <v>11140.636407896885</v>
          </cell>
          <cell r="BC52">
            <v>11903.703739721945</v>
          </cell>
          <cell r="BD52">
            <v>9697.7775660473399</v>
          </cell>
          <cell r="BE52">
            <v>8820.3835304217992</v>
          </cell>
          <cell r="BF52">
            <v>13930.956071149458</v>
          </cell>
          <cell r="BG52">
            <v>16436.725031701022</v>
          </cell>
          <cell r="BH52">
            <v>9386.6596124816369</v>
          </cell>
          <cell r="BI52">
            <v>11293.136650622448</v>
          </cell>
          <cell r="BJ52">
            <v>12152.403826982265</v>
          </cell>
          <cell r="BK52">
            <v>8936.6257561165767</v>
          </cell>
        </row>
        <row r="53">
          <cell r="A53" t="str">
            <v>7351</v>
          </cell>
          <cell r="B53" t="str">
            <v>ETD - NON QUALIFIED</v>
          </cell>
          <cell r="D53">
            <v>7699.6431629999997</v>
          </cell>
          <cell r="E53">
            <v>7661.4310672500005</v>
          </cell>
          <cell r="F53">
            <v>8992.4342469375006</v>
          </cell>
          <cell r="G53">
            <v>10122.5270266875</v>
          </cell>
          <cell r="H53">
            <v>10962.565544249999</v>
          </cell>
          <cell r="I53">
            <v>11988.26468325</v>
          </cell>
          <cell r="J53">
            <v>14258.724862800003</v>
          </cell>
          <cell r="K53">
            <v>13462.545704609602</v>
          </cell>
          <cell r="L53">
            <v>13021.78740463712</v>
          </cell>
          <cell r="M53">
            <v>13515.260260969277</v>
          </cell>
          <cell r="N53">
            <v>14235.406267195487</v>
          </cell>
          <cell r="O53">
            <v>10266.22783756818</v>
          </cell>
          <cell r="P53">
            <v>13916.884348841588</v>
          </cell>
          <cell r="Q53">
            <v>13301.897239608432</v>
          </cell>
          <cell r="R53">
            <v>12869.436789297524</v>
          </cell>
          <cell r="S53">
            <v>15856.579117282097</v>
          </cell>
          <cell r="T53">
            <v>16688.331798601452</v>
          </cell>
          <cell r="U53">
            <v>16497.970886050094</v>
          </cell>
          <cell r="V53">
            <v>16858.8406697631</v>
          </cell>
          <cell r="W53">
            <v>21214.190010781589</v>
          </cell>
          <cell r="X53">
            <v>15268.565125552912</v>
          </cell>
          <cell r="Y53">
            <v>14248.569335482613</v>
          </cell>
          <cell r="Z53">
            <v>16557.904194928837</v>
          </cell>
          <cell r="AA53">
            <v>15175.336351212018</v>
          </cell>
          <cell r="AB53">
            <v>16771.573358351186</v>
          </cell>
          <cell r="AC53">
            <v>16412.900766943792</v>
          </cell>
          <cell r="AD53">
            <v>19313.389085065737</v>
          </cell>
          <cell r="AE53">
            <v>17245.091087344616</v>
          </cell>
          <cell r="AF53">
            <v>17172.966100875772</v>
          </cell>
          <cell r="AG53">
            <v>16816.320193911768</v>
          </cell>
          <cell r="AH53">
            <v>19897.706088027058</v>
          </cell>
          <cell r="AI53">
            <v>24146.008764559414</v>
          </cell>
          <cell r="AJ53">
            <v>15250.075615695414</v>
          </cell>
          <cell r="AK53">
            <v>15670.472888400602</v>
          </cell>
          <cell r="AL53">
            <v>16771.566006389316</v>
          </cell>
          <cell r="AM53">
            <v>12158.374711688637</v>
          </cell>
          <cell r="AN53">
            <v>17803.311873760933</v>
          </cell>
          <cell r="AO53">
            <v>18150.75251927413</v>
          </cell>
          <cell r="AP53">
            <v>19832.778344624996</v>
          </cell>
          <cell r="AQ53">
            <v>21170.56213128829</v>
          </cell>
          <cell r="AR53">
            <v>16790.893417356416</v>
          </cell>
          <cell r="AS53">
            <v>16082.033842804538</v>
          </cell>
          <cell r="AT53">
            <v>24067.904784226477</v>
          </cell>
          <cell r="AU53">
            <v>28070.375970284986</v>
          </cell>
          <cell r="AV53">
            <v>14994.040710426023</v>
          </cell>
          <cell r="AW53">
            <v>18939.941139436833</v>
          </cell>
          <cell r="AX53">
            <v>20169.226672494104</v>
          </cell>
          <cell r="AY53">
            <v>14105.587607341906</v>
          </cell>
          <cell r="AZ53">
            <v>19635.022738494954</v>
          </cell>
          <cell r="BA53">
            <v>20012.002696349056</v>
          </cell>
          <cell r="BB53">
            <v>21664.99667842119</v>
          </cell>
          <cell r="BC53">
            <v>23071.621627424349</v>
          </cell>
          <cell r="BD53">
            <v>19769.923895061445</v>
          </cell>
          <cell r="BE53">
            <v>18554.791665839755</v>
          </cell>
          <cell r="BF53">
            <v>27979.947761411422</v>
          </cell>
          <cell r="BG53">
            <v>32649.248103209677</v>
          </cell>
          <cell r="BH53">
            <v>18323.766388371965</v>
          </cell>
          <cell r="BI53">
            <v>22022.217638904003</v>
          </cell>
          <cell r="BJ53">
            <v>23467.085750160779</v>
          </cell>
          <cell r="BK53">
            <v>16893.824243177754</v>
          </cell>
        </row>
        <row r="54">
          <cell r="A54" t="str">
            <v>7355</v>
          </cell>
          <cell r="B54" t="str">
            <v>EHT - QUALIFIED</v>
          </cell>
          <cell r="D54">
            <v>648.20613000000003</v>
          </cell>
          <cell r="E54">
            <v>715.8084862500001</v>
          </cell>
          <cell r="F54">
            <v>863.13982218750004</v>
          </cell>
          <cell r="G54">
            <v>1015.5713709375001</v>
          </cell>
          <cell r="H54">
            <v>967.51117125000007</v>
          </cell>
          <cell r="I54">
            <v>1042.5239662500001</v>
          </cell>
          <cell r="J54">
            <v>1270.1727090000002</v>
          </cell>
          <cell r="K54">
            <v>1004.0572812660001</v>
          </cell>
          <cell r="L54">
            <v>709.37922419520009</v>
          </cell>
          <cell r="M54">
            <v>916.48772179076741</v>
          </cell>
          <cell r="N54">
            <v>965.26541895793912</v>
          </cell>
          <cell r="O54">
            <v>696.13508498931185</v>
          </cell>
          <cell r="P54">
            <v>704.19886577622469</v>
          </cell>
          <cell r="Q54">
            <v>670.31156509426739</v>
          </cell>
          <cell r="R54">
            <v>392.49842748822454</v>
          </cell>
          <cell r="S54">
            <v>556.34568947288653</v>
          </cell>
          <cell r="T54">
            <v>508.33800303533394</v>
          </cell>
          <cell r="U54">
            <v>502.806720463251</v>
          </cell>
          <cell r="V54">
            <v>908.11842316851039</v>
          </cell>
          <cell r="W54">
            <v>1127.5575403345338</v>
          </cell>
          <cell r="X54">
            <v>820.73405242220804</v>
          </cell>
          <cell r="Y54">
            <v>770.62673842388347</v>
          </cell>
          <cell r="Z54">
            <v>699.39633336115207</v>
          </cell>
          <cell r="AA54">
            <v>644.09944697128037</v>
          </cell>
          <cell r="AB54">
            <v>676.14834517537088</v>
          </cell>
          <cell r="AC54">
            <v>779.59685728880402</v>
          </cell>
          <cell r="AD54">
            <v>915.44237930382667</v>
          </cell>
          <cell r="AE54">
            <v>814.65555098598338</v>
          </cell>
          <cell r="AF54">
            <v>811.59436307387932</v>
          </cell>
          <cell r="AG54">
            <v>1220.8918246605144</v>
          </cell>
          <cell r="AH54">
            <v>1444.3337494376503</v>
          </cell>
          <cell r="AI54">
            <v>1751.9940224119339</v>
          </cell>
          <cell r="AJ54">
            <v>1474.4776862325559</v>
          </cell>
          <cell r="AK54">
            <v>1515.6007262884712</v>
          </cell>
          <cell r="AL54">
            <v>1622.2244426707223</v>
          </cell>
          <cell r="AM54">
            <v>1176.0671853176505</v>
          </cell>
          <cell r="AN54">
            <v>1716.6499209593878</v>
          </cell>
          <cell r="AO54">
            <v>1745.4157552354043</v>
          </cell>
          <cell r="AP54">
            <v>1879.7975764013158</v>
          </cell>
          <cell r="AQ54">
            <v>2010.8780376261827</v>
          </cell>
          <cell r="AR54">
            <v>1906.9481388973866</v>
          </cell>
          <cell r="AS54">
            <v>1765.6435024013001</v>
          </cell>
          <cell r="AT54">
            <v>2783.6560966964867</v>
          </cell>
          <cell r="AU54">
            <v>3287.778907524978</v>
          </cell>
          <cell r="AV54">
            <v>1787.7657795207958</v>
          </cell>
          <cell r="AW54">
            <v>2265.5427783203277</v>
          </cell>
          <cell r="AX54">
            <v>2439.544895457022</v>
          </cell>
          <cell r="AY54">
            <v>1747.741361985652</v>
          </cell>
          <cell r="AZ54">
            <v>2419.3558895036535</v>
          </cell>
          <cell r="BA54">
            <v>2455.33044365553</v>
          </cell>
          <cell r="BB54">
            <v>2597.4351384213987</v>
          </cell>
          <cell r="BC54">
            <v>2775.3439964161666</v>
          </cell>
          <cell r="BD54">
            <v>2261.0331485902357</v>
          </cell>
          <cell r="BE54">
            <v>2056.4690631166523</v>
          </cell>
          <cell r="BF54">
            <v>3247.9971059247077</v>
          </cell>
          <cell r="BG54">
            <v>3832.2161853920875</v>
          </cell>
          <cell r="BH54">
            <v>2188.4961161265878</v>
          </cell>
          <cell r="BI54">
            <v>2632.9905119719074</v>
          </cell>
          <cell r="BJ54">
            <v>2833.3283271066944</v>
          </cell>
          <cell r="BK54">
            <v>2083.5708937960831</v>
          </cell>
        </row>
        <row r="55">
          <cell r="A55" t="str">
            <v>7356</v>
          </cell>
          <cell r="B55" t="str">
            <v>EHT - NON QUALIFIED</v>
          </cell>
          <cell r="D55">
            <v>1824.338295</v>
          </cell>
          <cell r="E55">
            <v>1815.2843962500001</v>
          </cell>
          <cell r="F55">
            <v>2130.6496696875001</v>
          </cell>
          <cell r="G55">
            <v>2398.4116284375</v>
          </cell>
          <cell r="H55">
            <v>2597.4487012499999</v>
          </cell>
          <cell r="I55">
            <v>2840.4758362499997</v>
          </cell>
          <cell r="J55">
            <v>3378.4342020000008</v>
          </cell>
          <cell r="K55">
            <v>3189.7890794640002</v>
          </cell>
          <cell r="L55">
            <v>3085.3566754608</v>
          </cell>
          <cell r="M55">
            <v>3202.279162684094</v>
          </cell>
          <cell r="N55">
            <v>3372.9091398579831</v>
          </cell>
          <cell r="O55">
            <v>2432.4598157057048</v>
          </cell>
          <cell r="P55">
            <v>3281.4902636325392</v>
          </cell>
          <cell r="Q55">
            <v>3136.481211274056</v>
          </cell>
          <cell r="R55">
            <v>3034.5104884075176</v>
          </cell>
          <cell r="S55">
            <v>3738.8548100000107</v>
          </cell>
          <cell r="T55">
            <v>3934.975454325614</v>
          </cell>
          <cell r="U55">
            <v>3890.0898703503849</v>
          </cell>
          <cell r="V55">
            <v>3975.1800853734035</v>
          </cell>
          <cell r="W55">
            <v>5002.1367014539428</v>
          </cell>
          <cell r="X55">
            <v>3600.2058034858742</v>
          </cell>
          <cell r="Y55">
            <v>3359.6989364197216</v>
          </cell>
          <cell r="Z55">
            <v>3904.2216662770538</v>
          </cell>
          <cell r="AA55">
            <v>3578.2232025227854</v>
          </cell>
          <cell r="AB55">
            <v>3932.5390852754576</v>
          </cell>
          <cell r="AC55">
            <v>3848.4388071209173</v>
          </cell>
          <cell r="AD55">
            <v>4528.5350290844826</v>
          </cell>
          <cell r="AE55">
            <v>4043.5678442982548</v>
          </cell>
          <cell r="AF55">
            <v>4026.6562330705301</v>
          </cell>
          <cell r="AG55">
            <v>3943.0311647020285</v>
          </cell>
          <cell r="AH55">
            <v>4665.5436092122509</v>
          </cell>
          <cell r="AI55">
            <v>5661.6705654959915</v>
          </cell>
          <cell r="AJ55">
            <v>3575.7836865237437</v>
          </cell>
          <cell r="AK55">
            <v>3674.356949206529</v>
          </cell>
          <cell r="AL55">
            <v>3932.5373614134924</v>
          </cell>
          <cell r="AM55">
            <v>2850.8526150489206</v>
          </cell>
          <cell r="AN55">
            <v>4150.8353875011026</v>
          </cell>
          <cell r="AO55">
            <v>4231.8410417680434</v>
          </cell>
          <cell r="AP55">
            <v>4624.0047227765835</v>
          </cell>
          <cell r="AQ55">
            <v>4935.9085034821992</v>
          </cell>
          <cell r="AR55">
            <v>3914.790409712632</v>
          </cell>
          <cell r="AS55">
            <v>3749.52006969486</v>
          </cell>
          <cell r="AT55">
            <v>5611.4228402982062</v>
          </cell>
          <cell r="AU55">
            <v>6544.5974740039037</v>
          </cell>
          <cell r="AV55">
            <v>3495.854884966458</v>
          </cell>
          <cell r="AW55">
            <v>4415.8400681970797</v>
          </cell>
          <cell r="AX55">
            <v>4702.4475223684349</v>
          </cell>
          <cell r="AY55">
            <v>3288.7123821239425</v>
          </cell>
          <cell r="AZ55">
            <v>4577.8980784723226</v>
          </cell>
          <cell r="BA55">
            <v>4665.7908121690061</v>
          </cell>
          <cell r="BB55">
            <v>5051.185729966508</v>
          </cell>
          <cell r="BC55">
            <v>5379.1398014710048</v>
          </cell>
          <cell r="BD55">
            <v>4609.3502317829825</v>
          </cell>
          <cell r="BE55">
            <v>4326.0426150142048</v>
          </cell>
          <cell r="BF55">
            <v>6523.5141715216323</v>
          </cell>
          <cell r="BG55">
            <v>7612.159769095656</v>
          </cell>
          <cell r="BH55">
            <v>4272.1791594998467</v>
          </cell>
          <cell r="BI55">
            <v>5134.4716609462685</v>
          </cell>
          <cell r="BJ55">
            <v>5471.3421111750076</v>
          </cell>
          <cell r="BK55">
            <v>3938.7886925778339</v>
          </cell>
        </row>
        <row r="56">
          <cell r="A56" t="str">
            <v>7390</v>
          </cell>
          <cell r="B56" t="str">
            <v>WSIB - QUALIFIED</v>
          </cell>
          <cell r="D56">
            <v>285.87552400000004</v>
          </cell>
          <cell r="E56">
            <v>315.68989650000003</v>
          </cell>
          <cell r="F56">
            <v>380.666793375</v>
          </cell>
          <cell r="G56">
            <v>447.89301487500006</v>
          </cell>
          <cell r="H56">
            <v>426.69723450000004</v>
          </cell>
          <cell r="I56">
            <v>459.77980050000002</v>
          </cell>
          <cell r="J56">
            <v>560.17873320000012</v>
          </cell>
          <cell r="K56">
            <v>442.81500609680006</v>
          </cell>
          <cell r="L56">
            <v>312.85442708096008</v>
          </cell>
          <cell r="M56">
            <v>404.19458499490258</v>
          </cell>
          <cell r="N56">
            <v>425.70680015580905</v>
          </cell>
          <cell r="O56">
            <v>307.01342209785037</v>
          </cell>
          <cell r="P56">
            <v>310.56975618848884</v>
          </cell>
          <cell r="Q56">
            <v>295.62458768260001</v>
          </cell>
          <cell r="R56">
            <v>173.10187058455031</v>
          </cell>
          <cell r="S56">
            <v>245.36271433163202</v>
          </cell>
          <cell r="T56">
            <v>224.19009364635241</v>
          </cell>
          <cell r="U56">
            <v>221.75065620430559</v>
          </cell>
          <cell r="V56">
            <v>400.50350970508663</v>
          </cell>
          <cell r="W56">
            <v>497.28178701933285</v>
          </cell>
          <cell r="X56">
            <v>361.96476158107635</v>
          </cell>
          <cell r="Y56">
            <v>339.86615130489218</v>
          </cell>
          <cell r="Z56">
            <v>308.45171625158503</v>
          </cell>
          <cell r="AA56">
            <v>284.06437148476982</v>
          </cell>
          <cell r="AB56">
            <v>346.74274111557486</v>
          </cell>
          <cell r="AC56">
            <v>399.79326014810459</v>
          </cell>
          <cell r="AD56">
            <v>469.4576304122188</v>
          </cell>
          <cell r="AE56">
            <v>417.77207742870945</v>
          </cell>
          <cell r="AF56">
            <v>416.20223747378429</v>
          </cell>
          <cell r="AG56">
            <v>626.09837162077667</v>
          </cell>
          <cell r="AH56">
            <v>740.6839740705899</v>
          </cell>
          <cell r="AI56">
            <v>898.45847303176095</v>
          </cell>
          <cell r="AJ56">
            <v>756.14240319618261</v>
          </cell>
          <cell r="AK56">
            <v>777.2311416863954</v>
          </cell>
          <cell r="AL56">
            <v>831.90997060037046</v>
          </cell>
          <cell r="AM56">
            <v>603.1113770859746</v>
          </cell>
          <cell r="AN56">
            <v>924.34995743967033</v>
          </cell>
          <cell r="AO56">
            <v>939.83925281906386</v>
          </cell>
          <cell r="AP56">
            <v>1012.198694985324</v>
          </cell>
          <cell r="AQ56">
            <v>1082.7804817987137</v>
          </cell>
          <cell r="AR56">
            <v>1026.8182286370543</v>
          </cell>
          <cell r="AS56">
            <v>950.73111667762316</v>
          </cell>
          <cell r="AT56">
            <v>1498.8917443750315</v>
          </cell>
          <cell r="AU56">
            <v>1770.342488667296</v>
          </cell>
          <cell r="AV56">
            <v>962.64311204965941</v>
          </cell>
          <cell r="AW56">
            <v>1219.9076498647919</v>
          </cell>
          <cell r="AX56">
            <v>1313.6010975537813</v>
          </cell>
          <cell r="AY56">
            <v>941.09150260765887</v>
          </cell>
          <cell r="AZ56">
            <v>1302.7300943481212</v>
          </cell>
          <cell r="BA56">
            <v>1322.1010081222084</v>
          </cell>
          <cell r="BB56">
            <v>1398.6189206884455</v>
          </cell>
          <cell r="BC56">
            <v>1494.4159980702439</v>
          </cell>
          <cell r="BD56">
            <v>1217.4793877024347</v>
          </cell>
          <cell r="BE56">
            <v>1107.3294955243512</v>
          </cell>
          <cell r="BF56">
            <v>1748.9215185748428</v>
          </cell>
          <cell r="BG56">
            <v>2063.5010229034319</v>
          </cell>
          <cell r="BH56">
            <v>1178.4209856066243</v>
          </cell>
          <cell r="BI56">
            <v>1417.7641218310271</v>
          </cell>
          <cell r="BJ56">
            <v>1525.6383299805279</v>
          </cell>
          <cell r="BK56">
            <v>1121.9227889671215</v>
          </cell>
        </row>
        <row r="57">
          <cell r="A57" t="str">
            <v>7391</v>
          </cell>
          <cell r="B57" t="str">
            <v>WSIB - NON QUALIFIED</v>
          </cell>
          <cell r="D57">
            <v>804.57996600000001</v>
          </cell>
          <cell r="E57">
            <v>800.58696450000002</v>
          </cell>
          <cell r="F57">
            <v>939.67113637500006</v>
          </cell>
          <cell r="G57">
            <v>1057.7610258750001</v>
          </cell>
          <cell r="H57">
            <v>1145.5414785</v>
          </cell>
          <cell r="I57">
            <v>1252.7226765</v>
          </cell>
          <cell r="J57">
            <v>1489.9761096000004</v>
          </cell>
          <cell r="K57">
            <v>1406.7787735072002</v>
          </cell>
          <cell r="L57">
            <v>1360.7214055878401</v>
          </cell>
          <cell r="M57">
            <v>1412.2872204658054</v>
          </cell>
          <cell r="N57">
            <v>1487.5394155271106</v>
          </cell>
          <cell r="O57">
            <v>1072.7771494907211</v>
          </cell>
          <cell r="P57">
            <v>1447.2213470379404</v>
          </cell>
          <cell r="Q57">
            <v>1383.2686367670196</v>
          </cell>
          <cell r="R57">
            <v>1338.2969333489566</v>
          </cell>
          <cell r="S57">
            <v>1648.930839282056</v>
          </cell>
          <cell r="T57">
            <v>1735.425072164117</v>
          </cell>
          <cell r="U57">
            <v>1715.6293787186314</v>
          </cell>
          <cell r="V57">
            <v>1753.1563453441677</v>
          </cell>
          <cell r="W57">
            <v>2206.0705452566103</v>
          </cell>
          <cell r="X57">
            <v>1587.7830723065906</v>
          </cell>
          <cell r="Y57">
            <v>1481.7133770876721</v>
          </cell>
          <cell r="Z57">
            <v>1721.8618630760341</v>
          </cell>
          <cell r="AA57">
            <v>1578.0881816254337</v>
          </cell>
          <cell r="AB57">
            <v>2016.6867103976708</v>
          </cell>
          <cell r="AC57">
            <v>1973.5583626261116</v>
          </cell>
          <cell r="AD57">
            <v>2322.3256559407605</v>
          </cell>
          <cell r="AE57">
            <v>2073.6245355375668</v>
          </cell>
          <cell r="AF57">
            <v>2064.9519143951438</v>
          </cell>
          <cell r="AG57">
            <v>2022.0672639497582</v>
          </cell>
          <cell r="AH57">
            <v>2392.5864662626932</v>
          </cell>
          <cell r="AI57">
            <v>2903.4208028184571</v>
          </cell>
          <cell r="AJ57">
            <v>1833.7352238583301</v>
          </cell>
          <cell r="AK57">
            <v>1884.2856149777072</v>
          </cell>
          <cell r="AL57">
            <v>2016.6858263658937</v>
          </cell>
          <cell r="AM57">
            <v>1461.9757000250877</v>
          </cell>
          <cell r="AN57">
            <v>2235.0652086544401</v>
          </cell>
          <cell r="AO57">
            <v>2278.6836378751004</v>
          </cell>
          <cell r="AP57">
            <v>2489.8486968796988</v>
          </cell>
          <cell r="AQ57">
            <v>2657.7968864904151</v>
          </cell>
          <cell r="AR57">
            <v>2107.9640667683407</v>
          </cell>
          <cell r="AS57">
            <v>2018.9723452203093</v>
          </cell>
          <cell r="AT57">
            <v>3021.5353755451883</v>
          </cell>
          <cell r="AU57">
            <v>3524.0140244636409</v>
          </cell>
          <cell r="AV57">
            <v>1882.3833995973239</v>
          </cell>
          <cell r="AW57">
            <v>2377.7600367215045</v>
          </cell>
          <cell r="AX57">
            <v>2532.0871274291571</v>
          </cell>
          <cell r="AY57">
            <v>1770.8451288359693</v>
          </cell>
          <cell r="AZ57">
            <v>2465.022042254328</v>
          </cell>
          <cell r="BA57">
            <v>2512.3488988602344</v>
          </cell>
          <cell r="BB57">
            <v>2719.8692392127355</v>
          </cell>
          <cell r="BC57">
            <v>2896.4598930997722</v>
          </cell>
          <cell r="BD57">
            <v>2481.9578171139137</v>
          </cell>
          <cell r="BE57">
            <v>2329.4075619307259</v>
          </cell>
          <cell r="BF57">
            <v>3512.6614769731868</v>
          </cell>
          <cell r="BG57">
            <v>4098.8552602822765</v>
          </cell>
          <cell r="BH57">
            <v>2300.4041628076097</v>
          </cell>
          <cell r="BI57">
            <v>2764.7155097402988</v>
          </cell>
          <cell r="BJ57">
            <v>2946.1072906326967</v>
          </cell>
          <cell r="BK57">
            <v>2120.886219080372</v>
          </cell>
        </row>
        <row r="58">
          <cell r="A58" t="str">
            <v>7302</v>
          </cell>
          <cell r="B58" t="str">
            <v>Stat Pay NQ</v>
          </cell>
          <cell r="D58">
            <v>4677.7905000000001</v>
          </cell>
          <cell r="E58">
            <v>4654.5753750000003</v>
          </cell>
          <cell r="F58">
            <v>0</v>
          </cell>
          <cell r="G58">
            <v>6149.7734062500003</v>
          </cell>
          <cell r="H58">
            <v>6660.1248749999995</v>
          </cell>
          <cell r="I58">
            <v>0</v>
          </cell>
          <cell r="J58">
            <v>8662.6518000000033</v>
          </cell>
          <cell r="K58">
            <v>0</v>
          </cell>
          <cell r="L58">
            <v>7911.1709627200007</v>
          </cell>
          <cell r="M58">
            <v>8210.9722120104962</v>
          </cell>
          <cell r="N58">
            <v>0</v>
          </cell>
          <cell r="O58">
            <v>12474.152901054897</v>
          </cell>
          <cell r="P58">
            <v>8414.0775990577931</v>
          </cell>
          <cell r="Q58">
            <v>8042.2595160873225</v>
          </cell>
          <cell r="R58">
            <v>0</v>
          </cell>
          <cell r="S58">
            <v>9586.8072051282325</v>
          </cell>
          <cell r="T58">
            <v>10089.68065211696</v>
          </cell>
          <cell r="U58">
            <v>0</v>
          </cell>
          <cell r="V58">
            <v>10192.769449675394</v>
          </cell>
          <cell r="W58">
            <v>0</v>
          </cell>
          <cell r="X58">
            <v>9231.2969320150623</v>
          </cell>
          <cell r="Y58">
            <v>8614.6126574864647</v>
          </cell>
          <cell r="Z58">
            <v>0</v>
          </cell>
          <cell r="AA58">
            <v>18349.862577039927</v>
          </cell>
          <cell r="AB58">
            <v>10083.433551988353</v>
          </cell>
          <cell r="AC58">
            <v>9867.7918131305578</v>
          </cell>
          <cell r="AD58">
            <v>0</v>
          </cell>
          <cell r="AE58">
            <v>10368.122677687834</v>
          </cell>
          <cell r="AF58">
            <v>10324.759571975719</v>
          </cell>
          <cell r="AG58">
            <v>0</v>
          </cell>
          <cell r="AH58">
            <v>11962.932331313465</v>
          </cell>
          <cell r="AI58">
            <v>0</v>
          </cell>
          <cell r="AJ58">
            <v>9168.6761192916492</v>
          </cell>
          <cell r="AK58">
            <v>9421.4280748885358</v>
          </cell>
          <cell r="AL58">
            <v>0</v>
          </cell>
          <cell r="AM58">
            <v>14619.757000250876</v>
          </cell>
          <cell r="AN58">
            <v>10643.167660259238</v>
          </cell>
          <cell r="AO58">
            <v>10850.874466071906</v>
          </cell>
          <cell r="AP58">
            <v>0</v>
          </cell>
          <cell r="AQ58">
            <v>12656.175649954357</v>
          </cell>
          <cell r="AR58">
            <v>10037.924127468288</v>
          </cell>
          <cell r="AS58">
            <v>0</v>
          </cell>
          <cell r="AT58">
            <v>14388.263693072324</v>
          </cell>
          <cell r="AU58">
            <v>0</v>
          </cell>
          <cell r="AV58">
            <v>8963.7304742729702</v>
          </cell>
          <cell r="AW58">
            <v>11322.666841530972</v>
          </cell>
          <cell r="AX58">
            <v>0</v>
          </cell>
          <cell r="AY58">
            <v>16865.191703199707</v>
          </cell>
          <cell r="AZ58">
            <v>11738.200201211084</v>
          </cell>
          <cell r="BA58">
            <v>11963.566185048734</v>
          </cell>
          <cell r="BB58">
            <v>0</v>
          </cell>
          <cell r="BC58">
            <v>13792.666157617961</v>
          </cell>
          <cell r="BD58">
            <v>11818.846748161493</v>
          </cell>
          <cell r="BE58">
            <v>0</v>
          </cell>
          <cell r="BF58">
            <v>16726.959414158031</v>
          </cell>
          <cell r="BG58">
            <v>0</v>
          </cell>
          <cell r="BH58">
            <v>10954.305537179094</v>
          </cell>
          <cell r="BI58">
            <v>13165.311951144278</v>
          </cell>
          <cell r="BJ58">
            <v>0</v>
          </cell>
          <cell r="BK58">
            <v>20198.91637219402</v>
          </cell>
        </row>
        <row r="59">
          <cell r="A59" t="str">
            <v>7303</v>
          </cell>
          <cell r="B59" t="str">
            <v>Stat Pay Q</v>
          </cell>
          <cell r="D59">
            <v>1662.0670000000002</v>
          </cell>
          <cell r="E59">
            <v>1835.406375</v>
          </cell>
          <cell r="F59">
            <v>0</v>
          </cell>
          <cell r="G59">
            <v>2604.0291562500001</v>
          </cell>
          <cell r="H59">
            <v>2480.7978750000002</v>
          </cell>
          <cell r="I59">
            <v>0</v>
          </cell>
          <cell r="J59">
            <v>3256.8531000000007</v>
          </cell>
          <cell r="K59">
            <v>0</v>
          </cell>
          <cell r="L59">
            <v>1818.9210876800003</v>
          </cell>
          <cell r="M59">
            <v>2349.9685174122242</v>
          </cell>
          <cell r="N59">
            <v>0</v>
          </cell>
          <cell r="O59">
            <v>3569.9235127657021</v>
          </cell>
          <cell r="P59">
            <v>1805.6381173749353</v>
          </cell>
          <cell r="Q59">
            <v>1718.747602805814</v>
          </cell>
          <cell r="R59">
            <v>0</v>
          </cell>
          <cell r="S59">
            <v>1426.5274089048373</v>
          </cell>
          <cell r="T59">
            <v>1303.4307770136768</v>
          </cell>
          <cell r="U59">
            <v>0</v>
          </cell>
          <cell r="V59">
            <v>2328.508777355155</v>
          </cell>
          <cell r="W59">
            <v>0</v>
          </cell>
          <cell r="X59">
            <v>2104.4462882620719</v>
          </cell>
          <cell r="Y59">
            <v>1975.9659959586756</v>
          </cell>
          <cell r="Z59">
            <v>0</v>
          </cell>
          <cell r="AA59">
            <v>3303.074087032207</v>
          </cell>
          <cell r="AB59">
            <v>1733.7137055778742</v>
          </cell>
          <cell r="AC59">
            <v>1998.9663007405229</v>
          </cell>
          <cell r="AD59">
            <v>0</v>
          </cell>
          <cell r="AE59">
            <v>2088.8603871435471</v>
          </cell>
          <cell r="AF59">
            <v>2081.0111873689211</v>
          </cell>
          <cell r="AG59">
            <v>0</v>
          </cell>
          <cell r="AH59">
            <v>3703.4198703529496</v>
          </cell>
          <cell r="AI59">
            <v>0</v>
          </cell>
          <cell r="AJ59">
            <v>3780.7120159809128</v>
          </cell>
          <cell r="AK59">
            <v>3886.155708431977</v>
          </cell>
          <cell r="AL59">
            <v>0</v>
          </cell>
          <cell r="AM59">
            <v>6031.1137708597462</v>
          </cell>
          <cell r="AN59">
            <v>4401.6664639984301</v>
          </cell>
          <cell r="AO59">
            <v>4475.4250134241138</v>
          </cell>
          <cell r="AP59">
            <v>0</v>
          </cell>
          <cell r="AQ59">
            <v>5156.0975323748271</v>
          </cell>
          <cell r="AR59">
            <v>4889.6106125574015</v>
          </cell>
          <cell r="AS59">
            <v>0</v>
          </cell>
          <cell r="AT59">
            <v>7137.5797351191968</v>
          </cell>
          <cell r="AU59">
            <v>0</v>
          </cell>
          <cell r="AV59">
            <v>4584.0148192840916</v>
          </cell>
          <cell r="AW59">
            <v>5809.0840469751984</v>
          </cell>
          <cell r="AX59">
            <v>0</v>
          </cell>
          <cell r="AY59">
            <v>8962.7762153110361</v>
          </cell>
          <cell r="AZ59">
            <v>6203.4766397529575</v>
          </cell>
          <cell r="BA59">
            <v>6295.7190862962307</v>
          </cell>
          <cell r="BB59">
            <v>0</v>
          </cell>
          <cell r="BC59">
            <v>7116.2666574773511</v>
          </cell>
          <cell r="BD59">
            <v>5797.5208938211172</v>
          </cell>
          <cell r="BE59">
            <v>0</v>
          </cell>
          <cell r="BF59">
            <v>8328.1977074992501</v>
          </cell>
          <cell r="BG59">
            <v>0</v>
          </cell>
          <cell r="BH59">
            <v>5611.5285028886865</v>
          </cell>
          <cell r="BI59">
            <v>6751.2577230048901</v>
          </cell>
          <cell r="BJ59">
            <v>0</v>
          </cell>
          <cell r="BK59">
            <v>10684.978942544014</v>
          </cell>
        </row>
        <row r="60">
          <cell r="A60">
            <v>7313</v>
          </cell>
          <cell r="B60" t="str">
            <v>Other Allowance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</row>
        <row r="61">
          <cell r="A61">
            <v>7312</v>
          </cell>
          <cell r="B61" t="str">
            <v>Sick Days  NQ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</row>
        <row r="62">
          <cell r="A62">
            <v>7309</v>
          </cell>
          <cell r="B62" t="str">
            <v>Sick Days Q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</row>
        <row r="63">
          <cell r="A63" t="str">
            <v>7380-OTWA</v>
          </cell>
          <cell r="B63" t="str">
            <v>Vacation Pay Qualified</v>
          </cell>
          <cell r="D63">
            <v>12.065760000000001</v>
          </cell>
          <cell r="E63">
            <v>34.614580000000004</v>
          </cell>
          <cell r="F63">
            <v>91.889700000000019</v>
          </cell>
          <cell r="G63">
            <v>148.72725</v>
          </cell>
          <cell r="H63">
            <v>169.11615000000003</v>
          </cell>
          <cell r="I63">
            <v>261.79720000000003</v>
          </cell>
          <cell r="J63">
            <v>137.98909600000002</v>
          </cell>
          <cell r="K63">
            <v>138.44536048000001</v>
          </cell>
          <cell r="L63">
            <v>127.55198978759999</v>
          </cell>
          <cell r="M63">
            <v>127.64355378656001</v>
          </cell>
          <cell r="N63">
            <v>138.945907297232</v>
          </cell>
          <cell r="O63">
            <v>93.894572457731499</v>
          </cell>
          <cell r="P63">
            <v>129.02112000000002</v>
          </cell>
          <cell r="Q63">
            <v>91.468440000000015</v>
          </cell>
          <cell r="R63">
            <v>96.412680000000023</v>
          </cell>
          <cell r="S63">
            <v>114.00711120000003</v>
          </cell>
          <cell r="T63">
            <v>108.95736465000005</v>
          </cell>
          <cell r="U63">
            <v>108.32620641750002</v>
          </cell>
          <cell r="V63">
            <v>159.77996414493754</v>
          </cell>
          <cell r="W63">
            <v>193.45027912522878</v>
          </cell>
          <cell r="X63">
            <v>146.43889512069097</v>
          </cell>
          <cell r="Y63">
            <v>170.71261956171111</v>
          </cell>
          <cell r="Z63">
            <v>144.55482181761855</v>
          </cell>
          <cell r="AA63">
            <v>67.313686722187938</v>
          </cell>
          <cell r="AB63">
            <v>73.216874111427501</v>
          </cell>
          <cell r="AC63">
            <v>129.1715198712339</v>
          </cell>
          <cell r="AD63">
            <v>159.23062001063133</v>
          </cell>
          <cell r="AE63">
            <v>113.96270837170931</v>
          </cell>
          <cell r="AF63">
            <v>142.35695069830473</v>
          </cell>
          <cell r="AG63">
            <v>206.7869034491037</v>
          </cell>
          <cell r="AH63">
            <v>256.85744632903305</v>
          </cell>
          <cell r="AI63">
            <v>310.30813366385343</v>
          </cell>
          <cell r="AJ63">
            <v>300.86613645827276</v>
          </cell>
          <cell r="AK63">
            <v>322.12964669746805</v>
          </cell>
          <cell r="AL63">
            <v>376.51495299548321</v>
          </cell>
          <cell r="AM63">
            <v>181.20875565507802</v>
          </cell>
          <cell r="AN63">
            <v>260.04851230483445</v>
          </cell>
          <cell r="AO63">
            <v>249.25689631179117</v>
          </cell>
          <cell r="AP63">
            <v>322.51865316635468</v>
          </cell>
          <cell r="AQ63">
            <v>231.97833893639881</v>
          </cell>
          <cell r="AR63">
            <v>332.69105790032228</v>
          </cell>
          <cell r="AS63">
            <v>391.87865571156351</v>
          </cell>
          <cell r="AT63">
            <v>381.08143724751221</v>
          </cell>
          <cell r="AU63">
            <v>392.47033501266151</v>
          </cell>
          <cell r="AV63">
            <v>422.59826768081331</v>
          </cell>
          <cell r="AW63">
            <v>398.49403729718767</v>
          </cell>
          <cell r="AX63">
            <v>380.18599505935646</v>
          </cell>
          <cell r="AY63">
            <v>323.15009430496718</v>
          </cell>
          <cell r="AZ63">
            <v>306.32752613463663</v>
          </cell>
          <cell r="BA63">
            <v>294.67874021180438</v>
          </cell>
          <cell r="BB63">
            <v>459.09561569864411</v>
          </cell>
          <cell r="BC63">
            <v>344.3729159667119</v>
          </cell>
          <cell r="BD63">
            <v>329.43214100870921</v>
          </cell>
          <cell r="BE63">
            <v>489.75944956474984</v>
          </cell>
          <cell r="BF63">
            <v>454.2462965454136</v>
          </cell>
          <cell r="BG63">
            <v>468.97661955268882</v>
          </cell>
          <cell r="BH63">
            <v>281.28050101687285</v>
          </cell>
          <cell r="BI63">
            <v>477.76567537275582</v>
          </cell>
          <cell r="BJ63">
            <v>455.96565485039048</v>
          </cell>
          <cell r="BK63">
            <v>269.44807449962332</v>
          </cell>
        </row>
        <row r="64">
          <cell r="A64" t="str">
            <v>7381-OTWA</v>
          </cell>
          <cell r="B64" t="str">
            <v>Vacation Pay NonQualified</v>
          </cell>
          <cell r="D64">
            <v>32.075999999999993</v>
          </cell>
          <cell r="E64">
            <v>92.020500000000013</v>
          </cell>
          <cell r="F64">
            <v>244.2825</v>
          </cell>
          <cell r="G64">
            <v>395.38125000000002</v>
          </cell>
          <cell r="H64">
            <v>449.58375000000001</v>
          </cell>
          <cell r="I64">
            <v>695.97</v>
          </cell>
          <cell r="J64">
            <v>366.83460000000008</v>
          </cell>
          <cell r="K64">
            <v>490.73006399999997</v>
          </cell>
          <cell r="L64">
            <v>452.11768667999996</v>
          </cell>
          <cell r="M64">
            <v>452.44224220799998</v>
          </cell>
          <cell r="N64">
            <v>507.42866252480002</v>
          </cell>
          <cell r="O64">
            <v>342.9017683740999</v>
          </cell>
          <cell r="P64">
            <v>633.48800000000006</v>
          </cell>
          <cell r="Q64">
            <v>449.10599999999999</v>
          </cell>
          <cell r="R64">
            <v>751.8420000000001</v>
          </cell>
          <cell r="S64">
            <v>745.71420000000001</v>
          </cell>
          <cell r="T64">
            <v>874.65774375000012</v>
          </cell>
          <cell r="U64">
            <v>869.59110656250004</v>
          </cell>
          <cell r="V64">
            <v>807.58646505468755</v>
          </cell>
          <cell r="W64">
            <v>977.76857016234385</v>
          </cell>
          <cell r="X64">
            <v>740.15581546730482</v>
          </cell>
          <cell r="Y64">
            <v>862.84411008510119</v>
          </cell>
          <cell r="Z64">
            <v>945.52508324470159</v>
          </cell>
          <cell r="AA64">
            <v>440.29509663680528</v>
          </cell>
          <cell r="AB64">
            <v>478.90751839788629</v>
          </cell>
          <cell r="AC64">
            <v>649.81941476991449</v>
          </cell>
          <cell r="AD64">
            <v>801.03685713310074</v>
          </cell>
          <cell r="AE64">
            <v>573.30888831780646</v>
          </cell>
          <cell r="AF64">
            <v>716.15097881807003</v>
          </cell>
          <cell r="AG64">
            <v>677.38959075846276</v>
          </cell>
          <cell r="AH64">
            <v>841.40996141427388</v>
          </cell>
          <cell r="AI64">
            <v>1016.5029610945176</v>
          </cell>
          <cell r="AJ64">
            <v>739.1797509266994</v>
          </cell>
          <cell r="AK64">
            <v>791.4207787387993</v>
          </cell>
          <cell r="AL64">
            <v>925.03673710709688</v>
          </cell>
          <cell r="AM64">
            <v>445.2007941061014</v>
          </cell>
          <cell r="AN64">
            <v>643.43622903188475</v>
          </cell>
          <cell r="AO64">
            <v>616.734608483545</v>
          </cell>
          <cell r="AP64">
            <v>798.00566496816555</v>
          </cell>
          <cell r="AQ64">
            <v>573.98239389790183</v>
          </cell>
          <cell r="AR64">
            <v>640.24735864136562</v>
          </cell>
          <cell r="AS64">
            <v>754.15094054746055</v>
          </cell>
          <cell r="AT64">
            <v>733.37223177809585</v>
          </cell>
          <cell r="AU64">
            <v>755.28959787141025</v>
          </cell>
          <cell r="AV64">
            <v>813.269302627672</v>
          </cell>
          <cell r="AW64">
            <v>766.88191267917796</v>
          </cell>
          <cell r="AX64">
            <v>731.6489979184272</v>
          </cell>
          <cell r="AY64">
            <v>621.88624975141863</v>
          </cell>
          <cell r="AZ64">
            <v>592.1389889277616</v>
          </cell>
          <cell r="BA64">
            <v>569.62158604980357</v>
          </cell>
          <cell r="BB64">
            <v>887.44363633022294</v>
          </cell>
          <cell r="BC64">
            <v>665.68170626954588</v>
          </cell>
          <cell r="BD64">
            <v>636.8008038933732</v>
          </cell>
          <cell r="BE64">
            <v>946.71761608398583</v>
          </cell>
          <cell r="BF64">
            <v>878.0697776482582</v>
          </cell>
          <cell r="BG64">
            <v>906.54387098936263</v>
          </cell>
          <cell r="BH64">
            <v>543.72244498857208</v>
          </cell>
          <cell r="BI64">
            <v>923.53334200620088</v>
          </cell>
          <cell r="BJ64">
            <v>881.39334148582884</v>
          </cell>
          <cell r="BK64">
            <v>520.85006011707105</v>
          </cell>
        </row>
        <row r="65">
          <cell r="A65" t="str">
            <v>7350-OTWA</v>
          </cell>
          <cell r="B65" t="str">
            <v>ETD Qualified</v>
          </cell>
          <cell r="D65">
            <v>24.825301199999998</v>
          </cell>
          <cell r="E65">
            <v>71.219498349999995</v>
          </cell>
          <cell r="F65">
            <v>189.06305775000001</v>
          </cell>
          <cell r="G65">
            <v>306.00631687499998</v>
          </cell>
          <cell r="H65">
            <v>347.95647862500005</v>
          </cell>
          <cell r="I65">
            <v>538.647739</v>
          </cell>
          <cell r="J65">
            <v>283.91256501999999</v>
          </cell>
          <cell r="K65">
            <v>284.85132918760002</v>
          </cell>
          <cell r="L65">
            <v>262.438218987987</v>
          </cell>
          <cell r="M65">
            <v>262.62661191584721</v>
          </cell>
          <cell r="N65">
            <v>285.88120426405487</v>
          </cell>
          <cell r="O65">
            <v>193.18808283178257</v>
          </cell>
          <cell r="P65">
            <v>266.75116559999998</v>
          </cell>
          <cell r="Q65">
            <v>189.11099970000001</v>
          </cell>
          <cell r="R65">
            <v>199.33321590000003</v>
          </cell>
          <cell r="S65">
            <v>235.70970240600002</v>
          </cell>
          <cell r="T65">
            <v>225.26935141387506</v>
          </cell>
          <cell r="U65">
            <v>223.96443176818127</v>
          </cell>
          <cell r="V65">
            <v>330.34507586965833</v>
          </cell>
          <cell r="W65">
            <v>399.95845209141049</v>
          </cell>
          <cell r="X65">
            <v>302.76241566202856</v>
          </cell>
          <cell r="Y65">
            <v>352.94834094383771</v>
          </cell>
          <cell r="Z65">
            <v>298.86709410792633</v>
          </cell>
          <cell r="AA65">
            <v>139.17104729812357</v>
          </cell>
          <cell r="AB65">
            <v>152.22520296506889</v>
          </cell>
          <cell r="AC65">
            <v>268.56050696428235</v>
          </cell>
          <cell r="AD65">
            <v>331.0563820641035</v>
          </cell>
          <cell r="AE65">
            <v>236.93986697562079</v>
          </cell>
          <cell r="AF65">
            <v>295.97433619684534</v>
          </cell>
          <cell r="AG65">
            <v>429.93065096103146</v>
          </cell>
          <cell r="AH65">
            <v>534.03231666269255</v>
          </cell>
          <cell r="AI65">
            <v>645.16164070051752</v>
          </cell>
          <cell r="AJ65">
            <v>625.53078431039489</v>
          </cell>
          <cell r="AK65">
            <v>669.73974844870577</v>
          </cell>
          <cell r="AL65">
            <v>782.81223877290893</v>
          </cell>
          <cell r="AM65">
            <v>376.75112388247265</v>
          </cell>
          <cell r="AN65">
            <v>543.74375593057209</v>
          </cell>
          <cell r="AO65">
            <v>521.17922071900614</v>
          </cell>
          <cell r="AP65">
            <v>674.36457250243222</v>
          </cell>
          <cell r="AQ65">
            <v>485.05093218896218</v>
          </cell>
          <cell r="AR65">
            <v>695.63437907763659</v>
          </cell>
          <cell r="AS65">
            <v>819.3916213442908</v>
          </cell>
          <cell r="AT65">
            <v>796.81537174681512</v>
          </cell>
          <cell r="AU65">
            <v>820.62878252869439</v>
          </cell>
          <cell r="AV65">
            <v>883.62424103837827</v>
          </cell>
          <cell r="AW65">
            <v>833.22393439388316</v>
          </cell>
          <cell r="AX65">
            <v>794.94306302145026</v>
          </cell>
          <cell r="AY65">
            <v>675.68487298527361</v>
          </cell>
          <cell r="AZ65">
            <v>644.2069835107576</v>
          </cell>
          <cell r="BA65">
            <v>619.70957925981838</v>
          </cell>
          <cell r="BB65">
            <v>965.47837363544249</v>
          </cell>
          <cell r="BC65">
            <v>724.21646267666131</v>
          </cell>
          <cell r="BD65">
            <v>692.79600337788565</v>
          </cell>
          <cell r="BE65">
            <v>1029.9644358807166</v>
          </cell>
          <cell r="BF65">
            <v>955.28025235263442</v>
          </cell>
          <cell r="BG65">
            <v>986.258131064341</v>
          </cell>
          <cell r="BH65">
            <v>591.53307365800424</v>
          </cell>
          <cell r="BI65">
            <v>1004.7415210789376</v>
          </cell>
          <cell r="BJ65">
            <v>958.89606396839031</v>
          </cell>
          <cell r="BK65">
            <v>566.64947311947549</v>
          </cell>
        </row>
        <row r="66">
          <cell r="A66" t="str">
            <v>7351-OTWA</v>
          </cell>
          <cell r="B66" t="str">
            <v>ETD NonQualified</v>
          </cell>
          <cell r="D66">
            <v>65.996369999999985</v>
          </cell>
          <cell r="E66">
            <v>189.33217875000003</v>
          </cell>
          <cell r="F66">
            <v>502.61124374999997</v>
          </cell>
          <cell r="G66">
            <v>813.496921875</v>
          </cell>
          <cell r="H66">
            <v>925.01856562499995</v>
          </cell>
          <cell r="I66">
            <v>1431.958275</v>
          </cell>
          <cell r="J66">
            <v>754.76218950000009</v>
          </cell>
          <cell r="K66">
            <v>1009.67710668</v>
          </cell>
          <cell r="L66">
            <v>930.23214034409989</v>
          </cell>
          <cell r="M66">
            <v>930.89991334295985</v>
          </cell>
          <cell r="N66">
            <v>1044.034473144776</v>
          </cell>
          <cell r="O66">
            <v>705.52038842971058</v>
          </cell>
          <cell r="P66">
            <v>1309.7364399999999</v>
          </cell>
          <cell r="Q66">
            <v>928.52665499999989</v>
          </cell>
          <cell r="R66">
            <v>1554.4333350000002</v>
          </cell>
          <cell r="S66">
            <v>1541.7641084999998</v>
          </cell>
          <cell r="T66">
            <v>1808.3548852031251</v>
          </cell>
          <cell r="U66">
            <v>1797.8796128179688</v>
          </cell>
          <cell r="V66">
            <v>1669.6850165005665</v>
          </cell>
          <cell r="W66">
            <v>2021.5365188106457</v>
          </cell>
          <cell r="X66">
            <v>1530.2721484786525</v>
          </cell>
          <cell r="Y66">
            <v>1783.9301976009465</v>
          </cell>
          <cell r="Z66">
            <v>1954.8731096084202</v>
          </cell>
          <cell r="AA66">
            <v>910.31011229659475</v>
          </cell>
          <cell r="AB66">
            <v>995.69662150104523</v>
          </cell>
          <cell r="AC66">
            <v>1351.0395452481289</v>
          </cell>
          <cell r="AD66">
            <v>1665.4357296654293</v>
          </cell>
          <cell r="AE66">
            <v>1191.9665097015513</v>
          </cell>
          <cell r="AF66">
            <v>1488.9495000606491</v>
          </cell>
          <cell r="AG66">
            <v>1408.3606981459197</v>
          </cell>
          <cell r="AH66">
            <v>1749.3754507764165</v>
          </cell>
          <cell r="AI66">
            <v>2113.4113064116109</v>
          </cell>
          <cell r="AJ66">
            <v>1536.8286201517003</v>
          </cell>
          <cell r="AK66">
            <v>1645.4429410758373</v>
          </cell>
          <cell r="AL66">
            <v>1923.2438801193648</v>
          </cell>
          <cell r="AM66">
            <v>925.61697102599521</v>
          </cell>
          <cell r="AN66">
            <v>1345.3814012420967</v>
          </cell>
          <cell r="AO66">
            <v>1289.5501283857154</v>
          </cell>
          <cell r="AP66">
            <v>1668.5755810632161</v>
          </cell>
          <cell r="AQ66">
            <v>1200.1581548377276</v>
          </cell>
          <cell r="AR66">
            <v>1338.713690098708</v>
          </cell>
          <cell r="AS66">
            <v>1576.8783344207825</v>
          </cell>
          <cell r="AT66">
            <v>1533.4314673362376</v>
          </cell>
          <cell r="AU66">
            <v>1579.2591894564634</v>
          </cell>
          <cell r="AV66">
            <v>1700.4908094818834</v>
          </cell>
          <cell r="AW66">
            <v>1603.4979314420987</v>
          </cell>
          <cell r="AX66">
            <v>1529.8283025155727</v>
          </cell>
          <cell r="AY66">
            <v>1300.321859965233</v>
          </cell>
          <cell r="AZ66">
            <v>1245.2686726840354</v>
          </cell>
          <cell r="BA66">
            <v>1197.914560020552</v>
          </cell>
          <cell r="BB66">
            <v>1866.2945351663859</v>
          </cell>
          <cell r="BC66">
            <v>1399.9290543211469</v>
          </cell>
          <cell r="BD66">
            <v>1339.1924981402781</v>
          </cell>
          <cell r="BE66">
            <v>1990.9477525238963</v>
          </cell>
          <cell r="BF66">
            <v>1846.5813043589444</v>
          </cell>
          <cell r="BG66">
            <v>1906.462340878707</v>
          </cell>
          <cell r="BH66">
            <v>1143.4486497933319</v>
          </cell>
          <cell r="BI66">
            <v>1942.1912093003791</v>
          </cell>
          <cell r="BJ66">
            <v>1853.5707612364365</v>
          </cell>
          <cell r="BK66">
            <v>1095.3480097702388</v>
          </cell>
        </row>
        <row r="67">
          <cell r="A67" t="str">
            <v>7355-OTWA</v>
          </cell>
          <cell r="B67" t="str">
            <v>EHT-Qualified</v>
          </cell>
          <cell r="D67">
            <v>5.8820579999999998</v>
          </cell>
          <cell r="E67">
            <v>16.874607749999999</v>
          </cell>
          <cell r="F67">
            <v>44.796228750000004</v>
          </cell>
          <cell r="G67">
            <v>72.504534375000006</v>
          </cell>
          <cell r="H67">
            <v>82.444123125000004</v>
          </cell>
          <cell r="I67">
            <v>127.626135</v>
          </cell>
          <cell r="J67">
            <v>67.269684300000009</v>
          </cell>
          <cell r="K67">
            <v>67.492113234000001</v>
          </cell>
          <cell r="L67">
            <v>62.181595021454996</v>
          </cell>
          <cell r="M67">
            <v>62.226232470948005</v>
          </cell>
          <cell r="N67">
            <v>67.736129807400602</v>
          </cell>
          <cell r="O67">
            <v>45.773604073144107</v>
          </cell>
          <cell r="P67">
            <v>62.897796000000007</v>
          </cell>
          <cell r="Q67">
            <v>44.590864500000002</v>
          </cell>
          <cell r="R67">
            <v>47.001181500000008</v>
          </cell>
          <cell r="S67">
            <v>55.578466710000008</v>
          </cell>
          <cell r="T67">
            <v>53.116715266875019</v>
          </cell>
          <cell r="U67">
            <v>52.809025628531259</v>
          </cell>
          <cell r="V67">
            <v>77.892732520657049</v>
          </cell>
          <cell r="W67">
            <v>94.30701107354902</v>
          </cell>
          <cell r="X67">
            <v>71.388961371336848</v>
          </cell>
          <cell r="Y67">
            <v>83.222402036334159</v>
          </cell>
          <cell r="Z67">
            <v>70.470475636089034</v>
          </cell>
          <cell r="AA67">
            <v>32.815422277066624</v>
          </cell>
          <cell r="AB67">
            <v>35.693226129320905</v>
          </cell>
          <cell r="AC67">
            <v>62.971115937226529</v>
          </cell>
          <cell r="AD67">
            <v>77.624927255182769</v>
          </cell>
          <cell r="AE67">
            <v>55.556820331208286</v>
          </cell>
          <cell r="AF67">
            <v>69.399013465423565</v>
          </cell>
          <cell r="AG67">
            <v>100.80861543143806</v>
          </cell>
          <cell r="AH67">
            <v>125.2180050854036</v>
          </cell>
          <cell r="AI67">
            <v>151.27521516112853</v>
          </cell>
          <cell r="AJ67">
            <v>146.67224152340799</v>
          </cell>
          <cell r="AK67">
            <v>157.03820276501568</v>
          </cell>
          <cell r="AL67">
            <v>183.55103958529804</v>
          </cell>
          <cell r="AM67">
            <v>88.33926838185053</v>
          </cell>
          <cell r="AN67">
            <v>126.77364974860679</v>
          </cell>
          <cell r="AO67">
            <v>121.51273695199819</v>
          </cell>
          <cell r="AP67">
            <v>157.2278434185979</v>
          </cell>
          <cell r="AQ67">
            <v>113.08944023149441</v>
          </cell>
          <cell r="AR67">
            <v>162.18689072640711</v>
          </cell>
          <cell r="AS67">
            <v>191.0408446593872</v>
          </cell>
          <cell r="AT67">
            <v>185.7772006581622</v>
          </cell>
          <cell r="AU67">
            <v>191.3292883186725</v>
          </cell>
          <cell r="AV67">
            <v>206.01665549439647</v>
          </cell>
          <cell r="AW67">
            <v>194.265843182379</v>
          </cell>
          <cell r="AX67">
            <v>185.34067259143626</v>
          </cell>
          <cell r="AY67">
            <v>157.5356709736715</v>
          </cell>
          <cell r="AZ67">
            <v>149.33466899063538</v>
          </cell>
          <cell r="BA67">
            <v>143.65588585325463</v>
          </cell>
          <cell r="BB67">
            <v>223.80911265308899</v>
          </cell>
          <cell r="BC67">
            <v>167.88179653377205</v>
          </cell>
          <cell r="BD67">
            <v>160.59816874174575</v>
          </cell>
          <cell r="BE67">
            <v>238.75773166281553</v>
          </cell>
          <cell r="BF67">
            <v>221.44506956588913</v>
          </cell>
          <cell r="BG67">
            <v>228.62610203193577</v>
          </cell>
          <cell r="BH67">
            <v>137.12424424572552</v>
          </cell>
          <cell r="BI67">
            <v>232.91076674421845</v>
          </cell>
          <cell r="BJ67">
            <v>222.28325673956536</v>
          </cell>
          <cell r="BK67">
            <v>131.35593631856636</v>
          </cell>
        </row>
        <row r="68">
          <cell r="A68" t="str">
            <v>7356-OTWA</v>
          </cell>
          <cell r="B68" t="str">
            <v>EHT-NonQualified</v>
          </cell>
          <cell r="D68">
            <v>15.637049999999997</v>
          </cell>
          <cell r="E68">
            <v>44.859993750000008</v>
          </cell>
          <cell r="F68">
            <v>119.08771874999999</v>
          </cell>
          <cell r="G68">
            <v>192.74835937500001</v>
          </cell>
          <cell r="H68">
            <v>219.17207812500001</v>
          </cell>
          <cell r="I68">
            <v>339.28537499999999</v>
          </cell>
          <cell r="J68">
            <v>178.83186750000004</v>
          </cell>
          <cell r="K68">
            <v>239.23090619999999</v>
          </cell>
          <cell r="L68">
            <v>220.4073722565</v>
          </cell>
          <cell r="M68">
            <v>220.56559307639998</v>
          </cell>
          <cell r="N68">
            <v>247.37147298084</v>
          </cell>
          <cell r="O68">
            <v>167.16461208237371</v>
          </cell>
          <cell r="P68">
            <v>308.8254</v>
          </cell>
          <cell r="Q68">
            <v>218.93917500000001</v>
          </cell>
          <cell r="R68">
            <v>366.52297500000003</v>
          </cell>
          <cell r="S68">
            <v>363.53567249999998</v>
          </cell>
          <cell r="T68">
            <v>426.39565007812502</v>
          </cell>
          <cell r="U68">
            <v>423.9256644492188</v>
          </cell>
          <cell r="V68">
            <v>393.69840171416018</v>
          </cell>
          <cell r="W68">
            <v>476.66217795414263</v>
          </cell>
          <cell r="X68">
            <v>360.82596004031109</v>
          </cell>
          <cell r="Y68">
            <v>420.63650366648682</v>
          </cell>
          <cell r="Z68">
            <v>460.94347808179197</v>
          </cell>
          <cell r="AA68">
            <v>214.64385961044255</v>
          </cell>
          <cell r="AB68">
            <v>233.46741521896956</v>
          </cell>
          <cell r="AC68">
            <v>316.78696470033327</v>
          </cell>
          <cell r="AD68">
            <v>390.50546785238657</v>
          </cell>
          <cell r="AE68">
            <v>279.48808305493066</v>
          </cell>
          <cell r="AF68">
            <v>349.1236021738091</v>
          </cell>
          <cell r="AG68">
            <v>330.22742549475061</v>
          </cell>
          <cell r="AH68">
            <v>410.18735618945851</v>
          </cell>
          <cell r="AI68">
            <v>495.54519353357728</v>
          </cell>
          <cell r="AJ68">
            <v>360.35012857676594</v>
          </cell>
          <cell r="AK68">
            <v>385.81762963516462</v>
          </cell>
          <cell r="AL68">
            <v>450.95540933970972</v>
          </cell>
          <cell r="AM68">
            <v>217.03538712672443</v>
          </cell>
          <cell r="AN68">
            <v>313.6751616530438</v>
          </cell>
          <cell r="AO68">
            <v>300.65812163572815</v>
          </cell>
          <cell r="AP68">
            <v>389.02776167198067</v>
          </cell>
          <cell r="AQ68">
            <v>279.81641702522717</v>
          </cell>
          <cell r="AR68">
            <v>312.12058733766577</v>
          </cell>
          <cell r="AS68">
            <v>367.64858351688696</v>
          </cell>
          <cell r="AT68">
            <v>357.51896299182175</v>
          </cell>
          <cell r="AU68">
            <v>368.20367896231249</v>
          </cell>
          <cell r="AV68">
            <v>396.46878503099009</v>
          </cell>
          <cell r="AW68">
            <v>373.85493243109926</v>
          </cell>
          <cell r="AX68">
            <v>356.67888648523325</v>
          </cell>
          <cell r="AY68">
            <v>303.16954675381658</v>
          </cell>
          <cell r="AZ68">
            <v>288.66775710228376</v>
          </cell>
          <cell r="BA68">
            <v>277.69052319927926</v>
          </cell>
          <cell r="BB68">
            <v>432.6287727109837</v>
          </cell>
          <cell r="BC68">
            <v>324.5198318064036</v>
          </cell>
          <cell r="BD68">
            <v>310.44039189801941</v>
          </cell>
          <cell r="BE68">
            <v>461.52483784094306</v>
          </cell>
          <cell r="BF68">
            <v>428.05901660352583</v>
          </cell>
          <cell r="BG68">
            <v>441.94013710731429</v>
          </cell>
          <cell r="BH68">
            <v>265.06469193192891</v>
          </cell>
          <cell r="BI68">
            <v>450.2225042280229</v>
          </cell>
          <cell r="BJ68">
            <v>429.67925397434158</v>
          </cell>
          <cell r="BK68">
            <v>253.91440430707215</v>
          </cell>
        </row>
        <row r="69">
          <cell r="A69" t="str">
            <v>7390-OTWA</v>
          </cell>
          <cell r="B69" t="str">
            <v xml:space="preserve">WSIB Qualified </v>
          </cell>
          <cell r="D69">
            <v>2.5941383999999998</v>
          </cell>
          <cell r="E69">
            <v>7.4421347000000004</v>
          </cell>
          <cell r="F69">
            <v>19.756285500000004</v>
          </cell>
          <cell r="G69">
            <v>31.976358749999999</v>
          </cell>
          <cell r="H69">
            <v>36.359972250000006</v>
          </cell>
          <cell r="I69">
            <v>56.286398000000005</v>
          </cell>
          <cell r="J69">
            <v>29.667655640000003</v>
          </cell>
          <cell r="K69">
            <v>29.765752503200002</v>
          </cell>
          <cell r="L69">
            <v>27.423677804333998</v>
          </cell>
          <cell r="M69">
            <v>27.443364064110401</v>
          </cell>
          <cell r="N69">
            <v>29.873370068904883</v>
          </cell>
          <cell r="O69">
            <v>20.187333078412273</v>
          </cell>
          <cell r="P69">
            <v>27.739540800000004</v>
          </cell>
          <cell r="Q69">
            <v>19.665714600000001</v>
          </cell>
          <cell r="R69">
            <v>20.728726200000004</v>
          </cell>
          <cell r="S69">
            <v>24.511528908000003</v>
          </cell>
          <cell r="T69">
            <v>23.425833399750008</v>
          </cell>
          <cell r="U69">
            <v>23.290134379762502</v>
          </cell>
          <cell r="V69">
            <v>34.352692291161567</v>
          </cell>
          <cell r="W69">
            <v>41.591810011924188</v>
          </cell>
          <cell r="X69">
            <v>31.484362450948559</v>
          </cell>
          <cell r="Y69">
            <v>36.703213205767888</v>
          </cell>
          <cell r="Z69">
            <v>31.079286690787985</v>
          </cell>
          <cell r="AA69">
            <v>14.472442645270407</v>
          </cell>
          <cell r="AB69">
            <v>18.304218527856875</v>
          </cell>
          <cell r="AC69">
            <v>32.292879967808474</v>
          </cell>
          <cell r="AD69">
            <v>39.807655002657832</v>
          </cell>
          <cell r="AE69">
            <v>28.490677092927328</v>
          </cell>
          <cell r="AF69">
            <v>35.589237674576182</v>
          </cell>
          <cell r="AG69">
            <v>51.696725862275926</v>
          </cell>
          <cell r="AH69">
            <v>64.214361582258263</v>
          </cell>
          <cell r="AI69">
            <v>77.577033415963356</v>
          </cell>
          <cell r="AJ69">
            <v>75.216534114568191</v>
          </cell>
          <cell r="AK69">
            <v>80.532411674367012</v>
          </cell>
          <cell r="AL69">
            <v>94.128738248870803</v>
          </cell>
          <cell r="AM69">
            <v>45.302188913769506</v>
          </cell>
          <cell r="AN69">
            <v>68.262734480019049</v>
          </cell>
          <cell r="AO69">
            <v>65.429935281845189</v>
          </cell>
          <cell r="AP69">
            <v>84.661146456168112</v>
          </cell>
          <cell r="AQ69">
            <v>60.894313970804689</v>
          </cell>
          <cell r="AR69">
            <v>87.331402698834594</v>
          </cell>
          <cell r="AS69">
            <v>102.86814712428541</v>
          </cell>
          <cell r="AT69">
            <v>100.03387727747196</v>
          </cell>
          <cell r="AU69">
            <v>103.02346294082366</v>
          </cell>
          <cell r="AV69">
            <v>110.93204526621349</v>
          </cell>
          <cell r="AW69">
            <v>104.60468479051177</v>
          </cell>
          <cell r="AX69">
            <v>99.798823703081069</v>
          </cell>
          <cell r="AY69">
            <v>84.826899755053887</v>
          </cell>
          <cell r="AZ69">
            <v>84.431524390859238</v>
          </cell>
          <cell r="BA69">
            <v>81.2208277708786</v>
          </cell>
          <cell r="BB69">
            <v>126.5382290769388</v>
          </cell>
          <cell r="BC69">
            <v>94.917784963324976</v>
          </cell>
          <cell r="BD69">
            <v>90.799733865525496</v>
          </cell>
          <cell r="BE69">
            <v>134.98994828628418</v>
          </cell>
          <cell r="BF69">
            <v>125.20163548532963</v>
          </cell>
          <cell r="BG69">
            <v>129.26168076420987</v>
          </cell>
          <cell r="BH69">
            <v>77.527938092775585</v>
          </cell>
          <cell r="BI69">
            <v>131.68416427461582</v>
          </cell>
          <cell r="BJ69">
            <v>125.6755336181389</v>
          </cell>
          <cell r="BK69">
            <v>74.266625533958688</v>
          </cell>
        </row>
        <row r="70">
          <cell r="A70" t="str">
            <v>7391-OTWA</v>
          </cell>
          <cell r="B70" t="str">
            <v xml:space="preserve">WSIB NonQualified </v>
          </cell>
          <cell r="D70">
            <v>6.8963399999999986</v>
          </cell>
          <cell r="E70">
            <v>19.784407500000004</v>
          </cell>
          <cell r="F70">
            <v>52.520737500000003</v>
          </cell>
          <cell r="G70">
            <v>85.006968749999999</v>
          </cell>
          <cell r="H70">
            <v>96.660506249999997</v>
          </cell>
          <cell r="I70">
            <v>149.63355000000001</v>
          </cell>
          <cell r="J70">
            <v>78.869439000000014</v>
          </cell>
          <cell r="K70">
            <v>105.50696375999999</v>
          </cell>
          <cell r="L70">
            <v>97.205302636199988</v>
          </cell>
          <cell r="M70">
            <v>97.27508207471999</v>
          </cell>
          <cell r="N70">
            <v>109.097162442832</v>
          </cell>
          <cell r="O70">
            <v>73.723880200431481</v>
          </cell>
          <cell r="P70">
            <v>136.19992000000002</v>
          </cell>
          <cell r="Q70">
            <v>96.557789999999997</v>
          </cell>
          <cell r="R70">
            <v>161.64603000000002</v>
          </cell>
          <cell r="S70">
            <v>160.328553</v>
          </cell>
          <cell r="T70">
            <v>188.05141490625002</v>
          </cell>
          <cell r="U70">
            <v>186.96208791093753</v>
          </cell>
          <cell r="V70">
            <v>173.63108998675784</v>
          </cell>
          <cell r="W70">
            <v>210.22024258490393</v>
          </cell>
          <cell r="X70">
            <v>159.13350032547052</v>
          </cell>
          <cell r="Y70">
            <v>185.51148366829673</v>
          </cell>
          <cell r="Z70">
            <v>203.28789289761082</v>
          </cell>
          <cell r="AA70">
            <v>94.663445776913122</v>
          </cell>
          <cell r="AB70">
            <v>119.72687959947157</v>
          </cell>
          <cell r="AC70">
            <v>162.45485369247862</v>
          </cell>
          <cell r="AD70">
            <v>200.25921428327518</v>
          </cell>
          <cell r="AE70">
            <v>143.32722207945162</v>
          </cell>
          <cell r="AF70">
            <v>179.03774470451751</v>
          </cell>
          <cell r="AG70">
            <v>169.34739768961569</v>
          </cell>
          <cell r="AH70">
            <v>210.35249035356847</v>
          </cell>
          <cell r="AI70">
            <v>254.12574027362939</v>
          </cell>
          <cell r="AJ70">
            <v>184.79493773167485</v>
          </cell>
          <cell r="AK70">
            <v>197.85519468469982</v>
          </cell>
          <cell r="AL70">
            <v>231.25918427677422</v>
          </cell>
          <cell r="AM70">
            <v>111.30019852652535</v>
          </cell>
          <cell r="AN70">
            <v>168.90201012086976</v>
          </cell>
          <cell r="AO70">
            <v>161.89283472693054</v>
          </cell>
          <cell r="AP70">
            <v>209.47648705414346</v>
          </cell>
          <cell r="AQ70">
            <v>150.67037839819923</v>
          </cell>
          <cell r="AR70">
            <v>168.06493164335851</v>
          </cell>
          <cell r="AS70">
            <v>197.9646218937084</v>
          </cell>
          <cell r="AT70">
            <v>192.51021084175019</v>
          </cell>
          <cell r="AU70">
            <v>198.26351944124519</v>
          </cell>
          <cell r="AV70">
            <v>213.48319193976391</v>
          </cell>
          <cell r="AW70">
            <v>201.30650207828421</v>
          </cell>
          <cell r="AX70">
            <v>192.05786195358715</v>
          </cell>
          <cell r="AY70">
            <v>163.2451405597474</v>
          </cell>
          <cell r="AZ70">
            <v>163.20830882321431</v>
          </cell>
          <cell r="BA70">
            <v>157.00194965497715</v>
          </cell>
          <cell r="BB70">
            <v>244.60165226351774</v>
          </cell>
          <cell r="BC70">
            <v>183.4785202905436</v>
          </cell>
          <cell r="BD70">
            <v>175.51822157311099</v>
          </cell>
          <cell r="BE70">
            <v>260.93904293314864</v>
          </cell>
          <cell r="BF70">
            <v>242.01798246430118</v>
          </cell>
          <cell r="BG70">
            <v>249.86615444144311</v>
          </cell>
          <cell r="BH70">
            <v>149.86349889997521</v>
          </cell>
          <cell r="BI70">
            <v>254.54887739045915</v>
          </cell>
          <cell r="BJ70">
            <v>242.93403974703162</v>
          </cell>
          <cell r="BK70">
            <v>143.55929781976772</v>
          </cell>
        </row>
        <row r="71">
          <cell r="A71" t="str">
            <v>7303-OTWA</v>
          </cell>
          <cell r="B71" t="str">
            <v>Stat Pay Qualified</v>
          </cell>
          <cell r="D71">
            <v>15.0822</v>
          </cell>
          <cell r="E71">
            <v>43.268225000000001</v>
          </cell>
          <cell r="F71">
            <v>0</v>
          </cell>
          <cell r="G71">
            <v>185.9090625</v>
          </cell>
          <cell r="H71">
            <v>211.39518750000002</v>
          </cell>
          <cell r="I71">
            <v>0</v>
          </cell>
          <cell r="J71">
            <v>172.48637000000002</v>
          </cell>
          <cell r="K71">
            <v>0</v>
          </cell>
          <cell r="L71">
            <v>159.43998723449999</v>
          </cell>
          <cell r="M71">
            <v>159.55444223320001</v>
          </cell>
          <cell r="N71">
            <v>0</v>
          </cell>
          <cell r="O71">
            <v>234.73643114432875</v>
          </cell>
          <cell r="P71">
            <v>161.27640000000002</v>
          </cell>
          <cell r="Q71">
            <v>114.33555000000001</v>
          </cell>
          <cell r="R71">
            <v>0</v>
          </cell>
          <cell r="S71">
            <v>142.50888900000001</v>
          </cell>
          <cell r="T71">
            <v>136.19670581250006</v>
          </cell>
          <cell r="U71">
            <v>0</v>
          </cell>
          <cell r="V71">
            <v>199.72495518117191</v>
          </cell>
          <cell r="W71">
            <v>0</v>
          </cell>
          <cell r="X71">
            <v>183.04861890086372</v>
          </cell>
          <cell r="Y71">
            <v>213.39077445213888</v>
          </cell>
          <cell r="Z71">
            <v>0</v>
          </cell>
          <cell r="AA71">
            <v>168.28421680546984</v>
          </cell>
          <cell r="AB71">
            <v>91.521092639284376</v>
          </cell>
          <cell r="AC71">
            <v>161.46439983904239</v>
          </cell>
          <cell r="AD71">
            <v>0</v>
          </cell>
          <cell r="AE71">
            <v>142.45338546463663</v>
          </cell>
          <cell r="AF71">
            <v>177.94618837288093</v>
          </cell>
          <cell r="AG71">
            <v>0</v>
          </cell>
          <cell r="AH71">
            <v>321.07180791129133</v>
          </cell>
          <cell r="AI71">
            <v>0</v>
          </cell>
          <cell r="AJ71">
            <v>376.08267057284098</v>
          </cell>
          <cell r="AK71">
            <v>402.66205837183509</v>
          </cell>
          <cell r="AL71">
            <v>0</v>
          </cell>
          <cell r="AM71">
            <v>453.02188913769504</v>
          </cell>
          <cell r="AN71">
            <v>325.06064038104307</v>
          </cell>
          <cell r="AO71">
            <v>311.57112038973895</v>
          </cell>
          <cell r="AP71">
            <v>0</v>
          </cell>
          <cell r="AQ71">
            <v>289.97292367049852</v>
          </cell>
          <cell r="AR71">
            <v>415.86382237540283</v>
          </cell>
          <cell r="AS71">
            <v>0</v>
          </cell>
          <cell r="AT71">
            <v>476.35179655939027</v>
          </cell>
          <cell r="AU71">
            <v>0</v>
          </cell>
          <cell r="AV71">
            <v>528.24783460101662</v>
          </cell>
          <cell r="AW71">
            <v>498.11754662148462</v>
          </cell>
          <cell r="AX71">
            <v>0</v>
          </cell>
          <cell r="AY71">
            <v>807.8752357624179</v>
          </cell>
          <cell r="AZ71">
            <v>382.90940766829578</v>
          </cell>
          <cell r="BA71">
            <v>368.34842526475552</v>
          </cell>
          <cell r="BB71">
            <v>0</v>
          </cell>
          <cell r="BC71">
            <v>430.46614495838986</v>
          </cell>
          <cell r="BD71">
            <v>411.79017626088654</v>
          </cell>
          <cell r="BE71">
            <v>0</v>
          </cell>
          <cell r="BF71">
            <v>567.80787068176699</v>
          </cell>
          <cell r="BG71">
            <v>0</v>
          </cell>
          <cell r="BH71">
            <v>351.60062627109107</v>
          </cell>
          <cell r="BI71">
            <v>597.20709421594472</v>
          </cell>
          <cell r="BJ71">
            <v>0</v>
          </cell>
          <cell r="BK71">
            <v>673.62018624905829</v>
          </cell>
        </row>
        <row r="72">
          <cell r="A72" t="str">
            <v>7302-OTWA</v>
          </cell>
          <cell r="B72" t="str">
            <v>Stat Pay NonQualified</v>
          </cell>
          <cell r="D72">
            <v>40.094999999999992</v>
          </cell>
          <cell r="E72">
            <v>115.02562500000002</v>
          </cell>
          <cell r="F72">
            <v>0</v>
          </cell>
          <cell r="G72">
            <v>494.2265625</v>
          </cell>
          <cell r="H72">
            <v>561.97968749999995</v>
          </cell>
          <cell r="I72">
            <v>0</v>
          </cell>
          <cell r="J72">
            <v>458.54325000000006</v>
          </cell>
          <cell r="K72">
            <v>0</v>
          </cell>
          <cell r="L72">
            <v>565.14710834999994</v>
          </cell>
          <cell r="M72">
            <v>565.55280275999996</v>
          </cell>
          <cell r="N72">
            <v>0</v>
          </cell>
          <cell r="O72">
            <v>857.25442093524975</v>
          </cell>
          <cell r="P72">
            <v>791.86</v>
          </cell>
          <cell r="Q72">
            <v>561.38249999999994</v>
          </cell>
          <cell r="R72">
            <v>0</v>
          </cell>
          <cell r="S72">
            <v>932.14274999999998</v>
          </cell>
          <cell r="T72">
            <v>1093.3221796875</v>
          </cell>
          <cell r="U72">
            <v>0</v>
          </cell>
          <cell r="V72">
            <v>1009.4830813183595</v>
          </cell>
          <cell r="W72">
            <v>0</v>
          </cell>
          <cell r="X72">
            <v>925.19476933413102</v>
          </cell>
          <cell r="Y72">
            <v>1078.5551376063763</v>
          </cell>
          <cell r="Z72">
            <v>0</v>
          </cell>
          <cell r="AA72">
            <v>1100.7377415920132</v>
          </cell>
          <cell r="AB72">
            <v>598.63439799735784</v>
          </cell>
          <cell r="AC72">
            <v>812.27426846239302</v>
          </cell>
          <cell r="AD72">
            <v>0</v>
          </cell>
          <cell r="AE72">
            <v>716.63611039725811</v>
          </cell>
          <cell r="AF72">
            <v>895.18872352258745</v>
          </cell>
          <cell r="AG72">
            <v>0</v>
          </cell>
          <cell r="AH72">
            <v>1051.7624517678423</v>
          </cell>
          <cell r="AI72">
            <v>0</v>
          </cell>
          <cell r="AJ72">
            <v>923.97468865837413</v>
          </cell>
          <cell r="AK72">
            <v>989.27597342349907</v>
          </cell>
          <cell r="AL72">
            <v>0</v>
          </cell>
          <cell r="AM72">
            <v>1113.0019852652536</v>
          </cell>
          <cell r="AN72">
            <v>804.29528628985588</v>
          </cell>
          <cell r="AO72">
            <v>770.91826060443123</v>
          </cell>
          <cell r="AP72">
            <v>0</v>
          </cell>
          <cell r="AQ72">
            <v>717.47799237237734</v>
          </cell>
          <cell r="AR72">
            <v>800.30919830170706</v>
          </cell>
          <cell r="AS72">
            <v>0</v>
          </cell>
          <cell r="AT72">
            <v>916.7152897226199</v>
          </cell>
          <cell r="AU72">
            <v>0</v>
          </cell>
          <cell r="AV72">
            <v>1016.58662828459</v>
          </cell>
          <cell r="AW72">
            <v>958.60239084897239</v>
          </cell>
          <cell r="AX72">
            <v>0</v>
          </cell>
          <cell r="AY72">
            <v>1554.7156243785464</v>
          </cell>
          <cell r="AZ72">
            <v>740.173736159702</v>
          </cell>
          <cell r="BA72">
            <v>712.02698256225449</v>
          </cell>
          <cell r="BB72">
            <v>0</v>
          </cell>
          <cell r="BC72">
            <v>832.10213283693224</v>
          </cell>
          <cell r="BD72">
            <v>796.00100486671647</v>
          </cell>
          <cell r="BE72">
            <v>0</v>
          </cell>
          <cell r="BF72">
            <v>1097.5872220603228</v>
          </cell>
          <cell r="BG72">
            <v>0</v>
          </cell>
          <cell r="BH72">
            <v>679.6530562357151</v>
          </cell>
          <cell r="BI72">
            <v>1154.416677507751</v>
          </cell>
          <cell r="BJ72">
            <v>0</v>
          </cell>
          <cell r="BK72">
            <v>1302.1251502926775</v>
          </cell>
        </row>
        <row r="73">
          <cell r="A73" t="str">
            <v>7380-WEST</v>
          </cell>
          <cell r="B73" t="str">
            <v>Vacation Pay Qualified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</row>
        <row r="74">
          <cell r="A74" t="str">
            <v>7381-WEST</v>
          </cell>
          <cell r="B74" t="str">
            <v>Vacation Pay NonQualified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</row>
        <row r="75">
          <cell r="A75" t="str">
            <v>7350-WEST</v>
          </cell>
          <cell r="B75" t="str">
            <v>ETD Qualified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</row>
        <row r="76">
          <cell r="A76" t="str">
            <v>7351-WEST</v>
          </cell>
          <cell r="B76" t="str">
            <v>ETD NonQualified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</row>
        <row r="77">
          <cell r="A77" t="str">
            <v>7355-WEST</v>
          </cell>
          <cell r="B77" t="str">
            <v>EHT-Qualified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</row>
        <row r="78">
          <cell r="A78" t="str">
            <v>7356-WEST</v>
          </cell>
          <cell r="B78" t="str">
            <v>EHT-NonQualified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</row>
        <row r="79">
          <cell r="A79" t="str">
            <v>7390-WEST</v>
          </cell>
          <cell r="B79" t="str">
            <v xml:space="preserve">WSIB Qualified 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</row>
        <row r="80">
          <cell r="A80" t="str">
            <v>7391-WEST</v>
          </cell>
          <cell r="B80" t="str">
            <v xml:space="preserve">WSIB NonQualified 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</row>
        <row r="81">
          <cell r="A81" t="str">
            <v>7303-WEST</v>
          </cell>
          <cell r="B81" t="str">
            <v>Stat Pay Qualified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</row>
        <row r="82">
          <cell r="A82" t="str">
            <v>7302-WEST</v>
          </cell>
          <cell r="B82" t="str">
            <v>Stat Pay NonQualified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</row>
        <row r="83">
          <cell r="A83" t="str">
            <v>Total Payroll Benefits</v>
          </cell>
          <cell r="D83">
            <v>25631.299077600001</v>
          </cell>
          <cell r="E83">
            <v>26646.288604799996</v>
          </cell>
          <cell r="F83">
            <v>24354.568476000004</v>
          </cell>
          <cell r="G83">
            <v>37811.224255500005</v>
          </cell>
          <cell r="H83">
            <v>39736.504881000001</v>
          </cell>
          <cell r="I83">
            <v>33550.085199999994</v>
          </cell>
          <cell r="J83">
            <v>50302.542356160011</v>
          </cell>
          <cell r="K83">
            <v>34712.08383470081</v>
          </cell>
          <cell r="L83">
            <v>41902.354017105885</v>
          </cell>
          <cell r="M83">
            <v>45234.480281459008</v>
          </cell>
          <cell r="N83">
            <v>35889.930107962369</v>
          </cell>
          <cell r="O83">
            <v>42908.712433814035</v>
          </cell>
          <cell r="P83">
            <v>44870.174099593823</v>
          </cell>
          <cell r="Q83">
            <v>41913.888278274841</v>
          </cell>
          <cell r="R83">
            <v>29700.122426527076</v>
          </cell>
          <cell r="S83">
            <v>48545.352792180805</v>
          </cell>
          <cell r="T83">
            <v>50692.483343556647</v>
          </cell>
          <cell r="U83">
            <v>37658.481905560046</v>
          </cell>
          <cell r="V83">
            <v>55141.632834336808</v>
          </cell>
          <cell r="W83">
            <v>51818.463864978366</v>
          </cell>
          <cell r="X83">
            <v>49975.050219784724</v>
          </cell>
          <cell r="Y83">
            <v>47720.218655062679</v>
          </cell>
          <cell r="Z83">
            <v>39710.913772620399</v>
          </cell>
          <cell r="AA83">
            <v>57488.2722251538</v>
          </cell>
          <cell r="AB83">
            <v>50695.600083235724</v>
          </cell>
          <cell r="AC83">
            <v>52046.12879724423</v>
          </cell>
          <cell r="AD83">
            <v>46285.437216045873</v>
          </cell>
          <cell r="AE83">
            <v>53973.77058880683</v>
          </cell>
          <cell r="AF83">
            <v>54633.778779124113</v>
          </cell>
          <cell r="AG83">
            <v>43802.503866666593</v>
          </cell>
          <cell r="AH83">
            <v>69064.593700042693</v>
          </cell>
          <cell r="AI83">
            <v>63104.917001094567</v>
          </cell>
          <cell r="AJ83">
            <v>57756.992433962259</v>
          </cell>
          <cell r="AK83">
            <v>59581.277782772762</v>
          </cell>
          <cell r="AL83">
            <v>48455.30505525128</v>
          </cell>
          <cell r="AM83">
            <v>56134.094687140394</v>
          </cell>
          <cell r="AN83">
            <v>65873.361363483098</v>
          </cell>
          <cell r="AO83">
            <v>66828.822632890427</v>
          </cell>
          <cell r="AP83">
            <v>55546.242064323553</v>
          </cell>
          <cell r="AQ83">
            <v>76647.948514858785</v>
          </cell>
          <cell r="AR83">
            <v>65749.214750088184</v>
          </cell>
          <cell r="AS83">
            <v>47854.884824702349</v>
          </cell>
          <cell r="AT83">
            <v>93342.891954615799</v>
          </cell>
          <cell r="AU83">
            <v>81876.137761934326</v>
          </cell>
          <cell r="AV83">
            <v>61468.237795700945</v>
          </cell>
          <cell r="AW83">
            <v>75706.112767224695</v>
          </cell>
          <cell r="AX83">
            <v>60541.061518905932</v>
          </cell>
          <cell r="AY83">
            <v>71501.76650297342</v>
          </cell>
          <cell r="AZ83">
            <v>77668.55298505041</v>
          </cell>
          <cell r="BA83">
            <v>78787.29280786241</v>
          </cell>
          <cell r="BB83">
            <v>65468.110746527833</v>
          </cell>
          <cell r="BC83">
            <v>90324.330473998503</v>
          </cell>
          <cell r="BD83">
            <v>76690.352945493316</v>
          </cell>
          <cell r="BE83">
            <v>55840.356394071961</v>
          </cell>
          <cell r="BF83">
            <v>108859.57735230472</v>
          </cell>
          <cell r="BG83">
            <v>95486.283392978759</v>
          </cell>
          <cell r="BH83">
            <v>71689.24642215026</v>
          </cell>
          <cell r="BI83">
            <v>88284.343339603714</v>
          </cell>
          <cell r="BJ83">
            <v>70601.524953518005</v>
          </cell>
          <cell r="BK83">
            <v>83364.209252376473</v>
          </cell>
        </row>
        <row r="84">
          <cell r="D84"/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</row>
        <row r="85">
          <cell r="D85"/>
          <cell r="E85"/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</row>
        <row r="86">
          <cell r="A86" t="str">
            <v>7400CFEL</v>
          </cell>
          <cell r="B86" t="str">
            <v>T&amp;D - CFEL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</row>
        <row r="87">
          <cell r="A87" t="str">
            <v>7400OTRP</v>
          </cell>
          <cell r="B87" t="str">
            <v>T&amp;D - RELATED PARTY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</row>
        <row r="88">
          <cell r="A88" t="str">
            <v>7450</v>
          </cell>
          <cell r="B88" t="str">
            <v xml:space="preserve">TRAINING/ORIENT </v>
          </cell>
          <cell r="D88">
            <v>361.84000000000003</v>
          </cell>
          <cell r="E88">
            <v>361.84000000000003</v>
          </cell>
          <cell r="F88">
            <v>361.84000000000003</v>
          </cell>
          <cell r="G88">
            <v>361.84000000000003</v>
          </cell>
          <cell r="H88">
            <v>361.84000000000003</v>
          </cell>
          <cell r="I88">
            <v>361.84000000000003</v>
          </cell>
          <cell r="J88">
            <v>361.84000000000003</v>
          </cell>
          <cell r="K88">
            <v>361.84000000000003</v>
          </cell>
          <cell r="L88">
            <v>361.84000000000003</v>
          </cell>
          <cell r="M88">
            <v>361.84000000000003</v>
          </cell>
          <cell r="N88">
            <v>361.84000000000003</v>
          </cell>
          <cell r="O88">
            <v>361.84000000000003</v>
          </cell>
          <cell r="P88">
            <v>372.6952</v>
          </cell>
          <cell r="Q88">
            <v>372.6952</v>
          </cell>
          <cell r="R88">
            <v>372.6952</v>
          </cell>
          <cell r="S88">
            <v>372.6952</v>
          </cell>
          <cell r="T88">
            <v>372.6952</v>
          </cell>
          <cell r="U88">
            <v>372.6952</v>
          </cell>
          <cell r="V88">
            <v>372.6952</v>
          </cell>
          <cell r="W88">
            <v>372.6952</v>
          </cell>
          <cell r="X88">
            <v>372.6952</v>
          </cell>
          <cell r="Y88">
            <v>372.6952</v>
          </cell>
          <cell r="Z88">
            <v>372.6952</v>
          </cell>
          <cell r="AA88">
            <v>372.6952</v>
          </cell>
          <cell r="AB88">
            <v>380.14910399999997</v>
          </cell>
          <cell r="AC88">
            <v>380.14910399999997</v>
          </cell>
          <cell r="AD88">
            <v>380.14910399999997</v>
          </cell>
          <cell r="AE88">
            <v>380.14910399999997</v>
          </cell>
          <cell r="AF88">
            <v>380.14910399999997</v>
          </cell>
          <cell r="AG88">
            <v>380.14910399999997</v>
          </cell>
          <cell r="AH88">
            <v>380.14910399999997</v>
          </cell>
          <cell r="AI88">
            <v>380.14910399999997</v>
          </cell>
          <cell r="AJ88">
            <v>380.14910399999997</v>
          </cell>
          <cell r="AK88">
            <v>380.14910399999997</v>
          </cell>
          <cell r="AL88">
            <v>380.14910399999997</v>
          </cell>
          <cell r="AM88">
            <v>380.14910399999997</v>
          </cell>
          <cell r="AN88">
            <v>387.75208608000003</v>
          </cell>
          <cell r="AO88">
            <v>387.75208608000003</v>
          </cell>
          <cell r="AP88">
            <v>387.75208608000003</v>
          </cell>
          <cell r="AQ88">
            <v>387.75208608000003</v>
          </cell>
          <cell r="AR88">
            <v>387.75208608000003</v>
          </cell>
          <cell r="AS88">
            <v>387.75208608000003</v>
          </cell>
          <cell r="AT88">
            <v>387.75208608000003</v>
          </cell>
          <cell r="AU88">
            <v>387.75208608000003</v>
          </cell>
          <cell r="AV88">
            <v>387.75208608000003</v>
          </cell>
          <cell r="AW88">
            <v>387.75208608000003</v>
          </cell>
          <cell r="AX88">
            <v>387.75208608000003</v>
          </cell>
          <cell r="AY88">
            <v>387.75208608000003</v>
          </cell>
          <cell r="AZ88">
            <v>387.75208608000003</v>
          </cell>
          <cell r="BA88">
            <v>387.75208608000003</v>
          </cell>
          <cell r="BB88">
            <v>387.75208608000003</v>
          </cell>
          <cell r="BC88">
            <v>387.75208608000003</v>
          </cell>
          <cell r="BD88">
            <v>387.75208608000003</v>
          </cell>
          <cell r="BE88">
            <v>387.75208608000003</v>
          </cell>
          <cell r="BF88">
            <v>387.75208608000003</v>
          </cell>
          <cell r="BG88">
            <v>387.75208608000003</v>
          </cell>
          <cell r="BH88">
            <v>387.75208608000003</v>
          </cell>
          <cell r="BI88">
            <v>387.75208608000003</v>
          </cell>
          <cell r="BJ88">
            <v>387.75208608000003</v>
          </cell>
          <cell r="BK88">
            <v>387.75208608000003</v>
          </cell>
        </row>
        <row r="89">
          <cell r="A89">
            <v>7455</v>
          </cell>
          <cell r="B89" t="str">
            <v>TRAINING ROOMS AND CATERING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</row>
        <row r="90">
          <cell r="A90" t="str">
            <v>7396</v>
          </cell>
          <cell r="B90" t="str">
            <v>PERKS &amp; Admin recognition</v>
          </cell>
          <cell r="D90">
            <v>650</v>
          </cell>
          <cell r="E90">
            <v>650</v>
          </cell>
          <cell r="F90">
            <v>650</v>
          </cell>
          <cell r="G90">
            <v>650</v>
          </cell>
          <cell r="H90">
            <v>650</v>
          </cell>
          <cell r="I90">
            <v>650</v>
          </cell>
          <cell r="J90">
            <v>650</v>
          </cell>
          <cell r="K90">
            <v>650</v>
          </cell>
          <cell r="L90">
            <v>650</v>
          </cell>
          <cell r="M90">
            <v>650</v>
          </cell>
          <cell r="N90">
            <v>650</v>
          </cell>
          <cell r="O90">
            <v>650</v>
          </cell>
          <cell r="P90">
            <v>669.5</v>
          </cell>
          <cell r="Q90">
            <v>669.5</v>
          </cell>
          <cell r="R90">
            <v>669.5</v>
          </cell>
          <cell r="S90">
            <v>669.5</v>
          </cell>
          <cell r="T90">
            <v>669.5</v>
          </cell>
          <cell r="U90">
            <v>669.5</v>
          </cell>
          <cell r="V90">
            <v>669.5</v>
          </cell>
          <cell r="W90">
            <v>669.5</v>
          </cell>
          <cell r="X90">
            <v>669.5</v>
          </cell>
          <cell r="Y90">
            <v>669.5</v>
          </cell>
          <cell r="Z90">
            <v>669.5</v>
          </cell>
          <cell r="AA90">
            <v>669.5</v>
          </cell>
          <cell r="AB90">
            <v>682.89</v>
          </cell>
          <cell r="AC90">
            <v>682.89</v>
          </cell>
          <cell r="AD90">
            <v>682.89</v>
          </cell>
          <cell r="AE90">
            <v>682.89</v>
          </cell>
          <cell r="AF90">
            <v>682.89</v>
          </cell>
          <cell r="AG90">
            <v>682.89</v>
          </cell>
          <cell r="AH90">
            <v>682.89</v>
          </cell>
          <cell r="AI90">
            <v>682.89</v>
          </cell>
          <cell r="AJ90">
            <v>682.89</v>
          </cell>
          <cell r="AK90">
            <v>682.89</v>
          </cell>
          <cell r="AL90">
            <v>682.89</v>
          </cell>
          <cell r="AM90">
            <v>682.89</v>
          </cell>
          <cell r="AN90">
            <v>696.54780000000005</v>
          </cell>
          <cell r="AO90">
            <v>696.54780000000005</v>
          </cell>
          <cell r="AP90">
            <v>696.54780000000005</v>
          </cell>
          <cell r="AQ90">
            <v>696.54780000000005</v>
          </cell>
          <cell r="AR90">
            <v>696.54780000000005</v>
          </cell>
          <cell r="AS90">
            <v>696.54780000000005</v>
          </cell>
          <cell r="AT90">
            <v>696.54780000000005</v>
          </cell>
          <cell r="AU90">
            <v>696.54780000000005</v>
          </cell>
          <cell r="AV90">
            <v>696.54780000000005</v>
          </cell>
          <cell r="AW90">
            <v>696.54780000000005</v>
          </cell>
          <cell r="AX90">
            <v>696.54780000000005</v>
          </cell>
          <cell r="AY90">
            <v>696.54780000000005</v>
          </cell>
          <cell r="AZ90">
            <v>710.47875600000009</v>
          </cell>
          <cell r="BA90">
            <v>710.47875600000009</v>
          </cell>
          <cell r="BB90">
            <v>710.47875600000009</v>
          </cell>
          <cell r="BC90">
            <v>710.47875600000009</v>
          </cell>
          <cell r="BD90">
            <v>710.47875600000009</v>
          </cell>
          <cell r="BE90">
            <v>710.47875600000009</v>
          </cell>
          <cell r="BF90">
            <v>710.47875600000009</v>
          </cell>
          <cell r="BG90">
            <v>710.47875600000009</v>
          </cell>
          <cell r="BH90">
            <v>710.47875600000009</v>
          </cell>
          <cell r="BI90">
            <v>710.47875600000009</v>
          </cell>
          <cell r="BJ90">
            <v>710.47875600000009</v>
          </cell>
          <cell r="BK90">
            <v>710.47875600000009</v>
          </cell>
        </row>
        <row r="91">
          <cell r="A91" t="str">
            <v>7399</v>
          </cell>
          <cell r="B91" t="str">
            <v>CRIMINAL REF. CHECKS</v>
          </cell>
          <cell r="D91">
            <v>50</v>
          </cell>
          <cell r="E91">
            <v>50</v>
          </cell>
          <cell r="F91">
            <v>50</v>
          </cell>
          <cell r="G91">
            <v>50</v>
          </cell>
          <cell r="H91">
            <v>50</v>
          </cell>
          <cell r="I91">
            <v>50</v>
          </cell>
          <cell r="J91">
            <v>50</v>
          </cell>
          <cell r="K91">
            <v>50</v>
          </cell>
          <cell r="L91">
            <v>50</v>
          </cell>
          <cell r="M91">
            <v>50</v>
          </cell>
          <cell r="N91">
            <v>50</v>
          </cell>
          <cell r="O91">
            <v>50</v>
          </cell>
          <cell r="P91">
            <v>51.5</v>
          </cell>
          <cell r="Q91">
            <v>51.5</v>
          </cell>
          <cell r="R91">
            <v>51.5</v>
          </cell>
          <cell r="S91">
            <v>51.5</v>
          </cell>
          <cell r="T91">
            <v>51.5</v>
          </cell>
          <cell r="U91">
            <v>51.5</v>
          </cell>
          <cell r="V91">
            <v>51.5</v>
          </cell>
          <cell r="W91">
            <v>51.5</v>
          </cell>
          <cell r="X91">
            <v>51.5</v>
          </cell>
          <cell r="Y91">
            <v>51.5</v>
          </cell>
          <cell r="Z91">
            <v>51.5</v>
          </cell>
          <cell r="AA91">
            <v>51.5</v>
          </cell>
          <cell r="AB91">
            <v>52.53</v>
          </cell>
          <cell r="AC91">
            <v>52.53</v>
          </cell>
          <cell r="AD91">
            <v>52.53</v>
          </cell>
          <cell r="AE91">
            <v>52.53</v>
          </cell>
          <cell r="AF91">
            <v>52.53</v>
          </cell>
          <cell r="AG91">
            <v>52.53</v>
          </cell>
          <cell r="AH91">
            <v>52.53</v>
          </cell>
          <cell r="AI91">
            <v>52.53</v>
          </cell>
          <cell r="AJ91">
            <v>52.53</v>
          </cell>
          <cell r="AK91">
            <v>52.53</v>
          </cell>
          <cell r="AL91">
            <v>52.53</v>
          </cell>
          <cell r="AM91">
            <v>52.53</v>
          </cell>
          <cell r="AN91">
            <v>53.580600000000004</v>
          </cell>
          <cell r="AO91">
            <v>53.580600000000004</v>
          </cell>
          <cell r="AP91">
            <v>53.580600000000004</v>
          </cell>
          <cell r="AQ91">
            <v>53.580600000000004</v>
          </cell>
          <cell r="AR91">
            <v>53.580600000000004</v>
          </cell>
          <cell r="AS91">
            <v>53.580600000000004</v>
          </cell>
          <cell r="AT91">
            <v>53.580600000000004</v>
          </cell>
          <cell r="AU91">
            <v>53.580600000000004</v>
          </cell>
          <cell r="AV91">
            <v>53.580600000000004</v>
          </cell>
          <cell r="AW91">
            <v>53.580600000000004</v>
          </cell>
          <cell r="AX91">
            <v>53.580600000000004</v>
          </cell>
          <cell r="AY91">
            <v>53.580600000000004</v>
          </cell>
          <cell r="AZ91">
            <v>54.652212000000006</v>
          </cell>
          <cell r="BA91">
            <v>54.652212000000006</v>
          </cell>
          <cell r="BB91">
            <v>54.652212000000006</v>
          </cell>
          <cell r="BC91">
            <v>54.652212000000006</v>
          </cell>
          <cell r="BD91">
            <v>54.652212000000006</v>
          </cell>
          <cell r="BE91">
            <v>54.652212000000006</v>
          </cell>
          <cell r="BF91">
            <v>54.652212000000006</v>
          </cell>
          <cell r="BG91">
            <v>54.652212000000006</v>
          </cell>
          <cell r="BH91">
            <v>54.652212000000006</v>
          </cell>
          <cell r="BI91">
            <v>54.652212000000006</v>
          </cell>
          <cell r="BJ91">
            <v>54.652212000000006</v>
          </cell>
          <cell r="BK91">
            <v>54.652212000000006</v>
          </cell>
        </row>
        <row r="92">
          <cell r="A92" t="str">
            <v>7725</v>
          </cell>
          <cell r="B92" t="str">
            <v>Transit Pass Benefit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1950</v>
          </cell>
          <cell r="J92">
            <v>1950.7499999999998</v>
          </cell>
          <cell r="K92">
            <v>2700</v>
          </cell>
          <cell r="L92">
            <v>1275.7500000000005</v>
          </cell>
          <cell r="M92">
            <v>2551.5000000000009</v>
          </cell>
          <cell r="N92">
            <v>8776.1250000000018</v>
          </cell>
          <cell r="O92">
            <v>7653.375</v>
          </cell>
          <cell r="P92">
            <v>2738.2500000000005</v>
          </cell>
          <cell r="Q92">
            <v>2625.7500000000005</v>
          </cell>
          <cell r="R92">
            <v>3780</v>
          </cell>
          <cell r="S92">
            <v>11475</v>
          </cell>
          <cell r="T92">
            <v>6675</v>
          </cell>
          <cell r="U92">
            <v>11512.875</v>
          </cell>
          <cell r="V92">
            <v>13376.836042387984</v>
          </cell>
          <cell r="W92">
            <v>13043.703087662614</v>
          </cell>
          <cell r="X92">
            <v>8907.090863060328</v>
          </cell>
          <cell r="Y92">
            <v>7965.8285927496618</v>
          </cell>
          <cell r="Z92">
            <v>9216.3545916303046</v>
          </cell>
          <cell r="AA92">
            <v>8777.520125569712</v>
          </cell>
          <cell r="AB92">
            <v>8608.4781364773025</v>
          </cell>
          <cell r="AC92">
            <v>7325.2548671872455</v>
          </cell>
          <cell r="AD92">
            <v>6670.0956810110147</v>
          </cell>
          <cell r="AE92">
            <v>7049.2259536349775</v>
          </cell>
          <cell r="AF92">
            <v>7047.8625237642882</v>
          </cell>
          <cell r="AG92">
            <v>6848.2157848595471</v>
          </cell>
          <cell r="AH92">
            <v>6882.6058855955143</v>
          </cell>
          <cell r="AI92">
            <v>6791.3276186601361</v>
          </cell>
          <cell r="AJ92">
            <v>7067.0567887970501</v>
          </cell>
          <cell r="AK92">
            <v>7351.6000592373539</v>
          </cell>
          <cell r="AL92">
            <v>7713.3025976686404</v>
          </cell>
          <cell r="AM92">
            <v>7551.8952774618174</v>
          </cell>
          <cell r="AN92">
            <v>7585.9300865020732</v>
          </cell>
          <cell r="AO92">
            <v>7968.0726560501744</v>
          </cell>
          <cell r="AP92">
            <v>9080.8785938285455</v>
          </cell>
          <cell r="AQ92">
            <v>9771.0363961841995</v>
          </cell>
          <cell r="AR92">
            <v>9490.9138206221996</v>
          </cell>
          <cell r="AS92">
            <v>8410.0091723605619</v>
          </cell>
          <cell r="AT92">
            <v>7825.8386124257386</v>
          </cell>
          <cell r="AU92">
            <v>8191.0107648489384</v>
          </cell>
          <cell r="AV92">
            <v>9292.4500021638905</v>
          </cell>
          <cell r="AW92">
            <v>9971.8855832233075</v>
          </cell>
          <cell r="AX92">
            <v>9681.6447760015326</v>
          </cell>
          <cell r="AY92">
            <v>8591.1881558203277</v>
          </cell>
          <cell r="AZ92">
            <v>7997.9967147048055</v>
          </cell>
          <cell r="BA92">
            <v>8354.6462846373161</v>
          </cell>
          <cell r="BB92">
            <v>9440.2430007561943</v>
          </cell>
          <cell r="BC92">
            <v>10104.841642829966</v>
          </cell>
          <cell r="BD92">
            <v>9800.4920702524669</v>
          </cell>
          <cell r="BE92">
            <v>8696.7447531272137</v>
          </cell>
          <cell r="BF92">
            <v>8091.272339432182</v>
          </cell>
          <cell r="BG92">
            <v>8436.6276321705445</v>
          </cell>
          <cell r="BH92">
            <v>9519.5290182941244</v>
          </cell>
          <cell r="BI92">
            <v>10181.493429659926</v>
          </cell>
          <cell r="BJ92">
            <v>9874.5720188032919</v>
          </cell>
          <cell r="BK92">
            <v>8768.3161982745423</v>
          </cell>
        </row>
        <row r="93">
          <cell r="A93" t="str">
            <v>7450-OTWA</v>
          </cell>
          <cell r="B93" t="str">
            <v xml:space="preserve">TRAINING/ORIENT 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</row>
        <row r="94">
          <cell r="A94" t="str">
            <v>7455-OTWA</v>
          </cell>
          <cell r="B94" t="str">
            <v>TRAINING ROOMS AND CATERING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</row>
        <row r="95">
          <cell r="A95" t="str">
            <v>7396-OTWA</v>
          </cell>
          <cell r="B95" t="str">
            <v>Perks coins (Points for staff)</v>
          </cell>
          <cell r="D95">
            <v>0</v>
          </cell>
          <cell r="E95">
            <v>0</v>
          </cell>
          <cell r="F95">
            <v>460</v>
          </cell>
          <cell r="G95">
            <v>0</v>
          </cell>
          <cell r="H95">
            <v>0</v>
          </cell>
          <cell r="I95">
            <v>1040</v>
          </cell>
          <cell r="J95">
            <v>0</v>
          </cell>
          <cell r="K95">
            <v>0</v>
          </cell>
          <cell r="L95">
            <v>1550.5605</v>
          </cell>
          <cell r="M95">
            <v>0</v>
          </cell>
          <cell r="N95">
            <v>0</v>
          </cell>
          <cell r="O95">
            <v>1600</v>
          </cell>
          <cell r="P95">
            <v>0</v>
          </cell>
          <cell r="Q95">
            <v>0</v>
          </cell>
          <cell r="R95">
            <v>419.5</v>
          </cell>
          <cell r="S95">
            <v>0</v>
          </cell>
          <cell r="T95">
            <v>0</v>
          </cell>
          <cell r="U95">
            <v>402.94381250000009</v>
          </cell>
          <cell r="V95">
            <v>0</v>
          </cell>
          <cell r="W95">
            <v>0</v>
          </cell>
          <cell r="X95">
            <v>427.98645124218757</v>
          </cell>
          <cell r="Y95">
            <v>0</v>
          </cell>
          <cell r="Z95">
            <v>0</v>
          </cell>
          <cell r="AA95">
            <v>357.38238363377047</v>
          </cell>
          <cell r="AB95">
            <v>0</v>
          </cell>
          <cell r="AC95">
            <v>0</v>
          </cell>
          <cell r="AD95">
            <v>341.56506056660754</v>
          </cell>
          <cell r="AE95">
            <v>0</v>
          </cell>
          <cell r="AF95">
            <v>0</v>
          </cell>
          <cell r="AG95">
            <v>359.82690542545811</v>
          </cell>
          <cell r="AH95">
            <v>0</v>
          </cell>
          <cell r="AI95">
            <v>0</v>
          </cell>
          <cell r="AJ95">
            <v>424.39981699849818</v>
          </cell>
          <cell r="AK95">
            <v>0</v>
          </cell>
          <cell r="AL95">
            <v>0</v>
          </cell>
          <cell r="AM95">
            <v>405.08179649198325</v>
          </cell>
          <cell r="AN95">
            <v>0</v>
          </cell>
          <cell r="AO95">
            <v>0</v>
          </cell>
          <cell r="AP95">
            <v>440.5624588574974</v>
          </cell>
          <cell r="AQ95">
            <v>0</v>
          </cell>
          <cell r="AR95">
            <v>0</v>
          </cell>
          <cell r="AS95">
            <v>395.32412932769557</v>
          </cell>
          <cell r="AT95">
            <v>0</v>
          </cell>
          <cell r="AU95">
            <v>0</v>
          </cell>
          <cell r="AV95">
            <v>432.45789663351474</v>
          </cell>
          <cell r="AW95">
            <v>0</v>
          </cell>
          <cell r="AX95">
            <v>0</v>
          </cell>
          <cell r="AY95">
            <v>388.59260961745122</v>
          </cell>
          <cell r="AZ95">
            <v>0</v>
          </cell>
          <cell r="BA95">
            <v>0</v>
          </cell>
          <cell r="BB95">
            <v>426.86680406650117</v>
          </cell>
          <cell r="BC95">
            <v>0</v>
          </cell>
          <cell r="BD95">
            <v>0</v>
          </cell>
          <cell r="BE95">
            <v>383.94873758877083</v>
          </cell>
          <cell r="BF95">
            <v>0</v>
          </cell>
          <cell r="BG95">
            <v>0</v>
          </cell>
          <cell r="BH95">
            <v>423.00967826143165</v>
          </cell>
          <cell r="BI95">
            <v>0</v>
          </cell>
          <cell r="BJ95">
            <v>0</v>
          </cell>
          <cell r="BK95">
            <v>380.74507060909298</v>
          </cell>
        </row>
        <row r="96">
          <cell r="A96" t="str">
            <v>7399-OTWA</v>
          </cell>
          <cell r="B96" t="str">
            <v>CRIMINAL REF. CHECKS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</row>
        <row r="97">
          <cell r="A97" t="str">
            <v>7725-OTWA</v>
          </cell>
          <cell r="B97" t="str">
            <v>Ottawa Transit Pass Benefit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690.25</v>
          </cell>
          <cell r="J97">
            <v>0.62750000000000006</v>
          </cell>
          <cell r="K97">
            <v>533.375</v>
          </cell>
          <cell r="L97">
            <v>376.5</v>
          </cell>
          <cell r="M97">
            <v>753</v>
          </cell>
          <cell r="N97">
            <v>665.15000000000009</v>
          </cell>
          <cell r="O97">
            <v>702.80000000000007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</row>
        <row r="98">
          <cell r="A98" t="str">
            <v>7450-WEST</v>
          </cell>
          <cell r="B98" t="str">
            <v xml:space="preserve">TRAINING/ORIENT 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</row>
        <row r="99">
          <cell r="A99" t="str">
            <v>7455-WEST</v>
          </cell>
          <cell r="B99" t="str">
            <v>TRAINING ROOMS AND CATERING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</row>
        <row r="100">
          <cell r="A100" t="str">
            <v>7396-WEST</v>
          </cell>
          <cell r="B100" t="str">
            <v>Perks coins (Points for staff)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</row>
        <row r="101">
          <cell r="A101" t="str">
            <v>7399-WEST</v>
          </cell>
          <cell r="B101" t="str">
            <v>CRIMINAL REF. CHECKS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</row>
        <row r="102">
          <cell r="A102" t="str">
            <v>7725-WEST</v>
          </cell>
          <cell r="B102" t="str">
            <v>Transit Pass Benefit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</row>
        <row r="103">
          <cell r="A103" t="str">
            <v>Total Other Payroll Expense</v>
          </cell>
          <cell r="D103">
            <v>1061.8400000000001</v>
          </cell>
          <cell r="E103">
            <v>1061.8400000000001</v>
          </cell>
          <cell r="F103">
            <v>1521.8400000000001</v>
          </cell>
          <cell r="G103">
            <v>1061.8400000000001</v>
          </cell>
          <cell r="H103">
            <v>1061.8400000000001</v>
          </cell>
          <cell r="I103">
            <v>4742.09</v>
          </cell>
          <cell r="J103">
            <v>3013.2175000000002</v>
          </cell>
          <cell r="K103">
            <v>4295.2150000000001</v>
          </cell>
          <cell r="L103">
            <v>4264.6505000000006</v>
          </cell>
          <cell r="M103">
            <v>4366.3400000000011</v>
          </cell>
          <cell r="N103">
            <v>10503.115000000002</v>
          </cell>
          <cell r="O103">
            <v>11018.014999999999</v>
          </cell>
          <cell r="P103">
            <v>3831.9452000000006</v>
          </cell>
          <cell r="Q103">
            <v>3719.4452000000006</v>
          </cell>
          <cell r="R103">
            <v>5293.1952000000001</v>
          </cell>
          <cell r="S103">
            <v>12568.6952</v>
          </cell>
          <cell r="T103">
            <v>7768.6952000000001</v>
          </cell>
          <cell r="U103">
            <v>13009.5140125</v>
          </cell>
          <cell r="V103">
            <v>14470.531242387984</v>
          </cell>
          <cell r="W103">
            <v>14137.398287662614</v>
          </cell>
          <cell r="X103">
            <v>10428.772514302516</v>
          </cell>
          <cell r="Y103">
            <v>9059.5237927496619</v>
          </cell>
          <cell r="Z103">
            <v>10310.049791630305</v>
          </cell>
          <cell r="AA103">
            <v>10228.597709203483</v>
          </cell>
          <cell r="AB103">
            <v>9724.0472404773027</v>
          </cell>
          <cell r="AC103">
            <v>8440.8239711872448</v>
          </cell>
          <cell r="AD103">
            <v>8127.2298455776227</v>
          </cell>
          <cell r="AE103">
            <v>8164.7950576349776</v>
          </cell>
          <cell r="AF103">
            <v>8163.4316277642884</v>
          </cell>
          <cell r="AG103">
            <v>8323.6117942850051</v>
          </cell>
          <cell r="AH103">
            <v>7998.1749895955145</v>
          </cell>
          <cell r="AI103">
            <v>7906.8967226601362</v>
          </cell>
          <cell r="AJ103">
            <v>8607.0257097955491</v>
          </cell>
          <cell r="AK103">
            <v>8467.1691632373531</v>
          </cell>
          <cell r="AL103">
            <v>8828.8717016686405</v>
          </cell>
          <cell r="AM103">
            <v>9072.5461779538</v>
          </cell>
          <cell r="AN103">
            <v>8723.8105725820733</v>
          </cell>
          <cell r="AO103">
            <v>9105.9531421301745</v>
          </cell>
          <cell r="AP103">
            <v>10659.321538766042</v>
          </cell>
          <cell r="AQ103">
            <v>10908.916882264199</v>
          </cell>
          <cell r="AR103">
            <v>10628.794306702199</v>
          </cell>
          <cell r="AS103">
            <v>9943.213787768258</v>
          </cell>
          <cell r="AT103">
            <v>8963.7190985057387</v>
          </cell>
          <cell r="AU103">
            <v>9328.8912509289385</v>
          </cell>
          <cell r="AV103">
            <v>10862.788384877404</v>
          </cell>
          <cell r="AW103">
            <v>11109.766069303307</v>
          </cell>
          <cell r="AX103">
            <v>10819.525262081534</v>
          </cell>
          <cell r="AY103">
            <v>10117.66125151778</v>
          </cell>
          <cell r="AZ103">
            <v>9150.8797687848055</v>
          </cell>
          <cell r="BA103">
            <v>9507.5293387173151</v>
          </cell>
          <cell r="BB103">
            <v>11019.992858902695</v>
          </cell>
          <cell r="BC103">
            <v>11257.724696909965</v>
          </cell>
          <cell r="BD103">
            <v>10953.375124332466</v>
          </cell>
          <cell r="BE103">
            <v>10233.576544795984</v>
          </cell>
          <cell r="BF103">
            <v>9244.155393512181</v>
          </cell>
          <cell r="BG103">
            <v>9589.5106862505454</v>
          </cell>
          <cell r="BH103">
            <v>11095.421750635556</v>
          </cell>
          <cell r="BI103">
            <v>11334.376483739925</v>
          </cell>
          <cell r="BJ103">
            <v>11027.455072883291</v>
          </cell>
          <cell r="BK103">
            <v>10301.944322963634</v>
          </cell>
        </row>
        <row r="104">
          <cell r="D104"/>
          <cell r="E104"/>
          <cell r="F104"/>
          <cell r="G104"/>
          <cell r="H104"/>
          <cell r="I104"/>
          <cell r="J104"/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</row>
        <row r="105">
          <cell r="A105" t="str">
            <v>3rd party-GTA</v>
          </cell>
          <cell r="D105">
            <v>153269.13886000001</v>
          </cell>
          <cell r="E105">
            <v>156873.32185400001</v>
          </cell>
          <cell r="F105">
            <v>177680.06725399999</v>
          </cell>
          <cell r="G105">
            <v>211223.13192050002</v>
          </cell>
          <cell r="H105">
            <v>220517.11338200001</v>
          </cell>
          <cell r="I105">
            <v>232088.91552800001</v>
          </cell>
          <cell r="J105">
            <v>289176.06363920012</v>
          </cell>
          <cell r="K105">
            <v>251177.26837865604</v>
          </cell>
          <cell r="L105">
            <v>235937.63994600321</v>
          </cell>
          <cell r="M105">
            <v>257160.40503198068</v>
          </cell>
          <cell r="N105">
            <v>265768.01692111988</v>
          </cell>
          <cell r="O105">
            <v>209330.34647841277</v>
          </cell>
          <cell r="P105">
            <v>249268.63784584837</v>
          </cell>
          <cell r="Q105">
            <v>238139.79216733755</v>
          </cell>
          <cell r="R105">
            <v>207119.94445193952</v>
          </cell>
          <cell r="S105">
            <v>277064.93929061823</v>
          </cell>
          <cell r="T105">
            <v>281385.65928200138</v>
          </cell>
          <cell r="U105">
            <v>271855.05208247859</v>
          </cell>
          <cell r="V105">
            <v>315181.54914275365</v>
          </cell>
          <cell r="W105">
            <v>375883.66154151788</v>
          </cell>
          <cell r="X105">
            <v>282239.995241236</v>
          </cell>
          <cell r="Y105">
            <v>263402.86073388817</v>
          </cell>
          <cell r="Z105">
            <v>281994.3366625866</v>
          </cell>
          <cell r="AA105">
            <v>280706.14711978397</v>
          </cell>
          <cell r="AB105">
            <v>293965.19902794989</v>
          </cell>
          <cell r="AC105">
            <v>293875.27957640024</v>
          </cell>
          <cell r="AD105">
            <v>329584.47378308809</v>
          </cell>
          <cell r="AE105">
            <v>307796.09667128231</v>
          </cell>
          <cell r="AF105">
            <v>306562.90931809356</v>
          </cell>
          <cell r="AG105">
            <v>313208.30430478702</v>
          </cell>
          <cell r="AH105">
            <v>384825.33107489429</v>
          </cell>
          <cell r="AI105">
            <v>446135.83408452169</v>
          </cell>
          <cell r="AJ105">
            <v>319657.88453918591</v>
          </cell>
          <cell r="AK105">
            <v>328558.20802690496</v>
          </cell>
          <cell r="AL105">
            <v>337176.25427310081</v>
          </cell>
          <cell r="AM105">
            <v>267353.488217687</v>
          </cell>
          <cell r="AN105">
            <v>370894.27504003572</v>
          </cell>
          <cell r="AO105">
            <v>378052.06150145025</v>
          </cell>
          <cell r="AP105">
            <v>394989.46646869514</v>
          </cell>
          <cell r="AQ105">
            <v>439699.2377581771</v>
          </cell>
          <cell r="AR105">
            <v>369975.5405385028</v>
          </cell>
          <cell r="AS105">
            <v>335829.85386706097</v>
          </cell>
          <cell r="AT105">
            <v>527149.87177079206</v>
          </cell>
          <cell r="AU105">
            <v>591020.99098032503</v>
          </cell>
          <cell r="AV105">
            <v>336561.75639364036</v>
          </cell>
          <cell r="AW105">
            <v>423518.04689088638</v>
          </cell>
          <cell r="AX105">
            <v>433346.1256046858</v>
          </cell>
          <cell r="AY105">
            <v>333518.10313479102</v>
          </cell>
          <cell r="AZ105">
            <v>441056.30199872382</v>
          </cell>
          <cell r="BA105">
            <v>449058.65851363167</v>
          </cell>
          <cell r="BB105">
            <v>463092.31448346504</v>
          </cell>
          <cell r="BC105">
            <v>514593.14512219123</v>
          </cell>
          <cell r="BD105">
            <v>435027.71176585171</v>
          </cell>
          <cell r="BE105">
            <v>387444.67457270046</v>
          </cell>
          <cell r="BF105">
            <v>612390.57875119615</v>
          </cell>
          <cell r="BG105">
            <v>686648.93363151432</v>
          </cell>
          <cell r="BH105">
            <v>409457.52057074604</v>
          </cell>
          <cell r="BI105">
            <v>490780.89147420781</v>
          </cell>
          <cell r="BJ105">
            <v>502339.1174172787</v>
          </cell>
          <cell r="BK105">
            <v>397093.22443408391</v>
          </cell>
        </row>
        <row r="106">
          <cell r="A106" t="str">
            <v>3rd party-OTTAWA</v>
          </cell>
          <cell r="D106">
            <v>1324.6942175999998</v>
          </cell>
          <cell r="E106">
            <v>3800.3187508000001</v>
          </cell>
          <cell r="F106">
            <v>10128.312472000001</v>
          </cell>
          <cell r="G106">
            <v>16328.696085</v>
          </cell>
          <cell r="H106">
            <v>18567.183999000001</v>
          </cell>
          <cell r="I106">
            <v>29275.634672</v>
          </cell>
          <cell r="J106">
            <v>15150.386616960002</v>
          </cell>
          <cell r="K106">
            <v>18628.460208044798</v>
          </cell>
          <cell r="L106">
            <v>19322.947490792678</v>
          </cell>
          <cell r="M106">
            <v>18161.374737796745</v>
          </cell>
          <cell r="N106">
            <v>19254.882628081643</v>
          </cell>
          <cell r="O106">
            <v>15957.05361440305</v>
          </cell>
          <cell r="P106">
            <v>22890.5237824</v>
          </cell>
          <cell r="Q106">
            <v>16228.044688800001</v>
          </cell>
          <cell r="R106">
            <v>24823.787143600002</v>
          </cell>
          <cell r="S106">
            <v>25808.833762224</v>
          </cell>
          <cell r="T106">
            <v>29528.125554168004</v>
          </cell>
          <cell r="U106">
            <v>28537.624906934601</v>
          </cell>
          <cell r="V106">
            <v>29040.340204572745</v>
          </cell>
          <cell r="W106">
            <v>33695.966294003461</v>
          </cell>
          <cell r="X106">
            <v>27043.55966309382</v>
          </cell>
          <cell r="Y106">
            <v>31027.373023997301</v>
          </cell>
          <cell r="Z106">
            <v>31361.598868642948</v>
          </cell>
          <cell r="AA106">
            <v>16230.309039269487</v>
          </cell>
          <cell r="AB106">
            <v>16600.503259820533</v>
          </cell>
          <cell r="AC106">
            <v>23421.608835481551</v>
          </cell>
          <cell r="AD106">
            <v>28013.208842426677</v>
          </cell>
          <cell r="AE106">
            <v>20663.920189024997</v>
          </cell>
          <cell r="AF106">
            <v>25812.414513597032</v>
          </cell>
          <cell r="AG106">
            <v>25838.787268407217</v>
          </cell>
          <cell r="AH106">
            <v>33021.166841654907</v>
          </cell>
          <cell r="AI106">
            <v>38234.184593214071</v>
          </cell>
          <cell r="AJ106">
            <v>31695.0434946475</v>
          </cell>
          <cell r="AK106">
            <v>33480.675221422076</v>
          </cell>
          <cell r="AL106">
            <v>37506.294433010007</v>
          </cell>
          <cell r="AM106">
            <v>20022.099102542932</v>
          </cell>
          <cell r="AN106">
            <v>27186.697914600805</v>
          </cell>
          <cell r="AO106">
            <v>26058.491483374135</v>
          </cell>
          <cell r="AP106">
            <v>32757.528122521559</v>
          </cell>
          <cell r="AQ106">
            <v>24252.109606387108</v>
          </cell>
          <cell r="AR106">
            <v>29276.623732343607</v>
          </cell>
          <cell r="AS106">
            <v>33447.885785021659</v>
          </cell>
          <cell r="AT106">
            <v>33534.949571800084</v>
          </cell>
          <cell r="AU106">
            <v>33102.466176634072</v>
          </cell>
          <cell r="AV106">
            <v>37620.864915791361</v>
          </cell>
          <cell r="AW106">
            <v>35067.24846517422</v>
          </cell>
          <cell r="AX106">
            <v>32066.357427692736</v>
          </cell>
          <cell r="AY106">
            <v>30006.912406217241</v>
          </cell>
          <cell r="AZ106">
            <v>27058.33045095214</v>
          </cell>
          <cell r="BA106">
            <v>26029.377216387576</v>
          </cell>
          <cell r="BB106">
            <v>39296.238032323403</v>
          </cell>
          <cell r="BC106">
            <v>30418.931906529877</v>
          </cell>
          <cell r="BD106">
            <v>29099.192766178312</v>
          </cell>
          <cell r="BE106">
            <v>41849.476193583701</v>
          </cell>
          <cell r="BF106">
            <v>40124.19828260818</v>
          </cell>
          <cell r="BG106">
            <v>39705.947300381289</v>
          </cell>
          <cell r="BH106">
            <v>25268.902053531547</v>
          </cell>
          <cell r="BI106">
            <v>42201.697266593197</v>
          </cell>
          <cell r="BJ106">
            <v>38604.372814025606</v>
          </cell>
          <cell r="BK106">
            <v>25169.335654053961</v>
          </cell>
        </row>
        <row r="107">
          <cell r="A107" t="str">
            <v>3rd party-WEST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</row>
        <row r="108">
          <cell r="A108"/>
          <cell r="D108"/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</row>
        <row r="109">
          <cell r="A109"/>
          <cell r="D109"/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</row>
        <row r="110">
          <cell r="A110" t="str">
            <v>Total Cost of Goods Sold</v>
          </cell>
          <cell r="D110">
            <v>154593.83307759999</v>
          </cell>
          <cell r="E110">
            <v>160673.64060480002</v>
          </cell>
          <cell r="F110">
            <v>187808.37972600001</v>
          </cell>
          <cell r="G110">
            <v>227551.82800550002</v>
          </cell>
          <cell r="H110">
            <v>239084.29738100001</v>
          </cell>
          <cell r="I110">
            <v>261364.5502</v>
          </cell>
          <cell r="J110">
            <v>304326.45025616011</v>
          </cell>
          <cell r="K110">
            <v>269805.72858670086</v>
          </cell>
          <cell r="L110">
            <v>255260.5874367959</v>
          </cell>
          <cell r="M110">
            <v>275321.77976977744</v>
          </cell>
          <cell r="N110">
            <v>285022.89954920148</v>
          </cell>
          <cell r="O110">
            <v>225287.40009281581</v>
          </cell>
          <cell r="P110">
            <v>272159.1616282484</v>
          </cell>
          <cell r="Q110">
            <v>254367.83685613758</v>
          </cell>
          <cell r="R110">
            <v>231943.73159553952</v>
          </cell>
          <cell r="S110">
            <v>302873.77305284224</v>
          </cell>
          <cell r="T110">
            <v>310913.78483616939</v>
          </cell>
          <cell r="U110">
            <v>300392.67698941322</v>
          </cell>
          <cell r="V110">
            <v>344221.88934732642</v>
          </cell>
          <cell r="W110">
            <v>409579.62783552136</v>
          </cell>
          <cell r="X110">
            <v>309283.55490432982</v>
          </cell>
          <cell r="Y110">
            <v>294430.23375788546</v>
          </cell>
          <cell r="Z110">
            <v>313355.93553122954</v>
          </cell>
          <cell r="AA110">
            <v>296936.45615905343</v>
          </cell>
          <cell r="AB110">
            <v>310565.7022877704</v>
          </cell>
          <cell r="AC110">
            <v>317296.88841188181</v>
          </cell>
          <cell r="AD110">
            <v>357597.68262551469</v>
          </cell>
          <cell r="AE110">
            <v>328460.01686030731</v>
          </cell>
          <cell r="AF110">
            <v>332375.32383169053</v>
          </cell>
          <cell r="AG110">
            <v>339047.09157319419</v>
          </cell>
          <cell r="AH110">
            <v>417846.49791654921</v>
          </cell>
          <cell r="AI110">
            <v>484370.01867773576</v>
          </cell>
          <cell r="AJ110">
            <v>351352.92803383333</v>
          </cell>
          <cell r="AK110">
            <v>362038.88324832707</v>
          </cell>
          <cell r="AL110">
            <v>374682.54870611086</v>
          </cell>
          <cell r="AM110">
            <v>287375.58732022991</v>
          </cell>
          <cell r="AN110">
            <v>398080.97295463656</v>
          </cell>
          <cell r="AO110">
            <v>404110.5529848244</v>
          </cell>
          <cell r="AP110">
            <v>427746.99459121667</v>
          </cell>
          <cell r="AQ110">
            <v>463951.34736456425</v>
          </cell>
          <cell r="AR110">
            <v>399252.16427084641</v>
          </cell>
          <cell r="AS110">
            <v>369277.73965208262</v>
          </cell>
          <cell r="AT110">
            <v>560684.82134259213</v>
          </cell>
          <cell r="AU110">
            <v>624123.45715695911</v>
          </cell>
          <cell r="AV110">
            <v>374182.62130943174</v>
          </cell>
          <cell r="AW110">
            <v>458585.29535606067</v>
          </cell>
          <cell r="AX110">
            <v>465412.48303237854</v>
          </cell>
          <cell r="AY110">
            <v>363525.01554100827</v>
          </cell>
          <cell r="AZ110">
            <v>468114.63244967599</v>
          </cell>
          <cell r="BA110">
            <v>475088.03573001921</v>
          </cell>
          <cell r="BB110">
            <v>502388.55251578841</v>
          </cell>
          <cell r="BC110">
            <v>545012.07702872111</v>
          </cell>
          <cell r="BD110">
            <v>464126.90453203011</v>
          </cell>
          <cell r="BE110">
            <v>429294.15076628415</v>
          </cell>
          <cell r="BF110">
            <v>652514.77703380433</v>
          </cell>
          <cell r="BG110">
            <v>726354.88093189569</v>
          </cell>
          <cell r="BH110">
            <v>434726.42262427759</v>
          </cell>
          <cell r="BI110">
            <v>532982.58874080097</v>
          </cell>
          <cell r="BJ110">
            <v>540943.49023130443</v>
          </cell>
          <cell r="BK110">
            <v>422262.5600881378</v>
          </cell>
        </row>
        <row r="111">
          <cell r="D111"/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</row>
        <row r="112">
          <cell r="A112" t="str">
            <v>Gross Margin</v>
          </cell>
          <cell r="D112">
            <v>83430.111589066655</v>
          </cell>
          <cell r="E112">
            <v>90746.393811866641</v>
          </cell>
          <cell r="F112">
            <v>116141.79069066665</v>
          </cell>
          <cell r="G112">
            <v>126523.24803616665</v>
          </cell>
          <cell r="H112">
            <v>130633.29241066665</v>
          </cell>
          <cell r="I112">
            <v>87767.651466666721</v>
          </cell>
          <cell r="J112">
            <v>151702.14604383998</v>
          </cell>
          <cell r="K112">
            <v>150113.17857729923</v>
          </cell>
          <cell r="L112">
            <v>126492.98416994416</v>
          </cell>
          <cell r="M112">
            <v>135415.58999881329</v>
          </cell>
          <cell r="N112">
            <v>144693.89794779092</v>
          </cell>
          <cell r="O112">
            <v>89387.581357594172</v>
          </cell>
          <cell r="P112">
            <v>141506.31855454395</v>
          </cell>
          <cell r="Q112">
            <v>133143.77421220942</v>
          </cell>
          <cell r="R112">
            <v>135452.44400487313</v>
          </cell>
          <cell r="S112">
            <v>147921.60904099152</v>
          </cell>
          <cell r="T112">
            <v>157161.97882309777</v>
          </cell>
          <cell r="U112">
            <v>166748.26947034482</v>
          </cell>
          <cell r="V112">
            <v>165554.82012572757</v>
          </cell>
          <cell r="W112">
            <v>224076.16035759577</v>
          </cell>
          <cell r="X112">
            <v>152228.55379649496</v>
          </cell>
          <cell r="Y112">
            <v>140262.10012476379</v>
          </cell>
          <cell r="Z112">
            <v>173801.74220741726</v>
          </cell>
          <cell r="AA112">
            <v>129535.23236162681</v>
          </cell>
          <cell r="AB112">
            <v>153565.63124690705</v>
          </cell>
          <cell r="AC112">
            <v>157588.25495572435</v>
          </cell>
          <cell r="AD112">
            <v>88</v>
          </cell>
          <cell r="AE112">
            <v>168006.94398429367</v>
          </cell>
          <cell r="AF112">
            <v>167261.41383093537</v>
          </cell>
          <cell r="AG112">
            <v>189686.62820603495</v>
          </cell>
          <cell r="AH112">
            <v>213456.63032068172</v>
          </cell>
          <cell r="AI112">
            <v>276797.9836105876</v>
          </cell>
          <cell r="AJ112">
            <v>173737.27334006905</v>
          </cell>
          <cell r="AK112">
            <v>174251.04378650291</v>
          </cell>
          <cell r="AL112">
            <v>207827.71301528224</v>
          </cell>
          <cell r="AM112">
            <v>122278.32176742586</v>
          </cell>
          <cell r="AN112">
            <v>198207.59531944559</v>
          </cell>
          <cell r="AO112">
            <v>201149.11019303522</v>
          </cell>
          <cell r="AP112">
            <v>240596.88751483627</v>
          </cell>
          <cell r="AQ112">
            <v>234479.48972051748</v>
          </cell>
          <cell r="AR112">
            <v>196739.55181624426</v>
          </cell>
          <cell r="AS112">
            <v>204357.64576365839</v>
          </cell>
          <cell r="AT112">
            <v>288056.62618870731</v>
          </cell>
          <cell r="AU112">
            <v>358850.5839328157</v>
          </cell>
          <cell r="AV112">
            <v>182613.65464233153</v>
          </cell>
          <cell r="AW112">
            <v>222586.4794017275</v>
          </cell>
          <cell r="AX112">
            <v>261043.20556515857</v>
          </cell>
          <cell r="AY112">
            <v>155106.09004396631</v>
          </cell>
          <cell r="AZ112">
            <v>235754.62800469849</v>
          </cell>
          <cell r="BA112">
            <v>239084.93230757292</v>
          </cell>
          <cell r="BB112">
            <v>284651.33855991688</v>
          </cell>
          <cell r="BC112">
            <v>276713.94851736759</v>
          </cell>
          <cell r="BD112">
            <v>232404.99308212637</v>
          </cell>
          <cell r="BE112">
            <v>240178.34733100847</v>
          </cell>
          <cell r="BF112">
            <v>337910.67460076581</v>
          </cell>
          <cell r="BG112">
            <v>421421.57253787713</v>
          </cell>
          <cell r="BH112">
            <v>218511.33091295772</v>
          </cell>
          <cell r="BI112">
            <v>263573.15819623589</v>
          </cell>
          <cell r="BJ112">
            <v>307858.22786062432</v>
          </cell>
          <cell r="BK112">
            <v>185535.26739598758</v>
          </cell>
        </row>
        <row r="113">
          <cell r="A113" t="str">
            <v>Gross Margin %</v>
          </cell>
          <cell r="D113">
            <v>0.35051142315074141</v>
          </cell>
          <cell r="E113">
            <v>0.36093541241616761</v>
          </cell>
          <cell r="F113">
            <v>0.38210799662146916</v>
          </cell>
          <cell r="G113">
            <v>0.35733452196244875</v>
          </cell>
          <cell r="H113">
            <v>0.35333264096057104</v>
          </cell>
          <cell r="I113">
            <v>0.25138801590826249</v>
          </cell>
          <cell r="J113">
            <v>0.33265928337538325</v>
          </cell>
          <cell r="K113">
            <v>0.35748135179507945</v>
          </cell>
          <cell r="L113">
            <v>0.33134721867186551</v>
          </cell>
          <cell r="M113">
            <v>0.32968899341958191</v>
          </cell>
          <cell r="N113">
            <v>0.33671920388172316</v>
          </cell>
          <cell r="O113">
            <v>0.28406319735234775</v>
          </cell>
          <cell r="P113">
            <v>0.34207910820118348</v>
          </cell>
          <cell r="Q113">
            <v>0.34358654143327416</v>
          </cell>
          <cell r="R113">
            <v>0.36868223732463096</v>
          </cell>
          <cell r="S113">
            <v>0.32813470349658863</v>
          </cell>
          <cell r="T113">
            <v>0.33576183819998606</v>
          </cell>
          <cell r="U113">
            <v>0.35695494204490463</v>
          </cell>
          <cell r="V113">
            <v>0.32475948204235983</v>
          </cell>
          <cell r="W113">
            <v>0.35362441964990754</v>
          </cell>
          <cell r="X113">
            <v>0.32984736678962656</v>
          </cell>
          <cell r="Y113">
            <v>0.32266982689101054</v>
          </cell>
          <cell r="Z113">
            <v>0.35676691582526887</v>
          </cell>
          <cell r="AA113">
            <v>0.30373700259201486</v>
          </cell>
          <cell r="AB113">
            <v>0.3308667615207096</v>
          </cell>
          <cell r="AC113">
            <v>0.3318449885338613</v>
          </cell>
          <cell r="AD113">
            <v>1.5658534766384153E-4</v>
          </cell>
          <cell r="AE113">
            <v>0.33840508479854614</v>
          </cell>
          <cell r="AF113">
            <v>0.33476604345270694</v>
          </cell>
          <cell r="AG113">
            <v>0.35875644225081371</v>
          </cell>
          <cell r="AH113">
            <v>0.33812065990661311</v>
          </cell>
          <cell r="AI113">
            <v>0.36364900098065223</v>
          </cell>
          <cell r="AJ113">
            <v>0.33087129199037457</v>
          </cell>
          <cell r="AK113">
            <v>0.32491947918907299</v>
          </cell>
          <cell r="AL113">
            <v>0.35677948814347837</v>
          </cell>
          <cell r="AM113">
            <v>0.29849177331116677</v>
          </cell>
          <cell r="AN113">
            <v>0.33240213860403928</v>
          </cell>
          <cell r="AO113">
            <v>0.3323352313566057</v>
          </cell>
          <cell r="AP113">
            <v>0.35998966094621676</v>
          </cell>
          <cell r="AQ113">
            <v>0.33572327748173808</v>
          </cell>
          <cell r="AR113">
            <v>0.33010450733764096</v>
          </cell>
          <cell r="AS113">
            <v>0.35625006922393854</v>
          </cell>
          <cell r="AT113">
            <v>0.33939267020193981</v>
          </cell>
          <cell r="AU113">
            <v>0.36506618581196282</v>
          </cell>
          <cell r="AV113">
            <v>0.32797211930015108</v>
          </cell>
          <cell r="AW113">
            <v>0.32676996853088203</v>
          </cell>
          <cell r="AX113">
            <v>0.35933809819717555</v>
          </cell>
          <cell r="AY113">
            <v>0.29906823631224161</v>
          </cell>
          <cell r="AZ113">
            <v>0.33494093470214892</v>
          </cell>
          <cell r="BA113">
            <v>0.33477174719246461</v>
          </cell>
          <cell r="BB113">
            <v>0.36167333039607813</v>
          </cell>
          <cell r="BC113">
            <v>0.33674721247081563</v>
          </cell>
          <cell r="BD113">
            <v>0.33366022988780192</v>
          </cell>
          <cell r="BE113">
            <v>0.35875760096735743</v>
          </cell>
          <cell r="BF113">
            <v>0.34117729309468731</v>
          </cell>
          <cell r="BG113">
            <v>0.36716345875880563</v>
          </cell>
          <cell r="BH113">
            <v>0.33450505536419878</v>
          </cell>
          <cell r="BI113">
            <v>0.33089103833566319</v>
          </cell>
          <cell r="BJ113">
            <v>0.36269746078351128</v>
          </cell>
          <cell r="BK113">
            <v>0.30525819442951768</v>
          </cell>
        </row>
        <row r="114">
          <cell r="A114" t="str">
            <v>Gross Margin % excluding Placement</v>
          </cell>
          <cell r="D114">
            <v>0.31476575379983973</v>
          </cell>
          <cell r="E114">
            <v>0.32773482600937115</v>
          </cell>
          <cell r="F114">
            <v>0.35134146033695418</v>
          </cell>
          <cell r="G114">
            <v>0.32807861341624178</v>
          </cell>
          <cell r="H114">
            <v>0.32898209950154189</v>
          </cell>
          <cell r="I114">
            <v>0.34530466055134862</v>
          </cell>
          <cell r="J114">
            <v>0.32376197255409822</v>
          </cell>
          <cell r="K114">
            <v>0.35285801638981673</v>
          </cell>
          <cell r="L114">
            <v>0.32247334418573204</v>
          </cell>
          <cell r="M114">
            <v>0.32309691650310102</v>
          </cell>
          <cell r="N114">
            <v>0.33671920388172322</v>
          </cell>
          <cell r="O114">
            <v>0.27014687411908295</v>
          </cell>
          <cell r="P114">
            <v>0.33888272218646748</v>
          </cell>
          <cell r="Q114">
            <v>0.34018112670790374</v>
          </cell>
          <cell r="R114">
            <v>0.3617331519454875</v>
          </cell>
          <cell r="S114">
            <v>0.32059912413114344</v>
          </cell>
          <cell r="T114">
            <v>0.33147712882334351</v>
          </cell>
          <cell r="U114">
            <v>0.34717247117305994</v>
          </cell>
          <cell r="V114">
            <v>0.31671734148373104</v>
          </cell>
          <cell r="W114">
            <v>0.35054964133604138</v>
          </cell>
          <cell r="X114">
            <v>0.32250744501715112</v>
          </cell>
          <cell r="Y114">
            <v>0.32266982689101054</v>
          </cell>
          <cell r="Z114">
            <v>0.35144167221382266</v>
          </cell>
          <cell r="AA114">
            <v>0.29880446743359435</v>
          </cell>
          <cell r="AB114">
            <v>0.32791244031851974</v>
          </cell>
          <cell r="AC114">
            <v>0.32896207760605334</v>
          </cell>
          <cell r="AD114">
            <v>0.35904450341343364</v>
          </cell>
          <cell r="AE114">
            <v>0.33153757320814431</v>
          </cell>
          <cell r="AF114">
            <v>0.33066634132667738</v>
          </cell>
          <cell r="AG114">
            <v>0.35627252122769532</v>
          </cell>
          <cell r="AH114">
            <v>0.33164079441773259</v>
          </cell>
          <cell r="AI114">
            <v>0.36108020375511207</v>
          </cell>
          <cell r="AJ114">
            <v>0.32430791012687699</v>
          </cell>
          <cell r="AK114">
            <v>0.32491947918907299</v>
          </cell>
          <cell r="AL114">
            <v>0.35224203745106647</v>
          </cell>
          <cell r="AM114">
            <v>0.2932117453467501</v>
          </cell>
          <cell r="AN114">
            <v>0.33008711210501107</v>
          </cell>
          <cell r="AO114">
            <v>0.33005440659054974</v>
          </cell>
          <cell r="AP114">
            <v>0.35601868365759026</v>
          </cell>
          <cell r="AQ114">
            <v>0.33078728025945769</v>
          </cell>
          <cell r="AR114">
            <v>0.32661221665047602</v>
          </cell>
          <cell r="AS114">
            <v>0.35392926635903654</v>
          </cell>
          <cell r="AT114">
            <v>0.33454583663230952</v>
          </cell>
          <cell r="AU114">
            <v>0.36306337674750522</v>
          </cell>
          <cell r="AV114">
            <v>0.32169642310966279</v>
          </cell>
          <cell r="AW114">
            <v>0.32676996853088203</v>
          </cell>
          <cell r="AX114">
            <v>0.35568286859280668</v>
          </cell>
          <cell r="AY114">
            <v>0.29486582478290851</v>
          </cell>
          <cell r="AZ114">
            <v>0.33294906333790358</v>
          </cell>
          <cell r="BA114">
            <v>0.33284681127846127</v>
          </cell>
          <cell r="BB114">
            <v>0.35831324400715275</v>
          </cell>
          <cell r="BC114">
            <v>0.33256296478092251</v>
          </cell>
          <cell r="BD114">
            <v>0.33069012628784811</v>
          </cell>
          <cell r="BE114">
            <v>0.35677779602582427</v>
          </cell>
          <cell r="BF114">
            <v>0.33703938051526938</v>
          </cell>
          <cell r="BG114">
            <v>0.36545466077229377</v>
          </cell>
          <cell r="BH114">
            <v>0.32921517220049357</v>
          </cell>
          <cell r="BI114">
            <v>0.33089103833566319</v>
          </cell>
          <cell r="BJ114">
            <v>0.35958805583097403</v>
          </cell>
          <cell r="BK114">
            <v>0.30170708653887252</v>
          </cell>
        </row>
        <row r="115">
          <cell r="D115">
            <v>4.5474735088646412E-12</v>
          </cell>
          <cell r="E115">
            <v>-6.8212102632969618E-12</v>
          </cell>
          <cell r="F115">
            <v>1.4551915228366852E-11</v>
          </cell>
          <cell r="G115">
            <v>-1.4551915228366852E-11</v>
          </cell>
          <cell r="H115">
            <v>-2.9103830456733704E-11</v>
          </cell>
          <cell r="I115">
            <v>4.3655745685100555E-11</v>
          </cell>
          <cell r="J115">
            <v>0</v>
          </cell>
          <cell r="K115">
            <v>3.637978807091713E-11</v>
          </cell>
          <cell r="L115">
            <v>0</v>
          </cell>
          <cell r="M115">
            <v>-3.2741809263825417E-11</v>
          </cell>
          <cell r="N115">
            <v>2.5465851649641991E-11</v>
          </cell>
          <cell r="O115">
            <v>1.8189894035458565E-11</v>
          </cell>
          <cell r="P115">
            <v>-2.9103830456733704E-11</v>
          </cell>
          <cell r="Q115">
            <v>-5.0931703299283981E-11</v>
          </cell>
          <cell r="R115">
            <v>0</v>
          </cell>
          <cell r="S115">
            <v>-3.637978807091713E-11</v>
          </cell>
          <cell r="T115">
            <v>0</v>
          </cell>
          <cell r="U115">
            <v>-4.0017766878008842E-11</v>
          </cell>
          <cell r="V115">
            <v>-3.2741809263825417E-11</v>
          </cell>
          <cell r="W115">
            <v>4.3655745685100555E-11</v>
          </cell>
          <cell r="X115">
            <v>2.5465851649641991E-11</v>
          </cell>
          <cell r="Y115">
            <v>2.5465851649641991E-11</v>
          </cell>
          <cell r="Z115">
            <v>2.9103830456733704E-11</v>
          </cell>
          <cell r="AA115">
            <v>4.3655745685100555E-11</v>
          </cell>
          <cell r="AB115">
            <v>4.0017766878008842E-11</v>
          </cell>
          <cell r="AC115">
            <v>-1.0913936421275139E-11</v>
          </cell>
          <cell r="AD115">
            <v>-204308.15212918381</v>
          </cell>
          <cell r="AE115">
            <v>2.9103830456733704E-11</v>
          </cell>
          <cell r="AF115">
            <v>4.3655745685100555E-11</v>
          </cell>
          <cell r="AG115">
            <v>4.7293724492192268E-11</v>
          </cell>
          <cell r="AH115">
            <v>1.4551915228366852E-11</v>
          </cell>
          <cell r="AI115">
            <v>1.4551915228366852E-11</v>
          </cell>
          <cell r="AJ115">
            <v>4.0017766878008842E-11</v>
          </cell>
          <cell r="AK115">
            <v>1.4551915228366852E-11</v>
          </cell>
          <cell r="AL115">
            <v>8.0035533756017685E-11</v>
          </cell>
          <cell r="AM115">
            <v>4.3655745685100555E-11</v>
          </cell>
          <cell r="AN115">
            <v>-9.0949470177292824E-11</v>
          </cell>
          <cell r="AO115">
            <v>2.5465851649641991E-11</v>
          </cell>
          <cell r="AP115">
            <v>4.3655745685100555E-11</v>
          </cell>
          <cell r="AQ115">
            <v>0</v>
          </cell>
          <cell r="AR115">
            <v>0</v>
          </cell>
          <cell r="AS115">
            <v>0</v>
          </cell>
          <cell r="AT115">
            <v>-2.1827872842550278E-11</v>
          </cell>
          <cell r="AU115">
            <v>1.4551915228366852E-11</v>
          </cell>
          <cell r="AV115">
            <v>7.2759576141834259E-11</v>
          </cell>
          <cell r="AW115">
            <v>-2.1827872842550278E-11</v>
          </cell>
          <cell r="AX115">
            <v>-7.2759576141834259E-12</v>
          </cell>
          <cell r="AY115">
            <v>-1.4551915228366852E-11</v>
          </cell>
          <cell r="AZ115">
            <v>-3.637978807091713E-12</v>
          </cell>
          <cell r="BA115">
            <v>-2.1827872842550278E-11</v>
          </cell>
          <cell r="BB115">
            <v>8.0035533756017685E-11</v>
          </cell>
          <cell r="BC115">
            <v>3.637978807091713E-11</v>
          </cell>
          <cell r="BD115">
            <v>-1.2369127944111824E-10</v>
          </cell>
          <cell r="BE115">
            <v>7.2759576141834259E-12</v>
          </cell>
          <cell r="BF115">
            <v>4.3655745685100555E-11</v>
          </cell>
          <cell r="BG115">
            <v>2.1827872842550278E-11</v>
          </cell>
          <cell r="BH115">
            <v>-3.2741809263825417E-11</v>
          </cell>
          <cell r="BI115">
            <v>0</v>
          </cell>
          <cell r="BJ115">
            <v>-8.7311491370201111E-11</v>
          </cell>
          <cell r="BK115">
            <v>6.5483618527650833E-11</v>
          </cell>
        </row>
        <row r="116">
          <cell r="D116"/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</row>
        <row r="117">
          <cell r="D117"/>
          <cell r="E117"/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</row>
        <row r="118">
          <cell r="A118" t="str">
            <v>7000</v>
          </cell>
          <cell r="B118" t="str">
            <v>ADVERTISING AND PROMOTION  - RECRUITMENT</v>
          </cell>
          <cell r="D118">
            <v>3625</v>
          </cell>
          <cell r="E118">
            <v>3625</v>
          </cell>
          <cell r="F118">
            <v>3625</v>
          </cell>
          <cell r="G118">
            <v>3625</v>
          </cell>
          <cell r="H118">
            <v>3625</v>
          </cell>
          <cell r="I118">
            <v>3625</v>
          </cell>
          <cell r="J118">
            <v>3625</v>
          </cell>
          <cell r="K118">
            <v>3625</v>
          </cell>
          <cell r="L118">
            <v>3625</v>
          </cell>
          <cell r="M118">
            <v>3625</v>
          </cell>
          <cell r="N118">
            <v>3625</v>
          </cell>
          <cell r="O118">
            <v>3625</v>
          </cell>
          <cell r="P118">
            <v>3747.6</v>
          </cell>
          <cell r="Q118">
            <v>4247.6000000000004</v>
          </cell>
          <cell r="R118">
            <v>3747.6</v>
          </cell>
          <cell r="S118">
            <v>4247.6000000000004</v>
          </cell>
          <cell r="T118">
            <v>3747.6</v>
          </cell>
          <cell r="U118">
            <v>500</v>
          </cell>
          <cell r="V118">
            <v>0</v>
          </cell>
          <cell r="W118">
            <v>4247.6000000000004</v>
          </cell>
          <cell r="X118">
            <v>3747.6</v>
          </cell>
          <cell r="Y118">
            <v>4247.6000000000004</v>
          </cell>
          <cell r="Z118">
            <v>3747.6</v>
          </cell>
          <cell r="AA118">
            <v>4247.6000000000004</v>
          </cell>
          <cell r="AB118">
            <v>3281.54</v>
          </cell>
          <cell r="AC118">
            <v>3781.54</v>
          </cell>
          <cell r="AD118">
            <v>3281.54</v>
          </cell>
          <cell r="AE118">
            <v>3781.54</v>
          </cell>
          <cell r="AF118">
            <v>3281.54</v>
          </cell>
          <cell r="AG118">
            <v>3781.54</v>
          </cell>
          <cell r="AH118">
            <v>3281.54</v>
          </cell>
          <cell r="AI118">
            <v>3781.54</v>
          </cell>
          <cell r="AJ118">
            <v>3281.54</v>
          </cell>
          <cell r="AK118">
            <v>3781.54</v>
          </cell>
          <cell r="AL118">
            <v>3281.54</v>
          </cell>
          <cell r="AM118">
            <v>3781.54</v>
          </cell>
          <cell r="AN118">
            <v>3786.1707999999999</v>
          </cell>
          <cell r="AO118">
            <v>4286.1707999999999</v>
          </cell>
          <cell r="AP118">
            <v>3786.1707999999999</v>
          </cell>
          <cell r="AQ118">
            <v>4286.1707999999999</v>
          </cell>
          <cell r="AR118">
            <v>3786.1707999999999</v>
          </cell>
          <cell r="AS118">
            <v>4286.1707999999999</v>
          </cell>
          <cell r="AT118">
            <v>3786.1707999999999</v>
          </cell>
          <cell r="AU118">
            <v>4286.1707999999999</v>
          </cell>
          <cell r="AV118">
            <v>3786.1707999999999</v>
          </cell>
          <cell r="AW118">
            <v>4286.1707999999999</v>
          </cell>
          <cell r="AX118">
            <v>3786.1707999999999</v>
          </cell>
          <cell r="AY118">
            <v>4286.1707999999999</v>
          </cell>
          <cell r="AZ118">
            <v>4040.8942160000001</v>
          </cell>
          <cell r="BA118">
            <v>4540.8942160000006</v>
          </cell>
          <cell r="BB118">
            <v>4040.8942160000001</v>
          </cell>
          <cell r="BC118">
            <v>4540.8942160000006</v>
          </cell>
          <cell r="BD118">
            <v>4040.8942160000001</v>
          </cell>
          <cell r="BE118">
            <v>4540.8942160000006</v>
          </cell>
          <cell r="BF118">
            <v>4040.8942160000001</v>
          </cell>
          <cell r="BG118">
            <v>4540.8942160000006</v>
          </cell>
          <cell r="BH118">
            <v>4040.8942160000001</v>
          </cell>
          <cell r="BI118">
            <v>4540.8942160000006</v>
          </cell>
          <cell r="BJ118">
            <v>4040.8942160000001</v>
          </cell>
          <cell r="BK118">
            <v>4540.8942160000006</v>
          </cell>
        </row>
        <row r="119">
          <cell r="A119" t="str">
            <v>7000-CFEL</v>
          </cell>
          <cell r="B119" t="str">
            <v>ADVERTISING AND PROMOTION  - RECRUITMENT</v>
          </cell>
          <cell r="D119">
            <v>79</v>
          </cell>
          <cell r="E119">
            <v>79</v>
          </cell>
          <cell r="F119">
            <v>79</v>
          </cell>
          <cell r="G119">
            <v>79</v>
          </cell>
          <cell r="H119">
            <v>79</v>
          </cell>
          <cell r="I119">
            <v>79</v>
          </cell>
          <cell r="J119">
            <v>79</v>
          </cell>
          <cell r="K119">
            <v>79</v>
          </cell>
          <cell r="L119">
            <v>79</v>
          </cell>
          <cell r="M119">
            <v>79</v>
          </cell>
          <cell r="N119">
            <v>79</v>
          </cell>
          <cell r="O119">
            <v>79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</row>
        <row r="120">
          <cell r="A120" t="str">
            <v>7002</v>
          </cell>
          <cell r="B120" t="str">
            <v>ADVERTISING AND PROMOTION  - Training and development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</row>
        <row r="121">
          <cell r="A121" t="str">
            <v>7005</v>
          </cell>
          <cell r="B121" t="str">
            <v>MARKETING - MATERIALS (BROCHURES/FLYERS)</v>
          </cell>
          <cell r="D121">
            <v>2972.1260000000002</v>
          </cell>
          <cell r="E121">
            <v>1972.1260000000002</v>
          </cell>
          <cell r="F121">
            <v>2972.1260000000002</v>
          </cell>
          <cell r="G121">
            <v>1972.1260000000002</v>
          </cell>
          <cell r="H121">
            <v>2972.1260000000002</v>
          </cell>
          <cell r="I121">
            <v>2972.1260000000002</v>
          </cell>
          <cell r="J121">
            <v>1972.1260000000002</v>
          </cell>
          <cell r="K121">
            <v>2972.1260000000002</v>
          </cell>
          <cell r="L121">
            <v>1972.1260000000002</v>
          </cell>
          <cell r="M121">
            <v>2972.1260000000002</v>
          </cell>
          <cell r="N121">
            <v>1972.1260000000002</v>
          </cell>
          <cell r="O121">
            <v>2972.1260000000002</v>
          </cell>
          <cell r="P121">
            <v>1458.98</v>
          </cell>
          <cell r="Q121">
            <v>5013.8</v>
          </cell>
          <cell r="R121">
            <v>7769.55</v>
          </cell>
          <cell r="S121">
            <v>4332.05</v>
          </cell>
          <cell r="T121">
            <v>8548.4</v>
          </cell>
          <cell r="U121">
            <v>4140.4500000000007</v>
          </cell>
          <cell r="V121">
            <v>1490.45</v>
          </cell>
          <cell r="W121">
            <v>3961.25</v>
          </cell>
          <cell r="X121">
            <v>2790.4500000000003</v>
          </cell>
          <cell r="Y121">
            <v>7247.9500000000007</v>
          </cell>
          <cell r="Z121">
            <v>792.05</v>
          </cell>
          <cell r="AA121">
            <v>3651.3</v>
          </cell>
          <cell r="AB121">
            <v>911.73199999999997</v>
          </cell>
          <cell r="AC121">
            <v>2182.3519999999999</v>
          </cell>
          <cell r="AD121">
            <v>4798.732</v>
          </cell>
          <cell r="AE121">
            <v>1223.732</v>
          </cell>
          <cell r="AF121">
            <v>7463.732</v>
          </cell>
          <cell r="AG121">
            <v>1171.732</v>
          </cell>
          <cell r="AH121">
            <v>911.73199999999997</v>
          </cell>
          <cell r="AI121">
            <v>911.73199999999997</v>
          </cell>
          <cell r="AJ121">
            <v>3885.3519999999999</v>
          </cell>
          <cell r="AK121">
            <v>7463.732</v>
          </cell>
          <cell r="AL121">
            <v>1223.732</v>
          </cell>
          <cell r="AM121">
            <v>3797.3519999999999</v>
          </cell>
          <cell r="AN121">
            <v>948.20128</v>
          </cell>
          <cell r="AO121">
            <v>2269.6460800000004</v>
          </cell>
          <cell r="AP121">
            <v>4990.6812799999998</v>
          </cell>
          <cell r="AQ121">
            <v>1272.68128</v>
          </cell>
          <cell r="AR121">
            <v>7762.2812799999992</v>
          </cell>
          <cell r="AS121">
            <v>1218.6012800000001</v>
          </cell>
          <cell r="AT121">
            <v>948.20128</v>
          </cell>
          <cell r="AU121">
            <v>948.20128</v>
          </cell>
          <cell r="AV121">
            <v>4040.7660799999999</v>
          </cell>
          <cell r="AW121">
            <v>7762.2812799999992</v>
          </cell>
          <cell r="AX121">
            <v>1272.68128</v>
          </cell>
          <cell r="AY121">
            <v>3949.2460800000003</v>
          </cell>
          <cell r="AZ121">
            <v>986.12933120000002</v>
          </cell>
          <cell r="BA121">
            <v>2360.4319232000003</v>
          </cell>
          <cell r="BB121">
            <v>5190.3085312000003</v>
          </cell>
          <cell r="BC121">
            <v>1323.5885312000003</v>
          </cell>
          <cell r="BD121">
            <v>8072.7725312000011</v>
          </cell>
          <cell r="BE121">
            <v>1267.3453312000001</v>
          </cell>
          <cell r="BF121">
            <v>986.12933120000002</v>
          </cell>
          <cell r="BG121">
            <v>986.12933120000002</v>
          </cell>
          <cell r="BH121">
            <v>4202.3967232000005</v>
          </cell>
          <cell r="BI121">
            <v>8072.7725312000011</v>
          </cell>
          <cell r="BJ121">
            <v>1323.5885312000003</v>
          </cell>
          <cell r="BK121">
            <v>4107.2159232000004</v>
          </cell>
        </row>
        <row r="122">
          <cell r="A122" t="str">
            <v>7005-OTWA</v>
          </cell>
          <cell r="B122" t="str">
            <v>MARKETING - MATERIALS (BROCHURES/FLYERS) - OTTAWA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30</v>
          </cell>
          <cell r="Q122">
            <v>830</v>
          </cell>
          <cell r="R122">
            <v>930</v>
          </cell>
          <cell r="S122">
            <v>375.6</v>
          </cell>
          <cell r="T122">
            <v>2048.4</v>
          </cell>
          <cell r="U122">
            <v>548.40000000000009</v>
          </cell>
          <cell r="V122">
            <v>998.40000000000009</v>
          </cell>
          <cell r="W122">
            <v>375.6</v>
          </cell>
          <cell r="X122">
            <v>548.40000000000009</v>
          </cell>
          <cell r="Y122">
            <v>2124</v>
          </cell>
          <cell r="Z122">
            <v>624</v>
          </cell>
          <cell r="AA122">
            <v>624</v>
          </cell>
          <cell r="AB122">
            <v>823.2</v>
          </cell>
          <cell r="AC122">
            <v>1655.2</v>
          </cell>
          <cell r="AD122">
            <v>1759.2</v>
          </cell>
          <cell r="AE122">
            <v>823.2</v>
          </cell>
          <cell r="AF122">
            <v>2383.1999999999998</v>
          </cell>
          <cell r="AG122">
            <v>823.2</v>
          </cell>
          <cell r="AH122">
            <v>1291.2</v>
          </cell>
          <cell r="AI122">
            <v>823.2</v>
          </cell>
          <cell r="AJ122">
            <v>823.2</v>
          </cell>
          <cell r="AK122">
            <v>2383.1999999999998</v>
          </cell>
          <cell r="AL122">
            <v>873.12</v>
          </cell>
          <cell r="AM122">
            <v>823.2</v>
          </cell>
          <cell r="AN122">
            <v>856.12800000000004</v>
          </cell>
          <cell r="AO122">
            <v>1721.4079999999999</v>
          </cell>
          <cell r="AP122">
            <v>1829.5680000000002</v>
          </cell>
          <cell r="AQ122">
            <v>856.12800000000004</v>
          </cell>
          <cell r="AR122">
            <v>2478.5280000000002</v>
          </cell>
          <cell r="AS122">
            <v>856.12800000000004</v>
          </cell>
          <cell r="AT122">
            <v>1342.848</v>
          </cell>
          <cell r="AU122">
            <v>856.12800000000004</v>
          </cell>
          <cell r="AV122">
            <v>856.12800000000004</v>
          </cell>
          <cell r="AW122">
            <v>2478.5280000000002</v>
          </cell>
          <cell r="AX122">
            <v>908.04480000000012</v>
          </cell>
          <cell r="AY122">
            <v>856.12800000000004</v>
          </cell>
          <cell r="AZ122">
            <v>890.3731200000002</v>
          </cell>
          <cell r="BA122">
            <v>1790.2643200000002</v>
          </cell>
          <cell r="BB122">
            <v>1902.7507200000002</v>
          </cell>
          <cell r="BC122">
            <v>890.3731200000002</v>
          </cell>
          <cell r="BD122">
            <v>2577.6691200000005</v>
          </cell>
          <cell r="BE122">
            <v>890.3731200000002</v>
          </cell>
          <cell r="BF122">
            <v>1396.5619200000001</v>
          </cell>
          <cell r="BG122">
            <v>890.3731200000002</v>
          </cell>
          <cell r="BH122">
            <v>890.3731200000002</v>
          </cell>
          <cell r="BI122">
            <v>2577.6691200000005</v>
          </cell>
          <cell r="BJ122">
            <v>944.36659200000008</v>
          </cell>
          <cell r="BK122">
            <v>890.3731200000002</v>
          </cell>
        </row>
        <row r="123">
          <cell r="A123" t="str">
            <v>7010</v>
          </cell>
          <cell r="B123" t="str">
            <v>MARKETING - PROMOTIONAL ITEMS</v>
          </cell>
          <cell r="D123">
            <v>3885.4086399999997</v>
          </cell>
          <cell r="E123">
            <v>3885.4086399999997</v>
          </cell>
          <cell r="F123">
            <v>3885.4086399999997</v>
          </cell>
          <cell r="G123">
            <v>3885.4086399999997</v>
          </cell>
          <cell r="H123">
            <v>3885.4086399999997</v>
          </cell>
          <cell r="I123">
            <v>3885.4086399999997</v>
          </cell>
          <cell r="J123">
            <v>3885.4086399999997</v>
          </cell>
          <cell r="K123">
            <v>3885.4086399999997</v>
          </cell>
          <cell r="L123">
            <v>3885.4086399999997</v>
          </cell>
          <cell r="M123">
            <v>3885.4086399999997</v>
          </cell>
          <cell r="N123">
            <v>3885.4086399999997</v>
          </cell>
          <cell r="O123">
            <v>3885.4086399999997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</row>
        <row r="124">
          <cell r="A124" t="str">
            <v>7015</v>
          </cell>
          <cell r="B124" t="str">
            <v>MARKETING - NEWSPAPERS</v>
          </cell>
          <cell r="D124">
            <v>500</v>
          </cell>
          <cell r="E124">
            <v>500</v>
          </cell>
          <cell r="F124">
            <v>500</v>
          </cell>
          <cell r="G124">
            <v>500</v>
          </cell>
          <cell r="H124">
            <v>500</v>
          </cell>
          <cell r="I124">
            <v>500</v>
          </cell>
          <cell r="J124">
            <v>500</v>
          </cell>
          <cell r="K124">
            <v>500</v>
          </cell>
          <cell r="L124">
            <v>500</v>
          </cell>
          <cell r="M124">
            <v>500</v>
          </cell>
          <cell r="N124">
            <v>500</v>
          </cell>
          <cell r="O124">
            <v>500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</row>
        <row r="125">
          <cell r="A125" t="str">
            <v>7020</v>
          </cell>
          <cell r="B125" t="str">
            <v>MARKETING - ASSOCIATION INCENTIVES</v>
          </cell>
          <cell r="D125">
            <v>235</v>
          </cell>
          <cell r="E125">
            <v>235</v>
          </cell>
          <cell r="F125">
            <v>360</v>
          </cell>
          <cell r="G125">
            <v>235</v>
          </cell>
          <cell r="H125">
            <v>235</v>
          </cell>
          <cell r="I125">
            <v>360</v>
          </cell>
          <cell r="J125">
            <v>235</v>
          </cell>
          <cell r="K125">
            <v>235</v>
          </cell>
          <cell r="L125">
            <v>360</v>
          </cell>
          <cell r="M125">
            <v>235</v>
          </cell>
          <cell r="N125">
            <v>235</v>
          </cell>
          <cell r="O125">
            <v>360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</row>
        <row r="126">
          <cell r="A126" t="str">
            <v>7035</v>
          </cell>
          <cell r="B126" t="str">
            <v>MARKETING - TRADESHOW, CONFERENCES</v>
          </cell>
          <cell r="D126">
            <v>700</v>
          </cell>
          <cell r="E126">
            <v>700</v>
          </cell>
          <cell r="F126">
            <v>700</v>
          </cell>
          <cell r="G126">
            <v>700</v>
          </cell>
          <cell r="H126">
            <v>700</v>
          </cell>
          <cell r="I126">
            <v>700</v>
          </cell>
          <cell r="J126">
            <v>700</v>
          </cell>
          <cell r="K126">
            <v>700</v>
          </cell>
          <cell r="L126">
            <v>700</v>
          </cell>
          <cell r="M126">
            <v>700</v>
          </cell>
          <cell r="N126">
            <v>700</v>
          </cell>
          <cell r="O126">
            <v>700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</row>
        <row r="127">
          <cell r="A127" t="str">
            <v>7050</v>
          </cell>
          <cell r="B127" t="str">
            <v>MARKETING - APPRECIATION PROGRAM</v>
          </cell>
          <cell r="D127">
            <v>250</v>
          </cell>
          <cell r="E127">
            <v>250</v>
          </cell>
          <cell r="F127">
            <v>1009</v>
          </cell>
          <cell r="G127">
            <v>509</v>
          </cell>
          <cell r="H127">
            <v>509</v>
          </cell>
          <cell r="I127">
            <v>509</v>
          </cell>
          <cell r="J127">
            <v>509</v>
          </cell>
          <cell r="K127">
            <v>509</v>
          </cell>
          <cell r="L127">
            <v>509</v>
          </cell>
          <cell r="M127">
            <v>509</v>
          </cell>
          <cell r="N127">
            <v>509</v>
          </cell>
          <cell r="O127">
            <v>509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</row>
        <row r="128">
          <cell r="B128" t="str">
            <v>Marketing Expenses</v>
          </cell>
          <cell r="D128">
            <v>12246.53464</v>
          </cell>
          <cell r="E128">
            <v>11246.53464</v>
          </cell>
          <cell r="F128">
            <v>13130.53464</v>
          </cell>
          <cell r="G128">
            <v>11505.53464</v>
          </cell>
          <cell r="H128">
            <v>12505.53464</v>
          </cell>
          <cell r="I128">
            <v>12630.53464</v>
          </cell>
          <cell r="J128">
            <v>11505.53464</v>
          </cell>
          <cell r="K128">
            <v>12505.53464</v>
          </cell>
          <cell r="L128">
            <v>11630.53464</v>
          </cell>
          <cell r="M128">
            <v>12505.53464</v>
          </cell>
          <cell r="N128">
            <v>11505.53464</v>
          </cell>
          <cell r="O128">
            <v>12630.53464</v>
          </cell>
          <cell r="P128">
            <v>5236.58</v>
          </cell>
          <cell r="Q128">
            <v>10091.400000000001</v>
          </cell>
          <cell r="R128">
            <v>12447.15</v>
          </cell>
          <cell r="S128">
            <v>8955.2500000000018</v>
          </cell>
          <cell r="T128">
            <v>14344.4</v>
          </cell>
          <cell r="U128">
            <v>5188.8500000000004</v>
          </cell>
          <cell r="V128">
            <v>2488.8500000000004</v>
          </cell>
          <cell r="W128">
            <v>8584.4500000000007</v>
          </cell>
          <cell r="X128">
            <v>7086.4500000000007</v>
          </cell>
          <cell r="Y128">
            <v>13619.550000000001</v>
          </cell>
          <cell r="Z128">
            <v>5163.6499999999996</v>
          </cell>
          <cell r="AA128">
            <v>8522.9000000000015</v>
          </cell>
          <cell r="AB128">
            <v>5016.4719999999998</v>
          </cell>
          <cell r="AC128">
            <v>7619.0919999999996</v>
          </cell>
          <cell r="AD128">
            <v>9839.4719999999998</v>
          </cell>
          <cell r="AE128">
            <v>5828.4719999999998</v>
          </cell>
          <cell r="AF128">
            <v>13128.472000000002</v>
          </cell>
          <cell r="AG128">
            <v>5776.4719999999998</v>
          </cell>
          <cell r="AH128">
            <v>5484.4719999999998</v>
          </cell>
          <cell r="AI128">
            <v>5516.4719999999998</v>
          </cell>
          <cell r="AJ128">
            <v>7990.0919999999996</v>
          </cell>
          <cell r="AK128">
            <v>13628.472000000002</v>
          </cell>
          <cell r="AL128">
            <v>5378.3919999999998</v>
          </cell>
          <cell r="AM128">
            <v>8402.0920000000006</v>
          </cell>
          <cell r="AN128">
            <v>5590.5000799999998</v>
          </cell>
          <cell r="AO128">
            <v>8277.2248799999998</v>
          </cell>
          <cell r="AP128">
            <v>10606.42008</v>
          </cell>
          <cell r="AQ128">
            <v>6414.9800799999994</v>
          </cell>
          <cell r="AR128">
            <v>14026.980079999999</v>
          </cell>
          <cell r="AS128">
            <v>6360.9000799999994</v>
          </cell>
          <cell r="AT128">
            <v>6077.2200800000001</v>
          </cell>
          <cell r="AU128">
            <v>6090.5000799999998</v>
          </cell>
          <cell r="AV128">
            <v>8683.0648799999999</v>
          </cell>
          <cell r="AW128">
            <v>14526.980079999999</v>
          </cell>
          <cell r="AX128">
            <v>5966.8968800000002</v>
          </cell>
          <cell r="AY128">
            <v>9091.5448800000013</v>
          </cell>
          <cell r="AZ128">
            <v>5917.3966672000006</v>
          </cell>
          <cell r="BA128">
            <v>8691.5904592000006</v>
          </cell>
          <cell r="BB128">
            <v>11133.953467200001</v>
          </cell>
          <cell r="BC128">
            <v>6754.8558672000008</v>
          </cell>
          <cell r="BD128">
            <v>14691.335867200001</v>
          </cell>
          <cell r="BE128">
            <v>6698.6126672000009</v>
          </cell>
          <cell r="BF128">
            <v>6423.5854672000005</v>
          </cell>
          <cell r="BG128">
            <v>6417.3966672000006</v>
          </cell>
          <cell r="BH128">
            <v>9133.6640592000003</v>
          </cell>
          <cell r="BI128">
            <v>15191.335867200001</v>
          </cell>
          <cell r="BJ128">
            <v>6308.8493392000009</v>
          </cell>
          <cell r="BK128">
            <v>9538.4832592000021</v>
          </cell>
        </row>
        <row r="129">
          <cell r="D129"/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</row>
        <row r="130">
          <cell r="A130" t="str">
            <v>7307</v>
          </cell>
          <cell r="B130" t="str">
            <v>Sales Commission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200</v>
          </cell>
          <cell r="Q130">
            <v>200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</row>
        <row r="131">
          <cell r="A131" t="str">
            <v>7080</v>
          </cell>
          <cell r="B131" t="str">
            <v>Sales and Marketing Salaries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1072.5119999999999</v>
          </cell>
          <cell r="O131">
            <v>1072.5119999999999</v>
          </cell>
          <cell r="P131">
            <v>1177.2</v>
          </cell>
          <cell r="Q131">
            <v>1177.2</v>
          </cell>
          <cell r="R131">
            <v>0</v>
          </cell>
          <cell r="S131">
            <v>0</v>
          </cell>
          <cell r="T131">
            <v>0</v>
          </cell>
          <cell r="U131">
            <v>3008.8124999999995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</row>
        <row r="132">
          <cell r="A132" t="str">
            <v>7081</v>
          </cell>
          <cell r="B132" t="str">
            <v>SALES &amp; MARKETING VACATION ACC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44.688000000000002</v>
          </cell>
          <cell r="O132">
            <v>44.688000000000002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</row>
        <row r="133">
          <cell r="A133" t="str">
            <v>7082</v>
          </cell>
          <cell r="B133" t="str">
            <v>SALES &amp; MARKETING ETD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92.392439999999993</v>
          </cell>
          <cell r="O133">
            <v>92.392439999999993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</row>
        <row r="134">
          <cell r="A134" t="str">
            <v>7083</v>
          </cell>
          <cell r="B134" t="str">
            <v>SALES &amp; MARKETING EHI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21.785399999999999</v>
          </cell>
          <cell r="O134">
            <v>21.785399999999999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</row>
        <row r="135">
          <cell r="A135" t="str">
            <v>7084</v>
          </cell>
          <cell r="B135" t="str">
            <v>SALES &amp; MARKETING WSIB COVERACE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9.60792</v>
          </cell>
          <cell r="O135">
            <v>9.60792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</row>
        <row r="136">
          <cell r="A136" t="str">
            <v>7723</v>
          </cell>
          <cell r="B136" t="str">
            <v>CELLULAR TELEPHONE - SALES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</row>
        <row r="137">
          <cell r="A137" t="str">
            <v>7371</v>
          </cell>
          <cell r="B137" t="str">
            <v>BENEFITS - SALES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206.99999999999997</v>
          </cell>
          <cell r="O137">
            <v>206.99999999999997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</row>
        <row r="138">
          <cell r="A138" t="str">
            <v>7751</v>
          </cell>
          <cell r="B138" t="str">
            <v>ENTERTAINMENT-SALES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</row>
        <row r="139">
          <cell r="A139" t="str">
            <v>7734</v>
          </cell>
          <cell r="B139" t="str">
            <v>TRAVEL AND AUTOMOBILE EXPENSE - SALES</v>
          </cell>
          <cell r="D139">
            <v>0</v>
          </cell>
          <cell r="E139">
            <v>0</v>
          </cell>
          <cell r="F139">
            <v>0</v>
          </cell>
          <cell r="G139">
            <v>5050</v>
          </cell>
          <cell r="H139">
            <v>0</v>
          </cell>
          <cell r="I139">
            <v>0</v>
          </cell>
          <cell r="J139">
            <v>5050</v>
          </cell>
          <cell r="K139">
            <v>0</v>
          </cell>
          <cell r="L139">
            <v>2000</v>
          </cell>
          <cell r="M139">
            <v>2500</v>
          </cell>
          <cell r="N139">
            <v>300</v>
          </cell>
          <cell r="O139">
            <v>3300</v>
          </cell>
          <cell r="P139">
            <v>450</v>
          </cell>
          <cell r="Q139">
            <v>450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2000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2000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2000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2000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2000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2000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2000</v>
          </cell>
          <cell r="BJ139">
            <v>0</v>
          </cell>
          <cell r="BK139">
            <v>0</v>
          </cell>
        </row>
        <row r="140">
          <cell r="A140" t="str">
            <v>7750</v>
          </cell>
          <cell r="B140" t="str">
            <v>ENTERTAINMENT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</row>
        <row r="141">
          <cell r="B141" t="str">
            <v>Sales Expenses</v>
          </cell>
          <cell r="D141">
            <v>0</v>
          </cell>
          <cell r="E141">
            <v>0</v>
          </cell>
          <cell r="F141">
            <v>0</v>
          </cell>
          <cell r="G141">
            <v>5050</v>
          </cell>
          <cell r="H141">
            <v>0</v>
          </cell>
          <cell r="I141">
            <v>0</v>
          </cell>
          <cell r="J141">
            <v>5050</v>
          </cell>
          <cell r="K141">
            <v>0</v>
          </cell>
          <cell r="L141">
            <v>2000</v>
          </cell>
          <cell r="M141">
            <v>2500</v>
          </cell>
          <cell r="N141">
            <v>1747.98576</v>
          </cell>
          <cell r="O141">
            <v>4747.9857599999996</v>
          </cell>
          <cell r="P141">
            <v>1827.2</v>
          </cell>
          <cell r="Q141">
            <v>1827.2</v>
          </cell>
          <cell r="R141">
            <v>0</v>
          </cell>
          <cell r="S141">
            <v>0</v>
          </cell>
          <cell r="T141">
            <v>0</v>
          </cell>
          <cell r="U141">
            <v>3008.8124999999995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2000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2000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2000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2000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2000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2000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2000</v>
          </cell>
          <cell r="BJ141">
            <v>0</v>
          </cell>
          <cell r="BK141">
            <v>0</v>
          </cell>
        </row>
        <row r="142">
          <cell r="A142"/>
          <cell r="D142" t="e">
            <v>#REF!</v>
          </cell>
          <cell r="E142" t="e">
            <v>#REF!</v>
          </cell>
          <cell r="F142" t="e">
            <v>#REF!</v>
          </cell>
          <cell r="G142" t="e">
            <v>#REF!</v>
          </cell>
          <cell r="H142" t="e">
            <v>#REF!</v>
          </cell>
          <cell r="I142" t="e">
            <v>#REF!</v>
          </cell>
          <cell r="J142" t="e">
            <v>#REF!</v>
          </cell>
          <cell r="K142" t="e">
            <v>#REF!</v>
          </cell>
          <cell r="L142" t="e">
            <v>#REF!</v>
          </cell>
          <cell r="M142" t="e">
            <v>#REF!</v>
          </cell>
          <cell r="N142" t="e">
            <v>#REF!</v>
          </cell>
          <cell r="O142" t="e">
            <v>#REF!</v>
          </cell>
          <cell r="P142">
            <v>0</v>
          </cell>
          <cell r="Q142">
            <v>2.5011104298755527E-12</v>
          </cell>
          <cell r="R142">
            <v>0</v>
          </cell>
          <cell r="S142">
            <v>2.1600499167107046E-12</v>
          </cell>
          <cell r="T142">
            <v>-4.5474735088646412E-13</v>
          </cell>
          <cell r="U142">
            <v>0</v>
          </cell>
          <cell r="V142">
            <v>2.2737367544323206E-13</v>
          </cell>
          <cell r="W142">
            <v>3.4106051316484809E-13</v>
          </cell>
          <cell r="X142">
            <v>4.5474735088646412E-13</v>
          </cell>
          <cell r="Y142">
            <v>0</v>
          </cell>
          <cell r="Z142">
            <v>0</v>
          </cell>
          <cell r="AA142">
            <v>1.8189894035458565E-12</v>
          </cell>
          <cell r="AB142">
            <v>-2.2737367544323206E-13</v>
          </cell>
          <cell r="AC142">
            <v>0</v>
          </cell>
          <cell r="AD142">
            <v>-2.2737367544323206E-13</v>
          </cell>
          <cell r="AE142">
            <v>-2.2737367544323206E-13</v>
          </cell>
          <cell r="AF142">
            <v>0</v>
          </cell>
          <cell r="AG142">
            <v>-2.2737367544323206E-13</v>
          </cell>
          <cell r="AH142">
            <v>-2.2737367544323206E-13</v>
          </cell>
          <cell r="AI142">
            <v>-2.2737367544323206E-13</v>
          </cell>
          <cell r="AJ142">
            <v>-2.2737367544323206E-13</v>
          </cell>
          <cell r="AK142">
            <v>0</v>
          </cell>
          <cell r="AL142">
            <v>-1.1368683772161603E-13</v>
          </cell>
          <cell r="AM142">
            <v>6.8212102632969618E-13</v>
          </cell>
          <cell r="AN142">
            <v>-3.4106051316484809E-13</v>
          </cell>
          <cell r="AO142">
            <v>-4.5474735088646412E-13</v>
          </cell>
          <cell r="AP142">
            <v>-9.0949470177292824E-13</v>
          </cell>
          <cell r="AQ142">
            <v>-4.5474735088646412E-13</v>
          </cell>
          <cell r="AR142">
            <v>0</v>
          </cell>
          <cell r="AS142">
            <v>-4.5474735088646412E-13</v>
          </cell>
          <cell r="AT142">
            <v>0</v>
          </cell>
          <cell r="AU142">
            <v>-4.5474735088646412E-13</v>
          </cell>
          <cell r="AV142">
            <v>5.6843418860808015E-13</v>
          </cell>
          <cell r="AW142">
            <v>1.8189894035458565E-12</v>
          </cell>
          <cell r="AX142">
            <v>4.5474735088646412E-13</v>
          </cell>
          <cell r="AY142">
            <v>4.5474735088646412E-13</v>
          </cell>
          <cell r="AZ142">
            <v>0</v>
          </cell>
          <cell r="BA142">
            <v>0</v>
          </cell>
          <cell r="BB142">
            <v>-2.2737367544323206E-13</v>
          </cell>
          <cell r="BC142">
            <v>0</v>
          </cell>
          <cell r="BD142">
            <v>1.8189894035458565E-12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1.8189894035458565E-12</v>
          </cell>
          <cell r="BJ142">
            <v>2.2737367544323206E-13</v>
          </cell>
          <cell r="BK142">
            <v>1.8189894035458565E-12</v>
          </cell>
        </row>
        <row r="143"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</row>
        <row r="144">
          <cell r="A144" t="str">
            <v>7305</v>
          </cell>
          <cell r="B144" t="str">
            <v>SALARIES - CORPORATE - ADMINISTRATION</v>
          </cell>
          <cell r="D144">
            <v>32280.107499999998</v>
          </cell>
          <cell r="E144">
            <v>30528.107499999998</v>
          </cell>
          <cell r="F144">
            <v>31404.107499999998</v>
          </cell>
          <cell r="G144">
            <v>33156.107499999998</v>
          </cell>
          <cell r="H144">
            <v>33156.107499999998</v>
          </cell>
          <cell r="I144">
            <v>32280.107499999998</v>
          </cell>
          <cell r="J144">
            <v>36030.107499999998</v>
          </cell>
          <cell r="K144">
            <v>35088.440833333327</v>
          </cell>
          <cell r="L144">
            <v>35730.940833333327</v>
          </cell>
          <cell r="M144">
            <v>28883.274166666666</v>
          </cell>
          <cell r="N144">
            <v>37194.200166666669</v>
          </cell>
          <cell r="O144">
            <v>37630.940833333334</v>
          </cell>
          <cell r="P144">
            <v>32712.373742222222</v>
          </cell>
          <cell r="Q144">
            <v>37887.373742222218</v>
          </cell>
          <cell r="R144">
            <v>37887.373742222218</v>
          </cell>
          <cell r="S144">
            <v>38793.157742222218</v>
          </cell>
          <cell r="T144">
            <v>38879.725742222217</v>
          </cell>
          <cell r="U144">
            <v>37673.941742222218</v>
          </cell>
          <cell r="V144">
            <v>37181.589742222219</v>
          </cell>
          <cell r="W144">
            <v>37181.589742222219</v>
          </cell>
          <cell r="X144">
            <v>36092.709075555555</v>
          </cell>
          <cell r="Y144">
            <v>35909.375742222219</v>
          </cell>
          <cell r="Z144">
            <v>36815.159742222218</v>
          </cell>
          <cell r="AA144">
            <v>36815.159742222218</v>
          </cell>
          <cell r="AB144">
            <v>38916.859863644444</v>
          </cell>
          <cell r="AC144">
            <v>38916.859863644444</v>
          </cell>
          <cell r="AD144">
            <v>38916.859863644444</v>
          </cell>
          <cell r="AE144">
            <v>38916.859863644444</v>
          </cell>
          <cell r="AF144">
            <v>38916.859863644444</v>
          </cell>
          <cell r="AG144">
            <v>47507.19986364444</v>
          </cell>
          <cell r="AH144">
            <v>49369.491767644438</v>
          </cell>
          <cell r="AI144">
            <v>49369.491767644438</v>
          </cell>
          <cell r="AJ144">
            <v>50539.926052977775</v>
          </cell>
          <cell r="AK144">
            <v>52402.217956977773</v>
          </cell>
          <cell r="AL144">
            <v>52402.217956977773</v>
          </cell>
          <cell r="AM144">
            <v>52402.217956977773</v>
          </cell>
          <cell r="AN144">
            <v>60866.022567054526</v>
          </cell>
          <cell r="AO144">
            <v>60866.022567054526</v>
          </cell>
          <cell r="AP144">
            <v>60866.022567054526</v>
          </cell>
          <cell r="AQ144">
            <v>60866.022567054526</v>
          </cell>
          <cell r="AR144">
            <v>60866.022567054526</v>
          </cell>
          <cell r="AS144">
            <v>60866.022567054526</v>
          </cell>
          <cell r="AT144">
            <v>60866.022567054526</v>
          </cell>
          <cell r="AU144">
            <v>60866.022567054526</v>
          </cell>
          <cell r="AV144">
            <v>60866.022567054526</v>
          </cell>
          <cell r="AW144">
            <v>60866.022567054526</v>
          </cell>
          <cell r="AX144">
            <v>60866.022567054526</v>
          </cell>
          <cell r="AY144">
            <v>60866.022567054526</v>
          </cell>
          <cell r="AZ144">
            <v>69517.423801453639</v>
          </cell>
          <cell r="BA144">
            <v>69517.423801453639</v>
          </cell>
          <cell r="BB144">
            <v>69517.423801453639</v>
          </cell>
          <cell r="BC144">
            <v>69517.423801453639</v>
          </cell>
          <cell r="BD144">
            <v>69517.423801453639</v>
          </cell>
          <cell r="BE144">
            <v>69517.423801453639</v>
          </cell>
          <cell r="BF144">
            <v>69517.423801453639</v>
          </cell>
          <cell r="BG144">
            <v>69517.423801453639</v>
          </cell>
          <cell r="BH144">
            <v>69517.423801453639</v>
          </cell>
          <cell r="BI144">
            <v>69517.423801453639</v>
          </cell>
          <cell r="BJ144">
            <v>69517.423801453639</v>
          </cell>
          <cell r="BK144">
            <v>69517.423801453639</v>
          </cell>
        </row>
        <row r="145">
          <cell r="A145" t="str">
            <v>7305-OTWA</v>
          </cell>
          <cell r="B145" t="str">
            <v>SALARIES - CORPORATE - ADMINISTRATION - OTTAWA</v>
          </cell>
          <cell r="D145">
            <v>1536</v>
          </cell>
          <cell r="E145">
            <v>1536</v>
          </cell>
          <cell r="F145">
            <v>1536</v>
          </cell>
          <cell r="G145">
            <v>1536</v>
          </cell>
          <cell r="H145">
            <v>1536</v>
          </cell>
          <cell r="I145">
            <v>1536</v>
          </cell>
          <cell r="J145">
            <v>1536</v>
          </cell>
          <cell r="K145">
            <v>1536</v>
          </cell>
          <cell r="L145">
            <v>1536</v>
          </cell>
          <cell r="M145">
            <v>1536</v>
          </cell>
          <cell r="N145">
            <v>1536</v>
          </cell>
          <cell r="O145">
            <v>1536</v>
          </cell>
          <cell r="P145">
            <v>1587.5733333333333</v>
          </cell>
          <cell r="Q145">
            <v>1587.5733333333333</v>
          </cell>
          <cell r="R145">
            <v>1587.5733333333333</v>
          </cell>
          <cell r="S145">
            <v>1587.5733333333333</v>
          </cell>
          <cell r="T145">
            <v>1587.5733333333333</v>
          </cell>
          <cell r="U145">
            <v>1587.5733333333333</v>
          </cell>
          <cell r="V145">
            <v>1587.5733333333333</v>
          </cell>
          <cell r="W145">
            <v>1587.5733333333333</v>
          </cell>
          <cell r="X145">
            <v>1587.5733333333333</v>
          </cell>
          <cell r="Y145">
            <v>1587.5733333333333</v>
          </cell>
          <cell r="Z145">
            <v>1587.5733333333333</v>
          </cell>
          <cell r="AA145">
            <v>-60.426666666666669</v>
          </cell>
          <cell r="AB145">
            <v>1619.3248000000001</v>
          </cell>
          <cell r="AC145">
            <v>1619.3248000000001</v>
          </cell>
          <cell r="AD145">
            <v>1619.3248000000001</v>
          </cell>
          <cell r="AE145">
            <v>1619.3248000000001</v>
          </cell>
          <cell r="AF145">
            <v>1619.3248000000001</v>
          </cell>
          <cell r="AG145">
            <v>1619.3248000000001</v>
          </cell>
          <cell r="AH145">
            <v>1619.3248000000001</v>
          </cell>
          <cell r="AI145">
            <v>1619.3248000000001</v>
          </cell>
          <cell r="AJ145">
            <v>1619.3248000000001</v>
          </cell>
          <cell r="AK145">
            <v>-61.635199999999976</v>
          </cell>
          <cell r="AL145">
            <v>1619.3248000000001</v>
          </cell>
          <cell r="AM145">
            <v>1619.3248000000001</v>
          </cell>
          <cell r="AN145">
            <v>1663.141824</v>
          </cell>
          <cell r="AO145">
            <v>1663.141824</v>
          </cell>
          <cell r="AP145">
            <v>1663.141824</v>
          </cell>
          <cell r="AQ145">
            <v>-51.437376</v>
          </cell>
          <cell r="AR145">
            <v>1663.141824</v>
          </cell>
          <cell r="AS145">
            <v>1663.141824</v>
          </cell>
          <cell r="AT145">
            <v>1663.141824</v>
          </cell>
          <cell r="AU145">
            <v>1663.141824</v>
          </cell>
          <cell r="AV145">
            <v>1663.141824</v>
          </cell>
          <cell r="AW145">
            <v>-51.437376</v>
          </cell>
          <cell r="AX145">
            <v>1663.141824</v>
          </cell>
          <cell r="AY145">
            <v>-51.437376</v>
          </cell>
          <cell r="AZ145">
            <v>-34.977415680000007</v>
          </cell>
          <cell r="BA145">
            <v>-34.977415680000007</v>
          </cell>
          <cell r="BB145">
            <v>-34.977415680000007</v>
          </cell>
          <cell r="BC145">
            <v>-34.977415680000007</v>
          </cell>
          <cell r="BD145">
            <v>1713.8933683200003</v>
          </cell>
          <cell r="BE145">
            <v>1713.8933683200003</v>
          </cell>
          <cell r="BF145">
            <v>1713.8933683200003</v>
          </cell>
          <cell r="BG145">
            <v>1713.8933683200003</v>
          </cell>
          <cell r="BH145">
            <v>1713.8933683200003</v>
          </cell>
          <cell r="BI145">
            <v>-34.977415680000007</v>
          </cell>
          <cell r="BJ145">
            <v>1713.8933683200003</v>
          </cell>
          <cell r="BK145">
            <v>-34.977415680000007</v>
          </cell>
        </row>
        <row r="146">
          <cell r="A146" t="str">
            <v>7310</v>
          </cell>
          <cell r="B146" t="str">
            <v>SALARIES AND WAGES - IT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</row>
        <row r="147">
          <cell r="A147" t="str">
            <v>7321</v>
          </cell>
          <cell r="B147" t="str">
            <v>SALARIES AND WAGES - SUBCONTRACTORS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</row>
        <row r="148">
          <cell r="A148" t="str">
            <v>7352</v>
          </cell>
          <cell r="B148" t="str">
            <v>ETD - ADMINISTRATION</v>
          </cell>
          <cell r="D148">
            <v>2380.9601034722223</v>
          </cell>
          <cell r="E148">
            <v>2380.9601034722223</v>
          </cell>
          <cell r="F148">
            <v>2380.9601034722223</v>
          </cell>
          <cell r="G148">
            <v>2380.9601034722223</v>
          </cell>
          <cell r="H148">
            <v>2380.9601034722223</v>
          </cell>
          <cell r="I148">
            <v>2380.9601034722223</v>
          </cell>
          <cell r="J148">
            <v>2380.9601034722223</v>
          </cell>
          <cell r="K148">
            <v>2380.9601034722223</v>
          </cell>
          <cell r="L148">
            <v>2380.9601034722223</v>
          </cell>
          <cell r="M148">
            <v>2380.9601034722223</v>
          </cell>
          <cell r="N148">
            <v>2380.9601034722223</v>
          </cell>
          <cell r="O148">
            <v>2380.9601034722223</v>
          </cell>
          <cell r="P148">
            <v>2600.1550290666664</v>
          </cell>
          <cell r="Q148">
            <v>2600.1550290666664</v>
          </cell>
          <cell r="R148">
            <v>2600.1550290666664</v>
          </cell>
          <cell r="S148">
            <v>2600.1550290666664</v>
          </cell>
          <cell r="T148">
            <v>2600.1550290666664</v>
          </cell>
          <cell r="U148">
            <v>2600.1550290666664</v>
          </cell>
          <cell r="V148">
            <v>2600.1550290666664</v>
          </cell>
          <cell r="W148">
            <v>2600.1550290666664</v>
          </cell>
          <cell r="X148">
            <v>2600.1550290666664</v>
          </cell>
          <cell r="Y148">
            <v>2600.1550290666664</v>
          </cell>
          <cell r="Z148">
            <v>2600.1550290666664</v>
          </cell>
          <cell r="AA148">
            <v>2600.1550290666664</v>
          </cell>
          <cell r="AB148">
            <v>3256.8463131866665</v>
          </cell>
          <cell r="AC148">
            <v>3256.8463131866665</v>
          </cell>
          <cell r="AD148">
            <v>3256.8463131866665</v>
          </cell>
          <cell r="AE148">
            <v>3256.8463131866665</v>
          </cell>
          <cell r="AF148">
            <v>3256.8463131866665</v>
          </cell>
          <cell r="AG148">
            <v>3256.8463131866665</v>
          </cell>
          <cell r="AH148">
            <v>3256.8463131866665</v>
          </cell>
          <cell r="AI148">
            <v>3256.8463131866665</v>
          </cell>
          <cell r="AJ148">
            <v>3256.8463131866665</v>
          </cell>
          <cell r="AK148">
            <v>3256.8463131866665</v>
          </cell>
          <cell r="AL148">
            <v>3256.8463131866665</v>
          </cell>
          <cell r="AM148">
            <v>3256.8463131866665</v>
          </cell>
          <cell r="AN148">
            <v>4209.8015186939547</v>
          </cell>
          <cell r="AO148">
            <v>4209.8015186939547</v>
          </cell>
          <cell r="AP148">
            <v>4209.8015186939547</v>
          </cell>
          <cell r="AQ148">
            <v>4209.8015186939547</v>
          </cell>
          <cell r="AR148">
            <v>4209.8015186939547</v>
          </cell>
          <cell r="AS148">
            <v>4209.8015186939547</v>
          </cell>
          <cell r="AT148">
            <v>4209.8015186939547</v>
          </cell>
          <cell r="AU148">
            <v>4209.8015186939547</v>
          </cell>
          <cell r="AV148">
            <v>4209.8015186939547</v>
          </cell>
          <cell r="AW148">
            <v>4209.8015186939547</v>
          </cell>
          <cell r="AX148">
            <v>4209.8015186939547</v>
          </cell>
          <cell r="AY148">
            <v>4209.8015186939547</v>
          </cell>
          <cell r="AZ148">
            <v>4896.692756454182</v>
          </cell>
          <cell r="BA148">
            <v>4896.692756454182</v>
          </cell>
          <cell r="BB148">
            <v>4896.692756454182</v>
          </cell>
          <cell r="BC148">
            <v>4896.692756454182</v>
          </cell>
          <cell r="BD148">
            <v>4896.692756454182</v>
          </cell>
          <cell r="BE148">
            <v>4896.692756454182</v>
          </cell>
          <cell r="BF148">
            <v>4896.692756454182</v>
          </cell>
          <cell r="BG148">
            <v>4896.692756454182</v>
          </cell>
          <cell r="BH148">
            <v>4896.692756454182</v>
          </cell>
          <cell r="BI148">
            <v>4896.692756454182</v>
          </cell>
          <cell r="BJ148">
            <v>4896.692756454182</v>
          </cell>
          <cell r="BK148">
            <v>4896.692756454182</v>
          </cell>
        </row>
        <row r="149">
          <cell r="A149" t="str">
            <v>7352-OTWA</v>
          </cell>
          <cell r="B149" t="str">
            <v>ETD - ADMINISTRATION</v>
          </cell>
          <cell r="D149">
            <v>131.67999999999998</v>
          </cell>
          <cell r="E149">
            <v>131.67999999999998</v>
          </cell>
          <cell r="F149">
            <v>131.67999999999998</v>
          </cell>
          <cell r="G149">
            <v>131.67999999999998</v>
          </cell>
          <cell r="H149">
            <v>131.67999999999998</v>
          </cell>
          <cell r="I149">
            <v>131.67999999999998</v>
          </cell>
          <cell r="J149">
            <v>131.67999999999998</v>
          </cell>
          <cell r="K149">
            <v>131.67999999999998</v>
          </cell>
          <cell r="L149">
            <v>131.67999999999998</v>
          </cell>
          <cell r="M149">
            <v>131.67999999999998</v>
          </cell>
          <cell r="N149">
            <v>131.67999999999998</v>
          </cell>
          <cell r="O149">
            <v>131.67999999999998</v>
          </cell>
          <cell r="P149">
            <v>124.93213333333334</v>
          </cell>
          <cell r="Q149">
            <v>124.93213333333334</v>
          </cell>
          <cell r="R149">
            <v>124.93213333333334</v>
          </cell>
          <cell r="S149">
            <v>124.93213333333334</v>
          </cell>
          <cell r="T149">
            <v>124.93213333333334</v>
          </cell>
          <cell r="U149">
            <v>124.93213333333334</v>
          </cell>
          <cell r="V149">
            <v>124.93213333333334</v>
          </cell>
          <cell r="W149">
            <v>124.93213333333334</v>
          </cell>
          <cell r="X149">
            <v>124.93213333333334</v>
          </cell>
          <cell r="Y149">
            <v>124.93213333333334</v>
          </cell>
          <cell r="Z149">
            <v>124.93213333333334</v>
          </cell>
          <cell r="AA149">
            <v>124.93213333333334</v>
          </cell>
          <cell r="AB149">
            <v>128.14574431999995</v>
          </cell>
          <cell r="AC149">
            <v>128.14574431999995</v>
          </cell>
          <cell r="AD149">
            <v>128.14574431999995</v>
          </cell>
          <cell r="AE149">
            <v>128.14574431999995</v>
          </cell>
          <cell r="AF149">
            <v>128.14574431999995</v>
          </cell>
          <cell r="AG149">
            <v>128.14574431999995</v>
          </cell>
          <cell r="AH149">
            <v>128.14574431999995</v>
          </cell>
          <cell r="AI149">
            <v>128.14574431999995</v>
          </cell>
          <cell r="AJ149">
            <v>128.14574431999995</v>
          </cell>
          <cell r="AK149">
            <v>128.14574431999995</v>
          </cell>
          <cell r="AL149">
            <v>128.14574431999995</v>
          </cell>
          <cell r="AM149">
            <v>128.14574431999995</v>
          </cell>
          <cell r="AN149">
            <v>107.552055474432</v>
          </cell>
          <cell r="AO149">
            <v>107.552055474432</v>
          </cell>
          <cell r="AP149">
            <v>107.552055474432</v>
          </cell>
          <cell r="AQ149">
            <v>107.552055474432</v>
          </cell>
          <cell r="AR149">
            <v>107.552055474432</v>
          </cell>
          <cell r="AS149">
            <v>107.552055474432</v>
          </cell>
          <cell r="AT149">
            <v>107.552055474432</v>
          </cell>
          <cell r="AU149">
            <v>107.552055474432</v>
          </cell>
          <cell r="AV149">
            <v>107.552055474432</v>
          </cell>
          <cell r="AW149">
            <v>107.552055474432</v>
          </cell>
          <cell r="AX149">
            <v>107.552055474432</v>
          </cell>
          <cell r="AY149">
            <v>107.552055474432</v>
          </cell>
          <cell r="AZ149">
            <v>73.135397722613774</v>
          </cell>
          <cell r="BA149">
            <v>73.135397722613774</v>
          </cell>
          <cell r="BB149">
            <v>73.135397722613774</v>
          </cell>
          <cell r="BC149">
            <v>73.135397722613774</v>
          </cell>
          <cell r="BD149">
            <v>73.135397722613774</v>
          </cell>
          <cell r="BE149">
            <v>73.135397722613774</v>
          </cell>
          <cell r="BF149">
            <v>73.135397722613774</v>
          </cell>
          <cell r="BG149">
            <v>73.135397722613774</v>
          </cell>
          <cell r="BH149">
            <v>73.135397722613774</v>
          </cell>
          <cell r="BI149">
            <v>73.135397722613774</v>
          </cell>
          <cell r="BJ149">
            <v>73.135397722613774</v>
          </cell>
          <cell r="BK149">
            <v>73.135397722613774</v>
          </cell>
        </row>
        <row r="150">
          <cell r="A150" t="str">
            <v>7357</v>
          </cell>
          <cell r="B150" t="str">
            <v>EHT - ADMINISTRATION</v>
          </cell>
          <cell r="D150">
            <v>687.76269791666664</v>
          </cell>
          <cell r="E150">
            <v>687.76269791666664</v>
          </cell>
          <cell r="F150">
            <v>687.76269791666664</v>
          </cell>
          <cell r="G150">
            <v>687.76269791666664</v>
          </cell>
          <cell r="H150">
            <v>687.76269791666664</v>
          </cell>
          <cell r="I150">
            <v>687.76269791666664</v>
          </cell>
          <cell r="J150">
            <v>687.76269791666664</v>
          </cell>
          <cell r="K150">
            <v>687.76269791666664</v>
          </cell>
          <cell r="L150">
            <v>687.76269791666664</v>
          </cell>
          <cell r="M150">
            <v>687.76269791666664</v>
          </cell>
          <cell r="N150">
            <v>687.76269791666664</v>
          </cell>
          <cell r="O150">
            <v>687.76269791666664</v>
          </cell>
          <cell r="P150">
            <v>760.48160066666651</v>
          </cell>
          <cell r="Q150">
            <v>760.48160066666651</v>
          </cell>
          <cell r="R150">
            <v>760.48160066666651</v>
          </cell>
          <cell r="S150">
            <v>760.48160066666651</v>
          </cell>
          <cell r="T150">
            <v>760.48160066666651</v>
          </cell>
          <cell r="U150">
            <v>760.48160066666651</v>
          </cell>
          <cell r="V150">
            <v>760.48160066666651</v>
          </cell>
          <cell r="W150">
            <v>760.48160066666651</v>
          </cell>
          <cell r="X150">
            <v>760.48160066666651</v>
          </cell>
          <cell r="Y150">
            <v>760.48160066666651</v>
          </cell>
          <cell r="Z150">
            <v>760.48160066666651</v>
          </cell>
          <cell r="AA150">
            <v>760.48160066666651</v>
          </cell>
          <cell r="AB150">
            <v>938.36686120666673</v>
          </cell>
          <cell r="AC150">
            <v>938.36686120666673</v>
          </cell>
          <cell r="AD150">
            <v>938.36686120666673</v>
          </cell>
          <cell r="AE150">
            <v>938.36686120666673</v>
          </cell>
          <cell r="AF150">
            <v>938.36686120666673</v>
          </cell>
          <cell r="AG150">
            <v>938.36686120666673</v>
          </cell>
          <cell r="AH150">
            <v>938.36686120666673</v>
          </cell>
          <cell r="AI150">
            <v>938.36686120666673</v>
          </cell>
          <cell r="AJ150">
            <v>938.36686120666673</v>
          </cell>
          <cell r="AK150">
            <v>938.36686120666673</v>
          </cell>
          <cell r="AL150">
            <v>938.36686120666673</v>
          </cell>
          <cell r="AM150">
            <v>938.36686120666673</v>
          </cell>
          <cell r="AN150">
            <v>1246.334362414128</v>
          </cell>
          <cell r="AO150">
            <v>1246.334362414128</v>
          </cell>
          <cell r="AP150">
            <v>1246.334362414128</v>
          </cell>
          <cell r="AQ150">
            <v>1246.334362414128</v>
          </cell>
          <cell r="AR150">
            <v>1246.334362414128</v>
          </cell>
          <cell r="AS150">
            <v>1246.334362414128</v>
          </cell>
          <cell r="AT150">
            <v>1246.334362414128</v>
          </cell>
          <cell r="AU150">
            <v>1246.334362414128</v>
          </cell>
          <cell r="AV150">
            <v>1246.334362414128</v>
          </cell>
          <cell r="AW150">
            <v>1246.334362414128</v>
          </cell>
          <cell r="AX150">
            <v>1246.334362414128</v>
          </cell>
          <cell r="AY150">
            <v>1246.334362414128</v>
          </cell>
          <cell r="AZ150">
            <v>1422.3457618004438</v>
          </cell>
          <cell r="BA150">
            <v>1422.3457618004438</v>
          </cell>
          <cell r="BB150">
            <v>1422.3457618004438</v>
          </cell>
          <cell r="BC150">
            <v>1422.3457618004438</v>
          </cell>
          <cell r="BD150">
            <v>1422.3457618004438</v>
          </cell>
          <cell r="BE150">
            <v>1422.3457618004438</v>
          </cell>
          <cell r="BF150">
            <v>1422.3457618004438</v>
          </cell>
          <cell r="BG150">
            <v>1422.3457618004438</v>
          </cell>
          <cell r="BH150">
            <v>1422.3457618004438</v>
          </cell>
          <cell r="BI150">
            <v>1422.3457618004438</v>
          </cell>
          <cell r="BJ150">
            <v>1422.3457618004438</v>
          </cell>
          <cell r="BK150">
            <v>1422.3457618004438</v>
          </cell>
        </row>
        <row r="151">
          <cell r="A151" t="str">
            <v>7357-OTWA</v>
          </cell>
          <cell r="B151" t="str">
            <v>EHT - ADMINISTRATION</v>
          </cell>
          <cell r="D151">
            <v>31.2</v>
          </cell>
          <cell r="E151">
            <v>31.2</v>
          </cell>
          <cell r="F151">
            <v>31.2</v>
          </cell>
          <cell r="G151">
            <v>31.2</v>
          </cell>
          <cell r="H151">
            <v>31.2</v>
          </cell>
          <cell r="I151">
            <v>31.2</v>
          </cell>
          <cell r="J151">
            <v>31.2</v>
          </cell>
          <cell r="K151">
            <v>31.2</v>
          </cell>
          <cell r="L151">
            <v>31.2</v>
          </cell>
          <cell r="M151">
            <v>31.2</v>
          </cell>
          <cell r="N151">
            <v>31.2</v>
          </cell>
          <cell r="O151">
            <v>31.2</v>
          </cell>
          <cell r="P151">
            <v>29.457999999999998</v>
          </cell>
          <cell r="Q151">
            <v>29.457999999999998</v>
          </cell>
          <cell r="R151">
            <v>29.457999999999998</v>
          </cell>
          <cell r="S151">
            <v>29.457999999999998</v>
          </cell>
          <cell r="T151">
            <v>29.457999999999998</v>
          </cell>
          <cell r="U151">
            <v>29.457999999999998</v>
          </cell>
          <cell r="V151">
            <v>29.457999999999998</v>
          </cell>
          <cell r="W151">
            <v>29.457999999999998</v>
          </cell>
          <cell r="X151">
            <v>29.457999999999998</v>
          </cell>
          <cell r="Y151">
            <v>29.457999999999998</v>
          </cell>
          <cell r="Z151">
            <v>29.457999999999998</v>
          </cell>
          <cell r="AA151">
            <v>29.457999999999998</v>
          </cell>
          <cell r="AB151">
            <v>30.047159999999991</v>
          </cell>
          <cell r="AC151">
            <v>30.047159999999991</v>
          </cell>
          <cell r="AD151">
            <v>30.047159999999991</v>
          </cell>
          <cell r="AE151">
            <v>30.047159999999991</v>
          </cell>
          <cell r="AF151">
            <v>30.047159999999991</v>
          </cell>
          <cell r="AG151">
            <v>30.047159999999991</v>
          </cell>
          <cell r="AH151">
            <v>30.047159999999991</v>
          </cell>
          <cell r="AI151">
            <v>30.047159999999991</v>
          </cell>
          <cell r="AJ151">
            <v>30.047159999999991</v>
          </cell>
          <cell r="AK151">
            <v>30.047159999999991</v>
          </cell>
          <cell r="AL151">
            <v>30.047159999999991</v>
          </cell>
          <cell r="AM151">
            <v>30.047159999999991</v>
          </cell>
          <cell r="AN151">
            <v>25.075720800000003</v>
          </cell>
          <cell r="AO151">
            <v>25.075720800000003</v>
          </cell>
          <cell r="AP151">
            <v>25.075720800000003</v>
          </cell>
          <cell r="AQ151">
            <v>25.075720800000003</v>
          </cell>
          <cell r="AR151">
            <v>25.075720800000003</v>
          </cell>
          <cell r="AS151">
            <v>25.075720800000003</v>
          </cell>
          <cell r="AT151">
            <v>25.075720800000003</v>
          </cell>
          <cell r="AU151">
            <v>25.075720800000003</v>
          </cell>
          <cell r="AV151">
            <v>25.075720800000003</v>
          </cell>
          <cell r="AW151">
            <v>25.075720800000003</v>
          </cell>
          <cell r="AX151">
            <v>25.075720800000003</v>
          </cell>
          <cell r="AY151">
            <v>25.075720800000003</v>
          </cell>
          <cell r="AZ151">
            <v>17.051490144000002</v>
          </cell>
          <cell r="BA151">
            <v>17.051490144000002</v>
          </cell>
          <cell r="BB151">
            <v>17.051490144000002</v>
          </cell>
          <cell r="BC151">
            <v>17.051490144000002</v>
          </cell>
          <cell r="BD151">
            <v>17.051490144000002</v>
          </cell>
          <cell r="BE151">
            <v>17.051490144000002</v>
          </cell>
          <cell r="BF151">
            <v>17.051490144000002</v>
          </cell>
          <cell r="BG151">
            <v>17.051490144000002</v>
          </cell>
          <cell r="BH151">
            <v>17.051490144000002</v>
          </cell>
          <cell r="BI151">
            <v>17.051490144000002</v>
          </cell>
          <cell r="BJ151">
            <v>17.051490144000002</v>
          </cell>
          <cell r="BK151">
            <v>17.051490144000002</v>
          </cell>
        </row>
        <row r="152">
          <cell r="A152" t="str">
            <v>7392</v>
          </cell>
          <cell r="B152" t="str">
            <v>WSIB EXPENSES - ADMN</v>
          </cell>
          <cell r="D152">
            <v>280.88418194444438</v>
          </cell>
          <cell r="E152">
            <v>280.88418194444438</v>
          </cell>
          <cell r="F152">
            <v>280.88418194444438</v>
          </cell>
          <cell r="G152">
            <v>280.88418194444438</v>
          </cell>
          <cell r="H152">
            <v>280.88418194444438</v>
          </cell>
          <cell r="I152">
            <v>280.88418194444438</v>
          </cell>
          <cell r="J152">
            <v>280.88418194444438</v>
          </cell>
          <cell r="K152">
            <v>280.88418194444438</v>
          </cell>
          <cell r="L152">
            <v>280.88418194444438</v>
          </cell>
          <cell r="M152">
            <v>280.88418194444438</v>
          </cell>
          <cell r="N152">
            <v>280.88418194444438</v>
          </cell>
          <cell r="O152">
            <v>280.88418194444438</v>
          </cell>
          <cell r="P152">
            <v>309.90148542222221</v>
          </cell>
          <cell r="Q152">
            <v>309.90148542222221</v>
          </cell>
          <cell r="R152">
            <v>309.90148542222221</v>
          </cell>
          <cell r="S152">
            <v>309.90148542222221</v>
          </cell>
          <cell r="T152">
            <v>309.90148542222221</v>
          </cell>
          <cell r="U152">
            <v>309.90148542222221</v>
          </cell>
          <cell r="V152">
            <v>309.90148542222221</v>
          </cell>
          <cell r="W152">
            <v>309.90148542222221</v>
          </cell>
          <cell r="X152">
            <v>309.90148542222221</v>
          </cell>
          <cell r="Y152">
            <v>309.90148542222221</v>
          </cell>
          <cell r="Z152">
            <v>309.90148542222221</v>
          </cell>
          <cell r="AA152">
            <v>309.90148542222221</v>
          </cell>
          <cell r="AB152">
            <v>444.45698053333336</v>
          </cell>
          <cell r="AC152">
            <v>444.45698053333336</v>
          </cell>
          <cell r="AD152">
            <v>444.45698053333336</v>
          </cell>
          <cell r="AE152">
            <v>444.45698053333336</v>
          </cell>
          <cell r="AF152">
            <v>444.45698053333336</v>
          </cell>
          <cell r="AG152">
            <v>444.45698053333336</v>
          </cell>
          <cell r="AH152">
            <v>444.45698053333336</v>
          </cell>
          <cell r="AI152">
            <v>444.45698053333336</v>
          </cell>
          <cell r="AJ152">
            <v>444.45698053333336</v>
          </cell>
          <cell r="AK152">
            <v>444.45698053333336</v>
          </cell>
          <cell r="AL152">
            <v>444.45698053333336</v>
          </cell>
          <cell r="AM152">
            <v>444.45698053333336</v>
          </cell>
          <cell r="AN152">
            <v>621.45810007</v>
          </cell>
          <cell r="AO152">
            <v>621.45810007</v>
          </cell>
          <cell r="AP152">
            <v>621.45810007</v>
          </cell>
          <cell r="AQ152">
            <v>621.45810007</v>
          </cell>
          <cell r="AR152">
            <v>621.45810007</v>
          </cell>
          <cell r="AS152">
            <v>621.45810007</v>
          </cell>
          <cell r="AT152">
            <v>621.45810007</v>
          </cell>
          <cell r="AU152">
            <v>621.45810007</v>
          </cell>
          <cell r="AV152">
            <v>621.45810007</v>
          </cell>
          <cell r="AW152">
            <v>621.45810007</v>
          </cell>
          <cell r="AX152">
            <v>621.45810007</v>
          </cell>
          <cell r="AY152">
            <v>621.45810007</v>
          </cell>
          <cell r="AZ152">
            <v>710.17221602876009</v>
          </cell>
          <cell r="BA152">
            <v>710.17221602876009</v>
          </cell>
          <cell r="BB152">
            <v>710.17221602876009</v>
          </cell>
          <cell r="BC152">
            <v>710.17221602876009</v>
          </cell>
          <cell r="BD152">
            <v>710.17221602876009</v>
          </cell>
          <cell r="BE152">
            <v>710.17221602876009</v>
          </cell>
          <cell r="BF152">
            <v>710.17221602876009</v>
          </cell>
          <cell r="BG152">
            <v>710.17221602876009</v>
          </cell>
          <cell r="BH152">
            <v>710.17221602876009</v>
          </cell>
          <cell r="BI152">
            <v>710.17221602876009</v>
          </cell>
          <cell r="BJ152">
            <v>710.17221602876009</v>
          </cell>
          <cell r="BK152">
            <v>710.17221602876009</v>
          </cell>
        </row>
        <row r="153">
          <cell r="A153" t="str">
            <v>7392-OTWA</v>
          </cell>
          <cell r="B153" t="str">
            <v>WSIB EXPENSES - ADMN</v>
          </cell>
          <cell r="D153">
            <v>13.76</v>
          </cell>
          <cell r="E153">
            <v>13.76</v>
          </cell>
          <cell r="F153">
            <v>13.76</v>
          </cell>
          <cell r="G153">
            <v>13.76</v>
          </cell>
          <cell r="H153">
            <v>13.76</v>
          </cell>
          <cell r="I153">
            <v>13.76</v>
          </cell>
          <cell r="J153">
            <v>13.76</v>
          </cell>
          <cell r="K153">
            <v>13.76</v>
          </cell>
          <cell r="L153">
            <v>13.76</v>
          </cell>
          <cell r="M153">
            <v>13.76</v>
          </cell>
          <cell r="N153">
            <v>13.76</v>
          </cell>
          <cell r="O153">
            <v>13.76</v>
          </cell>
          <cell r="P153">
            <v>12.991733333333334</v>
          </cell>
          <cell r="Q153">
            <v>12.991733333333334</v>
          </cell>
          <cell r="R153">
            <v>12.991733333333334</v>
          </cell>
          <cell r="S153">
            <v>12.991733333333334</v>
          </cell>
          <cell r="T153">
            <v>12.991733333333334</v>
          </cell>
          <cell r="U153">
            <v>12.991733333333334</v>
          </cell>
          <cell r="V153">
            <v>12.991733333333334</v>
          </cell>
          <cell r="W153">
            <v>12.991733333333334</v>
          </cell>
          <cell r="X153">
            <v>12.991733333333334</v>
          </cell>
          <cell r="Y153">
            <v>12.991733333333334</v>
          </cell>
          <cell r="Z153">
            <v>12.991733333333334</v>
          </cell>
          <cell r="AA153">
            <v>12.991733333333334</v>
          </cell>
          <cell r="AB153">
            <v>15.408799999999994</v>
          </cell>
          <cell r="AC153">
            <v>15.408799999999994</v>
          </cell>
          <cell r="AD153">
            <v>15.408799999999994</v>
          </cell>
          <cell r="AE153">
            <v>15.408799999999994</v>
          </cell>
          <cell r="AF153">
            <v>15.408799999999994</v>
          </cell>
          <cell r="AG153">
            <v>15.408799999999994</v>
          </cell>
          <cell r="AH153">
            <v>15.408799999999994</v>
          </cell>
          <cell r="AI153">
            <v>15.408799999999994</v>
          </cell>
          <cell r="AJ153">
            <v>15.408799999999994</v>
          </cell>
          <cell r="AK153">
            <v>15.408799999999994</v>
          </cell>
          <cell r="AL153">
            <v>15.408799999999994</v>
          </cell>
          <cell r="AM153">
            <v>15.408799999999994</v>
          </cell>
          <cell r="AN153">
            <v>13.502311200000001</v>
          </cell>
          <cell r="AO153">
            <v>13.502311200000001</v>
          </cell>
          <cell r="AP153">
            <v>13.502311200000001</v>
          </cell>
          <cell r="AQ153">
            <v>13.502311200000001</v>
          </cell>
          <cell r="AR153">
            <v>13.502311200000001</v>
          </cell>
          <cell r="AS153">
            <v>13.502311200000001</v>
          </cell>
          <cell r="AT153">
            <v>13.502311200000001</v>
          </cell>
          <cell r="AU153">
            <v>13.502311200000001</v>
          </cell>
          <cell r="AV153">
            <v>13.502311200000001</v>
          </cell>
          <cell r="AW153">
            <v>13.502311200000001</v>
          </cell>
          <cell r="AX153">
            <v>13.502311200000001</v>
          </cell>
          <cell r="AY153">
            <v>13.502311200000001</v>
          </cell>
          <cell r="AZ153">
            <v>9.1815716160000012</v>
          </cell>
          <cell r="BA153">
            <v>9.1815716160000012</v>
          </cell>
          <cell r="BB153">
            <v>9.1815716160000012</v>
          </cell>
          <cell r="BC153">
            <v>9.1815716160000012</v>
          </cell>
          <cell r="BD153">
            <v>9.1815716160000012</v>
          </cell>
          <cell r="BE153">
            <v>9.1815716160000012</v>
          </cell>
          <cell r="BF153">
            <v>9.1815716160000012</v>
          </cell>
          <cell r="BG153">
            <v>9.1815716160000012</v>
          </cell>
          <cell r="BH153">
            <v>9.1815716160000012</v>
          </cell>
          <cell r="BI153">
            <v>9.1815716160000012</v>
          </cell>
          <cell r="BJ153">
            <v>9.1815716160000012</v>
          </cell>
          <cell r="BK153">
            <v>9.1815716160000012</v>
          </cell>
        </row>
        <row r="154">
          <cell r="A154" t="str">
            <v>7362</v>
          </cell>
          <cell r="B154" t="str">
            <v>BONUS - ADMINISTRATION</v>
          </cell>
          <cell r="D154">
            <v>2195.4861111111109</v>
          </cell>
          <cell r="E154">
            <v>2195.4861111111109</v>
          </cell>
          <cell r="F154">
            <v>2195.4861111111109</v>
          </cell>
          <cell r="G154">
            <v>2195.4861111111109</v>
          </cell>
          <cell r="H154">
            <v>2195.4861111111109</v>
          </cell>
          <cell r="I154">
            <v>2195.4861111111109</v>
          </cell>
          <cell r="J154">
            <v>2195.4861111111109</v>
          </cell>
          <cell r="K154">
            <v>2195.4861111111109</v>
          </cell>
          <cell r="L154">
            <v>2195.4861111111109</v>
          </cell>
          <cell r="M154">
            <v>2195.4861111111109</v>
          </cell>
          <cell r="N154">
            <v>2195.4861111111109</v>
          </cell>
          <cell r="O154">
            <v>2195.4861111111109</v>
          </cell>
          <cell r="P154">
            <v>2266.5</v>
          </cell>
          <cell r="Q154">
            <v>2266.5</v>
          </cell>
          <cell r="R154">
            <v>2266.5</v>
          </cell>
          <cell r="S154">
            <v>2266.5</v>
          </cell>
          <cell r="T154">
            <v>2266.5</v>
          </cell>
          <cell r="U154">
            <v>2266.5</v>
          </cell>
          <cell r="V154">
            <v>2266.5</v>
          </cell>
          <cell r="W154">
            <v>2266.5</v>
          </cell>
          <cell r="X154">
            <v>2266.5</v>
          </cell>
          <cell r="Y154">
            <v>2266.5</v>
          </cell>
          <cell r="Z154">
            <v>2266.5</v>
          </cell>
          <cell r="AA154">
            <v>2266.5</v>
          </cell>
          <cell r="AB154">
            <v>2408.8358888888888</v>
          </cell>
          <cell r="AC154">
            <v>2408.8358888888888</v>
          </cell>
          <cell r="AD154">
            <v>2408.8358888888888</v>
          </cell>
          <cell r="AE154">
            <v>2408.8358888888888</v>
          </cell>
          <cell r="AF154">
            <v>2408.8358888888888</v>
          </cell>
          <cell r="AG154">
            <v>2408.8358888888888</v>
          </cell>
          <cell r="AH154">
            <v>2408.8358888888888</v>
          </cell>
          <cell r="AI154">
            <v>2408.8358888888888</v>
          </cell>
          <cell r="AJ154">
            <v>2408.8358888888888</v>
          </cell>
          <cell r="AK154">
            <v>2408.8358888888888</v>
          </cell>
          <cell r="AL154">
            <v>2408.8358888888888</v>
          </cell>
          <cell r="AM154">
            <v>2408.8358888888888</v>
          </cell>
          <cell r="AN154">
            <v>2459.884066666667</v>
          </cell>
          <cell r="AO154">
            <v>2459.884066666667</v>
          </cell>
          <cell r="AP154">
            <v>2459.884066666667</v>
          </cell>
          <cell r="AQ154">
            <v>2459.884066666667</v>
          </cell>
          <cell r="AR154">
            <v>2459.884066666667</v>
          </cell>
          <cell r="AS154">
            <v>2459.884066666667</v>
          </cell>
          <cell r="AT154">
            <v>2459.884066666667</v>
          </cell>
          <cell r="AU154">
            <v>2459.884066666667</v>
          </cell>
          <cell r="AV154">
            <v>2459.884066666667</v>
          </cell>
          <cell r="AW154">
            <v>2459.884066666667</v>
          </cell>
          <cell r="AX154">
            <v>2459.884066666667</v>
          </cell>
          <cell r="AY154">
            <v>2459.884066666667</v>
          </cell>
          <cell r="AZ154">
            <v>2528.7608205333331</v>
          </cell>
          <cell r="BA154">
            <v>2528.7608205333331</v>
          </cell>
          <cell r="BB154">
            <v>2528.7608205333331</v>
          </cell>
          <cell r="BC154">
            <v>2528.7608205333331</v>
          </cell>
          <cell r="BD154">
            <v>2528.7608205333331</v>
          </cell>
          <cell r="BE154">
            <v>2528.7608205333331</v>
          </cell>
          <cell r="BF154">
            <v>2528.7608205333331</v>
          </cell>
          <cell r="BG154">
            <v>2528.7608205333331</v>
          </cell>
          <cell r="BH154">
            <v>2528.7608205333331</v>
          </cell>
          <cell r="BI154">
            <v>2528.7608205333331</v>
          </cell>
          <cell r="BJ154">
            <v>2528.7608205333331</v>
          </cell>
          <cell r="BK154">
            <v>2528.7608205333331</v>
          </cell>
        </row>
        <row r="155">
          <cell r="A155" t="str">
            <v>7362-OTWA</v>
          </cell>
          <cell r="B155" t="str">
            <v>BONUS - ADMINISTRATION - OTWA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</row>
        <row r="156">
          <cell r="A156" t="str">
            <v>7372</v>
          </cell>
          <cell r="B156" t="str">
            <v>BENEFITS - ADMINISTRATION</v>
          </cell>
          <cell r="D156">
            <v>1600</v>
          </cell>
          <cell r="E156">
            <v>1600</v>
          </cell>
          <cell r="F156">
            <v>1600</v>
          </cell>
          <cell r="G156">
            <v>1600</v>
          </cell>
          <cell r="H156">
            <v>1600</v>
          </cell>
          <cell r="I156">
            <v>1600</v>
          </cell>
          <cell r="J156">
            <v>1600</v>
          </cell>
          <cell r="K156">
            <v>1600</v>
          </cell>
          <cell r="L156">
            <v>1600</v>
          </cell>
          <cell r="M156">
            <v>1600</v>
          </cell>
          <cell r="N156">
            <v>1600</v>
          </cell>
          <cell r="O156">
            <v>1600</v>
          </cell>
          <cell r="P156">
            <v>1655.9999999999998</v>
          </cell>
          <cell r="Q156">
            <v>1655.9999999999998</v>
          </cell>
          <cell r="R156">
            <v>1655.9999999999998</v>
          </cell>
          <cell r="S156">
            <v>1655.9999999999998</v>
          </cell>
          <cell r="T156">
            <v>1655.9999999999998</v>
          </cell>
          <cell r="U156">
            <v>1655.9999999999998</v>
          </cell>
          <cell r="V156">
            <v>1655.9999999999998</v>
          </cell>
          <cell r="W156">
            <v>1655.9999999999998</v>
          </cell>
          <cell r="X156">
            <v>1655.9999999999998</v>
          </cell>
          <cell r="Y156">
            <v>1655.9999999999998</v>
          </cell>
          <cell r="Z156">
            <v>1655.9999999999998</v>
          </cell>
          <cell r="AA156">
            <v>1655.9999999999998</v>
          </cell>
          <cell r="AB156">
            <v>2121.7499999999991</v>
          </cell>
          <cell r="AC156">
            <v>2121.7499999999991</v>
          </cell>
          <cell r="AD156">
            <v>2121.7499999999991</v>
          </cell>
          <cell r="AE156">
            <v>2121.7499999999991</v>
          </cell>
          <cell r="AF156">
            <v>2121.7499999999991</v>
          </cell>
          <cell r="AG156">
            <v>2121.7499999999991</v>
          </cell>
          <cell r="AH156">
            <v>2121.7499999999991</v>
          </cell>
          <cell r="AI156">
            <v>2121.7499999999991</v>
          </cell>
          <cell r="AJ156">
            <v>2121.7499999999991</v>
          </cell>
          <cell r="AK156">
            <v>2121.7499999999991</v>
          </cell>
          <cell r="AL156">
            <v>2121.7499999999991</v>
          </cell>
          <cell r="AM156">
            <v>2121.7499999999991</v>
          </cell>
          <cell r="AN156">
            <v>2381.6643749999989</v>
          </cell>
          <cell r="AO156">
            <v>2381.6643749999989</v>
          </cell>
          <cell r="AP156">
            <v>2381.6643749999989</v>
          </cell>
          <cell r="AQ156">
            <v>2381.6643749999989</v>
          </cell>
          <cell r="AR156">
            <v>2381.6643749999989</v>
          </cell>
          <cell r="AS156">
            <v>2381.6643749999989</v>
          </cell>
          <cell r="AT156">
            <v>2381.6643749999989</v>
          </cell>
          <cell r="AU156">
            <v>2381.6643749999989</v>
          </cell>
          <cell r="AV156">
            <v>2381.6643749999989</v>
          </cell>
          <cell r="AW156">
            <v>2381.6643749999989</v>
          </cell>
          <cell r="AX156">
            <v>2381.6643749999989</v>
          </cell>
          <cell r="AY156">
            <v>2381.6643749999989</v>
          </cell>
          <cell r="AZ156">
            <v>2816.6231249999987</v>
          </cell>
          <cell r="BA156">
            <v>2816.6231249999987</v>
          </cell>
          <cell r="BB156">
            <v>2816.6231249999987</v>
          </cell>
          <cell r="BC156">
            <v>2816.6231249999987</v>
          </cell>
          <cell r="BD156">
            <v>2816.6231249999987</v>
          </cell>
          <cell r="BE156">
            <v>2816.6231249999987</v>
          </cell>
          <cell r="BF156">
            <v>2816.6231249999987</v>
          </cell>
          <cell r="BG156">
            <v>2816.6231249999987</v>
          </cell>
          <cell r="BH156">
            <v>2816.6231249999987</v>
          </cell>
          <cell r="BI156">
            <v>2816.6231249999987</v>
          </cell>
          <cell r="BJ156">
            <v>2816.6231249999987</v>
          </cell>
          <cell r="BK156">
            <v>2816.6231249999987</v>
          </cell>
        </row>
        <row r="157">
          <cell r="A157" t="str">
            <v>7382</v>
          </cell>
          <cell r="B157" t="str">
            <v>VACATION - ADMINISTRATION</v>
          </cell>
          <cell r="D157">
            <v>1849.8925000000002</v>
          </cell>
          <cell r="E157">
            <v>1849.8925000000002</v>
          </cell>
          <cell r="F157">
            <v>1849.8925000000002</v>
          </cell>
          <cell r="G157">
            <v>1849.8925000000002</v>
          </cell>
          <cell r="H157">
            <v>1849.8925000000002</v>
          </cell>
          <cell r="I157">
            <v>1849.8925000000002</v>
          </cell>
          <cell r="J157">
            <v>1849.8925000000002</v>
          </cell>
          <cell r="K157">
            <v>1849.8925000000002</v>
          </cell>
          <cell r="L157">
            <v>1849.8925000000002</v>
          </cell>
          <cell r="M157">
            <v>1849.8925000000002</v>
          </cell>
          <cell r="N157">
            <v>1849.8925000000002</v>
          </cell>
          <cell r="O157">
            <v>1849.8925000000002</v>
          </cell>
          <cell r="P157">
            <v>2013.2622577777777</v>
          </cell>
          <cell r="Q157">
            <v>2013.2622577777777</v>
          </cell>
          <cell r="R157">
            <v>2013.2622577777777</v>
          </cell>
          <cell r="S157">
            <v>2013.2622577777777</v>
          </cell>
          <cell r="T157">
            <v>2013.2622577777777</v>
          </cell>
          <cell r="U157">
            <v>2013.2622577777777</v>
          </cell>
          <cell r="V157">
            <v>2013.2622577777777</v>
          </cell>
          <cell r="W157">
            <v>2013.2622577777777</v>
          </cell>
          <cell r="X157">
            <v>2013.2622577777777</v>
          </cell>
          <cell r="Y157">
            <v>2013.2622577777777</v>
          </cell>
          <cell r="Z157">
            <v>2013.2622577777777</v>
          </cell>
          <cell r="AA157">
            <v>2013.2622577777777</v>
          </cell>
          <cell r="AB157">
            <v>2406.6222776888894</v>
          </cell>
          <cell r="AC157">
            <v>2406.6222776888894</v>
          </cell>
          <cell r="AD157">
            <v>2406.6222776888894</v>
          </cell>
          <cell r="AE157">
            <v>2406.6222776888894</v>
          </cell>
          <cell r="AF157">
            <v>2406.6222776888894</v>
          </cell>
          <cell r="AG157">
            <v>2406.6222776888894</v>
          </cell>
          <cell r="AH157">
            <v>2406.6222776888894</v>
          </cell>
          <cell r="AI157">
            <v>2406.6222776888894</v>
          </cell>
          <cell r="AJ157">
            <v>2406.6222776888894</v>
          </cell>
          <cell r="AK157">
            <v>2406.6222776888894</v>
          </cell>
          <cell r="AL157">
            <v>2406.6222776888894</v>
          </cell>
          <cell r="AM157">
            <v>2406.6222776888894</v>
          </cell>
          <cell r="AN157">
            <v>3048.5601208494936</v>
          </cell>
          <cell r="AO157">
            <v>3048.5601208494936</v>
          </cell>
          <cell r="AP157">
            <v>3048.5601208494936</v>
          </cell>
          <cell r="AQ157">
            <v>3048.5601208494936</v>
          </cell>
          <cell r="AR157">
            <v>3048.5601208494936</v>
          </cell>
          <cell r="AS157">
            <v>3048.5601208494936</v>
          </cell>
          <cell r="AT157">
            <v>3048.5601208494936</v>
          </cell>
          <cell r="AU157">
            <v>3048.5601208494936</v>
          </cell>
          <cell r="AV157">
            <v>3048.5601208494936</v>
          </cell>
          <cell r="AW157">
            <v>3048.5601208494936</v>
          </cell>
          <cell r="AX157">
            <v>3048.5601208494936</v>
          </cell>
          <cell r="AY157">
            <v>3048.5601208494936</v>
          </cell>
          <cell r="AZ157">
            <v>3423.3844960050124</v>
          </cell>
          <cell r="BA157">
            <v>3423.3844960050124</v>
          </cell>
          <cell r="BB157">
            <v>3423.3844960050124</v>
          </cell>
          <cell r="BC157">
            <v>3423.3844960050124</v>
          </cell>
          <cell r="BD157">
            <v>3423.3844960050124</v>
          </cell>
          <cell r="BE157">
            <v>3423.3844960050124</v>
          </cell>
          <cell r="BF157">
            <v>3423.3844960050124</v>
          </cell>
          <cell r="BG157">
            <v>3423.3844960050124</v>
          </cell>
          <cell r="BH157">
            <v>3423.3844960050124</v>
          </cell>
          <cell r="BI157">
            <v>3423.3844960050124</v>
          </cell>
          <cell r="BJ157">
            <v>3423.3844960050124</v>
          </cell>
          <cell r="BK157">
            <v>3423.3844960050124</v>
          </cell>
        </row>
        <row r="158">
          <cell r="A158" t="str">
            <v>7382-OTWA</v>
          </cell>
          <cell r="B158" t="str">
            <v>VACATION - ADMINISTRATION</v>
          </cell>
          <cell r="D158">
            <v>64</v>
          </cell>
          <cell r="E158">
            <v>64</v>
          </cell>
          <cell r="F158">
            <v>64</v>
          </cell>
          <cell r="G158">
            <v>64</v>
          </cell>
          <cell r="H158">
            <v>64</v>
          </cell>
          <cell r="I158">
            <v>64</v>
          </cell>
          <cell r="J158">
            <v>64</v>
          </cell>
          <cell r="K158">
            <v>64</v>
          </cell>
          <cell r="L158">
            <v>64</v>
          </cell>
          <cell r="M158">
            <v>64</v>
          </cell>
          <cell r="N158">
            <v>64</v>
          </cell>
          <cell r="O158">
            <v>64</v>
          </cell>
          <cell r="P158">
            <v>60.426666666666669</v>
          </cell>
          <cell r="Q158">
            <v>60.426666666666669</v>
          </cell>
          <cell r="R158">
            <v>60.426666666666669</v>
          </cell>
          <cell r="S158">
            <v>60.426666666666669</v>
          </cell>
          <cell r="T158">
            <v>60.426666666666669</v>
          </cell>
          <cell r="U158">
            <v>60.426666666666669</v>
          </cell>
          <cell r="V158">
            <v>60.426666666666669</v>
          </cell>
          <cell r="W158">
            <v>60.426666666666669</v>
          </cell>
          <cell r="X158">
            <v>60.426666666666669</v>
          </cell>
          <cell r="Y158">
            <v>60.426666666666669</v>
          </cell>
          <cell r="Z158">
            <v>60.426666666666669</v>
          </cell>
          <cell r="AA158">
            <v>60.426666666666669</v>
          </cell>
          <cell r="AB158">
            <v>61.635199999999976</v>
          </cell>
          <cell r="AC158">
            <v>61.635199999999976</v>
          </cell>
          <cell r="AD158">
            <v>61.635199999999976</v>
          </cell>
          <cell r="AE158">
            <v>61.635199999999976</v>
          </cell>
          <cell r="AF158">
            <v>61.635199999999976</v>
          </cell>
          <cell r="AG158">
            <v>61.635199999999976</v>
          </cell>
          <cell r="AH158">
            <v>61.635199999999976</v>
          </cell>
          <cell r="AI158">
            <v>61.635199999999976</v>
          </cell>
          <cell r="AJ158">
            <v>61.635199999999976</v>
          </cell>
          <cell r="AK158">
            <v>61.635199999999976</v>
          </cell>
          <cell r="AL158">
            <v>61.635199999999976</v>
          </cell>
          <cell r="AM158">
            <v>61.635199999999976</v>
          </cell>
          <cell r="AN158">
            <v>51.437376</v>
          </cell>
          <cell r="AO158">
            <v>51.437376</v>
          </cell>
          <cell r="AP158">
            <v>51.437376</v>
          </cell>
          <cell r="AQ158">
            <v>51.437376</v>
          </cell>
          <cell r="AR158">
            <v>51.437376</v>
          </cell>
          <cell r="AS158">
            <v>51.437376</v>
          </cell>
          <cell r="AT158">
            <v>51.437376</v>
          </cell>
          <cell r="AU158">
            <v>51.437376</v>
          </cell>
          <cell r="AV158">
            <v>51.437376</v>
          </cell>
          <cell r="AW158">
            <v>51.437376</v>
          </cell>
          <cell r="AX158">
            <v>51.437376</v>
          </cell>
          <cell r="AY158">
            <v>51.437376</v>
          </cell>
          <cell r="AZ158">
            <v>34.977415680000007</v>
          </cell>
          <cell r="BA158">
            <v>34.977415680000007</v>
          </cell>
          <cell r="BB158">
            <v>34.977415680000007</v>
          </cell>
          <cell r="BC158">
            <v>34.977415680000007</v>
          </cell>
          <cell r="BD158">
            <v>34.977415680000007</v>
          </cell>
          <cell r="BE158">
            <v>34.977415680000007</v>
          </cell>
          <cell r="BF158">
            <v>34.977415680000007</v>
          </cell>
          <cell r="BG158">
            <v>34.977415680000007</v>
          </cell>
          <cell r="BH158">
            <v>34.977415680000007</v>
          </cell>
          <cell r="BI158">
            <v>34.977415680000007</v>
          </cell>
          <cell r="BJ158">
            <v>34.977415680000007</v>
          </cell>
          <cell r="BK158">
            <v>34.977415680000007</v>
          </cell>
        </row>
        <row r="159">
          <cell r="A159" t="str">
            <v>7306</v>
          </cell>
          <cell r="B159" t="str">
            <v>Recruiting &amp; Fill Commission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</row>
        <row r="160">
          <cell r="A160" t="str">
            <v>7410</v>
          </cell>
          <cell r="B160" t="str">
            <v>Admin Recognition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250</v>
          </cell>
          <cell r="N160">
            <v>250</v>
          </cell>
          <cell r="O160">
            <v>250</v>
          </cell>
          <cell r="P160">
            <v>250</v>
          </cell>
          <cell r="Q160">
            <v>250</v>
          </cell>
          <cell r="R160">
            <v>250</v>
          </cell>
          <cell r="S160">
            <v>250</v>
          </cell>
          <cell r="T160">
            <v>250</v>
          </cell>
          <cell r="U160">
            <v>250</v>
          </cell>
          <cell r="V160">
            <v>250</v>
          </cell>
          <cell r="W160">
            <v>250</v>
          </cell>
          <cell r="X160">
            <v>250</v>
          </cell>
          <cell r="Y160">
            <v>250</v>
          </cell>
          <cell r="Z160">
            <v>250</v>
          </cell>
          <cell r="AA160">
            <v>250</v>
          </cell>
          <cell r="AB160">
            <v>250</v>
          </cell>
          <cell r="AC160">
            <v>250</v>
          </cell>
          <cell r="AD160">
            <v>250</v>
          </cell>
          <cell r="AE160">
            <v>250</v>
          </cell>
          <cell r="AF160">
            <v>250</v>
          </cell>
          <cell r="AG160">
            <v>250</v>
          </cell>
          <cell r="AH160">
            <v>250</v>
          </cell>
          <cell r="AI160">
            <v>250</v>
          </cell>
          <cell r="AJ160">
            <v>250</v>
          </cell>
          <cell r="AK160">
            <v>250</v>
          </cell>
          <cell r="AL160">
            <v>250</v>
          </cell>
          <cell r="AM160">
            <v>250</v>
          </cell>
          <cell r="AN160">
            <v>250</v>
          </cell>
          <cell r="AO160">
            <v>250</v>
          </cell>
          <cell r="AP160">
            <v>250</v>
          </cell>
          <cell r="AQ160">
            <v>250</v>
          </cell>
          <cell r="AR160">
            <v>250</v>
          </cell>
          <cell r="AS160">
            <v>250</v>
          </cell>
          <cell r="AT160">
            <v>250</v>
          </cell>
          <cell r="AU160">
            <v>250</v>
          </cell>
          <cell r="AV160">
            <v>250</v>
          </cell>
          <cell r="AW160">
            <v>250</v>
          </cell>
          <cell r="AX160">
            <v>250</v>
          </cell>
          <cell r="AY160">
            <v>250</v>
          </cell>
          <cell r="AZ160">
            <v>250</v>
          </cell>
          <cell r="BA160">
            <v>250</v>
          </cell>
          <cell r="BB160">
            <v>250</v>
          </cell>
          <cell r="BC160">
            <v>250</v>
          </cell>
          <cell r="BD160">
            <v>250</v>
          </cell>
          <cell r="BE160">
            <v>250</v>
          </cell>
          <cell r="BF160">
            <v>250</v>
          </cell>
          <cell r="BG160">
            <v>250</v>
          </cell>
          <cell r="BH160">
            <v>250</v>
          </cell>
          <cell r="BI160">
            <v>250</v>
          </cell>
          <cell r="BJ160">
            <v>250</v>
          </cell>
          <cell r="BK160">
            <v>250</v>
          </cell>
        </row>
        <row r="161">
          <cell r="A161" t="str">
            <v>7395</v>
          </cell>
          <cell r="B161" t="str">
            <v>RECRUITMENT - ADMINISTRATION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</row>
        <row r="162">
          <cell r="B162" t="str">
            <v>Personnel Expenses (Admin)</v>
          </cell>
          <cell r="D162">
            <v>43051.73309444444</v>
          </cell>
          <cell r="E162">
            <v>41299.73309444444</v>
          </cell>
          <cell r="F162">
            <v>42175.73309444444</v>
          </cell>
          <cell r="G162">
            <v>43927.73309444444</v>
          </cell>
          <cell r="H162">
            <v>43927.73309444444</v>
          </cell>
          <cell r="I162">
            <v>43051.73309444444</v>
          </cell>
          <cell r="J162">
            <v>46801.73309444444</v>
          </cell>
          <cell r="K162">
            <v>45860.066427777769</v>
          </cell>
          <cell r="L162">
            <v>46502.566427777769</v>
          </cell>
          <cell r="M162">
            <v>39904.899761111112</v>
          </cell>
          <cell r="N162">
            <v>48215.825761111111</v>
          </cell>
          <cell r="O162">
            <v>48652.566427777776</v>
          </cell>
          <cell r="P162">
            <v>44384.055981822217</v>
          </cell>
          <cell r="Q162">
            <v>49559.055981822217</v>
          </cell>
          <cell r="R162">
            <v>49559.055981822217</v>
          </cell>
          <cell r="S162">
            <v>50464.839981822217</v>
          </cell>
          <cell r="T162">
            <v>50551.407981822216</v>
          </cell>
          <cell r="U162">
            <v>49345.623981822217</v>
          </cell>
          <cell r="V162">
            <v>48853.271981822218</v>
          </cell>
          <cell r="W162">
            <v>48853.271981822218</v>
          </cell>
          <cell r="X162">
            <v>47764.391315155553</v>
          </cell>
          <cell r="Y162">
            <v>47581.057981822218</v>
          </cell>
          <cell r="Z162">
            <v>48486.841981822217</v>
          </cell>
          <cell r="AA162">
            <v>46838.841981822217</v>
          </cell>
          <cell r="AB162">
            <v>52598.299889468886</v>
          </cell>
          <cell r="AC162">
            <v>52598.299889468886</v>
          </cell>
          <cell r="AD162">
            <v>52598.299889468886</v>
          </cell>
          <cell r="AE162">
            <v>52598.299889468886</v>
          </cell>
          <cell r="AF162">
            <v>52598.299889468886</v>
          </cell>
          <cell r="AG162">
            <v>61188.639889468883</v>
          </cell>
          <cell r="AH162">
            <v>63050.931793468881</v>
          </cell>
          <cell r="AI162">
            <v>63050.931793468881</v>
          </cell>
          <cell r="AJ162">
            <v>64221.366078802217</v>
          </cell>
          <cell r="AK162">
            <v>64402.697982802216</v>
          </cell>
          <cell r="AL162">
            <v>66083.657982802222</v>
          </cell>
          <cell r="AM162">
            <v>66083.657982802222</v>
          </cell>
          <cell r="AN162">
            <v>76944.434398223195</v>
          </cell>
          <cell r="AO162">
            <v>76944.434398223195</v>
          </cell>
          <cell r="AP162">
            <v>76944.434398223195</v>
          </cell>
          <cell r="AQ162">
            <v>75229.855198223187</v>
          </cell>
          <cell r="AR162">
            <v>76944.434398223195</v>
          </cell>
          <cell r="AS162">
            <v>76944.434398223195</v>
          </cell>
          <cell r="AT162">
            <v>76944.434398223195</v>
          </cell>
          <cell r="AU162">
            <v>76944.434398223195</v>
          </cell>
          <cell r="AV162">
            <v>76944.434398223195</v>
          </cell>
          <cell r="AW162">
            <v>75229.855198223187</v>
          </cell>
          <cell r="AX162">
            <v>76944.434398223195</v>
          </cell>
          <cell r="AY162">
            <v>75229.855198223187</v>
          </cell>
          <cell r="AZ162">
            <v>85664.771436758005</v>
          </cell>
          <cell r="BA162">
            <v>85664.771436758005</v>
          </cell>
          <cell r="BB162">
            <v>85664.771436758005</v>
          </cell>
          <cell r="BC162">
            <v>85664.771436758005</v>
          </cell>
          <cell r="BD162">
            <v>87413.642220758004</v>
          </cell>
          <cell r="BE162">
            <v>87413.642220758004</v>
          </cell>
          <cell r="BF162">
            <v>87413.642220758004</v>
          </cell>
          <cell r="BG162">
            <v>87413.642220758004</v>
          </cell>
          <cell r="BH162">
            <v>87413.642220758004</v>
          </cell>
          <cell r="BI162">
            <v>85664.771436758005</v>
          </cell>
          <cell r="BJ162">
            <v>87413.642220758004</v>
          </cell>
          <cell r="BK162">
            <v>85664.771436758005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-3.637978807091713E-12</v>
          </cell>
          <cell r="Q163">
            <v>3.637978807091713E-12</v>
          </cell>
          <cell r="R163">
            <v>3.637978807091713E-12</v>
          </cell>
          <cell r="S163">
            <v>3.637978807091713E-12</v>
          </cell>
          <cell r="T163">
            <v>3.637978807091713E-12</v>
          </cell>
          <cell r="U163">
            <v>3.637978807091713E-12</v>
          </cell>
          <cell r="V163">
            <v>3.637978807091713E-12</v>
          </cell>
          <cell r="W163">
            <v>3.637978807091713E-12</v>
          </cell>
          <cell r="X163">
            <v>3.637978807091713E-12</v>
          </cell>
          <cell r="Y163">
            <v>3.637978807091713E-12</v>
          </cell>
          <cell r="Z163">
            <v>3.637978807091713E-12</v>
          </cell>
          <cell r="AA163">
            <v>3.5811353882309049E-12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6.3664629124104977E-12</v>
          </cell>
          <cell r="AM163">
            <v>6.3664629124104977E-12</v>
          </cell>
          <cell r="AN163">
            <v>5.0022208597511053E-12</v>
          </cell>
          <cell r="AO163">
            <v>5.0022208597511053E-12</v>
          </cell>
          <cell r="AP163">
            <v>5.0022208597511053E-12</v>
          </cell>
          <cell r="AQ163">
            <v>-2.8421709430404007E-12</v>
          </cell>
          <cell r="AR163">
            <v>5.0022208597511053E-12</v>
          </cell>
          <cell r="AS163">
            <v>5.0022208597511053E-12</v>
          </cell>
          <cell r="AT163">
            <v>5.0022208597511053E-12</v>
          </cell>
          <cell r="AU163">
            <v>5.0022208597511053E-12</v>
          </cell>
          <cell r="AV163">
            <v>5.0022208597511053E-12</v>
          </cell>
          <cell r="AW163">
            <v>-2.8421709430404007E-12</v>
          </cell>
          <cell r="AX163">
            <v>5.0022208597511053E-12</v>
          </cell>
          <cell r="AY163">
            <v>-2.8421709430404007E-12</v>
          </cell>
          <cell r="AZ163">
            <v>6.8212102632969618E-13</v>
          </cell>
          <cell r="BA163">
            <v>6.8212102632969618E-13</v>
          </cell>
          <cell r="BB163">
            <v>6.8212102632969618E-13</v>
          </cell>
          <cell r="BC163">
            <v>6.8212102632969618E-13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6.8212102632969618E-13</v>
          </cell>
          <cell r="BJ163">
            <v>0</v>
          </cell>
          <cell r="BK163">
            <v>6.8212102632969618E-13</v>
          </cell>
        </row>
        <row r="164">
          <cell r="A164" t="str">
            <v>7756</v>
          </cell>
          <cell r="B164" t="str">
            <v>Internet EXPENSES (ReadySub)</v>
          </cell>
          <cell r="D164">
            <v>3014.1911033274955</v>
          </cell>
          <cell r="E164">
            <v>2900.261926444834</v>
          </cell>
          <cell r="F164">
            <v>3528.7980735551669</v>
          </cell>
          <cell r="G164">
            <v>4123.8903677758317</v>
          </cell>
          <cell r="H164">
            <v>4352.5150612959724</v>
          </cell>
          <cell r="I164">
            <v>4900.6444833625219</v>
          </cell>
          <cell r="J164">
            <v>5474.7154886164635</v>
          </cell>
          <cell r="K164">
            <v>5048.1092381085809</v>
          </cell>
          <cell r="L164">
            <v>4582.0209973922947</v>
          </cell>
          <cell r="M164">
            <v>4928.0349447967938</v>
          </cell>
          <cell r="N164">
            <v>5208.3495322143945</v>
          </cell>
          <cell r="O164">
            <v>3738.5314636833473</v>
          </cell>
          <cell r="P164">
            <v>5006.7803078611842</v>
          </cell>
          <cell r="Q164">
            <v>4673.4677711243139</v>
          </cell>
          <cell r="R164">
            <v>4450.9459056476735</v>
          </cell>
          <cell r="S164">
            <v>5515.664068723363</v>
          </cell>
          <cell r="T164">
            <v>5776.6151695055396</v>
          </cell>
          <cell r="U164">
            <v>5712.1917391904908</v>
          </cell>
          <cell r="V164">
            <v>6157.9257987548008</v>
          </cell>
          <cell r="W164">
            <v>7709.1281420031883</v>
          </cell>
          <cell r="X164">
            <v>5581.6059186359798</v>
          </cell>
          <cell r="Y164">
            <v>5331.6399465981522</v>
          </cell>
          <cell r="Z164">
            <v>5945.214053888667</v>
          </cell>
          <cell r="AA164">
            <v>5167.0721213535344</v>
          </cell>
          <cell r="AB164">
            <v>5762.278196067602</v>
          </cell>
          <cell r="AC164">
            <v>5578.823712333412</v>
          </cell>
          <cell r="AD164">
            <v>6587.5846566748069</v>
          </cell>
          <cell r="AE164">
            <v>5783.3537699253829</v>
          </cell>
          <cell r="AF164">
            <v>5853.4406645579056</v>
          </cell>
          <cell r="AG164">
            <v>6143.780641231735</v>
          </cell>
          <cell r="AH164">
            <v>7298.5240434418565</v>
          </cell>
          <cell r="AI164">
            <v>8855.5258448891909</v>
          </cell>
          <cell r="AJ164">
            <v>6041.0836604874657</v>
          </cell>
          <cell r="AK164">
            <v>6230.6388154441302</v>
          </cell>
          <cell r="AL164">
            <v>6727.0419286807137</v>
          </cell>
          <cell r="AM164">
            <v>4706.44320711605</v>
          </cell>
          <cell r="AN164">
            <v>6797.8359586707093</v>
          </cell>
          <cell r="AO164">
            <v>6896.7477706659756</v>
          </cell>
          <cell r="AP164">
            <v>7600.543133426052</v>
          </cell>
          <cell r="AQ164">
            <v>7911.8742975642199</v>
          </cell>
          <cell r="AR164">
            <v>6728.6769771398776</v>
          </cell>
          <cell r="AS164">
            <v>6498.3920370483856</v>
          </cell>
          <cell r="AT164">
            <v>9546.5669138167068</v>
          </cell>
          <cell r="AU164">
            <v>11094.113425977872</v>
          </cell>
          <cell r="AV164">
            <v>6281.0302773550829</v>
          </cell>
          <cell r="AW164">
            <v>7734.4742757345466</v>
          </cell>
          <cell r="AX164">
            <v>8194.7779372438545</v>
          </cell>
          <cell r="AY164">
            <v>5858.1534889470186</v>
          </cell>
          <cell r="AZ164">
            <v>7889.4156773557779</v>
          </cell>
          <cell r="BA164">
            <v>8004.2105039705311</v>
          </cell>
          <cell r="BB164">
            <v>8821.0195888569251</v>
          </cell>
          <cell r="BC164">
            <v>9182.3435428526282</v>
          </cell>
          <cell r="BD164">
            <v>7809.1513172805162</v>
          </cell>
          <cell r="BE164">
            <v>7541.8877899370282</v>
          </cell>
          <cell r="BF164">
            <v>11079.531064400593</v>
          </cell>
          <cell r="BG164">
            <v>12875.578775570873</v>
          </cell>
          <cell r="BH164">
            <v>7289.6226154009064</v>
          </cell>
          <cell r="BI164">
            <v>8976.4570634060201</v>
          </cell>
          <cell r="BJ164">
            <v>9510.6751506818309</v>
          </cell>
          <cell r="BK164">
            <v>6798.8413161256558</v>
          </cell>
        </row>
        <row r="165">
          <cell r="A165" t="str">
            <v>7755</v>
          </cell>
          <cell r="B165" t="str">
            <v>COMPUTER EXPENSES</v>
          </cell>
          <cell r="D165">
            <v>168</v>
          </cell>
          <cell r="E165">
            <v>168</v>
          </cell>
          <cell r="F165">
            <v>168</v>
          </cell>
          <cell r="G165">
            <v>168</v>
          </cell>
          <cell r="H165">
            <v>168</v>
          </cell>
          <cell r="I165">
            <v>168</v>
          </cell>
          <cell r="J165">
            <v>168</v>
          </cell>
          <cell r="K165">
            <v>168</v>
          </cell>
          <cell r="L165">
            <v>168</v>
          </cell>
          <cell r="M165">
            <v>168</v>
          </cell>
          <cell r="N165">
            <v>168</v>
          </cell>
          <cell r="O165">
            <v>168</v>
          </cell>
          <cell r="P165">
            <v>257.5</v>
          </cell>
          <cell r="Q165">
            <v>257.5</v>
          </cell>
          <cell r="R165">
            <v>257.5</v>
          </cell>
          <cell r="S165">
            <v>257.5</v>
          </cell>
          <cell r="T165">
            <v>257.5</v>
          </cell>
          <cell r="U165">
            <v>257.5</v>
          </cell>
          <cell r="V165">
            <v>257.5</v>
          </cell>
          <cell r="W165">
            <v>257.5</v>
          </cell>
          <cell r="X165">
            <v>257.5</v>
          </cell>
          <cell r="Y165">
            <v>257.5</v>
          </cell>
          <cell r="Z165">
            <v>257.5</v>
          </cell>
          <cell r="AA165">
            <v>257.5</v>
          </cell>
          <cell r="AB165">
            <v>262.64999999999998</v>
          </cell>
          <cell r="AC165">
            <v>262.64999999999998</v>
          </cell>
          <cell r="AD165">
            <v>262.64999999999998</v>
          </cell>
          <cell r="AE165">
            <v>262.64999999999998</v>
          </cell>
          <cell r="AF165">
            <v>262.64999999999998</v>
          </cell>
          <cell r="AG165">
            <v>262.64999999999998</v>
          </cell>
          <cell r="AH165">
            <v>262.64999999999998</v>
          </cell>
          <cell r="AI165">
            <v>262.64999999999998</v>
          </cell>
          <cell r="AJ165">
            <v>262.64999999999998</v>
          </cell>
          <cell r="AK165">
            <v>262.64999999999998</v>
          </cell>
          <cell r="AL165">
            <v>262.64999999999998</v>
          </cell>
          <cell r="AM165">
            <v>262.64999999999998</v>
          </cell>
          <cell r="AN165">
            <v>267.90299999999996</v>
          </cell>
          <cell r="AO165">
            <v>267.90299999999996</v>
          </cell>
          <cell r="AP165">
            <v>267.90299999999996</v>
          </cell>
          <cell r="AQ165">
            <v>267.90299999999996</v>
          </cell>
          <cell r="AR165">
            <v>267.90299999999996</v>
          </cell>
          <cell r="AS165">
            <v>267.90299999999996</v>
          </cell>
          <cell r="AT165">
            <v>267.90299999999996</v>
          </cell>
          <cell r="AU165">
            <v>267.90299999999996</v>
          </cell>
          <cell r="AV165">
            <v>267.90299999999996</v>
          </cell>
          <cell r="AW165">
            <v>267.90299999999996</v>
          </cell>
          <cell r="AX165">
            <v>267.90299999999996</v>
          </cell>
          <cell r="AY165">
            <v>267.90299999999996</v>
          </cell>
          <cell r="AZ165">
            <v>273.26105999999999</v>
          </cell>
          <cell r="BA165">
            <v>273.26105999999999</v>
          </cell>
          <cell r="BB165">
            <v>273.26105999999999</v>
          </cell>
          <cell r="BC165">
            <v>273.26105999999999</v>
          </cell>
          <cell r="BD165">
            <v>273.26105999999999</v>
          </cell>
          <cell r="BE165">
            <v>273.26105999999999</v>
          </cell>
          <cell r="BF165">
            <v>273.26105999999999</v>
          </cell>
          <cell r="BG165">
            <v>273.26105999999999</v>
          </cell>
          <cell r="BH165">
            <v>273.26105999999999</v>
          </cell>
          <cell r="BI165">
            <v>273.26105999999999</v>
          </cell>
          <cell r="BJ165">
            <v>273.26105999999999</v>
          </cell>
          <cell r="BK165">
            <v>273.26105999999999</v>
          </cell>
        </row>
        <row r="166">
          <cell r="B166" t="str">
            <v>Computer Expenses</v>
          </cell>
          <cell r="D166">
            <v>3182.1911033274955</v>
          </cell>
          <cell r="E166">
            <v>3068.261926444834</v>
          </cell>
          <cell r="F166">
            <v>3696.7980735551669</v>
          </cell>
          <cell r="G166">
            <v>4291.8903677758317</v>
          </cell>
          <cell r="H166">
            <v>4520.5150612959724</v>
          </cell>
          <cell r="I166">
            <v>5068.6444833625219</v>
          </cell>
          <cell r="J166">
            <v>5642.7154886164635</v>
          </cell>
          <cell r="K166">
            <v>5216.1092381085809</v>
          </cell>
          <cell r="L166">
            <v>4750.0209973922947</v>
          </cell>
          <cell r="M166">
            <v>5096.0349447967938</v>
          </cell>
          <cell r="N166">
            <v>5376.3495322143945</v>
          </cell>
          <cell r="O166">
            <v>3906.5314636833473</v>
          </cell>
          <cell r="P166">
            <v>5264.2803078611842</v>
          </cell>
          <cell r="Q166">
            <v>4930.9677711243139</v>
          </cell>
          <cell r="R166">
            <v>4708.4459056476735</v>
          </cell>
          <cell r="S166">
            <v>5773.164068723363</v>
          </cell>
          <cell r="T166">
            <v>6034.1151695055396</v>
          </cell>
          <cell r="U166">
            <v>5969.6917391904908</v>
          </cell>
          <cell r="V166">
            <v>6415.4257987548008</v>
          </cell>
          <cell r="W166">
            <v>7966.6281420031883</v>
          </cell>
          <cell r="X166">
            <v>5839.1059186359798</v>
          </cell>
          <cell r="Y166">
            <v>5589.1399465981522</v>
          </cell>
          <cell r="Z166">
            <v>6202.714053888667</v>
          </cell>
          <cell r="AA166">
            <v>5424.5721213535344</v>
          </cell>
          <cell r="AB166">
            <v>6024.9281960676017</v>
          </cell>
          <cell r="AC166">
            <v>5841.4737123334116</v>
          </cell>
          <cell r="AD166">
            <v>6850.2346566748065</v>
          </cell>
          <cell r="AE166">
            <v>6046.0037699253826</v>
          </cell>
          <cell r="AF166">
            <v>6116.0906645579053</v>
          </cell>
          <cell r="AG166">
            <v>6406.4306412317346</v>
          </cell>
          <cell r="AH166">
            <v>7561.1740434418562</v>
          </cell>
          <cell r="AI166">
            <v>9118.1758448891906</v>
          </cell>
          <cell r="AJ166">
            <v>6303.7336604874654</v>
          </cell>
          <cell r="AK166">
            <v>6493.2888154441298</v>
          </cell>
          <cell r="AL166">
            <v>6989.6919286807133</v>
          </cell>
          <cell r="AM166">
            <v>4969.0932071160496</v>
          </cell>
          <cell r="AN166">
            <v>7065.7389586707095</v>
          </cell>
          <cell r="AO166">
            <v>7164.6507706659759</v>
          </cell>
          <cell r="AP166">
            <v>7868.4461334260523</v>
          </cell>
          <cell r="AQ166">
            <v>8179.7772975642201</v>
          </cell>
          <cell r="AR166">
            <v>6996.5799771398779</v>
          </cell>
          <cell r="AS166">
            <v>6766.2950370483859</v>
          </cell>
          <cell r="AT166">
            <v>9814.469913816707</v>
          </cell>
          <cell r="AU166">
            <v>11362.016425977872</v>
          </cell>
          <cell r="AV166">
            <v>6548.9332773550832</v>
          </cell>
          <cell r="AW166">
            <v>8002.3772757345469</v>
          </cell>
          <cell r="AX166">
            <v>8462.6809372438547</v>
          </cell>
          <cell r="AY166">
            <v>6126.0564889470188</v>
          </cell>
          <cell r="AZ166">
            <v>8162.6767373557777</v>
          </cell>
          <cell r="BA166">
            <v>8277.4715639705319</v>
          </cell>
          <cell r="BB166">
            <v>9094.2806488569258</v>
          </cell>
          <cell r="BC166">
            <v>9455.6046028526289</v>
          </cell>
          <cell r="BD166">
            <v>8082.412377280516</v>
          </cell>
          <cell r="BE166">
            <v>7815.148849937028</v>
          </cell>
          <cell r="BF166">
            <v>11352.792124400594</v>
          </cell>
          <cell r="BG166">
            <v>13148.839835570874</v>
          </cell>
          <cell r="BH166">
            <v>7562.8836754009062</v>
          </cell>
          <cell r="BI166">
            <v>9249.7181234060208</v>
          </cell>
          <cell r="BJ166">
            <v>9783.9362106818317</v>
          </cell>
          <cell r="BK166">
            <v>7072.1023761256556</v>
          </cell>
        </row>
        <row r="167"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</row>
        <row r="168">
          <cell r="A168" t="str">
            <v>7600</v>
          </cell>
          <cell r="B168" t="str">
            <v>RENT</v>
          </cell>
          <cell r="D168">
            <v>2526</v>
          </cell>
          <cell r="E168">
            <v>2526</v>
          </cell>
          <cell r="F168">
            <v>2526</v>
          </cell>
          <cell r="G168">
            <v>2526</v>
          </cell>
          <cell r="H168">
            <v>2526</v>
          </cell>
          <cell r="I168">
            <v>2526</v>
          </cell>
          <cell r="J168">
            <v>2526</v>
          </cell>
          <cell r="K168">
            <v>2526</v>
          </cell>
          <cell r="L168">
            <v>2710.137309065371</v>
          </cell>
          <cell r="M168">
            <v>2731.9932551062211</v>
          </cell>
          <cell r="N168">
            <v>2731.9932551062211</v>
          </cell>
          <cell r="O168">
            <v>2731.9932551062211</v>
          </cell>
          <cell r="P168">
            <v>2786</v>
          </cell>
          <cell r="Q168">
            <v>2786</v>
          </cell>
          <cell r="R168">
            <v>2786</v>
          </cell>
          <cell r="S168">
            <v>2786</v>
          </cell>
          <cell r="T168">
            <v>2786</v>
          </cell>
          <cell r="U168">
            <v>2786</v>
          </cell>
          <cell r="V168">
            <v>2786</v>
          </cell>
          <cell r="W168">
            <v>2786</v>
          </cell>
          <cell r="X168">
            <v>2786</v>
          </cell>
          <cell r="Y168">
            <v>2786</v>
          </cell>
          <cell r="Z168">
            <v>2786</v>
          </cell>
          <cell r="AA168">
            <v>2786</v>
          </cell>
          <cell r="AB168">
            <v>2841.7200000000003</v>
          </cell>
          <cell r="AC168">
            <v>2841.7200000000003</v>
          </cell>
          <cell r="AD168">
            <v>2841.7200000000003</v>
          </cell>
          <cell r="AE168">
            <v>2841.7200000000003</v>
          </cell>
          <cell r="AF168">
            <v>2841.7200000000003</v>
          </cell>
          <cell r="AG168">
            <v>2841.7200000000003</v>
          </cell>
          <cell r="AH168">
            <v>2841.7200000000003</v>
          </cell>
          <cell r="AI168">
            <v>2841.7200000000003</v>
          </cell>
          <cell r="AJ168">
            <v>2841.7200000000003</v>
          </cell>
          <cell r="AK168">
            <v>2841.7200000000003</v>
          </cell>
          <cell r="AL168">
            <v>2841.7200000000003</v>
          </cell>
          <cell r="AM168">
            <v>2841.7200000000003</v>
          </cell>
          <cell r="AN168">
            <v>2898.5544000000004</v>
          </cell>
          <cell r="AO168">
            <v>2898.5544000000004</v>
          </cell>
          <cell r="AP168">
            <v>2898.5544000000004</v>
          </cell>
          <cell r="AQ168">
            <v>2898.5544000000004</v>
          </cell>
          <cell r="AR168">
            <v>2898.5544000000004</v>
          </cell>
          <cell r="AS168">
            <v>2898.5544000000004</v>
          </cell>
          <cell r="AT168">
            <v>2898.5544000000004</v>
          </cell>
          <cell r="AU168">
            <v>2898.5544000000004</v>
          </cell>
          <cell r="AV168">
            <v>2898.5544000000004</v>
          </cell>
          <cell r="AW168">
            <v>2898.5544000000004</v>
          </cell>
          <cell r="AX168">
            <v>2898.5544000000004</v>
          </cell>
          <cell r="AY168">
            <v>2898.5544000000004</v>
          </cell>
          <cell r="AZ168">
            <v>2956.5254880000007</v>
          </cell>
          <cell r="BA168">
            <v>2956.5254880000007</v>
          </cell>
          <cell r="BB168">
            <v>2956.5254880000007</v>
          </cell>
          <cell r="BC168">
            <v>2956.5254880000007</v>
          </cell>
          <cell r="BD168">
            <v>2956.5254880000007</v>
          </cell>
          <cell r="BE168">
            <v>2956.5254880000007</v>
          </cell>
          <cell r="BF168">
            <v>2956.5254880000007</v>
          </cell>
          <cell r="BG168">
            <v>2956.5254880000007</v>
          </cell>
          <cell r="BH168">
            <v>2956.5254880000007</v>
          </cell>
          <cell r="BI168">
            <v>6521.7474000000011</v>
          </cell>
          <cell r="BJ168">
            <v>6521.7474000000011</v>
          </cell>
          <cell r="BK168">
            <v>6521.7474000000011</v>
          </cell>
        </row>
        <row r="169">
          <cell r="A169" t="str">
            <v>7520</v>
          </cell>
          <cell r="B169" t="str">
            <v>REPAIRS &amp; MAINENANCE</v>
          </cell>
          <cell r="D169">
            <v>473</v>
          </cell>
          <cell r="E169">
            <v>473</v>
          </cell>
          <cell r="F169">
            <v>473</v>
          </cell>
          <cell r="G169">
            <v>473</v>
          </cell>
          <cell r="H169">
            <v>473</v>
          </cell>
          <cell r="I169">
            <v>473</v>
          </cell>
          <cell r="J169">
            <v>473</v>
          </cell>
          <cell r="K169">
            <v>473</v>
          </cell>
          <cell r="L169">
            <v>473</v>
          </cell>
          <cell r="M169">
            <v>473</v>
          </cell>
          <cell r="N169">
            <v>473</v>
          </cell>
          <cell r="O169">
            <v>473</v>
          </cell>
          <cell r="P169">
            <v>487.19</v>
          </cell>
          <cell r="Q169">
            <v>487.19</v>
          </cell>
          <cell r="R169">
            <v>487.19</v>
          </cell>
          <cell r="S169">
            <v>487.19</v>
          </cell>
          <cell r="T169">
            <v>487.19</v>
          </cell>
          <cell r="U169">
            <v>487.19</v>
          </cell>
          <cell r="V169">
            <v>487.19</v>
          </cell>
          <cell r="W169">
            <v>487.19</v>
          </cell>
          <cell r="X169">
            <v>487.19</v>
          </cell>
          <cell r="Y169">
            <v>487.19</v>
          </cell>
          <cell r="Z169">
            <v>487.19</v>
          </cell>
          <cell r="AA169">
            <v>487.19</v>
          </cell>
          <cell r="AB169">
            <v>496.93380000000002</v>
          </cell>
          <cell r="AC169">
            <v>496.93380000000002</v>
          </cell>
          <cell r="AD169">
            <v>496.93380000000002</v>
          </cell>
          <cell r="AE169">
            <v>496.93380000000002</v>
          </cell>
          <cell r="AF169">
            <v>496.93380000000002</v>
          </cell>
          <cell r="AG169">
            <v>496.93380000000002</v>
          </cell>
          <cell r="AH169">
            <v>496.93380000000002</v>
          </cell>
          <cell r="AI169">
            <v>496.93380000000002</v>
          </cell>
          <cell r="AJ169">
            <v>496.93380000000002</v>
          </cell>
          <cell r="AK169">
            <v>496.93380000000002</v>
          </cell>
          <cell r="AL169">
            <v>496.93380000000002</v>
          </cell>
          <cell r="AM169">
            <v>496.93380000000002</v>
          </cell>
          <cell r="AN169">
            <v>506.87247600000001</v>
          </cell>
          <cell r="AO169">
            <v>506.87247600000001</v>
          </cell>
          <cell r="AP169">
            <v>506.87247600000001</v>
          </cell>
          <cell r="AQ169">
            <v>506.87247600000001</v>
          </cell>
          <cell r="AR169">
            <v>506.87247600000001</v>
          </cell>
          <cell r="AS169">
            <v>506.87247600000001</v>
          </cell>
          <cell r="AT169">
            <v>506.87247600000001</v>
          </cell>
          <cell r="AU169">
            <v>506.87247600000001</v>
          </cell>
          <cell r="AV169">
            <v>506.87247600000001</v>
          </cell>
          <cell r="AW169">
            <v>506.87247600000001</v>
          </cell>
          <cell r="AX169">
            <v>506.87247600000001</v>
          </cell>
          <cell r="AY169">
            <v>506.87247600000001</v>
          </cell>
          <cell r="AZ169">
            <v>517.00992552000002</v>
          </cell>
          <cell r="BA169">
            <v>517.00992552000002</v>
          </cell>
          <cell r="BB169">
            <v>517.00992552000002</v>
          </cell>
          <cell r="BC169">
            <v>517.00992552000002</v>
          </cell>
          <cell r="BD169">
            <v>517.00992552000002</v>
          </cell>
          <cell r="BE169">
            <v>517.00992552000002</v>
          </cell>
          <cell r="BF169">
            <v>517.00992552000002</v>
          </cell>
          <cell r="BG169">
            <v>517.00992552000002</v>
          </cell>
          <cell r="BH169">
            <v>517.00992552000002</v>
          </cell>
          <cell r="BI169">
            <v>517.00992552000002</v>
          </cell>
          <cell r="BJ169">
            <v>517.00992552000002</v>
          </cell>
          <cell r="BK169">
            <v>517.00992552000002</v>
          </cell>
        </row>
        <row r="170">
          <cell r="B170" t="str">
            <v>Property Expenses</v>
          </cell>
          <cell r="D170">
            <v>2999</v>
          </cell>
          <cell r="E170">
            <v>2999</v>
          </cell>
          <cell r="F170">
            <v>2999</v>
          </cell>
          <cell r="G170">
            <v>2999</v>
          </cell>
          <cell r="H170">
            <v>2999</v>
          </cell>
          <cell r="I170">
            <v>2999</v>
          </cell>
          <cell r="J170">
            <v>2999</v>
          </cell>
          <cell r="K170">
            <v>2999</v>
          </cell>
          <cell r="L170">
            <v>3183.137309065371</v>
          </cell>
          <cell r="M170">
            <v>3204.9932551062211</v>
          </cell>
          <cell r="N170">
            <v>3204.9932551062211</v>
          </cell>
          <cell r="O170">
            <v>3204.9932551062211</v>
          </cell>
          <cell r="P170">
            <v>3273.19</v>
          </cell>
          <cell r="Q170">
            <v>3273.19</v>
          </cell>
          <cell r="R170">
            <v>3273.19</v>
          </cell>
          <cell r="S170">
            <v>3273.19</v>
          </cell>
          <cell r="T170">
            <v>3273.19</v>
          </cell>
          <cell r="U170">
            <v>3273.19</v>
          </cell>
          <cell r="V170">
            <v>3273.19</v>
          </cell>
          <cell r="W170">
            <v>3273.19</v>
          </cell>
          <cell r="X170">
            <v>3273.19</v>
          </cell>
          <cell r="Y170">
            <v>3273.19</v>
          </cell>
          <cell r="Z170">
            <v>3273.19</v>
          </cell>
          <cell r="AA170">
            <v>3273.19</v>
          </cell>
          <cell r="AB170">
            <v>3338.6538</v>
          </cell>
          <cell r="AC170">
            <v>3338.6538</v>
          </cell>
          <cell r="AD170">
            <v>3338.6538</v>
          </cell>
          <cell r="AE170">
            <v>3338.6538</v>
          </cell>
          <cell r="AF170">
            <v>3338.6538</v>
          </cell>
          <cell r="AG170">
            <v>3338.6538</v>
          </cell>
          <cell r="AH170">
            <v>3338.6538</v>
          </cell>
          <cell r="AI170">
            <v>3338.6538</v>
          </cell>
          <cell r="AJ170">
            <v>3338.6538</v>
          </cell>
          <cell r="AK170">
            <v>3338.6538</v>
          </cell>
          <cell r="AL170">
            <v>3338.6538</v>
          </cell>
          <cell r="AM170">
            <v>3338.6538</v>
          </cell>
          <cell r="AN170">
            <v>3405.4268760000004</v>
          </cell>
          <cell r="AO170">
            <v>3405.4268760000004</v>
          </cell>
          <cell r="AP170">
            <v>3405.4268760000004</v>
          </cell>
          <cell r="AQ170">
            <v>3405.4268760000004</v>
          </cell>
          <cell r="AR170">
            <v>3405.4268760000004</v>
          </cell>
          <cell r="AS170">
            <v>3405.4268760000004</v>
          </cell>
          <cell r="AT170">
            <v>3405.4268760000004</v>
          </cell>
          <cell r="AU170">
            <v>3405.4268760000004</v>
          </cell>
          <cell r="AV170">
            <v>3405.4268760000004</v>
          </cell>
          <cell r="AW170">
            <v>3405.4268760000004</v>
          </cell>
          <cell r="AX170">
            <v>3405.4268760000004</v>
          </cell>
          <cell r="AY170">
            <v>3405.4268760000004</v>
          </cell>
          <cell r="AZ170">
            <v>3473.5354135200005</v>
          </cell>
          <cell r="BA170">
            <v>3473.5354135200005</v>
          </cell>
          <cell r="BB170">
            <v>3473.5354135200005</v>
          </cell>
          <cell r="BC170">
            <v>3473.5354135200005</v>
          </cell>
          <cell r="BD170">
            <v>3473.5354135200005</v>
          </cell>
          <cell r="BE170">
            <v>3473.5354135200005</v>
          </cell>
          <cell r="BF170">
            <v>3473.5354135200005</v>
          </cell>
          <cell r="BG170">
            <v>3473.5354135200005</v>
          </cell>
          <cell r="BH170">
            <v>3473.5354135200005</v>
          </cell>
          <cell r="BI170">
            <v>7038.7573255200014</v>
          </cell>
          <cell r="BJ170">
            <v>7038.7573255200014</v>
          </cell>
          <cell r="BK170">
            <v>7038.7573255200014</v>
          </cell>
        </row>
        <row r="171">
          <cell r="D171"/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</row>
        <row r="172">
          <cell r="A172" t="str">
            <v>7610</v>
          </cell>
          <cell r="B172" t="str">
            <v>INSURANCE EXPENSE</v>
          </cell>
          <cell r="D172">
            <v>2000.1272727272724</v>
          </cell>
          <cell r="E172">
            <v>2000.1272727272724</v>
          </cell>
          <cell r="F172">
            <v>2000.1272727272724</v>
          </cell>
          <cell r="G172">
            <v>2200.14</v>
          </cell>
          <cell r="H172">
            <v>2200.14</v>
          </cell>
          <cell r="I172">
            <v>2200.14</v>
          </cell>
          <cell r="J172">
            <v>2200.14</v>
          </cell>
          <cell r="K172">
            <v>2200.14</v>
          </cell>
          <cell r="L172">
            <v>2200.14</v>
          </cell>
          <cell r="M172">
            <v>2200.14</v>
          </cell>
          <cell r="N172">
            <v>2200.14</v>
          </cell>
          <cell r="O172">
            <v>2200.14</v>
          </cell>
          <cell r="P172">
            <v>2200.14</v>
          </cell>
          <cell r="Q172">
            <v>2200.14</v>
          </cell>
          <cell r="R172">
            <v>2200.14</v>
          </cell>
          <cell r="S172">
            <v>3158.4166666666665</v>
          </cell>
          <cell r="T172">
            <v>3158.4166666666665</v>
          </cell>
          <cell r="U172">
            <v>28908.416666666668</v>
          </cell>
          <cell r="V172">
            <v>3158.4166666666665</v>
          </cell>
          <cell r="W172">
            <v>3158.4166666666665</v>
          </cell>
          <cell r="X172">
            <v>3158.4166666666665</v>
          </cell>
          <cell r="Y172">
            <v>3158.4166666666665</v>
          </cell>
          <cell r="Z172">
            <v>3158.4166666666665</v>
          </cell>
          <cell r="AA172">
            <v>3158.4166666666665</v>
          </cell>
          <cell r="AB172">
            <v>3158.4166666666665</v>
          </cell>
          <cell r="AC172">
            <v>3158.4166666666665</v>
          </cell>
          <cell r="AD172">
            <v>3158.4166666666665</v>
          </cell>
          <cell r="AE172">
            <v>3643.3799999999997</v>
          </cell>
          <cell r="AF172">
            <v>3643.3799999999997</v>
          </cell>
          <cell r="AG172">
            <v>3643.3799999999997</v>
          </cell>
          <cell r="AH172">
            <v>3643.3799999999997</v>
          </cell>
          <cell r="AI172">
            <v>3643.3799999999997</v>
          </cell>
          <cell r="AJ172">
            <v>3643.3799999999997</v>
          </cell>
          <cell r="AK172">
            <v>3643.3799999999997</v>
          </cell>
          <cell r="AL172">
            <v>3643.3799999999997</v>
          </cell>
          <cell r="AM172">
            <v>3643.3799999999997</v>
          </cell>
          <cell r="AN172">
            <v>3643.3799999999997</v>
          </cell>
          <cell r="AO172">
            <v>3643.3799999999997</v>
          </cell>
          <cell r="AP172">
            <v>3643.3799999999997</v>
          </cell>
          <cell r="AQ172">
            <v>3898.4166</v>
          </cell>
          <cell r="AR172">
            <v>3898.4166</v>
          </cell>
          <cell r="AS172">
            <v>3898.4166</v>
          </cell>
          <cell r="AT172">
            <v>3898.4166</v>
          </cell>
          <cell r="AU172">
            <v>3898.4166</v>
          </cell>
          <cell r="AV172">
            <v>3898.4166</v>
          </cell>
          <cell r="AW172">
            <v>3898.4166</v>
          </cell>
          <cell r="AX172">
            <v>3898.4166</v>
          </cell>
          <cell r="AY172">
            <v>3898.4166</v>
          </cell>
          <cell r="AZ172">
            <v>3898.4166</v>
          </cell>
          <cell r="BA172">
            <v>3898.4166</v>
          </cell>
          <cell r="BB172">
            <v>3898.4166</v>
          </cell>
          <cell r="BC172">
            <v>4171.305762</v>
          </cell>
          <cell r="BD172">
            <v>4171.305762</v>
          </cell>
          <cell r="BE172">
            <v>4171.305762</v>
          </cell>
          <cell r="BF172">
            <v>4171.305762</v>
          </cell>
          <cell r="BG172">
            <v>4171.305762</v>
          </cell>
          <cell r="BH172">
            <v>4171.305762</v>
          </cell>
          <cell r="BI172">
            <v>4171.305762</v>
          </cell>
          <cell r="BJ172">
            <v>4171.305762</v>
          </cell>
          <cell r="BK172">
            <v>4171.305762</v>
          </cell>
        </row>
        <row r="173">
          <cell r="A173" t="str">
            <v>7610-OTWA</v>
          </cell>
          <cell r="B173" t="str">
            <v>INSURANCE EXPENSE -OTWA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</row>
        <row r="174">
          <cell r="A174" t="str">
            <v>7401</v>
          </cell>
          <cell r="B174" t="str">
            <v>TRAINING AND DEVELOPMENT - ADMIN/INTERNAL</v>
          </cell>
          <cell r="D174">
            <v>310</v>
          </cell>
          <cell r="E174">
            <v>310</v>
          </cell>
          <cell r="F174">
            <v>310</v>
          </cell>
          <cell r="G174">
            <v>310</v>
          </cell>
          <cell r="H174">
            <v>310</v>
          </cell>
          <cell r="I174">
            <v>310</v>
          </cell>
          <cell r="J174">
            <v>310</v>
          </cell>
          <cell r="K174">
            <v>310</v>
          </cell>
          <cell r="L174">
            <v>310</v>
          </cell>
          <cell r="M174">
            <v>310</v>
          </cell>
          <cell r="N174">
            <v>310</v>
          </cell>
          <cell r="O174">
            <v>310</v>
          </cell>
          <cell r="P174">
            <v>812.5</v>
          </cell>
          <cell r="Q174">
            <v>812.5</v>
          </cell>
          <cell r="R174">
            <v>812.5</v>
          </cell>
          <cell r="S174">
            <v>812.5</v>
          </cell>
          <cell r="T174">
            <v>812.5</v>
          </cell>
          <cell r="U174">
            <v>812.5</v>
          </cell>
          <cell r="V174">
            <v>812.5</v>
          </cell>
          <cell r="W174">
            <v>812.5</v>
          </cell>
          <cell r="X174">
            <v>812.5</v>
          </cell>
          <cell r="Y174">
            <v>812.5</v>
          </cell>
          <cell r="Z174">
            <v>812.5</v>
          </cell>
          <cell r="AA174">
            <v>812.5</v>
          </cell>
          <cell r="AB174">
            <v>875</v>
          </cell>
          <cell r="AC174">
            <v>875</v>
          </cell>
          <cell r="AD174">
            <v>875</v>
          </cell>
          <cell r="AE174">
            <v>875</v>
          </cell>
          <cell r="AF174">
            <v>875</v>
          </cell>
          <cell r="AG174">
            <v>875</v>
          </cell>
          <cell r="AH174">
            <v>875</v>
          </cell>
          <cell r="AI174">
            <v>875</v>
          </cell>
          <cell r="AJ174">
            <v>875</v>
          </cell>
          <cell r="AK174">
            <v>875</v>
          </cell>
          <cell r="AL174">
            <v>875</v>
          </cell>
          <cell r="AM174">
            <v>875</v>
          </cell>
          <cell r="AN174">
            <v>875</v>
          </cell>
          <cell r="AO174">
            <v>875</v>
          </cell>
          <cell r="AP174">
            <v>875</v>
          </cell>
          <cell r="AQ174">
            <v>875</v>
          </cell>
          <cell r="AR174">
            <v>875</v>
          </cell>
          <cell r="AS174">
            <v>875</v>
          </cell>
          <cell r="AT174">
            <v>875</v>
          </cell>
          <cell r="AU174">
            <v>875</v>
          </cell>
          <cell r="AV174">
            <v>875</v>
          </cell>
          <cell r="AW174">
            <v>875</v>
          </cell>
          <cell r="AX174">
            <v>875</v>
          </cell>
          <cell r="AY174">
            <v>875</v>
          </cell>
          <cell r="AZ174">
            <v>875</v>
          </cell>
          <cell r="BA174">
            <v>875</v>
          </cell>
          <cell r="BB174">
            <v>875</v>
          </cell>
          <cell r="BC174">
            <v>875</v>
          </cell>
          <cell r="BD174">
            <v>875</v>
          </cell>
          <cell r="BE174">
            <v>875</v>
          </cell>
          <cell r="BF174">
            <v>875</v>
          </cell>
          <cell r="BG174">
            <v>875</v>
          </cell>
          <cell r="BH174">
            <v>875</v>
          </cell>
          <cell r="BI174">
            <v>875</v>
          </cell>
          <cell r="BJ174">
            <v>875</v>
          </cell>
          <cell r="BK174">
            <v>875</v>
          </cell>
        </row>
        <row r="175">
          <cell r="A175" t="str">
            <v>7406</v>
          </cell>
          <cell r="B175" t="str">
            <v>TRAINING AND DEVELOPMENT - SPECIALIST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</row>
        <row r="176">
          <cell r="A176" t="str">
            <v>7500</v>
          </cell>
          <cell r="B176" t="str">
            <v>UTLITIES</v>
          </cell>
          <cell r="D176">
            <v>1061</v>
          </cell>
          <cell r="E176">
            <v>1061</v>
          </cell>
          <cell r="F176">
            <v>1061</v>
          </cell>
          <cell r="G176">
            <v>1061</v>
          </cell>
          <cell r="H176">
            <v>1061</v>
          </cell>
          <cell r="I176">
            <v>1061</v>
          </cell>
          <cell r="J176">
            <v>1061</v>
          </cell>
          <cell r="K176">
            <v>1061</v>
          </cell>
          <cell r="L176">
            <v>1103.7865043600398</v>
          </cell>
          <cell r="M176">
            <v>1103.7865043600398</v>
          </cell>
          <cell r="N176">
            <v>1103.7865043600398</v>
          </cell>
          <cell r="O176">
            <v>1103.7865043600398</v>
          </cell>
          <cell r="P176">
            <v>1137</v>
          </cell>
          <cell r="Q176">
            <v>1137</v>
          </cell>
          <cell r="R176">
            <v>1137</v>
          </cell>
          <cell r="S176">
            <v>1137</v>
          </cell>
          <cell r="T176">
            <v>1137</v>
          </cell>
          <cell r="U176">
            <v>1137</v>
          </cell>
          <cell r="V176">
            <v>1137</v>
          </cell>
          <cell r="W176">
            <v>1137</v>
          </cell>
          <cell r="X176">
            <v>1136.9000994908411</v>
          </cell>
          <cell r="Y176">
            <v>1136.9000994908411</v>
          </cell>
          <cell r="Z176">
            <v>1136.9000994908411</v>
          </cell>
          <cell r="AA176">
            <v>1136.9000994908411</v>
          </cell>
          <cell r="AB176">
            <v>1159.74</v>
          </cell>
          <cell r="AC176">
            <v>1159.74</v>
          </cell>
          <cell r="AD176">
            <v>1159.74</v>
          </cell>
          <cell r="AE176">
            <v>1159.74</v>
          </cell>
          <cell r="AF176">
            <v>1159.74</v>
          </cell>
          <cell r="AG176">
            <v>1159.74</v>
          </cell>
          <cell r="AH176">
            <v>1159.74</v>
          </cell>
          <cell r="AI176">
            <v>1159.74</v>
          </cell>
          <cell r="AJ176">
            <v>1159.638101480658</v>
          </cell>
          <cell r="AK176">
            <v>1159.638101480658</v>
          </cell>
          <cell r="AL176">
            <v>1159.638101480658</v>
          </cell>
          <cell r="AM176">
            <v>1159.638101480658</v>
          </cell>
          <cell r="AN176">
            <v>1182.9348</v>
          </cell>
          <cell r="AO176">
            <v>1182.9348</v>
          </cell>
          <cell r="AP176">
            <v>1182.9348</v>
          </cell>
          <cell r="AQ176">
            <v>1182.9348</v>
          </cell>
          <cell r="AR176">
            <v>1182.9348</v>
          </cell>
          <cell r="AS176">
            <v>1182.9348</v>
          </cell>
          <cell r="AT176">
            <v>1182.9348</v>
          </cell>
          <cell r="AU176">
            <v>1182.9348</v>
          </cell>
          <cell r="AV176">
            <v>1182.8308635102712</v>
          </cell>
          <cell r="AW176">
            <v>1182.8308635102712</v>
          </cell>
          <cell r="AX176">
            <v>1182.8308635102712</v>
          </cell>
          <cell r="AY176">
            <v>1182.8308635102712</v>
          </cell>
          <cell r="AZ176">
            <v>1206.593496</v>
          </cell>
          <cell r="BA176">
            <v>1206.593496</v>
          </cell>
          <cell r="BB176">
            <v>1206.593496</v>
          </cell>
          <cell r="BC176">
            <v>1206.593496</v>
          </cell>
          <cell r="BD176">
            <v>1206.593496</v>
          </cell>
          <cell r="BE176">
            <v>1206.593496</v>
          </cell>
          <cell r="BF176">
            <v>1206.593496</v>
          </cell>
          <cell r="BG176">
            <v>1206.593496</v>
          </cell>
          <cell r="BH176">
            <v>1206.4874807804767</v>
          </cell>
          <cell r="BI176">
            <v>1206.4874807804767</v>
          </cell>
          <cell r="BJ176">
            <v>1206.4874807804767</v>
          </cell>
          <cell r="BK176">
            <v>1206.4874807804767</v>
          </cell>
        </row>
        <row r="177">
          <cell r="A177" t="str">
            <v>7710</v>
          </cell>
          <cell r="B177" t="str">
            <v>OFFICE EXPENSE</v>
          </cell>
          <cell r="D177">
            <v>1178.74</v>
          </cell>
          <cell r="E177">
            <v>1178.74</v>
          </cell>
          <cell r="F177">
            <v>1178.74</v>
          </cell>
          <cell r="G177">
            <v>1178.74</v>
          </cell>
          <cell r="H177">
            <v>1178.74</v>
          </cell>
          <cell r="I177">
            <v>1178.74</v>
          </cell>
          <cell r="J177">
            <v>1178.74</v>
          </cell>
          <cell r="K177">
            <v>1178.74</v>
          </cell>
          <cell r="L177">
            <v>1178.74</v>
          </cell>
          <cell r="M177">
            <v>1178.74</v>
          </cell>
          <cell r="N177">
            <v>1178.74</v>
          </cell>
          <cell r="O177">
            <v>1178.74</v>
          </cell>
          <cell r="P177">
            <v>1781.7950000000001</v>
          </cell>
          <cell r="Q177">
            <v>1781.7950000000001</v>
          </cell>
          <cell r="R177">
            <v>1781.7950000000001</v>
          </cell>
          <cell r="S177">
            <v>1781.7950000000001</v>
          </cell>
          <cell r="T177">
            <v>1781.7950000000001</v>
          </cell>
          <cell r="U177">
            <v>1781.7950000000001</v>
          </cell>
          <cell r="V177">
            <v>1781.7950000000001</v>
          </cell>
          <cell r="W177">
            <v>1781.7950000000001</v>
          </cell>
          <cell r="X177">
            <v>1781.7950000000001</v>
          </cell>
          <cell r="Y177">
            <v>1781.7950000000001</v>
          </cell>
          <cell r="Z177">
            <v>1781.7950000000001</v>
          </cell>
          <cell r="AA177">
            <v>1781.7950000000001</v>
          </cell>
          <cell r="AB177">
            <v>1817.4309000000001</v>
          </cell>
          <cell r="AC177">
            <v>1817.4309000000001</v>
          </cell>
          <cell r="AD177">
            <v>1817.4309000000001</v>
          </cell>
          <cell r="AE177">
            <v>1817.4309000000001</v>
          </cell>
          <cell r="AF177">
            <v>1817.4309000000001</v>
          </cell>
          <cell r="AG177">
            <v>1817.4309000000001</v>
          </cell>
          <cell r="AH177">
            <v>1817.4309000000001</v>
          </cell>
          <cell r="AI177">
            <v>1817.4309000000001</v>
          </cell>
          <cell r="AJ177">
            <v>1817.4309000000001</v>
          </cell>
          <cell r="AK177">
            <v>1817.4309000000001</v>
          </cell>
          <cell r="AL177">
            <v>1817.4309000000001</v>
          </cell>
          <cell r="AM177">
            <v>1817.4309000000001</v>
          </cell>
          <cell r="AN177">
            <v>1853.7795180000001</v>
          </cell>
          <cell r="AO177">
            <v>1853.7795180000001</v>
          </cell>
          <cell r="AP177">
            <v>1853.7795180000001</v>
          </cell>
          <cell r="AQ177">
            <v>1853.7795180000001</v>
          </cell>
          <cell r="AR177">
            <v>1853.7795180000001</v>
          </cell>
          <cell r="AS177">
            <v>1853.7795180000001</v>
          </cell>
          <cell r="AT177">
            <v>1853.7795180000001</v>
          </cell>
          <cell r="AU177">
            <v>1853.7795180000001</v>
          </cell>
          <cell r="AV177">
            <v>1853.7795180000001</v>
          </cell>
          <cell r="AW177">
            <v>1853.7795180000001</v>
          </cell>
          <cell r="AX177">
            <v>1853.7795180000001</v>
          </cell>
          <cell r="AY177">
            <v>1853.7795180000001</v>
          </cell>
          <cell r="AZ177">
            <v>1890.85510836</v>
          </cell>
          <cell r="BA177">
            <v>1890.85510836</v>
          </cell>
          <cell r="BB177">
            <v>1890.85510836</v>
          </cell>
          <cell r="BC177">
            <v>1890.85510836</v>
          </cell>
          <cell r="BD177">
            <v>1890.85510836</v>
          </cell>
          <cell r="BE177">
            <v>1890.85510836</v>
          </cell>
          <cell r="BF177">
            <v>1890.85510836</v>
          </cell>
          <cell r="BG177">
            <v>1890.85510836</v>
          </cell>
          <cell r="BH177">
            <v>1890.85510836</v>
          </cell>
          <cell r="BI177">
            <v>1890.85510836</v>
          </cell>
          <cell r="BJ177">
            <v>1890.85510836</v>
          </cell>
          <cell r="BK177">
            <v>1890.85510836</v>
          </cell>
        </row>
        <row r="178">
          <cell r="A178" t="str">
            <v>7711</v>
          </cell>
          <cell r="B178" t="str">
            <v>OFFICE EXPENSE - IT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</row>
        <row r="179">
          <cell r="A179" t="str">
            <v>7718</v>
          </cell>
          <cell r="B179" t="str">
            <v>CELLULAR TELEPHONE</v>
          </cell>
          <cell r="D179">
            <v>270</v>
          </cell>
          <cell r="E179">
            <v>270</v>
          </cell>
          <cell r="F179">
            <v>270</v>
          </cell>
          <cell r="G179">
            <v>270</v>
          </cell>
          <cell r="H179">
            <v>270</v>
          </cell>
          <cell r="I179">
            <v>270</v>
          </cell>
          <cell r="J179">
            <v>270</v>
          </cell>
          <cell r="K179">
            <v>270</v>
          </cell>
          <cell r="L179">
            <v>270</v>
          </cell>
          <cell r="M179">
            <v>270</v>
          </cell>
          <cell r="N179">
            <v>270</v>
          </cell>
          <cell r="O179">
            <v>270</v>
          </cell>
          <cell r="P179">
            <v>596.26</v>
          </cell>
          <cell r="Q179">
            <v>596.26</v>
          </cell>
          <cell r="R179">
            <v>596.26</v>
          </cell>
          <cell r="S179">
            <v>596.26</v>
          </cell>
          <cell r="T179">
            <v>596.26</v>
          </cell>
          <cell r="U179">
            <v>596.26</v>
          </cell>
          <cell r="V179">
            <v>596.26</v>
          </cell>
          <cell r="W179">
            <v>596.26</v>
          </cell>
          <cell r="X179">
            <v>596.26</v>
          </cell>
          <cell r="Y179">
            <v>596.26</v>
          </cell>
          <cell r="Z179">
            <v>596.26</v>
          </cell>
          <cell r="AA179">
            <v>596.26</v>
          </cell>
          <cell r="AB179">
            <v>608.18520000000001</v>
          </cell>
          <cell r="AC179">
            <v>608.18520000000001</v>
          </cell>
          <cell r="AD179">
            <v>608.18520000000001</v>
          </cell>
          <cell r="AE179">
            <v>608.18520000000001</v>
          </cell>
          <cell r="AF179">
            <v>608.18520000000001</v>
          </cell>
          <cell r="AG179">
            <v>608.18520000000001</v>
          </cell>
          <cell r="AH179">
            <v>608.18520000000001</v>
          </cell>
          <cell r="AI179">
            <v>608.18520000000001</v>
          </cell>
          <cell r="AJ179">
            <v>608.18520000000001</v>
          </cell>
          <cell r="AK179">
            <v>608.18520000000001</v>
          </cell>
          <cell r="AL179">
            <v>608.18520000000001</v>
          </cell>
          <cell r="AM179">
            <v>608.18520000000001</v>
          </cell>
          <cell r="AN179">
            <v>620.34890399999995</v>
          </cell>
          <cell r="AO179">
            <v>620.34890399999995</v>
          </cell>
          <cell r="AP179">
            <v>620.34890399999995</v>
          </cell>
          <cell r="AQ179">
            <v>620.34890399999995</v>
          </cell>
          <cell r="AR179">
            <v>620.34890399999995</v>
          </cell>
          <cell r="AS179">
            <v>620.34890399999995</v>
          </cell>
          <cell r="AT179">
            <v>620.34890399999995</v>
          </cell>
          <cell r="AU179">
            <v>620.34890399999995</v>
          </cell>
          <cell r="AV179">
            <v>620.34890399999995</v>
          </cell>
          <cell r="AW179">
            <v>620.34890399999995</v>
          </cell>
          <cell r="AX179">
            <v>620.34890399999995</v>
          </cell>
          <cell r="AY179">
            <v>620.34890399999995</v>
          </cell>
          <cell r="AZ179">
            <v>632.75588207999999</v>
          </cell>
          <cell r="BA179">
            <v>632.75588207999999</v>
          </cell>
          <cell r="BB179">
            <v>632.75588207999999</v>
          </cell>
          <cell r="BC179">
            <v>632.75588207999999</v>
          </cell>
          <cell r="BD179">
            <v>632.75588207999999</v>
          </cell>
          <cell r="BE179">
            <v>632.75588207999999</v>
          </cell>
          <cell r="BF179">
            <v>632.75588207999999</v>
          </cell>
          <cell r="BG179">
            <v>632.75588207999999</v>
          </cell>
          <cell r="BH179">
            <v>632.75588207999999</v>
          </cell>
          <cell r="BI179">
            <v>632.75588207999999</v>
          </cell>
          <cell r="BJ179">
            <v>632.75588207999999</v>
          </cell>
          <cell r="BK179">
            <v>632.75588207999999</v>
          </cell>
        </row>
        <row r="180">
          <cell r="A180" t="str">
            <v>7715</v>
          </cell>
          <cell r="B180" t="str">
            <v>TELEPHONE AND FAX EXPENSE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</row>
        <row r="181">
          <cell r="A181" t="str">
            <v>7715-OTWA</v>
          </cell>
          <cell r="B181" t="str">
            <v>TELEPHONE AND FAX EXPENSE - OTWA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</row>
        <row r="182">
          <cell r="A182" t="str">
            <v>7725</v>
          </cell>
          <cell r="B182" t="str">
            <v>TRAVEL AND AUTOMOBILE EXPENSE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</row>
        <row r="183">
          <cell r="A183" t="str">
            <v>7725-OTWA</v>
          </cell>
          <cell r="B183" t="str">
            <v>TRAVEL AND AUTOMOBILE EXPENSE -OTWA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</row>
        <row r="184">
          <cell r="A184" t="str">
            <v>7745</v>
          </cell>
          <cell r="B184" t="str">
            <v>SUBSCRIPTION &amp; MEMBERSHIP</v>
          </cell>
          <cell r="D184">
            <v>1276</v>
          </cell>
          <cell r="E184">
            <v>1276</v>
          </cell>
          <cell r="F184">
            <v>1276</v>
          </cell>
          <cell r="G184">
            <v>1276</v>
          </cell>
          <cell r="H184">
            <v>1276</v>
          </cell>
          <cell r="I184">
            <v>1276</v>
          </cell>
          <cell r="J184">
            <v>1276</v>
          </cell>
          <cell r="K184">
            <v>1276</v>
          </cell>
          <cell r="L184">
            <v>1276</v>
          </cell>
          <cell r="M184">
            <v>1276</v>
          </cell>
          <cell r="N184">
            <v>1276</v>
          </cell>
          <cell r="O184">
            <v>1276</v>
          </cell>
          <cell r="P184">
            <v>1130.3</v>
          </cell>
          <cell r="Q184">
            <v>1130.3</v>
          </cell>
          <cell r="R184">
            <v>1130.3</v>
          </cell>
          <cell r="S184">
            <v>1130.3</v>
          </cell>
          <cell r="T184">
            <v>1130.3</v>
          </cell>
          <cell r="U184">
            <v>1130.3</v>
          </cell>
          <cell r="V184">
            <v>1130.3</v>
          </cell>
          <cell r="W184">
            <v>1130.3</v>
          </cell>
          <cell r="X184">
            <v>1130.3</v>
          </cell>
          <cell r="Y184">
            <v>1130.3</v>
          </cell>
          <cell r="Z184">
            <v>1130.3</v>
          </cell>
          <cell r="AA184">
            <v>1130.3</v>
          </cell>
          <cell r="AB184">
            <v>1152.9059999999999</v>
          </cell>
          <cell r="AC184">
            <v>1152.9059999999999</v>
          </cell>
          <cell r="AD184">
            <v>1152.9059999999999</v>
          </cell>
          <cell r="AE184">
            <v>1152.9059999999999</v>
          </cell>
          <cell r="AF184">
            <v>1152.9059999999999</v>
          </cell>
          <cell r="AG184">
            <v>1152.9059999999999</v>
          </cell>
          <cell r="AH184">
            <v>1152.9059999999999</v>
          </cell>
          <cell r="AI184">
            <v>1152.9059999999999</v>
          </cell>
          <cell r="AJ184">
            <v>1152.9059999999999</v>
          </cell>
          <cell r="AK184">
            <v>1152.9059999999999</v>
          </cell>
          <cell r="AL184">
            <v>1152.9059999999999</v>
          </cell>
          <cell r="AM184">
            <v>1152.9059999999999</v>
          </cell>
          <cell r="AN184">
            <v>1175.9641200000001</v>
          </cell>
          <cell r="AO184">
            <v>1175.9641200000001</v>
          </cell>
          <cell r="AP184">
            <v>1175.9641200000001</v>
          </cell>
          <cell r="AQ184">
            <v>1175.9641200000001</v>
          </cell>
          <cell r="AR184">
            <v>1175.9641200000001</v>
          </cell>
          <cell r="AS184">
            <v>1175.9641200000001</v>
          </cell>
          <cell r="AT184">
            <v>1175.9641200000001</v>
          </cell>
          <cell r="AU184">
            <v>1175.9641200000001</v>
          </cell>
          <cell r="AV184">
            <v>1175.9641200000001</v>
          </cell>
          <cell r="AW184">
            <v>1175.9641200000001</v>
          </cell>
          <cell r="AX184">
            <v>1175.9641200000001</v>
          </cell>
          <cell r="AY184">
            <v>1175.9641200000001</v>
          </cell>
          <cell r="AZ184">
            <v>1199.4834023999999</v>
          </cell>
          <cell r="BA184">
            <v>1199.4834023999999</v>
          </cell>
          <cell r="BB184">
            <v>1199.4834023999999</v>
          </cell>
          <cell r="BC184">
            <v>1199.4834023999999</v>
          </cell>
          <cell r="BD184">
            <v>1199.4834023999999</v>
          </cell>
          <cell r="BE184">
            <v>1199.4834023999999</v>
          </cell>
          <cell r="BF184">
            <v>1199.4834023999999</v>
          </cell>
          <cell r="BG184">
            <v>1199.4834023999999</v>
          </cell>
          <cell r="BH184">
            <v>1199.4834023999999</v>
          </cell>
          <cell r="BI184">
            <v>1199.4834023999999</v>
          </cell>
          <cell r="BJ184">
            <v>1199.4834023999999</v>
          </cell>
          <cell r="BK184">
            <v>1199.4834023999999</v>
          </cell>
        </row>
        <row r="185">
          <cell r="A185" t="str">
            <v>7720</v>
          </cell>
          <cell r="B185" t="str">
            <v>CELLULAR TELEPHONE - IT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</row>
        <row r="186">
          <cell r="A186" t="str">
            <v>7799</v>
          </cell>
          <cell r="B186" t="str">
            <v>BAD DEBT EXPENSE</v>
          </cell>
          <cell r="D186">
            <v>500</v>
          </cell>
          <cell r="E186">
            <v>500</v>
          </cell>
          <cell r="F186">
            <v>500</v>
          </cell>
          <cell r="G186">
            <v>500</v>
          </cell>
          <cell r="H186">
            <v>500</v>
          </cell>
          <cell r="I186">
            <v>500</v>
          </cell>
          <cell r="J186">
            <v>500</v>
          </cell>
          <cell r="K186">
            <v>500</v>
          </cell>
          <cell r="L186">
            <v>500</v>
          </cell>
          <cell r="M186">
            <v>500</v>
          </cell>
          <cell r="N186">
            <v>500</v>
          </cell>
          <cell r="O186">
            <v>500</v>
          </cell>
          <cell r="P186">
            <v>515</v>
          </cell>
          <cell r="Q186">
            <v>515</v>
          </cell>
          <cell r="R186">
            <v>515</v>
          </cell>
          <cell r="S186">
            <v>515</v>
          </cell>
          <cell r="T186">
            <v>515</v>
          </cell>
          <cell r="U186">
            <v>515</v>
          </cell>
          <cell r="V186">
            <v>515</v>
          </cell>
          <cell r="W186">
            <v>515</v>
          </cell>
          <cell r="X186">
            <v>515</v>
          </cell>
          <cell r="Y186">
            <v>515</v>
          </cell>
          <cell r="Z186">
            <v>515</v>
          </cell>
          <cell r="AA186">
            <v>515</v>
          </cell>
          <cell r="AB186">
            <v>525.29999999999995</v>
          </cell>
          <cell r="AC186">
            <v>525.29999999999995</v>
          </cell>
          <cell r="AD186">
            <v>525.29999999999995</v>
          </cell>
          <cell r="AE186">
            <v>525.29999999999995</v>
          </cell>
          <cell r="AF186">
            <v>525.29999999999995</v>
          </cell>
          <cell r="AG186">
            <v>525.29999999999995</v>
          </cell>
          <cell r="AH186">
            <v>525.29999999999995</v>
          </cell>
          <cell r="AI186">
            <v>525.29999999999995</v>
          </cell>
          <cell r="AJ186">
            <v>525.29999999999995</v>
          </cell>
          <cell r="AK186">
            <v>525.29999999999995</v>
          </cell>
          <cell r="AL186">
            <v>525.29999999999995</v>
          </cell>
          <cell r="AM186">
            <v>525.29999999999995</v>
          </cell>
          <cell r="AN186">
            <v>535.80599999999993</v>
          </cell>
          <cell r="AO186">
            <v>535.80599999999993</v>
          </cell>
          <cell r="AP186">
            <v>535.80599999999993</v>
          </cell>
          <cell r="AQ186">
            <v>535.80599999999993</v>
          </cell>
          <cell r="AR186">
            <v>535.80599999999993</v>
          </cell>
          <cell r="AS186">
            <v>535.80599999999993</v>
          </cell>
          <cell r="AT186">
            <v>535.80599999999993</v>
          </cell>
          <cell r="AU186">
            <v>535.80599999999993</v>
          </cell>
          <cell r="AV186">
            <v>535.80599999999993</v>
          </cell>
          <cell r="AW186">
            <v>535.80599999999993</v>
          </cell>
          <cell r="AX186">
            <v>535.80599999999993</v>
          </cell>
          <cell r="AY186">
            <v>535.80599999999993</v>
          </cell>
          <cell r="AZ186">
            <v>546.52211999999997</v>
          </cell>
          <cell r="BA186">
            <v>546.52211999999997</v>
          </cell>
          <cell r="BB186">
            <v>546.52211999999997</v>
          </cell>
          <cell r="BC186">
            <v>546.52211999999997</v>
          </cell>
          <cell r="BD186">
            <v>546.52211999999997</v>
          </cell>
          <cell r="BE186">
            <v>546.52211999999997</v>
          </cell>
          <cell r="BF186">
            <v>546.52211999999997</v>
          </cell>
          <cell r="BG186">
            <v>546.52211999999997</v>
          </cell>
          <cell r="BH186">
            <v>546.52211999999997</v>
          </cell>
          <cell r="BI186">
            <v>546.52211999999997</v>
          </cell>
          <cell r="BJ186">
            <v>546.52211999999997</v>
          </cell>
          <cell r="BK186">
            <v>546.52211999999997</v>
          </cell>
        </row>
        <row r="187">
          <cell r="B187" t="str">
            <v>Office Expenses</v>
          </cell>
          <cell r="D187">
            <v>6595.8672727272724</v>
          </cell>
          <cell r="E187">
            <v>6595.8672727272724</v>
          </cell>
          <cell r="F187">
            <v>6595.8672727272724</v>
          </cell>
          <cell r="G187">
            <v>6795.88</v>
          </cell>
          <cell r="H187">
            <v>6795.88</v>
          </cell>
          <cell r="I187">
            <v>6795.88</v>
          </cell>
          <cell r="J187">
            <v>6795.88</v>
          </cell>
          <cell r="K187">
            <v>6795.88</v>
          </cell>
          <cell r="L187">
            <v>6838.6665043600397</v>
          </cell>
          <cell r="M187">
            <v>6838.6665043600397</v>
          </cell>
          <cell r="N187">
            <v>6838.6665043600397</v>
          </cell>
          <cell r="O187">
            <v>6838.6665043600397</v>
          </cell>
          <cell r="P187">
            <v>8172.9949999999999</v>
          </cell>
          <cell r="Q187">
            <v>8172.9949999999999</v>
          </cell>
          <cell r="R187">
            <v>8172.9949999999999</v>
          </cell>
          <cell r="S187">
            <v>9131.2716666666656</v>
          </cell>
          <cell r="T187">
            <v>9131.2716666666656</v>
          </cell>
          <cell r="U187">
            <v>34881.271666666675</v>
          </cell>
          <cell r="V187">
            <v>9131.2716666666656</v>
          </cell>
          <cell r="W187">
            <v>9131.2716666666656</v>
          </cell>
          <cell r="X187">
            <v>9131.1717661575076</v>
          </cell>
          <cell r="Y187">
            <v>9131.1717661575076</v>
          </cell>
          <cell r="Z187">
            <v>9131.1717661575076</v>
          </cell>
          <cell r="AA187">
            <v>9131.1717661575076</v>
          </cell>
          <cell r="AB187">
            <v>9296.9787666666671</v>
          </cell>
          <cell r="AC187">
            <v>9296.9787666666671</v>
          </cell>
          <cell r="AD187">
            <v>9296.9787666666671</v>
          </cell>
          <cell r="AE187">
            <v>9781.9420999999984</v>
          </cell>
          <cell r="AF187">
            <v>9781.9420999999984</v>
          </cell>
          <cell r="AG187">
            <v>9781.9420999999984</v>
          </cell>
          <cell r="AH187">
            <v>9781.9420999999984</v>
          </cell>
          <cell r="AI187">
            <v>9781.9420999999984</v>
          </cell>
          <cell r="AJ187">
            <v>9781.8402014806561</v>
          </cell>
          <cell r="AK187">
            <v>9781.8402014806561</v>
          </cell>
          <cell r="AL187">
            <v>9781.8402014806561</v>
          </cell>
          <cell r="AM187">
            <v>9781.8402014806561</v>
          </cell>
          <cell r="AN187">
            <v>9887.2133420000009</v>
          </cell>
          <cell r="AO187">
            <v>9887.2133420000009</v>
          </cell>
          <cell r="AP187">
            <v>9887.2133420000009</v>
          </cell>
          <cell r="AQ187">
            <v>10142.249942000002</v>
          </cell>
          <cell r="AR187">
            <v>10142.249942000002</v>
          </cell>
          <cell r="AS187">
            <v>10142.249942000002</v>
          </cell>
          <cell r="AT187">
            <v>10142.249942000002</v>
          </cell>
          <cell r="AU187">
            <v>10142.249942000002</v>
          </cell>
          <cell r="AV187">
            <v>10142.146005510273</v>
          </cell>
          <cell r="AW187">
            <v>10142.146005510273</v>
          </cell>
          <cell r="AX187">
            <v>10142.146005510273</v>
          </cell>
          <cell r="AY187">
            <v>10142.146005510273</v>
          </cell>
          <cell r="AZ187">
            <v>10249.626608839999</v>
          </cell>
          <cell r="BA187">
            <v>10249.626608839999</v>
          </cell>
          <cell r="BB187">
            <v>10249.626608839999</v>
          </cell>
          <cell r="BC187">
            <v>10522.515770839998</v>
          </cell>
          <cell r="BD187">
            <v>10522.515770839998</v>
          </cell>
          <cell r="BE187">
            <v>10522.515770839998</v>
          </cell>
          <cell r="BF187">
            <v>10522.515770839998</v>
          </cell>
          <cell r="BG187">
            <v>10522.515770839998</v>
          </cell>
          <cell r="BH187">
            <v>10522.409755620476</v>
          </cell>
          <cell r="BI187">
            <v>10522.409755620476</v>
          </cell>
          <cell r="BJ187">
            <v>10522.409755620476</v>
          </cell>
          <cell r="BK187">
            <v>10522.409755620476</v>
          </cell>
        </row>
        <row r="188"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</row>
        <row r="189">
          <cell r="A189" t="str">
            <v>7700</v>
          </cell>
          <cell r="B189" t="str">
            <v>PROFESSIONAL FEES - ACCOUNTING</v>
          </cell>
          <cell r="D189">
            <v>1250</v>
          </cell>
          <cell r="E189">
            <v>1250</v>
          </cell>
          <cell r="F189">
            <v>1250</v>
          </cell>
          <cell r="G189">
            <v>1250</v>
          </cell>
          <cell r="H189">
            <v>1250</v>
          </cell>
          <cell r="I189">
            <v>1250</v>
          </cell>
          <cell r="J189">
            <v>1250</v>
          </cell>
          <cell r="K189">
            <v>1250</v>
          </cell>
          <cell r="L189">
            <v>1250</v>
          </cell>
          <cell r="M189">
            <v>1250</v>
          </cell>
          <cell r="N189">
            <v>1250</v>
          </cell>
          <cell r="O189">
            <v>1250</v>
          </cell>
          <cell r="P189">
            <v>1287.5</v>
          </cell>
          <cell r="Q189">
            <v>1287.5</v>
          </cell>
          <cell r="R189">
            <v>1287.5</v>
          </cell>
          <cell r="S189">
            <v>1287.5</v>
          </cell>
          <cell r="T189">
            <v>1287.5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500</v>
          </cell>
          <cell r="AC189">
            <v>500</v>
          </cell>
          <cell r="AD189">
            <v>500</v>
          </cell>
          <cell r="AE189">
            <v>500</v>
          </cell>
          <cell r="AF189">
            <v>500</v>
          </cell>
          <cell r="AG189">
            <v>500</v>
          </cell>
          <cell r="AH189">
            <v>500</v>
          </cell>
          <cell r="AI189">
            <v>500</v>
          </cell>
          <cell r="AJ189">
            <v>500</v>
          </cell>
          <cell r="AK189">
            <v>500</v>
          </cell>
          <cell r="AL189">
            <v>500</v>
          </cell>
          <cell r="AM189">
            <v>500</v>
          </cell>
          <cell r="AN189">
            <v>510</v>
          </cell>
          <cell r="AO189">
            <v>510</v>
          </cell>
          <cell r="AP189">
            <v>510</v>
          </cell>
          <cell r="AQ189">
            <v>510</v>
          </cell>
          <cell r="AR189">
            <v>510</v>
          </cell>
          <cell r="AS189">
            <v>510</v>
          </cell>
          <cell r="AT189">
            <v>510</v>
          </cell>
          <cell r="AU189">
            <v>510</v>
          </cell>
          <cell r="AV189">
            <v>510</v>
          </cell>
          <cell r="AW189">
            <v>510</v>
          </cell>
          <cell r="AX189">
            <v>510</v>
          </cell>
          <cell r="AY189">
            <v>510</v>
          </cell>
          <cell r="AZ189">
            <v>520.20000000000005</v>
          </cell>
          <cell r="BA189">
            <v>520.20000000000005</v>
          </cell>
          <cell r="BB189">
            <v>520.20000000000005</v>
          </cell>
          <cell r="BC189">
            <v>520.20000000000005</v>
          </cell>
          <cell r="BD189">
            <v>520.20000000000005</v>
          </cell>
          <cell r="BE189">
            <v>520.20000000000005</v>
          </cell>
          <cell r="BF189">
            <v>520.20000000000005</v>
          </cell>
          <cell r="BG189">
            <v>520.20000000000005</v>
          </cell>
          <cell r="BH189">
            <v>520.20000000000005</v>
          </cell>
          <cell r="BI189">
            <v>520.20000000000005</v>
          </cell>
          <cell r="BJ189">
            <v>520.20000000000005</v>
          </cell>
          <cell r="BK189">
            <v>520.20000000000005</v>
          </cell>
        </row>
        <row r="190">
          <cell r="A190" t="str">
            <v>7702</v>
          </cell>
          <cell r="B190" t="str">
            <v>PROFESSIONAL FEES - LEGAL</v>
          </cell>
          <cell r="D190">
            <v>500</v>
          </cell>
          <cell r="E190">
            <v>500</v>
          </cell>
          <cell r="F190">
            <v>500</v>
          </cell>
          <cell r="G190">
            <v>500</v>
          </cell>
          <cell r="H190">
            <v>500</v>
          </cell>
          <cell r="I190">
            <v>500</v>
          </cell>
          <cell r="J190">
            <v>500</v>
          </cell>
          <cell r="K190">
            <v>500</v>
          </cell>
          <cell r="L190">
            <v>500</v>
          </cell>
          <cell r="M190">
            <v>500</v>
          </cell>
          <cell r="N190">
            <v>500</v>
          </cell>
          <cell r="O190">
            <v>18500</v>
          </cell>
          <cell r="P190">
            <v>515</v>
          </cell>
          <cell r="Q190">
            <v>515</v>
          </cell>
          <cell r="R190">
            <v>515</v>
          </cell>
          <cell r="S190">
            <v>515</v>
          </cell>
          <cell r="T190">
            <v>515</v>
          </cell>
          <cell r="U190">
            <v>515</v>
          </cell>
          <cell r="V190">
            <v>515</v>
          </cell>
          <cell r="W190">
            <v>515</v>
          </cell>
          <cell r="X190">
            <v>515</v>
          </cell>
          <cell r="Y190">
            <v>515</v>
          </cell>
          <cell r="Z190">
            <v>515</v>
          </cell>
          <cell r="AA190">
            <v>515</v>
          </cell>
          <cell r="AB190">
            <v>525.29999999999995</v>
          </cell>
          <cell r="AC190">
            <v>525.29999999999995</v>
          </cell>
          <cell r="AD190">
            <v>525.29999999999995</v>
          </cell>
          <cell r="AE190">
            <v>525.29999999999995</v>
          </cell>
          <cell r="AF190">
            <v>525.29999999999995</v>
          </cell>
          <cell r="AG190">
            <v>525.29999999999995</v>
          </cell>
          <cell r="AH190">
            <v>525.29999999999995</v>
          </cell>
          <cell r="AI190">
            <v>525.29999999999995</v>
          </cell>
          <cell r="AJ190">
            <v>525.29999999999995</v>
          </cell>
          <cell r="AK190">
            <v>525.29999999999995</v>
          </cell>
          <cell r="AL190">
            <v>525.29999999999995</v>
          </cell>
          <cell r="AM190">
            <v>525.29999999999995</v>
          </cell>
          <cell r="AN190">
            <v>535.80599999999993</v>
          </cell>
          <cell r="AO190">
            <v>535.80599999999993</v>
          </cell>
          <cell r="AP190">
            <v>535.80599999999993</v>
          </cell>
          <cell r="AQ190">
            <v>535.80599999999993</v>
          </cell>
          <cell r="AR190">
            <v>535.80599999999993</v>
          </cell>
          <cell r="AS190">
            <v>535.80599999999993</v>
          </cell>
          <cell r="AT190">
            <v>535.80599999999993</v>
          </cell>
          <cell r="AU190">
            <v>535.80599999999993</v>
          </cell>
          <cell r="AV190">
            <v>535.80599999999993</v>
          </cell>
          <cell r="AW190">
            <v>535.80599999999993</v>
          </cell>
          <cell r="AX190">
            <v>535.80599999999993</v>
          </cell>
          <cell r="AY190">
            <v>535.80599999999993</v>
          </cell>
          <cell r="AZ190">
            <v>546.52211999999997</v>
          </cell>
          <cell r="BA190">
            <v>546.52211999999997</v>
          </cell>
          <cell r="BB190">
            <v>546.52211999999997</v>
          </cell>
          <cell r="BC190">
            <v>546.52211999999997</v>
          </cell>
          <cell r="BD190">
            <v>546.52211999999997</v>
          </cell>
          <cell r="BE190">
            <v>546.52211999999997</v>
          </cell>
          <cell r="BF190">
            <v>546.52211999999997</v>
          </cell>
          <cell r="BG190">
            <v>546.52211999999997</v>
          </cell>
          <cell r="BH190">
            <v>546.52211999999997</v>
          </cell>
          <cell r="BI190">
            <v>546.52211999999997</v>
          </cell>
          <cell r="BJ190">
            <v>546.52211999999997</v>
          </cell>
          <cell r="BK190">
            <v>546.52211999999997</v>
          </cell>
        </row>
        <row r="191">
          <cell r="A191" t="str">
            <v>7705</v>
          </cell>
          <cell r="B191" t="str">
            <v>CONSULTING EXPENSES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</row>
        <row r="192">
          <cell r="B192" t="str">
            <v>Prefessional Fees</v>
          </cell>
          <cell r="D192">
            <v>1750</v>
          </cell>
          <cell r="E192">
            <v>1750</v>
          </cell>
          <cell r="F192">
            <v>1750</v>
          </cell>
          <cell r="G192">
            <v>1750</v>
          </cell>
          <cell r="H192">
            <v>1750</v>
          </cell>
          <cell r="I192">
            <v>1750</v>
          </cell>
          <cell r="J192">
            <v>1750</v>
          </cell>
          <cell r="K192">
            <v>1750</v>
          </cell>
          <cell r="L192">
            <v>1750</v>
          </cell>
          <cell r="M192">
            <v>1750</v>
          </cell>
          <cell r="N192">
            <v>1750</v>
          </cell>
          <cell r="O192">
            <v>19750</v>
          </cell>
          <cell r="P192">
            <v>1802.5</v>
          </cell>
          <cell r="Q192">
            <v>1802.5</v>
          </cell>
          <cell r="R192">
            <v>1802.5</v>
          </cell>
          <cell r="S192">
            <v>1802.5</v>
          </cell>
          <cell r="T192">
            <v>1802.5</v>
          </cell>
          <cell r="U192">
            <v>515</v>
          </cell>
          <cell r="V192">
            <v>515</v>
          </cell>
          <cell r="W192">
            <v>515</v>
          </cell>
          <cell r="X192">
            <v>515</v>
          </cell>
          <cell r="Y192">
            <v>515</v>
          </cell>
          <cell r="Z192">
            <v>515</v>
          </cell>
          <cell r="AA192">
            <v>515</v>
          </cell>
          <cell r="AB192">
            <v>1025.3</v>
          </cell>
          <cell r="AC192">
            <v>1025.3</v>
          </cell>
          <cell r="AD192">
            <v>1025.3</v>
          </cell>
          <cell r="AE192">
            <v>1025.3</v>
          </cell>
          <cell r="AF192">
            <v>1025.3</v>
          </cell>
          <cell r="AG192">
            <v>1025.3</v>
          </cell>
          <cell r="AH192">
            <v>1025.3</v>
          </cell>
          <cell r="AI192">
            <v>1025.3</v>
          </cell>
          <cell r="AJ192">
            <v>1025.3</v>
          </cell>
          <cell r="AK192">
            <v>1025.3</v>
          </cell>
          <cell r="AL192">
            <v>1025.3</v>
          </cell>
          <cell r="AM192">
            <v>1025.3</v>
          </cell>
          <cell r="AN192">
            <v>1045.806</v>
          </cell>
          <cell r="AO192">
            <v>1045.806</v>
          </cell>
          <cell r="AP192">
            <v>1045.806</v>
          </cell>
          <cell r="AQ192">
            <v>1045.806</v>
          </cell>
          <cell r="AR192">
            <v>1045.806</v>
          </cell>
          <cell r="AS192">
            <v>1045.806</v>
          </cell>
          <cell r="AT192">
            <v>1045.806</v>
          </cell>
          <cell r="AU192">
            <v>1045.806</v>
          </cell>
          <cell r="AV192">
            <v>1045.806</v>
          </cell>
          <cell r="AW192">
            <v>1045.806</v>
          </cell>
          <cell r="AX192">
            <v>1045.806</v>
          </cell>
          <cell r="AY192">
            <v>1045.806</v>
          </cell>
          <cell r="AZ192">
            <v>1066.7221199999999</v>
          </cell>
          <cell r="BA192">
            <v>1066.7221199999999</v>
          </cell>
          <cell r="BB192">
            <v>1066.7221199999999</v>
          </cell>
          <cell r="BC192">
            <v>1066.7221199999999</v>
          </cell>
          <cell r="BD192">
            <v>1066.7221199999999</v>
          </cell>
          <cell r="BE192">
            <v>1066.7221199999999</v>
          </cell>
          <cell r="BF192">
            <v>1066.7221199999999</v>
          </cell>
          <cell r="BG192">
            <v>1066.7221199999999</v>
          </cell>
          <cell r="BH192">
            <v>1066.7221199999999</v>
          </cell>
          <cell r="BI192">
            <v>1066.7221199999999</v>
          </cell>
          <cell r="BJ192">
            <v>1066.7221199999999</v>
          </cell>
          <cell r="BK192">
            <v>1066.7221199999999</v>
          </cell>
        </row>
        <row r="193"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</row>
        <row r="194">
          <cell r="A194" t="str">
            <v>7703</v>
          </cell>
          <cell r="B194" t="str">
            <v>STRATEGIC PLANNING</v>
          </cell>
          <cell r="D194">
            <v>3750</v>
          </cell>
          <cell r="E194">
            <v>3750</v>
          </cell>
          <cell r="F194">
            <v>3750</v>
          </cell>
          <cell r="G194">
            <v>3750</v>
          </cell>
          <cell r="H194">
            <v>3750</v>
          </cell>
          <cell r="I194">
            <v>3750</v>
          </cell>
          <cell r="J194">
            <v>3750</v>
          </cell>
          <cell r="K194">
            <v>3750</v>
          </cell>
          <cell r="L194">
            <v>3750</v>
          </cell>
          <cell r="M194">
            <v>0</v>
          </cell>
          <cell r="N194">
            <v>0</v>
          </cell>
          <cell r="O194">
            <v>0</v>
          </cell>
          <cell r="P194">
            <v>3541.666666666667</v>
          </cell>
          <cell r="Q194">
            <v>3541.666666666667</v>
          </cell>
          <cell r="R194">
            <v>3541.666666666667</v>
          </cell>
          <cell r="S194">
            <v>3541.666666666667</v>
          </cell>
          <cell r="T194">
            <v>3541.666666666667</v>
          </cell>
          <cell r="U194">
            <v>3541.666666666667</v>
          </cell>
          <cell r="V194">
            <v>3541.666666666667</v>
          </cell>
          <cell r="W194">
            <v>3541.666666666667</v>
          </cell>
          <cell r="X194">
            <v>3541.666666666667</v>
          </cell>
          <cell r="Y194">
            <v>3541.666666666667</v>
          </cell>
          <cell r="Z194">
            <v>3541.666666666667</v>
          </cell>
          <cell r="AA194">
            <v>3541.666666666667</v>
          </cell>
          <cell r="AB194">
            <v>3612.5000000000005</v>
          </cell>
          <cell r="AC194">
            <v>3612.5000000000005</v>
          </cell>
          <cell r="AD194">
            <v>3612.5000000000005</v>
          </cell>
          <cell r="AE194">
            <v>3612.5000000000005</v>
          </cell>
          <cell r="AF194">
            <v>3612.5000000000005</v>
          </cell>
          <cell r="AG194">
            <v>3612.5000000000005</v>
          </cell>
          <cell r="AH194">
            <v>3612.5000000000005</v>
          </cell>
          <cell r="AI194">
            <v>3612.5000000000005</v>
          </cell>
          <cell r="AJ194">
            <v>3612.5000000000005</v>
          </cell>
          <cell r="AK194">
            <v>3612.5000000000005</v>
          </cell>
          <cell r="AL194">
            <v>3612.5000000000005</v>
          </cell>
          <cell r="AM194">
            <v>3612.5000000000005</v>
          </cell>
          <cell r="AN194">
            <v>3684.7500000000005</v>
          </cell>
          <cell r="AO194">
            <v>3684.7500000000005</v>
          </cell>
          <cell r="AP194">
            <v>3684.7500000000005</v>
          </cell>
          <cell r="AQ194">
            <v>3684.7500000000005</v>
          </cell>
          <cell r="AR194">
            <v>3684.7500000000005</v>
          </cell>
          <cell r="AS194">
            <v>3684.7500000000005</v>
          </cell>
          <cell r="AT194">
            <v>3684.7500000000005</v>
          </cell>
          <cell r="AU194">
            <v>3684.7500000000005</v>
          </cell>
          <cell r="AV194">
            <v>3684.7500000000005</v>
          </cell>
          <cell r="AW194">
            <v>3684.7500000000005</v>
          </cell>
          <cell r="AX194">
            <v>3684.7500000000005</v>
          </cell>
          <cell r="AY194">
            <v>3684.7500000000005</v>
          </cell>
          <cell r="AZ194">
            <v>3758.4450000000006</v>
          </cell>
          <cell r="BA194">
            <v>3758.4450000000006</v>
          </cell>
          <cell r="BB194">
            <v>3758.4450000000006</v>
          </cell>
          <cell r="BC194">
            <v>3758.4450000000006</v>
          </cell>
          <cell r="BD194">
            <v>3758.4450000000006</v>
          </cell>
          <cell r="BE194">
            <v>3758.4450000000006</v>
          </cell>
          <cell r="BF194">
            <v>3758.4450000000006</v>
          </cell>
          <cell r="BG194">
            <v>3758.4450000000006</v>
          </cell>
          <cell r="BH194">
            <v>3758.4450000000006</v>
          </cell>
          <cell r="BI194">
            <v>3758.4450000000006</v>
          </cell>
          <cell r="BJ194">
            <v>3758.4450000000006</v>
          </cell>
          <cell r="BK194">
            <v>3758.4450000000006</v>
          </cell>
        </row>
        <row r="195">
          <cell r="B195" t="str">
            <v>Strategic Planning</v>
          </cell>
          <cell r="D195">
            <v>3750</v>
          </cell>
          <cell r="E195">
            <v>3750</v>
          </cell>
          <cell r="F195">
            <v>3750</v>
          </cell>
          <cell r="G195">
            <v>3750</v>
          </cell>
          <cell r="H195">
            <v>3750</v>
          </cell>
          <cell r="I195">
            <v>3750</v>
          </cell>
          <cell r="J195">
            <v>3750</v>
          </cell>
          <cell r="K195">
            <v>3750</v>
          </cell>
          <cell r="L195">
            <v>3750</v>
          </cell>
          <cell r="M195">
            <v>0</v>
          </cell>
          <cell r="N195">
            <v>0</v>
          </cell>
          <cell r="O195">
            <v>0</v>
          </cell>
          <cell r="P195">
            <v>3541.666666666667</v>
          </cell>
          <cell r="Q195">
            <v>3541.666666666667</v>
          </cell>
          <cell r="R195">
            <v>3541.666666666667</v>
          </cell>
          <cell r="S195">
            <v>3541.666666666667</v>
          </cell>
          <cell r="T195">
            <v>3541.666666666667</v>
          </cell>
          <cell r="U195">
            <v>3541.666666666667</v>
          </cell>
          <cell r="V195">
            <v>3541.666666666667</v>
          </cell>
          <cell r="W195">
            <v>3541.666666666667</v>
          </cell>
          <cell r="X195">
            <v>3541.666666666667</v>
          </cell>
          <cell r="Y195">
            <v>3541.666666666667</v>
          </cell>
          <cell r="Z195">
            <v>3541.666666666667</v>
          </cell>
          <cell r="AA195">
            <v>3541.666666666667</v>
          </cell>
          <cell r="AB195">
            <v>3612.5000000000005</v>
          </cell>
          <cell r="AC195">
            <v>3612.5000000000005</v>
          </cell>
          <cell r="AD195">
            <v>3612.5000000000005</v>
          </cell>
          <cell r="AE195">
            <v>3612.5000000000005</v>
          </cell>
          <cell r="AF195">
            <v>3612.5000000000005</v>
          </cell>
          <cell r="AG195">
            <v>3612.5000000000005</v>
          </cell>
          <cell r="AH195">
            <v>3612.5000000000005</v>
          </cell>
          <cell r="AI195">
            <v>3612.5000000000005</v>
          </cell>
          <cell r="AJ195">
            <v>3612.5000000000005</v>
          </cell>
          <cell r="AK195">
            <v>3612.5000000000005</v>
          </cell>
          <cell r="AL195">
            <v>3612.5000000000005</v>
          </cell>
          <cell r="AM195">
            <v>3612.5000000000005</v>
          </cell>
          <cell r="AN195">
            <v>3684.7500000000005</v>
          </cell>
          <cell r="AO195">
            <v>3684.7500000000005</v>
          </cell>
          <cell r="AP195">
            <v>3684.7500000000005</v>
          </cell>
          <cell r="AQ195">
            <v>3684.7500000000005</v>
          </cell>
          <cell r="AR195">
            <v>3684.7500000000005</v>
          </cell>
          <cell r="AS195">
            <v>3684.7500000000005</v>
          </cell>
          <cell r="AT195">
            <v>3684.7500000000005</v>
          </cell>
          <cell r="AU195">
            <v>3684.7500000000005</v>
          </cell>
          <cell r="AV195">
            <v>3684.7500000000005</v>
          </cell>
          <cell r="AW195">
            <v>3684.7500000000005</v>
          </cell>
          <cell r="AX195">
            <v>3684.7500000000005</v>
          </cell>
          <cell r="AY195">
            <v>3684.7500000000005</v>
          </cell>
          <cell r="AZ195">
            <v>3758.4450000000006</v>
          </cell>
          <cell r="BA195">
            <v>3758.4450000000006</v>
          </cell>
          <cell r="BB195">
            <v>3758.4450000000006</v>
          </cell>
          <cell r="BC195">
            <v>3758.4450000000006</v>
          </cell>
          <cell r="BD195">
            <v>3758.4450000000006</v>
          </cell>
          <cell r="BE195">
            <v>3758.4450000000006</v>
          </cell>
          <cell r="BF195">
            <v>3758.4450000000006</v>
          </cell>
          <cell r="BG195">
            <v>3758.4450000000006</v>
          </cell>
          <cell r="BH195">
            <v>3758.4450000000006</v>
          </cell>
          <cell r="BI195">
            <v>3758.4450000000006</v>
          </cell>
          <cell r="BJ195">
            <v>3758.4450000000006</v>
          </cell>
          <cell r="BK195">
            <v>3758.4450000000006</v>
          </cell>
        </row>
        <row r="196">
          <cell r="D196"/>
          <cell r="E196"/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</row>
        <row r="197">
          <cell r="A197" t="str">
            <v>8616</v>
          </cell>
          <cell r="B197" t="str">
            <v>MANAGEMENT FEE - Shared Costs without Executive Office</v>
          </cell>
          <cell r="D197">
            <v>30073</v>
          </cell>
          <cell r="E197">
            <v>30074</v>
          </cell>
          <cell r="F197">
            <v>30075</v>
          </cell>
          <cell r="G197">
            <v>30076</v>
          </cell>
          <cell r="H197">
            <v>30077</v>
          </cell>
          <cell r="I197">
            <v>30078</v>
          </cell>
          <cell r="J197">
            <v>18092.693242824997</v>
          </cell>
          <cell r="K197">
            <v>21347.375366291664</v>
          </cell>
          <cell r="L197">
            <v>25527.697976708332</v>
          </cell>
          <cell r="M197">
            <v>20719.903722541661</v>
          </cell>
          <cell r="N197">
            <v>20719.903722541661</v>
          </cell>
          <cell r="O197">
            <v>20719.903722541661</v>
          </cell>
          <cell r="P197">
            <v>27176</v>
          </cell>
          <cell r="Q197">
            <v>28485</v>
          </cell>
          <cell r="R197">
            <v>33314</v>
          </cell>
          <cell r="S197">
            <v>33314</v>
          </cell>
          <cell r="T197">
            <v>33314</v>
          </cell>
          <cell r="U197">
            <v>33314</v>
          </cell>
          <cell r="V197">
            <v>33314</v>
          </cell>
          <cell r="W197">
            <v>31703.35223918589</v>
          </cell>
          <cell r="X197">
            <v>31703.35223918589</v>
          </cell>
          <cell r="Y197">
            <v>31703.35223918589</v>
          </cell>
          <cell r="Z197">
            <v>31703.35223918589</v>
          </cell>
          <cell r="AA197">
            <v>31703.35223918589</v>
          </cell>
          <cell r="AB197">
            <v>22175.740322939429</v>
          </cell>
          <cell r="AC197">
            <v>22175.740322939429</v>
          </cell>
          <cell r="AD197">
            <v>22175.740322939429</v>
          </cell>
          <cell r="AE197">
            <v>19687.912856686686</v>
          </cell>
          <cell r="AF197">
            <v>21582.013207425083</v>
          </cell>
          <cell r="AG197">
            <v>21582.013207425083</v>
          </cell>
          <cell r="AH197">
            <v>24151.058540758419</v>
          </cell>
          <cell r="AI197">
            <v>24151.058540758419</v>
          </cell>
          <cell r="AJ197">
            <v>24151.058540758419</v>
          </cell>
          <cell r="AK197">
            <v>24151.058540758419</v>
          </cell>
          <cell r="AL197">
            <v>24151.058540758419</v>
          </cell>
          <cell r="AM197">
            <v>24151.058540758419</v>
          </cell>
          <cell r="AN197">
            <v>27665.867441564522</v>
          </cell>
          <cell r="AO197">
            <v>27665.867441564522</v>
          </cell>
          <cell r="AP197">
            <v>27665.867441564522</v>
          </cell>
          <cell r="AQ197">
            <v>27665.867441564522</v>
          </cell>
          <cell r="AR197">
            <v>27665.867441564522</v>
          </cell>
          <cell r="AS197">
            <v>27665.867441564522</v>
          </cell>
          <cell r="AT197">
            <v>27665.867441564522</v>
          </cell>
          <cell r="AU197">
            <v>27665.867441564522</v>
          </cell>
          <cell r="AV197">
            <v>27665.867441564522</v>
          </cell>
          <cell r="AW197">
            <v>27665.867441564522</v>
          </cell>
          <cell r="AX197">
            <v>27665.867441564522</v>
          </cell>
          <cell r="AY197">
            <v>27665.867441564522</v>
          </cell>
          <cell r="AZ197">
            <v>32882.430725864098</v>
          </cell>
          <cell r="BA197">
            <v>32882.430725864098</v>
          </cell>
          <cell r="BB197">
            <v>32882.430725864098</v>
          </cell>
          <cell r="BC197">
            <v>32882.430725864098</v>
          </cell>
          <cell r="BD197">
            <v>32882.430725864098</v>
          </cell>
          <cell r="BE197">
            <v>32882.430725864098</v>
          </cell>
          <cell r="BF197">
            <v>32882.430725864098</v>
          </cell>
          <cell r="BG197">
            <v>32882.430725864098</v>
          </cell>
          <cell r="BH197">
            <v>32882.430725864098</v>
          </cell>
          <cell r="BI197">
            <v>32882.430725864098</v>
          </cell>
          <cell r="BJ197">
            <v>32882.430725864098</v>
          </cell>
          <cell r="BK197">
            <v>32882.430725864098</v>
          </cell>
        </row>
        <row r="198">
          <cell r="B198" t="str">
            <v>Managment Fees - Shared Costs</v>
          </cell>
          <cell r="D198">
            <v>30073</v>
          </cell>
          <cell r="E198">
            <v>30074</v>
          </cell>
          <cell r="F198">
            <v>30075</v>
          </cell>
          <cell r="G198">
            <v>30076</v>
          </cell>
          <cell r="H198">
            <v>30077</v>
          </cell>
          <cell r="I198">
            <v>30078</v>
          </cell>
          <cell r="J198">
            <v>18092.693242824997</v>
          </cell>
          <cell r="K198">
            <v>21347.375366291664</v>
          </cell>
          <cell r="L198">
            <v>25527.697976708332</v>
          </cell>
          <cell r="M198">
            <v>20719.903722541661</v>
          </cell>
          <cell r="N198">
            <v>20719.903722541661</v>
          </cell>
          <cell r="O198">
            <v>20719.903722541661</v>
          </cell>
          <cell r="P198">
            <v>27176</v>
          </cell>
          <cell r="Q198">
            <v>28485</v>
          </cell>
          <cell r="R198">
            <v>33314</v>
          </cell>
          <cell r="S198">
            <v>33314</v>
          </cell>
          <cell r="T198">
            <v>33314</v>
          </cell>
          <cell r="U198">
            <v>33314</v>
          </cell>
          <cell r="V198">
            <v>33314</v>
          </cell>
          <cell r="W198">
            <v>31703.35223918589</v>
          </cell>
          <cell r="X198">
            <v>31703.35223918589</v>
          </cell>
          <cell r="Y198">
            <v>31703.35223918589</v>
          </cell>
          <cell r="Z198">
            <v>31703.35223918589</v>
          </cell>
          <cell r="AA198">
            <v>31703.35223918589</v>
          </cell>
          <cell r="AB198">
            <v>22175.740322939429</v>
          </cell>
          <cell r="AC198">
            <v>22175.740322939429</v>
          </cell>
          <cell r="AD198">
            <v>22175.740322939429</v>
          </cell>
          <cell r="AE198">
            <v>19687.912856686686</v>
          </cell>
          <cell r="AF198">
            <v>21582.013207425083</v>
          </cell>
          <cell r="AG198">
            <v>21582.013207425083</v>
          </cell>
          <cell r="AH198">
            <v>24151.058540758419</v>
          </cell>
          <cell r="AI198">
            <v>24151.058540758419</v>
          </cell>
          <cell r="AJ198">
            <v>24151.058540758419</v>
          </cell>
          <cell r="AK198">
            <v>24151.058540758419</v>
          </cell>
          <cell r="AL198">
            <v>24151.058540758419</v>
          </cell>
          <cell r="AM198">
            <v>24151.058540758419</v>
          </cell>
          <cell r="AN198">
            <v>27665.867441564522</v>
          </cell>
          <cell r="AO198">
            <v>27665.867441564522</v>
          </cell>
          <cell r="AP198">
            <v>27665.867441564522</v>
          </cell>
          <cell r="AQ198">
            <v>27665.867441564522</v>
          </cell>
          <cell r="AR198">
            <v>27665.867441564522</v>
          </cell>
          <cell r="AS198">
            <v>27665.867441564522</v>
          </cell>
          <cell r="AT198">
            <v>27665.867441564522</v>
          </cell>
          <cell r="AU198">
            <v>27665.867441564522</v>
          </cell>
          <cell r="AV198">
            <v>27665.867441564522</v>
          </cell>
          <cell r="AW198">
            <v>27665.867441564522</v>
          </cell>
          <cell r="AX198">
            <v>27665.867441564522</v>
          </cell>
          <cell r="AY198">
            <v>27665.867441564522</v>
          </cell>
          <cell r="AZ198">
            <v>32882.430725864098</v>
          </cell>
          <cell r="BA198">
            <v>32882.430725864098</v>
          </cell>
          <cell r="BB198">
            <v>32882.430725864098</v>
          </cell>
          <cell r="BC198">
            <v>32882.430725864098</v>
          </cell>
          <cell r="BD198">
            <v>32882.430725864098</v>
          </cell>
          <cell r="BE198">
            <v>32882.430725864098</v>
          </cell>
          <cell r="BF198">
            <v>32882.430725864098</v>
          </cell>
          <cell r="BG198">
            <v>32882.430725864098</v>
          </cell>
          <cell r="BH198">
            <v>32882.430725864098</v>
          </cell>
          <cell r="BI198">
            <v>32882.430725864098</v>
          </cell>
          <cell r="BJ198">
            <v>32882.430725864098</v>
          </cell>
          <cell r="BK198">
            <v>32882.430725864098</v>
          </cell>
        </row>
        <row r="199">
          <cell r="D199"/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</row>
        <row r="200">
          <cell r="A200" t="str">
            <v>7760</v>
          </cell>
          <cell r="B200" t="str">
            <v>ADP CHARGES</v>
          </cell>
          <cell r="D200">
            <v>487.37000000000006</v>
          </cell>
          <cell r="E200">
            <v>493.35</v>
          </cell>
          <cell r="F200">
            <v>565.11</v>
          </cell>
          <cell r="G200">
            <v>651.82000000000005</v>
          </cell>
          <cell r="H200">
            <v>735.54000000000008</v>
          </cell>
          <cell r="I200">
            <v>771.42000000000007</v>
          </cell>
          <cell r="J200">
            <v>787.47630000000004</v>
          </cell>
          <cell r="K200">
            <v>971.54189600000018</v>
          </cell>
          <cell r="L200">
            <v>944.67844432000004</v>
          </cell>
          <cell r="M200">
            <v>991.69416877440005</v>
          </cell>
          <cell r="N200">
            <v>990.15843527244795</v>
          </cell>
          <cell r="O200">
            <v>976.72576045065216</v>
          </cell>
          <cell r="P200">
            <v>991.22765802699291</v>
          </cell>
          <cell r="Q200">
            <v>1022.9082059805756</v>
          </cell>
          <cell r="R200">
            <v>1014.0555251665954</v>
          </cell>
          <cell r="S200">
            <v>1181.0964151430237</v>
          </cell>
          <cell r="T200">
            <v>1778.428703348015</v>
          </cell>
          <cell r="U200">
            <v>1870.740196422244</v>
          </cell>
          <cell r="V200">
            <v>2011.1283361100764</v>
          </cell>
          <cell r="W200">
            <v>2076.8710984642976</v>
          </cell>
          <cell r="X200">
            <v>2025.2433657949218</v>
          </cell>
          <cell r="Y200">
            <v>2309.1130890906884</v>
          </cell>
          <cell r="Z200">
            <v>2259.6895019134272</v>
          </cell>
          <cell r="AA200">
            <v>2280.9878030629725</v>
          </cell>
          <cell r="AB200">
            <v>2233.2127300301868</v>
          </cell>
          <cell r="AC200">
            <v>2273.3865625478925</v>
          </cell>
          <cell r="AD200">
            <v>2179.5810637942532</v>
          </cell>
          <cell r="AE200">
            <v>2100.08078294589</v>
          </cell>
          <cell r="AF200">
            <v>2026.6225234420026</v>
          </cell>
          <cell r="AG200">
            <v>1965.8872116604102</v>
          </cell>
          <cell r="AH200">
            <v>1902.6276635742192</v>
          </cell>
          <cell r="AI200">
            <v>1880.0199611425783</v>
          </cell>
          <cell r="AJ200">
            <v>1859.2022040957424</v>
          </cell>
          <cell r="AK200">
            <v>1840.0024765844662</v>
          </cell>
          <cell r="AL200">
            <v>1807.874048364047</v>
          </cell>
          <cell r="AM200">
            <v>1799.6795006883794</v>
          </cell>
          <cell r="AN200">
            <v>1818.1122193850297</v>
          </cell>
          <cell r="AO200">
            <v>1885.3125223826901</v>
          </cell>
          <cell r="AP200">
            <v>1918.6725618980317</v>
          </cell>
          <cell r="AQ200">
            <v>1892.0750783509343</v>
          </cell>
          <cell r="AR200">
            <v>1853.1510197787366</v>
          </cell>
          <cell r="AS200">
            <v>1838.7356957458846</v>
          </cell>
          <cell r="AT200">
            <v>1854.1415593255783</v>
          </cell>
          <cell r="AU200">
            <v>1918.5495884778459</v>
          </cell>
          <cell r="AV200">
            <v>1949.3337553708129</v>
          </cell>
          <cell r="AW200">
            <v>1920.3600293295749</v>
          </cell>
          <cell r="AX200">
            <v>1879.2438870565329</v>
          </cell>
          <cell r="AY200">
            <v>1862.8063658096517</v>
          </cell>
          <cell r="AZ200">
            <v>1871.6897365448795</v>
          </cell>
          <cell r="BA200">
            <v>1930.0585576212891</v>
          </cell>
          <cell r="BB200">
            <v>1955.1256330115862</v>
          </cell>
          <cell r="BC200">
            <v>1920.8152223706593</v>
          </cell>
          <cell r="BD200">
            <v>1874.8617645810064</v>
          </cell>
          <cell r="BE200">
            <v>1854.0767034145256</v>
          </cell>
          <cell r="BF200">
            <v>1863.6584471413637</v>
          </cell>
          <cell r="BG200">
            <v>1922.6697713700546</v>
          </cell>
          <cell r="BH200">
            <v>1948.3279496604503</v>
          </cell>
          <cell r="BI200">
            <v>1914.5613536876144</v>
          </cell>
          <cell r="BJ200">
            <v>1869.1082053926052</v>
          </cell>
          <cell r="BK200">
            <v>1848.7834289611967</v>
          </cell>
        </row>
        <row r="201">
          <cell r="A201" t="str">
            <v>7770</v>
          </cell>
          <cell r="B201" t="str">
            <v>BANK CHARGES</v>
          </cell>
          <cell r="D201">
            <v>306</v>
          </cell>
          <cell r="E201">
            <v>306</v>
          </cell>
          <cell r="F201">
            <v>306</v>
          </cell>
          <cell r="G201">
            <v>306</v>
          </cell>
          <cell r="H201">
            <v>306</v>
          </cell>
          <cell r="I201">
            <v>306</v>
          </cell>
          <cell r="J201">
            <v>306</v>
          </cell>
          <cell r="K201">
            <v>306</v>
          </cell>
          <cell r="L201">
            <v>306</v>
          </cell>
          <cell r="M201">
            <v>306</v>
          </cell>
          <cell r="N201">
            <v>306</v>
          </cell>
          <cell r="O201">
            <v>306</v>
          </cell>
          <cell r="P201">
            <v>412</v>
          </cell>
          <cell r="Q201">
            <v>412</v>
          </cell>
          <cell r="R201">
            <v>412</v>
          </cell>
          <cell r="S201">
            <v>900</v>
          </cell>
          <cell r="T201">
            <v>900</v>
          </cell>
          <cell r="U201">
            <v>900</v>
          </cell>
          <cell r="V201">
            <v>900</v>
          </cell>
          <cell r="W201">
            <v>900</v>
          </cell>
          <cell r="X201">
            <v>900</v>
          </cell>
          <cell r="Y201">
            <v>900</v>
          </cell>
          <cell r="Z201">
            <v>900</v>
          </cell>
          <cell r="AA201">
            <v>900</v>
          </cell>
          <cell r="AB201">
            <v>918</v>
          </cell>
          <cell r="AC201">
            <v>918</v>
          </cell>
          <cell r="AD201">
            <v>918</v>
          </cell>
          <cell r="AE201">
            <v>918</v>
          </cell>
          <cell r="AF201">
            <v>918</v>
          </cell>
          <cell r="AG201">
            <v>918</v>
          </cell>
          <cell r="AH201">
            <v>918</v>
          </cell>
          <cell r="AI201">
            <v>918</v>
          </cell>
          <cell r="AJ201">
            <v>918</v>
          </cell>
          <cell r="AK201">
            <v>918</v>
          </cell>
          <cell r="AL201">
            <v>918</v>
          </cell>
          <cell r="AM201">
            <v>918</v>
          </cell>
          <cell r="AN201">
            <v>936.36</v>
          </cell>
          <cell r="AO201">
            <v>936.36</v>
          </cell>
          <cell r="AP201">
            <v>936.36</v>
          </cell>
          <cell r="AQ201">
            <v>936.36</v>
          </cell>
          <cell r="AR201">
            <v>936.36</v>
          </cell>
          <cell r="AS201">
            <v>936.36</v>
          </cell>
          <cell r="AT201">
            <v>936.36</v>
          </cell>
          <cell r="AU201">
            <v>936.36</v>
          </cell>
          <cell r="AV201">
            <v>936.36</v>
          </cell>
          <cell r="AW201">
            <v>936.36</v>
          </cell>
          <cell r="AX201">
            <v>936.36</v>
          </cell>
          <cell r="AY201">
            <v>936.36</v>
          </cell>
          <cell r="AZ201">
            <v>955.08720000000005</v>
          </cell>
          <cell r="BA201">
            <v>955.08720000000005</v>
          </cell>
          <cell r="BB201">
            <v>955.08720000000005</v>
          </cell>
          <cell r="BC201">
            <v>955.08720000000005</v>
          </cell>
          <cell r="BD201">
            <v>955.08720000000005</v>
          </cell>
          <cell r="BE201">
            <v>955.08720000000005</v>
          </cell>
          <cell r="BF201">
            <v>955.08720000000005</v>
          </cell>
          <cell r="BG201">
            <v>955.08720000000005</v>
          </cell>
          <cell r="BH201">
            <v>955.08720000000005</v>
          </cell>
          <cell r="BI201">
            <v>955.08720000000005</v>
          </cell>
          <cell r="BJ201">
            <v>955.08720000000005</v>
          </cell>
          <cell r="BK201">
            <v>955.08720000000005</v>
          </cell>
        </row>
        <row r="202">
          <cell r="B202" t="str">
            <v>Credit Card &amp; Bank Charges</v>
          </cell>
          <cell r="D202">
            <v>793.37000000000012</v>
          </cell>
          <cell r="E202">
            <v>799.35</v>
          </cell>
          <cell r="F202">
            <v>871.11</v>
          </cell>
          <cell r="G202">
            <v>957.82</v>
          </cell>
          <cell r="H202">
            <v>1041.54</v>
          </cell>
          <cell r="I202">
            <v>1077.42</v>
          </cell>
          <cell r="J202">
            <v>1093.4763</v>
          </cell>
          <cell r="K202">
            <v>1277.5418960000002</v>
          </cell>
          <cell r="L202">
            <v>1250.6784443199999</v>
          </cell>
          <cell r="M202">
            <v>1297.6941687744002</v>
          </cell>
          <cell r="N202">
            <v>1296.1584352724481</v>
          </cell>
          <cell r="O202">
            <v>1282.7257604506522</v>
          </cell>
          <cell r="P202">
            <v>1403.2276580269929</v>
          </cell>
          <cell r="Q202">
            <v>1434.9082059805755</v>
          </cell>
          <cell r="R202">
            <v>1426.0555251665955</v>
          </cell>
          <cell r="S202">
            <v>2081.0964151430235</v>
          </cell>
          <cell r="T202">
            <v>2678.428703348015</v>
          </cell>
          <cell r="U202">
            <v>2770.740196422244</v>
          </cell>
          <cell r="V202">
            <v>2911.1283361100764</v>
          </cell>
          <cell r="W202">
            <v>2976.8710984642976</v>
          </cell>
          <cell r="X202">
            <v>2925.2433657949218</v>
          </cell>
          <cell r="Y202">
            <v>3209.1130890906884</v>
          </cell>
          <cell r="Z202">
            <v>3159.6895019134272</v>
          </cell>
          <cell r="AA202">
            <v>3180.9878030629725</v>
          </cell>
          <cell r="AB202">
            <v>3151.2127300301868</v>
          </cell>
          <cell r="AC202">
            <v>3191.3865625478925</v>
          </cell>
          <cell r="AD202">
            <v>3097.5810637942532</v>
          </cell>
          <cell r="AE202">
            <v>3018.08078294589</v>
          </cell>
          <cell r="AF202">
            <v>2944.6225234420026</v>
          </cell>
          <cell r="AG202">
            <v>2883.8872116604102</v>
          </cell>
          <cell r="AH202">
            <v>2820.6276635742192</v>
          </cell>
          <cell r="AI202">
            <v>2798.0199611425783</v>
          </cell>
          <cell r="AJ202">
            <v>2777.2022040957427</v>
          </cell>
          <cell r="AK202">
            <v>2758.0024765844664</v>
          </cell>
          <cell r="AL202">
            <v>2725.8740483640468</v>
          </cell>
          <cell r="AM202">
            <v>2717.6795006883794</v>
          </cell>
          <cell r="AN202">
            <v>2754.4722193850298</v>
          </cell>
          <cell r="AO202">
            <v>2821.6725223826902</v>
          </cell>
          <cell r="AP202">
            <v>2855.0325618980319</v>
          </cell>
          <cell r="AQ202">
            <v>2828.4350783509344</v>
          </cell>
          <cell r="AR202">
            <v>2789.5110197787367</v>
          </cell>
          <cell r="AS202">
            <v>2775.0956957458848</v>
          </cell>
          <cell r="AT202">
            <v>2790.5015593255785</v>
          </cell>
          <cell r="AU202">
            <v>2854.9095884778458</v>
          </cell>
          <cell r="AV202">
            <v>2885.6937553708131</v>
          </cell>
          <cell r="AW202">
            <v>2856.720029329575</v>
          </cell>
          <cell r="AX202">
            <v>2815.603887056533</v>
          </cell>
          <cell r="AY202">
            <v>2799.1663658096518</v>
          </cell>
          <cell r="AZ202">
            <v>2826.7769365448794</v>
          </cell>
          <cell r="BA202">
            <v>2885.1457576212892</v>
          </cell>
          <cell r="BB202">
            <v>2910.2128330115861</v>
          </cell>
          <cell r="BC202">
            <v>2875.9024223706592</v>
          </cell>
          <cell r="BD202">
            <v>2829.9489645810063</v>
          </cell>
          <cell r="BE202">
            <v>2809.1639034145255</v>
          </cell>
          <cell r="BF202">
            <v>2818.7456471413639</v>
          </cell>
          <cell r="BG202">
            <v>2877.7569713700545</v>
          </cell>
          <cell r="BH202">
            <v>2903.4151496604504</v>
          </cell>
          <cell r="BI202">
            <v>2869.6485536876144</v>
          </cell>
          <cell r="BJ202">
            <v>2824.1954053926052</v>
          </cell>
          <cell r="BK202">
            <v>2803.8706289611969</v>
          </cell>
        </row>
        <row r="203">
          <cell r="D203"/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</row>
        <row r="204">
          <cell r="B204" t="str">
            <v>Total Operating Expenses</v>
          </cell>
          <cell r="D204">
            <v>104441.69611049921</v>
          </cell>
          <cell r="E204">
            <v>101582.74693361655</v>
          </cell>
          <cell r="F204">
            <v>105044.04308072689</v>
          </cell>
          <cell r="G204">
            <v>111103.85810222029</v>
          </cell>
          <cell r="H204">
            <v>107367.20279574041</v>
          </cell>
          <cell r="I204">
            <v>107201.21221780695</v>
          </cell>
          <cell r="J204">
            <v>103481.0327658859</v>
          </cell>
          <cell r="K204">
            <v>101501.50756817801</v>
          </cell>
          <cell r="L204">
            <v>107183.3022996238</v>
          </cell>
          <cell r="M204">
            <v>93817.726996690224</v>
          </cell>
          <cell r="N204">
            <v>100655.41761060587</v>
          </cell>
          <cell r="O204">
            <v>121733.9075339197</v>
          </cell>
          <cell r="P204">
            <v>102081.69561437707</v>
          </cell>
          <cell r="Q204">
            <v>113118.88362559378</v>
          </cell>
          <cell r="R204">
            <v>118245.05907930316</v>
          </cell>
          <cell r="S204">
            <v>118336.97879902195</v>
          </cell>
          <cell r="T204">
            <v>124670.98018800913</v>
          </cell>
          <cell r="U204">
            <v>141808.84675076828</v>
          </cell>
          <cell r="V204">
            <v>110443.80445002044</v>
          </cell>
          <cell r="W204">
            <v>116545.70179480893</v>
          </cell>
          <cell r="X204">
            <v>111779.57127159652</v>
          </cell>
          <cell r="Y204">
            <v>118163.24168952114</v>
          </cell>
          <cell r="Z204">
            <v>113177.27620963438</v>
          </cell>
          <cell r="AA204">
            <v>112131.6825782488</v>
          </cell>
          <cell r="AB204">
            <v>106240.08570517277</v>
          </cell>
          <cell r="AC204">
            <v>108699.42505395628</v>
          </cell>
          <cell r="AD204">
            <v>111834.76049954403</v>
          </cell>
          <cell r="AE204">
            <v>104937.16519902686</v>
          </cell>
          <cell r="AF204">
            <v>116127.89418489388</v>
          </cell>
          <cell r="AG204">
            <v>115595.83884978612</v>
          </cell>
          <cell r="AH204">
            <v>120826.65994124339</v>
          </cell>
          <cell r="AI204">
            <v>122393.05404025907</v>
          </cell>
          <cell r="AJ204">
            <v>123201.74648562449</v>
          </cell>
          <cell r="AK204">
            <v>131191.81381706989</v>
          </cell>
          <cell r="AL204">
            <v>123086.96850208603</v>
          </cell>
          <cell r="AM204">
            <v>124081.87523284572</v>
          </cell>
          <cell r="AN204">
            <v>138044.20931584347</v>
          </cell>
          <cell r="AO204">
            <v>140897.04623083636</v>
          </cell>
          <cell r="AP204">
            <v>143963.39683311179</v>
          </cell>
          <cell r="AQ204">
            <v>138597.14791370285</v>
          </cell>
          <cell r="AR204">
            <v>148701.6057347063</v>
          </cell>
          <cell r="AS204">
            <v>138790.825470582</v>
          </cell>
          <cell r="AT204">
            <v>141570.72621093001</v>
          </cell>
          <cell r="AU204">
            <v>143195.96075224341</v>
          </cell>
          <cell r="AV204">
            <v>141006.12263402389</v>
          </cell>
          <cell r="AW204">
            <v>148559.92890636207</v>
          </cell>
          <cell r="AX204">
            <v>140133.61242559837</v>
          </cell>
          <cell r="AY204">
            <v>139190.61925605466</v>
          </cell>
          <cell r="AZ204">
            <v>154002.38164608279</v>
          </cell>
          <cell r="BA204">
            <v>156949.73908577397</v>
          </cell>
          <cell r="BB204">
            <v>160233.97825405063</v>
          </cell>
          <cell r="BC204">
            <v>156454.78335940541</v>
          </cell>
          <cell r="BD204">
            <v>166720.98846004365</v>
          </cell>
          <cell r="BE204">
            <v>156440.21667153368</v>
          </cell>
          <cell r="BF204">
            <v>159712.41448972406</v>
          </cell>
          <cell r="BG204">
            <v>161561.28472512303</v>
          </cell>
          <cell r="BH204">
            <v>158717.14812002398</v>
          </cell>
          <cell r="BI204">
            <v>170244.23890805623</v>
          </cell>
          <cell r="BJ204">
            <v>161599.38810303702</v>
          </cell>
          <cell r="BK204">
            <v>160347.99262804943</v>
          </cell>
        </row>
        <row r="205">
          <cell r="D205"/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</row>
        <row r="206">
          <cell r="A206" t="str">
            <v>EBITDA</v>
          </cell>
          <cell r="D206">
            <v>-21011.584521432553</v>
          </cell>
          <cell r="E206">
            <v>-10836.353121749911</v>
          </cell>
          <cell r="F206">
            <v>11097.747609939761</v>
          </cell>
          <cell r="G206">
            <v>15419.389933946368</v>
          </cell>
          <cell r="H206">
            <v>23266.089614926241</v>
          </cell>
          <cell r="I206">
            <v>-19433.560751140234</v>
          </cell>
          <cell r="J206">
            <v>48221.113277954079</v>
          </cell>
          <cell r="K206">
            <v>48611.671009121215</v>
          </cell>
          <cell r="L206">
            <v>19309.681870320361</v>
          </cell>
          <cell r="M206">
            <v>41597.863002123064</v>
          </cell>
          <cell r="N206">
            <v>44038.480337185043</v>
          </cell>
          <cell r="O206">
            <v>-32346.326176325529</v>
          </cell>
          <cell r="P206">
            <v>39424.622940166882</v>
          </cell>
          <cell r="Q206">
            <v>20024.890586615642</v>
          </cell>
          <cell r="R206">
            <v>17207.384925569975</v>
          </cell>
          <cell r="S206">
            <v>29584.630241969571</v>
          </cell>
          <cell r="T206">
            <v>32490.998635088647</v>
          </cell>
          <cell r="U206">
            <v>24939.422719576542</v>
          </cell>
          <cell r="V206">
            <v>55111.015675707124</v>
          </cell>
          <cell r="W206">
            <v>107530.45856278684</v>
          </cell>
          <cell r="X206">
            <v>40448.982524898442</v>
          </cell>
          <cell r="Y206">
            <v>22098.858435242655</v>
          </cell>
          <cell r="Z206">
            <v>60624.465997782885</v>
          </cell>
          <cell r="AA206">
            <v>17403.54978337801</v>
          </cell>
          <cell r="AB206">
            <v>47325.545541734289</v>
          </cell>
          <cell r="AC206">
            <v>48888.829901768069</v>
          </cell>
          <cell r="AD206">
            <v>-111746.76049954403</v>
          </cell>
          <cell r="AE206">
            <v>63069.778785266812</v>
          </cell>
          <cell r="AF206">
            <v>51133.519646041488</v>
          </cell>
          <cell r="AG206">
            <v>74090.789356248832</v>
          </cell>
          <cell r="AH206">
            <v>92629.970379438339</v>
          </cell>
          <cell r="AI206">
            <v>154404.92957032853</v>
          </cell>
          <cell r="AJ206">
            <v>50535.526854444557</v>
          </cell>
          <cell r="AK206">
            <v>43059.229969433014</v>
          </cell>
          <cell r="AL206">
            <v>84740.744513196201</v>
          </cell>
          <cell r="AM206">
            <v>-1803.5534654198564</v>
          </cell>
          <cell r="AN206">
            <v>60163.386003602121</v>
          </cell>
          <cell r="AO206">
            <v>60252.063962198852</v>
          </cell>
          <cell r="AP206">
            <v>96633.490681724477</v>
          </cell>
          <cell r="AQ206">
            <v>95882.341806814627</v>
          </cell>
          <cell r="AR206">
            <v>48037.946081537957</v>
          </cell>
          <cell r="AS206">
            <v>65566.820293076395</v>
          </cell>
          <cell r="AT206">
            <v>146485.8999777773</v>
          </cell>
          <cell r="AU206">
            <v>215654.62318057229</v>
          </cell>
          <cell r="AV206">
            <v>41607.532008307637</v>
          </cell>
          <cell r="AW206">
            <v>74026.550495365431</v>
          </cell>
          <cell r="AX206">
            <v>120909.59313956019</v>
          </cell>
          <cell r="AY206">
            <v>15915.470787911647</v>
          </cell>
          <cell r="AZ206">
            <v>81752.246358615695</v>
          </cell>
          <cell r="BA206">
            <v>82135.193221798952</v>
          </cell>
          <cell r="BB206">
            <v>124417.36030586626</v>
          </cell>
          <cell r="BC206">
            <v>120259.16515796218</v>
          </cell>
          <cell r="BD206">
            <v>65684.004622082721</v>
          </cell>
          <cell r="BE206">
            <v>83738.130659474788</v>
          </cell>
          <cell r="BF206">
            <v>178198.26011104175</v>
          </cell>
          <cell r="BG206">
            <v>259860.2878127541</v>
          </cell>
          <cell r="BH206">
            <v>59794.182792933745</v>
          </cell>
          <cell r="BI206">
            <v>93328.919288179663</v>
          </cell>
          <cell r="BJ206">
            <v>146258.8397575873</v>
          </cell>
          <cell r="BK206">
            <v>25187.274767938157</v>
          </cell>
        </row>
        <row r="207">
          <cell r="B207" t="str">
            <v/>
          </cell>
          <cell r="D207">
            <v>-8.827508741130051E-2</v>
          </cell>
          <cell r="E207">
            <v>-4.3100595172902295E-2</v>
          </cell>
          <cell r="F207">
            <v>3.651173346843839E-2</v>
          </cell>
          <cell r="G207">
            <v>4.3548362980883333E-2</v>
          </cell>
          <cell r="H207">
            <v>6.2929355425140915E-2</v>
          </cell>
          <cell r="I207">
            <v>-5.5662470142740908E-2</v>
          </cell>
          <cell r="J207">
            <v>0.10574142426417409</v>
          </cell>
          <cell r="K207">
            <v>0.11576442541591926</v>
          </cell>
          <cell r="L207">
            <v>5.0581535593888435E-2</v>
          </cell>
          <cell r="M207">
            <v>0.10127606121049877</v>
          </cell>
          <cell r="N207">
            <v>0.10248256664319311</v>
          </cell>
          <cell r="O207">
            <v>-0.10279281189509827</v>
          </cell>
          <cell r="P207">
            <v>9.5305566523814736E-2</v>
          </cell>
          <cell r="Q207">
            <v>5.1675588587934647E-2</v>
          </cell>
          <cell r="R207">
            <v>4.6836048027579548E-2</v>
          </cell>
          <cell r="S207">
            <v>6.5627624898365711E-2</v>
          </cell>
          <cell r="T207">
            <v>6.9413973458237563E-2</v>
          </cell>
          <cell r="U207">
            <v>5.338736179857647E-2</v>
          </cell>
          <cell r="V207">
            <v>0.10810814745278238</v>
          </cell>
          <cell r="W207">
            <v>0.16969853438790833</v>
          </cell>
          <cell r="X207">
            <v>8.7644466444800243E-2</v>
          </cell>
          <cell r="Y207">
            <v>5.0837929985690811E-2</v>
          </cell>
          <cell r="Z207">
            <v>0.12444526437353422</v>
          </cell>
          <cell r="AA207">
            <v>4.080821834562199E-2</v>
          </cell>
          <cell r="AB207">
            <v>0.10196584915161383</v>
          </cell>
          <cell r="AC207">
            <v>0.10294874578530135</v>
          </cell>
          <cell r="AD207">
            <v>-0.19883983344464928</v>
          </cell>
          <cell r="AE207">
            <v>0.12703721246217686</v>
          </cell>
          <cell r="AF207">
            <v>0.10234139283922877</v>
          </cell>
          <cell r="AG207">
            <v>0.14012873888048066</v>
          </cell>
          <cell r="AH207">
            <v>0.14672819797057915</v>
          </cell>
          <cell r="AI207">
            <v>0.20285262794302455</v>
          </cell>
          <cell r="AJ207">
            <v>9.6241610912216571E-2</v>
          </cell>
          <cell r="AK207">
            <v>8.0290954199921938E-2</v>
          </cell>
          <cell r="AL207">
            <v>0.14547511019424164</v>
          </cell>
          <cell r="AM207">
            <v>-4.4026272553740987E-3</v>
          </cell>
          <cell r="AN207">
            <v>0.10089642700637556</v>
          </cell>
          <cell r="AO207">
            <v>9.9547463060483801E-2</v>
          </cell>
          <cell r="AP207">
            <v>0.14458648200267457</v>
          </cell>
          <cell r="AQ207">
            <v>0.13728251491154361</v>
          </cell>
          <cell r="AR207">
            <v>8.0601700971491858E-2</v>
          </cell>
          <cell r="AS207">
            <v>0.11430051555406921</v>
          </cell>
          <cell r="AT207">
            <v>0.17259190110705094</v>
          </cell>
          <cell r="AU207">
            <v>0.21938994741049994</v>
          </cell>
          <cell r="AV207">
            <v>7.4726670786699381E-2</v>
          </cell>
          <cell r="AW207">
            <v>0.10867530517054656</v>
          </cell>
          <cell r="AX207">
            <v>0.16643767133682008</v>
          </cell>
          <cell r="AY207">
            <v>3.0687458998357346E-2</v>
          </cell>
          <cell r="AZ207">
            <v>0.11614691953707638</v>
          </cell>
          <cell r="BA207">
            <v>0.1150074238282785</v>
          </cell>
          <cell r="BB207">
            <v>0.15808266101457183</v>
          </cell>
          <cell r="BC207">
            <v>0.14634946614723854</v>
          </cell>
          <cell r="BD207">
            <v>9.4301502697968817E-2</v>
          </cell>
          <cell r="BE207">
            <v>0.12508076268624457</v>
          </cell>
          <cell r="BF207">
            <v>0.1799209216775966</v>
          </cell>
          <cell r="BG207">
            <v>0.22640322253273829</v>
          </cell>
          <cell r="BH207">
            <v>9.1535099539413578E-2</v>
          </cell>
          <cell r="BI207">
            <v>0.11716558401223458</v>
          </cell>
          <cell r="BJ207">
            <v>0.17231213914878865</v>
          </cell>
          <cell r="BK207">
            <v>4.1440218488763857E-2</v>
          </cell>
        </row>
        <row r="208">
          <cell r="A208" t="str">
            <v>8506</v>
          </cell>
          <cell r="B208" t="str">
            <v>Consulting R&amp;M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</row>
        <row r="209">
          <cell r="A209" t="str">
            <v>8617</v>
          </cell>
          <cell r="B209" t="str">
            <v>MANAGEMENT FEE - Shared Costs</v>
          </cell>
          <cell r="D209">
            <v>11308</v>
          </cell>
          <cell r="E209">
            <v>11308</v>
          </cell>
          <cell r="F209">
            <v>11308</v>
          </cell>
          <cell r="G209">
            <v>11308</v>
          </cell>
          <cell r="H209">
            <v>11308</v>
          </cell>
          <cell r="I209">
            <v>11308</v>
          </cell>
          <cell r="J209">
            <v>12355.413350453673</v>
          </cell>
          <cell r="K209">
            <v>12355.413350453673</v>
          </cell>
          <cell r="L209">
            <v>12244.343350453672</v>
          </cell>
          <cell r="M209">
            <v>12244.343350453672</v>
          </cell>
          <cell r="N209">
            <v>12244.343350453672</v>
          </cell>
          <cell r="O209">
            <v>12244.343350453672</v>
          </cell>
          <cell r="P209">
            <v>16447</v>
          </cell>
          <cell r="Q209">
            <v>16447</v>
          </cell>
          <cell r="R209">
            <v>16447</v>
          </cell>
          <cell r="S209">
            <v>16447</v>
          </cell>
          <cell r="T209">
            <v>16447</v>
          </cell>
          <cell r="U209">
            <v>16447</v>
          </cell>
          <cell r="V209">
            <v>16447</v>
          </cell>
          <cell r="W209">
            <v>13170.593992266038</v>
          </cell>
          <cell r="X209">
            <v>13170.593992266038</v>
          </cell>
          <cell r="Y209">
            <v>13170.593992266038</v>
          </cell>
          <cell r="Z209">
            <v>13170.593992266038</v>
          </cell>
          <cell r="AA209">
            <v>13170.593992266038</v>
          </cell>
          <cell r="AB209">
            <v>11986.073741103812</v>
          </cell>
          <cell r="AC209">
            <v>11986.073741103812</v>
          </cell>
          <cell r="AD209">
            <v>11986.073741103812</v>
          </cell>
          <cell r="AE209">
            <v>11986.073741103812</v>
          </cell>
          <cell r="AF209">
            <v>11986.073741103812</v>
          </cell>
          <cell r="AG209">
            <v>12665.293199437145</v>
          </cell>
          <cell r="AH209">
            <v>12665.293199437145</v>
          </cell>
          <cell r="AI209">
            <v>12665.293199437145</v>
          </cell>
          <cell r="AJ209">
            <v>12665.293199437145</v>
          </cell>
          <cell r="AK209">
            <v>12665.293199437145</v>
          </cell>
          <cell r="AL209">
            <v>12665.293199437145</v>
          </cell>
          <cell r="AM209">
            <v>12665.293199437145</v>
          </cell>
          <cell r="AN209">
            <v>12849.810470705099</v>
          </cell>
          <cell r="AO209">
            <v>12849.810470705099</v>
          </cell>
          <cell r="AP209">
            <v>12849.810470705099</v>
          </cell>
          <cell r="AQ209">
            <v>12849.810470705099</v>
          </cell>
          <cell r="AR209">
            <v>12849.810470705099</v>
          </cell>
          <cell r="AS209">
            <v>12849.810470705099</v>
          </cell>
          <cell r="AT209">
            <v>12849.810470705099</v>
          </cell>
          <cell r="AU209">
            <v>12849.810470705099</v>
          </cell>
          <cell r="AV209">
            <v>12849.810470705099</v>
          </cell>
          <cell r="AW209">
            <v>12849.810470705099</v>
          </cell>
          <cell r="AX209">
            <v>12849.810470705099</v>
          </cell>
          <cell r="AY209">
            <v>12849.810470705099</v>
          </cell>
          <cell r="AZ209">
            <v>13015.861405094205</v>
          </cell>
          <cell r="BA209">
            <v>13015.861405094205</v>
          </cell>
          <cell r="BB209">
            <v>13015.861405094205</v>
          </cell>
          <cell r="BC209">
            <v>13015.861405094205</v>
          </cell>
          <cell r="BD209">
            <v>13015.861405094205</v>
          </cell>
          <cell r="BE209">
            <v>13015.861405094205</v>
          </cell>
          <cell r="BF209">
            <v>13015.861405094205</v>
          </cell>
          <cell r="BG209">
            <v>13015.861405094205</v>
          </cell>
          <cell r="BH209">
            <v>13015.861405094205</v>
          </cell>
          <cell r="BI209">
            <v>13015.861405094205</v>
          </cell>
          <cell r="BJ209">
            <v>13015.861405094205</v>
          </cell>
          <cell r="BK209">
            <v>13015.861405094205</v>
          </cell>
        </row>
        <row r="210">
          <cell r="A210" t="str">
            <v>9025</v>
          </cell>
          <cell r="B210" t="str">
            <v>Interest</v>
          </cell>
          <cell r="D210">
            <v>1773.3333333333333</v>
          </cell>
          <cell r="E210">
            <v>1773.3333333333333</v>
          </cell>
          <cell r="F210">
            <v>1773.3333333333333</v>
          </cell>
          <cell r="G210">
            <v>1773.3333333333333</v>
          </cell>
          <cell r="H210">
            <v>1773.3333333333333</v>
          </cell>
          <cell r="I210">
            <v>1773.3333333333333</v>
          </cell>
          <cell r="J210">
            <v>1736.3888888888889</v>
          </cell>
          <cell r="K210">
            <v>1699.4444444444443</v>
          </cell>
          <cell r="L210">
            <v>1662.4999999999998</v>
          </cell>
          <cell r="M210">
            <v>1625.5555555555554</v>
          </cell>
          <cell r="N210">
            <v>1588.6111111111106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</row>
        <row r="211">
          <cell r="A211" t="str">
            <v>Total Depreciation</v>
          </cell>
          <cell r="B211" t="str">
            <v>Depreciation</v>
          </cell>
          <cell r="D211">
            <v>370.35958333333332</v>
          </cell>
          <cell r="E211">
            <v>370.35958333333332</v>
          </cell>
          <cell r="F211">
            <v>370.35958333333332</v>
          </cell>
          <cell r="G211">
            <v>370.35958333333332</v>
          </cell>
          <cell r="H211">
            <v>370.35958333333332</v>
          </cell>
          <cell r="I211">
            <v>370.35958333333332</v>
          </cell>
          <cell r="J211">
            <v>370.35958333333332</v>
          </cell>
          <cell r="K211">
            <v>370.35958333333332</v>
          </cell>
          <cell r="L211">
            <v>370.35958333333332</v>
          </cell>
          <cell r="M211">
            <v>370.35958333333332</v>
          </cell>
          <cell r="N211">
            <v>370.35958333333332</v>
          </cell>
          <cell r="O211">
            <v>370.35958333333332</v>
          </cell>
          <cell r="P211">
            <v>218.68154166666665</v>
          </cell>
          <cell r="Q211">
            <v>218.68154166666665</v>
          </cell>
          <cell r="R211">
            <v>218.68154166666665</v>
          </cell>
          <cell r="S211">
            <v>218.68154166666665</v>
          </cell>
          <cell r="T211">
            <v>218.68154166666665</v>
          </cell>
          <cell r="U211">
            <v>218.68154166666665</v>
          </cell>
          <cell r="V211">
            <v>218.68154166666665</v>
          </cell>
          <cell r="W211">
            <v>218.68154166666665</v>
          </cell>
          <cell r="X211">
            <v>218.68154166666665</v>
          </cell>
          <cell r="Y211">
            <v>218.68154166666665</v>
          </cell>
          <cell r="Z211">
            <v>218.68154166666665</v>
          </cell>
          <cell r="AA211">
            <v>218.68154166666665</v>
          </cell>
          <cell r="AB211">
            <v>132.79199583333332</v>
          </cell>
          <cell r="AC211">
            <v>132.79199583333332</v>
          </cell>
          <cell r="AD211">
            <v>132.79199583333332</v>
          </cell>
          <cell r="AE211">
            <v>132.79199583333332</v>
          </cell>
          <cell r="AF211">
            <v>157.79199583333332</v>
          </cell>
          <cell r="AG211">
            <v>157.79199583333332</v>
          </cell>
          <cell r="AH211">
            <v>207.79199583333335</v>
          </cell>
          <cell r="AI211">
            <v>207.79199583333335</v>
          </cell>
          <cell r="AJ211">
            <v>207.79199583333335</v>
          </cell>
          <cell r="AK211">
            <v>207.79199583333335</v>
          </cell>
          <cell r="AL211">
            <v>207.79199583333335</v>
          </cell>
          <cell r="AM211">
            <v>207.79199583333335</v>
          </cell>
          <cell r="AN211">
            <v>245.31185541666665</v>
          </cell>
          <cell r="AO211">
            <v>245.31185541666665</v>
          </cell>
          <cell r="AP211">
            <v>245.31185541666665</v>
          </cell>
          <cell r="AQ211">
            <v>245.31185541666665</v>
          </cell>
          <cell r="AR211">
            <v>245.31185541666665</v>
          </cell>
          <cell r="AS211">
            <v>270.31185541666667</v>
          </cell>
          <cell r="AT211">
            <v>270.31185541666667</v>
          </cell>
          <cell r="AU211">
            <v>270.31185541666667</v>
          </cell>
          <cell r="AV211">
            <v>270.31185541666667</v>
          </cell>
          <cell r="AW211">
            <v>270.31185541666667</v>
          </cell>
          <cell r="AX211">
            <v>270.31185541666667</v>
          </cell>
          <cell r="AY211">
            <v>270.31185541666667</v>
          </cell>
          <cell r="AZ211">
            <v>237.27202795833335</v>
          </cell>
          <cell r="BA211">
            <v>237.27202795833335</v>
          </cell>
          <cell r="BB211">
            <v>237.27202795833335</v>
          </cell>
          <cell r="BC211">
            <v>237.27202795833335</v>
          </cell>
          <cell r="BD211">
            <v>237.27202795833335</v>
          </cell>
          <cell r="BE211">
            <v>237.27202795833335</v>
          </cell>
          <cell r="BF211">
            <v>237.27202795833335</v>
          </cell>
          <cell r="BG211">
            <v>237.27202795833335</v>
          </cell>
          <cell r="BH211">
            <v>237.27202795833335</v>
          </cell>
          <cell r="BI211">
            <v>237.27202795833335</v>
          </cell>
          <cell r="BJ211">
            <v>237.27202795833335</v>
          </cell>
          <cell r="BK211">
            <v>237.27202795833335</v>
          </cell>
        </row>
        <row r="212">
          <cell r="A212" t="str">
            <v>6495</v>
          </cell>
          <cell r="B212" t="str">
            <v>SUNDRY INCOME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</row>
        <row r="213">
          <cell r="A213" t="str">
            <v>9000</v>
          </cell>
          <cell r="B213" t="str">
            <v>Income Taxes</v>
          </cell>
          <cell r="D213">
            <v>-8960.4521339057956</v>
          </cell>
          <cell r="E213">
            <v>-6314.8919699883099</v>
          </cell>
          <cell r="F213">
            <v>-612.025779748996</v>
          </cell>
          <cell r="G213">
            <v>511.60122449272944</v>
          </cell>
          <cell r="H213">
            <v>2551.7431415474989</v>
          </cell>
          <cell r="I213">
            <v>-8550.1659536298066</v>
          </cell>
          <cell r="J213">
            <v>8777.3273783723253</v>
          </cell>
          <cell r="K213">
            <v>8888.4779440313287</v>
          </cell>
          <cell r="L213">
            <v>1308.4445234986708</v>
          </cell>
          <cell r="M213">
            <v>7112.9771733229391</v>
          </cell>
          <cell r="N213">
            <v>7757.1432359945966</v>
          </cell>
          <cell r="O213">
            <v>-11689.867568629264</v>
          </cell>
          <cell r="P213">
            <v>5917.3247636100632</v>
          </cell>
          <cell r="Q213">
            <v>873.3943516867447</v>
          </cell>
          <cell r="R213">
            <v>140.84287981485932</v>
          </cell>
          <cell r="S213">
            <v>3358.9266620787666</v>
          </cell>
          <cell r="T213">
            <v>4114.5824442897183</v>
          </cell>
          <cell r="U213">
            <v>2151.1727062565701</v>
          </cell>
          <cell r="V213">
            <v>9995.7868748505316</v>
          </cell>
          <cell r="W213">
            <v>24476.707587502067</v>
          </cell>
          <cell r="X213">
            <v>7035.5238176510866</v>
          </cell>
          <cell r="Y213">
            <v>2264.4915543405818</v>
          </cell>
          <cell r="Z213">
            <v>12281.149520601039</v>
          </cell>
          <cell r="AA213">
            <v>1043.7113048557685</v>
          </cell>
          <cell r="AB213">
            <v>9153.7367492472476</v>
          </cell>
          <cell r="AC213">
            <v>9560.1906828560404</v>
          </cell>
          <cell r="AD213">
            <v>20915.056732102683</v>
          </cell>
          <cell r="AE213">
            <v>12107.93616014801</v>
          </cell>
          <cell r="AF213">
            <v>9490.4748751414063</v>
          </cell>
          <cell r="AG213">
            <v>14752.976763128649</v>
          </cell>
          <cell r="AH213">
            <v>20089.955006657929</v>
          </cell>
          <cell r="AI213">
            <v>36151.444396289378</v>
          </cell>
          <cell r="AJ213">
            <v>9145.3996901595328</v>
          </cell>
          <cell r="AK213">
            <v>7201.562500056546</v>
          </cell>
          <cell r="AL213">
            <v>18038.756281434955</v>
          </cell>
          <cell r="AM213">
            <v>-4462.7611930052062</v>
          </cell>
          <cell r="AN213">
            <v>12237.748556144921</v>
          </cell>
          <cell r="AO213">
            <v>12260.804825380035</v>
          </cell>
          <cell r="AP213">
            <v>21719.975772456695</v>
          </cell>
          <cell r="AQ213">
            <v>21524.677064980136</v>
          </cell>
          <cell r="AR213">
            <v>9085.1341764082081</v>
          </cell>
          <cell r="AS213">
            <v>13636.141471408209</v>
          </cell>
          <cell r="AT213">
            <v>34675.10218943045</v>
          </cell>
          <cell r="AU213">
            <v>52658.970222157135</v>
          </cell>
          <cell r="AV213">
            <v>7406.7265173683099</v>
          </cell>
          <cell r="AW213">
            <v>15835.671324003357</v>
          </cell>
          <cell r="AX213">
            <v>28025.262411493994</v>
          </cell>
          <cell r="AY213">
            <v>726.79060006537406</v>
          </cell>
          <cell r="AZ213">
            <v>17809.769360646427</v>
          </cell>
          <cell r="BA213">
            <v>17909.335545074078</v>
          </cell>
          <cell r="BB213">
            <v>28902.698986931544</v>
          </cell>
          <cell r="BC213">
            <v>27821.568248476498</v>
          </cell>
          <cell r="BD213">
            <v>13632.026509147887</v>
          </cell>
          <cell r="BE213">
            <v>18326.09927886978</v>
          </cell>
          <cell r="BF213">
            <v>42885.732936277171</v>
          </cell>
          <cell r="BG213">
            <v>64117.860138722397</v>
          </cell>
          <cell r="BH213">
            <v>12100.672833569124</v>
          </cell>
          <cell r="BI213">
            <v>20819.704322333051</v>
          </cell>
          <cell r="BJ213">
            <v>34581.483644379055</v>
          </cell>
          <cell r="BK213">
            <v>3102.8767470702442</v>
          </cell>
        </row>
        <row r="214">
          <cell r="B214" t="str">
            <v>Donations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</row>
        <row r="215"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</row>
        <row r="216">
          <cell r="A216" t="str">
            <v>Net Income for the period</v>
          </cell>
          <cell r="D216">
            <v>-25502.825304193422</v>
          </cell>
          <cell r="E216">
            <v>-17973.154068428266</v>
          </cell>
          <cell r="F216">
            <v>-1741.9195269779102</v>
          </cell>
          <cell r="G216">
            <v>1456.0957927869713</v>
          </cell>
          <cell r="H216">
            <v>7262.6535567120754</v>
          </cell>
          <cell r="I216">
            <v>-24335.087714177094</v>
          </cell>
          <cell r="J216">
            <v>24981.624076905857</v>
          </cell>
          <cell r="K216">
            <v>25297.975686858437</v>
          </cell>
          <cell r="L216">
            <v>3724.0344130346857</v>
          </cell>
          <cell r="M216">
            <v>20244.627339457566</v>
          </cell>
          <cell r="N216">
            <v>22078.023056292332</v>
          </cell>
          <cell r="O216">
            <v>-33271.16154148327</v>
          </cell>
          <cell r="P216">
            <v>16841.616634890153</v>
          </cell>
          <cell r="Q216">
            <v>2485.814693262233</v>
          </cell>
          <cell r="R216">
            <v>400.8605040884504</v>
          </cell>
          <cell r="S216">
            <v>9560.0220382241387</v>
          </cell>
          <cell r="T216">
            <v>11710.734649132264</v>
          </cell>
          <cell r="U216">
            <v>6122.5684716533069</v>
          </cell>
          <cell r="V216">
            <v>28449.547259189927</v>
          </cell>
          <cell r="W216">
            <v>69664.475441352057</v>
          </cell>
          <cell r="X216">
            <v>20024.18317331465</v>
          </cell>
          <cell r="Y216">
            <v>6445.0913469693678</v>
          </cell>
          <cell r="Z216">
            <v>34954.040943249143</v>
          </cell>
          <cell r="AA216">
            <v>2970.5629445895356</v>
          </cell>
          <cell r="AB216">
            <v>26052.943055549898</v>
          </cell>
          <cell r="AC216">
            <v>27209.773481974884</v>
          </cell>
          <cell r="AD216">
            <v>-144780.68296858386</v>
          </cell>
          <cell r="AE216">
            <v>38842.976888181656</v>
          </cell>
          <cell r="AF216">
            <v>29499.179033962937</v>
          </cell>
          <cell r="AG216">
            <v>46514.727397849703</v>
          </cell>
          <cell r="AH216">
            <v>59666.93017750993</v>
          </cell>
          <cell r="AI216">
            <v>105380.39997876868</v>
          </cell>
          <cell r="AJ216">
            <v>28517.041969014546</v>
          </cell>
          <cell r="AK216">
            <v>22984.582274105989</v>
          </cell>
          <cell r="AL216">
            <v>53828.903036490767</v>
          </cell>
          <cell r="AM216">
            <v>-10213.877467685128</v>
          </cell>
          <cell r="AN216">
            <v>34830.515121335433</v>
          </cell>
          <cell r="AO216">
            <v>34896.136810697048</v>
          </cell>
          <cell r="AP216">
            <v>61818.392583146015</v>
          </cell>
          <cell r="AQ216">
            <v>61262.542415712727</v>
          </cell>
          <cell r="AR216">
            <v>25857.689579007983</v>
          </cell>
          <cell r="AS216">
            <v>38810.556495546422</v>
          </cell>
          <cell r="AT216">
            <v>98690.675462225074</v>
          </cell>
          <cell r="AU216">
            <v>149875.53063229338</v>
          </cell>
          <cell r="AV216">
            <v>21080.683164817561</v>
          </cell>
          <cell r="AW216">
            <v>45070.756845240307</v>
          </cell>
          <cell r="AX216">
            <v>79764.20840194443</v>
          </cell>
          <cell r="AY216">
            <v>2068.5578617245064</v>
          </cell>
          <cell r="AZ216">
            <v>50689.34356491673</v>
          </cell>
          <cell r="BA216">
            <v>50972.724243672332</v>
          </cell>
          <cell r="BB216">
            <v>82261.527885882169</v>
          </cell>
          <cell r="BC216">
            <v>79184.463476433142</v>
          </cell>
          <cell r="BD216">
            <v>38798.844679882299</v>
          </cell>
          <cell r="BE216">
            <v>52158.897947552468</v>
          </cell>
          <cell r="BF216">
            <v>122059.39374171203</v>
          </cell>
          <cell r="BG216">
            <v>182489.29424097919</v>
          </cell>
          <cell r="BH216">
            <v>34440.37652631208</v>
          </cell>
          <cell r="BI216">
            <v>59256.081532794073</v>
          </cell>
          <cell r="BJ216">
            <v>98424.222680155697</v>
          </cell>
          <cell r="BK216">
            <v>8831.2645878153744</v>
          </cell>
        </row>
        <row r="217">
          <cell r="D217">
            <v>-8.1854523159563541E-12</v>
          </cell>
          <cell r="E217">
            <v>0</v>
          </cell>
          <cell r="F217">
            <v>0</v>
          </cell>
          <cell r="G217">
            <v>-2.7284841053187847E-11</v>
          </cell>
          <cell r="H217">
            <v>-3.637978807091713E-11</v>
          </cell>
          <cell r="I217">
            <v>4.9112713895738125E-11</v>
          </cell>
          <cell r="J217">
            <v>0</v>
          </cell>
          <cell r="K217">
            <v>4.1836756281554699E-11</v>
          </cell>
          <cell r="L217">
            <v>7.2759576141834259E-12</v>
          </cell>
          <cell r="M217">
            <v>-2.9103830456733704E-11</v>
          </cell>
          <cell r="N217">
            <v>1.8189894035458565E-11</v>
          </cell>
          <cell r="O217">
            <v>2.0008883439004421E-11</v>
          </cell>
          <cell r="P217">
            <v>-2.2737367544323206E-11</v>
          </cell>
          <cell r="Q217">
            <v>-4.2746250983327627E-11</v>
          </cell>
          <cell r="R217">
            <v>0</v>
          </cell>
          <cell r="S217">
            <v>-4.3655745685100555E-11</v>
          </cell>
          <cell r="T217">
            <v>-1.2732925824820995E-11</v>
          </cell>
          <cell r="U217">
            <v>-9.0949470177292824E-12</v>
          </cell>
          <cell r="V217">
            <v>-4.5474735088646412E-11</v>
          </cell>
          <cell r="W217">
            <v>3.4560798667371273E-11</v>
          </cell>
          <cell r="X217">
            <v>2.0008883439004421E-11</v>
          </cell>
          <cell r="Y217">
            <v>2.0008883439004421E-11</v>
          </cell>
          <cell r="Z217">
            <v>2.9103830456733704E-11</v>
          </cell>
          <cell r="AA217">
            <v>4.1382008930668235E-11</v>
          </cell>
          <cell r="AB217">
            <v>3.3651303965598345E-11</v>
          </cell>
          <cell r="AC217">
            <v>0</v>
          </cell>
          <cell r="AD217">
            <v>-204308.15212918379</v>
          </cell>
          <cell r="AE217">
            <v>4381.9278169911631</v>
          </cell>
          <cell r="AF217">
            <v>2487.8274662527729</v>
          </cell>
          <cell r="AG217">
            <v>4525.4858412527783</v>
          </cell>
          <cell r="AH217">
            <v>2487.8274662527447</v>
          </cell>
          <cell r="AI217">
            <v>2487.8274662527674</v>
          </cell>
          <cell r="AJ217">
            <v>2487.8274662527983</v>
          </cell>
          <cell r="AK217">
            <v>2487.8274662527419</v>
          </cell>
          <cell r="AL217">
            <v>2487.8274662528183</v>
          </cell>
          <cell r="AM217">
            <v>2487.8274662527624</v>
          </cell>
          <cell r="AN217">
            <v>-1.0822986951097846E-10</v>
          </cell>
          <cell r="AO217">
            <v>3.4560798667371273E-11</v>
          </cell>
          <cell r="AP217">
            <v>3.2741809263825417E-11</v>
          </cell>
          <cell r="AQ217">
            <v>2.9103830456733704E-11</v>
          </cell>
          <cell r="AR217">
            <v>6.3664629124104977E-12</v>
          </cell>
          <cell r="AS217">
            <v>-1.4551915228366852E-11</v>
          </cell>
          <cell r="AT217">
            <v>-4.0017766878008842E-11</v>
          </cell>
          <cell r="AU217">
            <v>2.7284841053187847E-11</v>
          </cell>
          <cell r="AV217">
            <v>6.5483618527650833E-11</v>
          </cell>
          <cell r="AW217">
            <v>-3.637978807091713E-12</v>
          </cell>
          <cell r="AX217">
            <v>-1.2732925824820995E-11</v>
          </cell>
          <cell r="AY217">
            <v>-1.9099388737231493E-11</v>
          </cell>
          <cell r="AZ217">
            <v>-1.6370904631912708E-11</v>
          </cell>
          <cell r="BA217">
            <v>-3.4560798667371273E-11</v>
          </cell>
          <cell r="BB217">
            <v>9.0949470177292824E-11</v>
          </cell>
          <cell r="BC217">
            <v>2.7284841053187847E-11</v>
          </cell>
          <cell r="BD217">
            <v>-1.4188117347657681E-10</v>
          </cell>
          <cell r="BE217">
            <v>2.0008883439004421E-11</v>
          </cell>
          <cell r="BF217">
            <v>6.3664629124104977E-11</v>
          </cell>
          <cell r="BG217">
            <v>4.1836756281554699E-11</v>
          </cell>
          <cell r="BH217">
            <v>-3.4560798667371273E-11</v>
          </cell>
          <cell r="BI217">
            <v>7.2759576141834259E-12</v>
          </cell>
          <cell r="BJ217">
            <v>-7.2759576141834259E-11</v>
          </cell>
          <cell r="BK217">
            <v>6.5483618527650833E-11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-2.7284841053187847E-11</v>
          </cell>
          <cell r="H218">
            <v>-3.6834535421803594E-11</v>
          </cell>
          <cell r="I218">
            <v>4.7293724492192268E-11</v>
          </cell>
          <cell r="J218">
            <v>0</v>
          </cell>
          <cell r="K218">
            <v>4.2746250983327627E-11</v>
          </cell>
          <cell r="L218">
            <v>9.0949470177292824E-12</v>
          </cell>
          <cell r="M218">
            <v>-3.092281986027956E-11</v>
          </cell>
          <cell r="N218">
            <v>2.0918378140777349E-11</v>
          </cell>
          <cell r="O218">
            <v>1.8189894035458565E-11</v>
          </cell>
          <cell r="P218">
            <v>-2.3646862246096134E-11</v>
          </cell>
          <cell r="Q218">
            <v>-4.2405190470162779E-11</v>
          </cell>
          <cell r="R218">
            <v>0</v>
          </cell>
          <cell r="S218">
            <v>-4.411049303598702E-11</v>
          </cell>
          <cell r="T218">
            <v>-1.3642420526593924E-11</v>
          </cell>
          <cell r="U218">
            <v>-9.0949470177292824E-12</v>
          </cell>
          <cell r="V218">
            <v>-4.3655745685100555E-11</v>
          </cell>
          <cell r="W218">
            <v>3.1832314562052488E-11</v>
          </cell>
          <cell r="X218">
            <v>2.1373125491663814E-11</v>
          </cell>
          <cell r="Y218">
            <v>1.9099388737231493E-11</v>
          </cell>
          <cell r="Z218">
            <v>3.1832314562052488E-11</v>
          </cell>
          <cell r="AA218">
            <v>4.1154635255225003E-11</v>
          </cell>
          <cell r="AB218">
            <v>3.5470293369144201E-11</v>
          </cell>
          <cell r="AC218">
            <v>0</v>
          </cell>
          <cell r="AD218">
            <v>-204308.15212918381</v>
          </cell>
          <cell r="AE218">
            <v>4381.9278169911631</v>
          </cell>
          <cell r="AF218">
            <v>2487.8274662527756</v>
          </cell>
          <cell r="AG218">
            <v>4525.4858412527756</v>
          </cell>
          <cell r="AH218">
            <v>2487.8274662527456</v>
          </cell>
          <cell r="AI218">
            <v>2487.8274662527729</v>
          </cell>
          <cell r="AJ218">
            <v>2487.8274662527992</v>
          </cell>
          <cell r="AK218">
            <v>2487.827466252741</v>
          </cell>
          <cell r="AL218">
            <v>2487.8274662528183</v>
          </cell>
          <cell r="AM218">
            <v>2487.8274662527633</v>
          </cell>
          <cell r="AN218">
            <v>-1.0732037480920553E-10</v>
          </cell>
          <cell r="AO218">
            <v>3.0468072509393096E-11</v>
          </cell>
          <cell r="AP218">
            <v>3.092281986027956E-11</v>
          </cell>
          <cell r="AQ218">
            <v>3.0013325158506632E-11</v>
          </cell>
          <cell r="AR218">
            <v>7.2759576141834259E-12</v>
          </cell>
          <cell r="AS218">
            <v>-1.0913936421275139E-11</v>
          </cell>
          <cell r="AT218">
            <v>-5.2750692702829838E-11</v>
          </cell>
          <cell r="AU218">
            <v>7.2759576141834259E-12</v>
          </cell>
          <cell r="AV218">
            <v>6.5483618527650833E-11</v>
          </cell>
          <cell r="AW218">
            <v>-8.1854523159563541E-12</v>
          </cell>
          <cell r="AX218">
            <v>-1.6370904631912708E-11</v>
          </cell>
          <cell r="AY218">
            <v>-2.0008883439004421E-11</v>
          </cell>
          <cell r="AZ218">
            <v>-1.6370904631912708E-11</v>
          </cell>
          <cell r="BA218">
            <v>-3.4560798667371273E-11</v>
          </cell>
          <cell r="BB218">
            <v>8.3673512563109398E-11</v>
          </cell>
          <cell r="BC218">
            <v>2.4556356947869062E-11</v>
          </cell>
          <cell r="BD218">
            <v>-1.4279066817834973E-10</v>
          </cell>
          <cell r="BE218">
            <v>2.1827872842550278E-11</v>
          </cell>
          <cell r="BF218">
            <v>6.0026650317013264E-11</v>
          </cell>
          <cell r="BG218">
            <v>8.0035533756017685E-11</v>
          </cell>
          <cell r="BH218">
            <v>-3.7289282772690058E-11</v>
          </cell>
          <cell r="BI218">
            <v>7.2759576141834259E-12</v>
          </cell>
          <cell r="BJ218">
            <v>-8.3673512563109398E-11</v>
          </cell>
          <cell r="BK218">
            <v>6.4574123825877905E-11</v>
          </cell>
        </row>
        <row r="219"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</row>
        <row r="220"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</row>
        <row r="221">
          <cell r="D221"/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</row>
        <row r="222"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</row>
        <row r="223"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</row>
        <row r="224"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</row>
        <row r="225">
          <cell r="A225" t="str">
            <v>Balance Sheet</v>
          </cell>
          <cell r="D225">
            <v>44927</v>
          </cell>
          <cell r="E225">
            <v>44958</v>
          </cell>
          <cell r="F225">
            <v>44986</v>
          </cell>
          <cell r="G225">
            <v>45017</v>
          </cell>
          <cell r="H225">
            <v>45047</v>
          </cell>
          <cell r="I225">
            <v>45078</v>
          </cell>
          <cell r="J225">
            <v>45108</v>
          </cell>
          <cell r="K225">
            <v>45139</v>
          </cell>
          <cell r="L225">
            <v>45170</v>
          </cell>
          <cell r="M225">
            <v>45200</v>
          </cell>
          <cell r="N225">
            <v>45231</v>
          </cell>
          <cell r="O225">
            <v>45261</v>
          </cell>
          <cell r="P225">
            <v>45292</v>
          </cell>
          <cell r="Q225">
            <v>45323</v>
          </cell>
          <cell r="R225">
            <v>45352</v>
          </cell>
          <cell r="S225">
            <v>45383</v>
          </cell>
          <cell r="T225">
            <v>45413</v>
          </cell>
          <cell r="U225">
            <v>45444</v>
          </cell>
          <cell r="V225">
            <v>45474</v>
          </cell>
          <cell r="W225">
            <v>45505</v>
          </cell>
          <cell r="X225">
            <v>45536</v>
          </cell>
          <cell r="Y225">
            <v>45566</v>
          </cell>
          <cell r="Z225">
            <v>45597</v>
          </cell>
          <cell r="AA225">
            <v>45627</v>
          </cell>
          <cell r="AB225">
            <v>45658</v>
          </cell>
          <cell r="AC225">
            <v>45689</v>
          </cell>
          <cell r="AD225">
            <v>45717</v>
          </cell>
          <cell r="AE225">
            <v>45748</v>
          </cell>
          <cell r="AF225">
            <v>45778</v>
          </cell>
          <cell r="AG225">
            <v>45809</v>
          </cell>
          <cell r="AH225">
            <v>45839</v>
          </cell>
          <cell r="AI225">
            <v>45870</v>
          </cell>
          <cell r="AJ225">
            <v>45901</v>
          </cell>
          <cell r="AK225">
            <v>45931</v>
          </cell>
          <cell r="AL225">
            <v>45962</v>
          </cell>
          <cell r="AM225">
            <v>45992</v>
          </cell>
          <cell r="AN225">
            <v>46023</v>
          </cell>
          <cell r="AO225">
            <v>46054</v>
          </cell>
          <cell r="AP225">
            <v>46082</v>
          </cell>
          <cell r="AQ225">
            <v>46113</v>
          </cell>
          <cell r="AR225">
            <v>46143</v>
          </cell>
          <cell r="AS225">
            <v>46174</v>
          </cell>
          <cell r="AT225">
            <v>46204</v>
          </cell>
          <cell r="AU225">
            <v>46235</v>
          </cell>
          <cell r="AV225">
            <v>46266</v>
          </cell>
          <cell r="AW225">
            <v>46296</v>
          </cell>
          <cell r="AX225">
            <v>46327</v>
          </cell>
          <cell r="AY225">
            <v>46357</v>
          </cell>
          <cell r="AZ225">
            <v>46388</v>
          </cell>
          <cell r="BA225">
            <v>46419</v>
          </cell>
          <cell r="BB225">
            <v>46447</v>
          </cell>
          <cell r="BC225">
            <v>46478</v>
          </cell>
          <cell r="BD225">
            <v>46508</v>
          </cell>
          <cell r="BE225">
            <v>46539</v>
          </cell>
          <cell r="BF225">
            <v>46569</v>
          </cell>
          <cell r="BG225">
            <v>46600</v>
          </cell>
          <cell r="BH225">
            <v>46631</v>
          </cell>
          <cell r="BI225">
            <v>46661</v>
          </cell>
          <cell r="BJ225">
            <v>46692</v>
          </cell>
          <cell r="BK225">
            <v>46722</v>
          </cell>
        </row>
        <row r="226">
          <cell r="D226"/>
          <cell r="E226"/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</row>
        <row r="227">
          <cell r="A227" t="str">
            <v>1005</v>
          </cell>
          <cell r="B227" t="str">
            <v>BANK OF NOVA SCOTIA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</row>
        <row r="228">
          <cell r="A228" t="str">
            <v>1006</v>
          </cell>
          <cell r="B228" t="str">
            <v>BANK - SCOTIA PAYROLL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</row>
        <row r="229">
          <cell r="A229" t="str">
            <v>1007</v>
          </cell>
          <cell r="B229" t="str">
            <v>BANK - ROYAL BANK OF CANADA</v>
          </cell>
          <cell r="D229">
            <v>640723.55000000005</v>
          </cell>
          <cell r="E229">
            <v>632788.96</v>
          </cell>
          <cell r="F229">
            <v>674222.79</v>
          </cell>
          <cell r="G229">
            <v>677468.56</v>
          </cell>
          <cell r="H229">
            <v>549501.11</v>
          </cell>
          <cell r="I229">
            <v>650118.05000000005</v>
          </cell>
          <cell r="J229">
            <v>577047.87567460909</v>
          </cell>
          <cell r="K229">
            <v>656041.35178829392</v>
          </cell>
          <cell r="L229">
            <v>771386.25092327816</v>
          </cell>
          <cell r="M229">
            <v>705996.09957967792</v>
          </cell>
          <cell r="N229">
            <v>378279.12157416146</v>
          </cell>
          <cell r="O229">
            <v>514461.2867719449</v>
          </cell>
          <cell r="P229">
            <v>462317.11353450903</v>
          </cell>
          <cell r="Q229">
            <v>492952.24975716189</v>
          </cell>
          <cell r="R229">
            <v>470204.21521788504</v>
          </cell>
          <cell r="S229">
            <v>229329.88562055235</v>
          </cell>
          <cell r="T229">
            <v>298820.2754811871</v>
          </cell>
          <cell r="U229">
            <v>316334.05199299147</v>
          </cell>
          <cell r="V229">
            <v>255697.25103712361</v>
          </cell>
          <cell r="W229">
            <v>310814.27621423034</v>
          </cell>
          <cell r="X229">
            <v>518150.1414095856</v>
          </cell>
          <cell r="Y229">
            <v>309306.83308138675</v>
          </cell>
          <cell r="Z229">
            <v>256105.29994280273</v>
          </cell>
          <cell r="AA229">
            <v>503675.52534316509</v>
          </cell>
          <cell r="AB229">
            <v>477547.98056950205</v>
          </cell>
          <cell r="AC229">
            <v>534795.39433463907</v>
          </cell>
          <cell r="AD229">
            <v>472083.1800976962</v>
          </cell>
          <cell r="AE229">
            <v>297872.56279161072</v>
          </cell>
          <cell r="AF229">
            <v>489730.90982186946</v>
          </cell>
          <cell r="AG229">
            <v>612781.45477119135</v>
          </cell>
          <cell r="AH229">
            <v>623900.58685202769</v>
          </cell>
          <cell r="AI229">
            <v>882861.41199686029</v>
          </cell>
          <cell r="AJ229">
            <v>1072942.9653664997</v>
          </cell>
          <cell r="AK229">
            <v>799579.51622921787</v>
          </cell>
          <cell r="AL229">
            <v>933080.41174923698</v>
          </cell>
          <cell r="AM229">
            <v>1073745.9298329302</v>
          </cell>
          <cell r="AN229">
            <v>858226.23576771293</v>
          </cell>
          <cell r="AO229">
            <v>985614.66694761149</v>
          </cell>
          <cell r="AP229">
            <v>1155206.1614629547</v>
          </cell>
          <cell r="AQ229">
            <v>858633.78648586187</v>
          </cell>
          <cell r="AR229">
            <v>1057391.1348601314</v>
          </cell>
          <cell r="AS229">
            <v>1200544.899040682</v>
          </cell>
          <cell r="AT229">
            <v>1231662.2918160197</v>
          </cell>
          <cell r="AU229">
            <v>1597620.0154942195</v>
          </cell>
          <cell r="AV229">
            <v>1591538.19478241</v>
          </cell>
          <cell r="AW229">
            <v>1448971.4812082015</v>
          </cell>
          <cell r="AX229">
            <v>1657234.6739943638</v>
          </cell>
          <cell r="AY229">
            <v>1861223.7065359682</v>
          </cell>
          <cell r="AZ229">
            <v>1788962.1401721512</v>
          </cell>
          <cell r="BA229">
            <v>1957304.2954987963</v>
          </cell>
          <cell r="BB229">
            <v>1943211.5104010932</v>
          </cell>
          <cell r="BC229">
            <v>1878662.5628612649</v>
          </cell>
          <cell r="BD229">
            <v>2120812.6723258113</v>
          </cell>
          <cell r="BE229">
            <v>2310487.1588830515</v>
          </cell>
          <cell r="BF229">
            <v>2344871.8347515878</v>
          </cell>
          <cell r="BG229">
            <v>2782139.1894579912</v>
          </cell>
          <cell r="BH229">
            <v>2795984.8130956083</v>
          </cell>
          <cell r="BI229">
            <v>2628155.1830255394</v>
          </cell>
          <cell r="BJ229">
            <v>2885215.0131627871</v>
          </cell>
          <cell r="BK229">
            <v>3134709.938212933</v>
          </cell>
        </row>
        <row r="230">
          <cell r="A230" t="str">
            <v>1008</v>
          </cell>
          <cell r="B230" t="str">
            <v>Bank - RBC Savings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</row>
        <row r="231">
          <cell r="A231" t="str">
            <v>TOTAL CASH</v>
          </cell>
          <cell r="B231"/>
          <cell r="D231">
            <v>640723.55000000005</v>
          </cell>
          <cell r="E231">
            <v>632788.96</v>
          </cell>
          <cell r="F231">
            <v>674222.79</v>
          </cell>
          <cell r="G231">
            <v>677468.56</v>
          </cell>
          <cell r="H231">
            <v>549501.11</v>
          </cell>
          <cell r="I231">
            <v>650118.05000000005</v>
          </cell>
          <cell r="J231">
            <v>577047.87567460909</v>
          </cell>
          <cell r="K231">
            <v>656041.35178829392</v>
          </cell>
          <cell r="L231">
            <v>771386.25092327816</v>
          </cell>
          <cell r="M231">
            <v>705996.09957967792</v>
          </cell>
          <cell r="N231">
            <v>378279.12157416146</v>
          </cell>
          <cell r="O231">
            <v>514461.2867719449</v>
          </cell>
          <cell r="P231">
            <v>462317.11353450903</v>
          </cell>
          <cell r="Q231">
            <v>492952.24975716189</v>
          </cell>
          <cell r="R231">
            <v>470204.21521788504</v>
          </cell>
          <cell r="S231">
            <v>229329.88562055235</v>
          </cell>
          <cell r="T231">
            <v>298820.2754811871</v>
          </cell>
          <cell r="U231">
            <v>316334.05199299147</v>
          </cell>
          <cell r="V231">
            <v>255697.25103712361</v>
          </cell>
          <cell r="W231">
            <v>310814.27621423034</v>
          </cell>
          <cell r="X231">
            <v>518150.1414095856</v>
          </cell>
          <cell r="Y231">
            <v>309306.83308138675</v>
          </cell>
          <cell r="Z231">
            <v>256105.29994280273</v>
          </cell>
          <cell r="AA231">
            <v>503675.52534316509</v>
          </cell>
          <cell r="AB231">
            <v>477547.98056950205</v>
          </cell>
          <cell r="AC231">
            <v>534795.39433463907</v>
          </cell>
          <cell r="AD231">
            <v>472083.1800976962</v>
          </cell>
          <cell r="AE231">
            <v>297872.56279161072</v>
          </cell>
          <cell r="AF231">
            <v>489730.90982186946</v>
          </cell>
          <cell r="AG231">
            <v>612781.45477119135</v>
          </cell>
          <cell r="AH231">
            <v>623900.58685202769</v>
          </cell>
          <cell r="AI231">
            <v>882861.41199686029</v>
          </cell>
          <cell r="AJ231">
            <v>1072942.9653664997</v>
          </cell>
          <cell r="AK231">
            <v>799579.51622921787</v>
          </cell>
          <cell r="AL231">
            <v>933080.41174923698</v>
          </cell>
          <cell r="AM231">
            <v>1073745.9298329302</v>
          </cell>
          <cell r="AN231">
            <v>858226.23576771293</v>
          </cell>
          <cell r="AO231">
            <v>985614.66694761149</v>
          </cell>
          <cell r="AP231">
            <v>1155206.1614629547</v>
          </cell>
          <cell r="AQ231">
            <v>858633.78648586187</v>
          </cell>
          <cell r="AR231">
            <v>1057391.1348601314</v>
          </cell>
          <cell r="AS231">
            <v>1200544.899040682</v>
          </cell>
          <cell r="AT231">
            <v>1231662.2918160197</v>
          </cell>
          <cell r="AU231">
            <v>1597620.0154942195</v>
          </cell>
          <cell r="AV231">
            <v>1591538.19478241</v>
          </cell>
          <cell r="AW231">
            <v>1448971.4812082015</v>
          </cell>
          <cell r="AX231">
            <v>1657234.6739943638</v>
          </cell>
          <cell r="AY231">
            <v>1861223.7065359682</v>
          </cell>
          <cell r="AZ231">
            <v>1788962.1401721512</v>
          </cell>
          <cell r="BA231">
            <v>1957304.2954987963</v>
          </cell>
          <cell r="BB231">
            <v>1943211.5104010932</v>
          </cell>
          <cell r="BC231">
            <v>1878662.5628612649</v>
          </cell>
          <cell r="BD231">
            <v>2120812.6723258113</v>
          </cell>
          <cell r="BE231">
            <v>2310487.1588830515</v>
          </cell>
          <cell r="BF231">
            <v>2344871.8347515878</v>
          </cell>
          <cell r="BG231">
            <v>2782139.1894579912</v>
          </cell>
          <cell r="BH231">
            <v>2795984.8130956083</v>
          </cell>
          <cell r="BI231">
            <v>2628155.1830255394</v>
          </cell>
          <cell r="BJ231">
            <v>2885215.0131627871</v>
          </cell>
          <cell r="BK231">
            <v>3134709.938212933</v>
          </cell>
        </row>
        <row r="232">
          <cell r="A232"/>
          <cell r="B232"/>
          <cell r="D232"/>
          <cell r="E232"/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</row>
        <row r="233">
          <cell r="A233" t="str">
            <v>1200</v>
          </cell>
          <cell r="B233" t="str">
            <v>ACCOUNTS RECEIVABLE - TRADE</v>
          </cell>
          <cell r="D233">
            <v>245530.42</v>
          </cell>
          <cell r="E233">
            <v>182625.53</v>
          </cell>
          <cell r="F233">
            <v>154772.75</v>
          </cell>
          <cell r="G233">
            <v>204510.49</v>
          </cell>
          <cell r="H233">
            <v>206754.69</v>
          </cell>
          <cell r="I233">
            <v>241830.86</v>
          </cell>
          <cell r="J233">
            <v>377009.60000000009</v>
          </cell>
          <cell r="K233">
            <v>314517.97373200004</v>
          </cell>
          <cell r="L233">
            <v>246890.09003040005</v>
          </cell>
          <cell r="M233">
            <v>274709.56726268673</v>
          </cell>
          <cell r="N233">
            <v>296937.55653638364</v>
          </cell>
          <cell r="O233">
            <v>218216.26347379846</v>
          </cell>
          <cell r="P233">
            <v>200797.16</v>
          </cell>
          <cell r="Q233">
            <v>219786.62</v>
          </cell>
          <cell r="R233">
            <v>248798.17</v>
          </cell>
          <cell r="S233">
            <v>241576.33</v>
          </cell>
          <cell r="T233">
            <v>203148.24</v>
          </cell>
          <cell r="U233">
            <v>236027.51999999999</v>
          </cell>
          <cell r="V233">
            <v>228239.8</v>
          </cell>
          <cell r="W233">
            <v>455154.53</v>
          </cell>
          <cell r="X233">
            <v>344383.6</v>
          </cell>
          <cell r="Y233">
            <v>308176.90000000002</v>
          </cell>
          <cell r="Z233">
            <v>430135.51</v>
          </cell>
          <cell r="AA233">
            <v>363128.25</v>
          </cell>
          <cell r="AB233">
            <v>255641.51</v>
          </cell>
          <cell r="AC233">
            <v>332435.73</v>
          </cell>
          <cell r="AD233">
            <v>369915.33</v>
          </cell>
          <cell r="AE233">
            <v>275200.7</v>
          </cell>
          <cell r="AF233">
            <v>182395.39013728916</v>
          </cell>
          <cell r="AG233">
            <v>181370.60997865043</v>
          </cell>
          <cell r="AH233">
            <v>224466.20351195487</v>
          </cell>
          <cell r="AI233">
            <v>291296.96230942552</v>
          </cell>
          <cell r="AJ233">
            <v>220263.01374013047</v>
          </cell>
          <cell r="AK233">
            <v>212371.25372534158</v>
          </cell>
          <cell r="AL233">
            <v>226253.777130228</v>
          </cell>
          <cell r="AM233">
            <v>162827.79665097082</v>
          </cell>
          <cell r="AN233">
            <v>277384.46204042435</v>
          </cell>
          <cell r="AO233">
            <v>279625.81995531148</v>
          </cell>
          <cell r="AP233">
            <v>288259.5733835249</v>
          </cell>
          <cell r="AQ233">
            <v>310929.87467872683</v>
          </cell>
          <cell r="AR233">
            <v>226158.47372013106</v>
          </cell>
          <cell r="AS233">
            <v>195984.18436105919</v>
          </cell>
          <cell r="AT233">
            <v>341726.5527716194</v>
          </cell>
          <cell r="AU233">
            <v>410169.52896049881</v>
          </cell>
          <cell r="AV233">
            <v>231322.50125257569</v>
          </cell>
          <cell r="AW233">
            <v>291367.47346092836</v>
          </cell>
          <cell r="AX233">
            <v>321285.46351588081</v>
          </cell>
          <cell r="AY233">
            <v>238609.97143313201</v>
          </cell>
          <cell r="AZ233">
            <v>330659.27962206636</v>
          </cell>
          <cell r="BA233">
            <v>333473.43086846918</v>
          </cell>
          <cell r="BB233">
            <v>341718.61259589175</v>
          </cell>
          <cell r="BC233">
            <v>367377.05318424181</v>
          </cell>
          <cell r="BD233">
            <v>275075.61634360394</v>
          </cell>
          <cell r="BE233">
            <v>235873.63438905304</v>
          </cell>
          <cell r="BF233">
            <v>406221.74899726879</v>
          </cell>
          <cell r="BG233">
            <v>486021.76594407106</v>
          </cell>
          <cell r="BH233">
            <v>287064.17362097971</v>
          </cell>
          <cell r="BI233">
            <v>342833.21605815401</v>
          </cell>
          <cell r="BJ233">
            <v>376587.49738022179</v>
          </cell>
          <cell r="BK233">
            <v>285796.79810170672</v>
          </cell>
        </row>
        <row r="234">
          <cell r="A234" t="str">
            <v>1201</v>
          </cell>
          <cell r="B234" t="str">
            <v>ACCOUNTS RECEIVABLE -  Foray Related</v>
          </cell>
          <cell r="D234">
            <v>80914.92</v>
          </cell>
          <cell r="E234">
            <v>72768.75</v>
          </cell>
          <cell r="F234">
            <v>62123.32</v>
          </cell>
          <cell r="G234">
            <v>76584.3</v>
          </cell>
          <cell r="H234">
            <v>92460.96</v>
          </cell>
          <cell r="I234">
            <v>140609.5</v>
          </cell>
          <cell r="J234">
            <v>85027.623333333337</v>
          </cell>
          <cell r="K234">
            <v>80247.300000000017</v>
          </cell>
          <cell r="L234">
            <v>111689.02500000001</v>
          </cell>
          <cell r="M234">
            <v>112836.71000000004</v>
          </cell>
          <cell r="N234">
            <v>107534.66500000001</v>
          </cell>
          <cell r="O234">
            <v>79399.35500000001</v>
          </cell>
          <cell r="P234">
            <v>54851.72</v>
          </cell>
          <cell r="Q234">
            <v>58742.18</v>
          </cell>
          <cell r="R234">
            <v>103213.01</v>
          </cell>
          <cell r="S234">
            <v>121380.85</v>
          </cell>
          <cell r="T234">
            <v>54869.389999999992</v>
          </cell>
          <cell r="U234">
            <v>41803.69999999999</v>
          </cell>
          <cell r="V234">
            <v>89539.51</v>
          </cell>
          <cell r="W234">
            <v>45683.3</v>
          </cell>
          <cell r="X234">
            <v>34010.07</v>
          </cell>
          <cell r="Y234">
            <v>39120.949999999997</v>
          </cell>
          <cell r="Z234">
            <v>99963.15</v>
          </cell>
          <cell r="AA234">
            <v>320.61</v>
          </cell>
          <cell r="AB234">
            <v>38660.310000000005</v>
          </cell>
          <cell r="AC234">
            <v>18343.060000000005</v>
          </cell>
          <cell r="AD234">
            <v>14810.570000000005</v>
          </cell>
          <cell r="AE234">
            <v>320.61000000000467</v>
          </cell>
          <cell r="AF234">
            <v>63746.607666666663</v>
          </cell>
          <cell r="AG234">
            <v>79265.834166666667</v>
          </cell>
          <cell r="AH234">
            <v>83289.224166666667</v>
          </cell>
          <cell r="AI234">
            <v>76535.676666666666</v>
          </cell>
          <cell r="AJ234">
            <v>33721.941666666666</v>
          </cell>
          <cell r="AK234">
            <v>46163.991666666669</v>
          </cell>
          <cell r="AL234">
            <v>51806.316666666666</v>
          </cell>
          <cell r="AM234">
            <v>42040.754166666666</v>
          </cell>
          <cell r="AN234">
            <v>13820.804166666667</v>
          </cell>
          <cell r="AO234">
            <v>16948.596666666668</v>
          </cell>
          <cell r="AP234">
            <v>35268.52416666667</v>
          </cell>
          <cell r="AQ234">
            <v>34076.984166666669</v>
          </cell>
          <cell r="AR234">
            <v>65354.909166666672</v>
          </cell>
          <cell r="AS234">
            <v>81366.22791666667</v>
          </cell>
          <cell r="AT234">
            <v>73546.746666666673</v>
          </cell>
          <cell r="AU234">
            <v>71461.551666666681</v>
          </cell>
          <cell r="AV234">
            <v>34076.984166666669</v>
          </cell>
          <cell r="AW234">
            <v>37800.546666666669</v>
          </cell>
          <cell r="AX234">
            <v>31396.019166666665</v>
          </cell>
          <cell r="AY234">
            <v>12927.149166666666</v>
          </cell>
          <cell r="AZ234">
            <v>13854.554166666667</v>
          </cell>
          <cell r="BA234">
            <v>17029.596666666668</v>
          </cell>
          <cell r="BB234">
            <v>35626.27416666667</v>
          </cell>
          <cell r="BC234">
            <v>34416.734166666669</v>
          </cell>
          <cell r="BD234">
            <v>66167.159166666679</v>
          </cell>
          <cell r="BE234">
            <v>82420.35291666667</v>
          </cell>
          <cell r="BF234">
            <v>74482.746666666673</v>
          </cell>
          <cell r="BG234">
            <v>72366.051666666681</v>
          </cell>
          <cell r="BH234">
            <v>34416.734166666669</v>
          </cell>
          <cell r="BI234">
            <v>38196.546666666669</v>
          </cell>
          <cell r="BJ234">
            <v>31695.269166666665</v>
          </cell>
          <cell r="BK234">
            <v>12947.399166666666</v>
          </cell>
        </row>
        <row r="235">
          <cell r="A235" t="str">
            <v>1203</v>
          </cell>
          <cell r="B235" t="str">
            <v>ACCOUNTS RECEIVABLE - OTTAWA TRADE</v>
          </cell>
          <cell r="D235">
            <v>8794.4599999999991</v>
          </cell>
          <cell r="E235">
            <v>2301.7399999999998</v>
          </cell>
          <cell r="F235">
            <v>7989.26</v>
          </cell>
          <cell r="G235">
            <v>26033.82</v>
          </cell>
          <cell r="H235">
            <v>7375.8099999999977</v>
          </cell>
          <cell r="I235">
            <v>7191.409999999998</v>
          </cell>
          <cell r="J235">
            <v>20136.996300000003</v>
          </cell>
          <cell r="K235">
            <v>25153.633431999999</v>
          </cell>
          <cell r="L235">
            <v>23174.456576339999</v>
          </cell>
          <cell r="M235">
            <v>23191.092505903998</v>
          </cell>
          <cell r="N235">
            <v>25244.5759606088</v>
          </cell>
          <cell r="O235">
            <v>17059.362976611472</v>
          </cell>
          <cell r="P235">
            <v>22323.4</v>
          </cell>
          <cell r="Q235">
            <v>25710.69</v>
          </cell>
          <cell r="R235">
            <v>33854.269999999997</v>
          </cell>
          <cell r="S235">
            <v>27901.39</v>
          </cell>
          <cell r="T235">
            <v>27850.83</v>
          </cell>
          <cell r="U235">
            <v>22431.17</v>
          </cell>
          <cell r="V235">
            <v>30504.1</v>
          </cell>
          <cell r="W235">
            <v>50318.98</v>
          </cell>
          <cell r="X235">
            <v>30973.98</v>
          </cell>
          <cell r="Y235">
            <v>16306.21</v>
          </cell>
          <cell r="Z235">
            <v>21154.09</v>
          </cell>
          <cell r="AA235">
            <v>24625.95</v>
          </cell>
          <cell r="AB235">
            <v>16490.88</v>
          </cell>
          <cell r="AC235">
            <v>11037.68</v>
          </cell>
          <cell r="AD235">
            <v>14492.12</v>
          </cell>
          <cell r="AE235">
            <v>24235.67</v>
          </cell>
          <cell r="AF235">
            <v>17352.257194023819</v>
          </cell>
          <cell r="AG235">
            <v>17818.09241096416</v>
          </cell>
          <cell r="AH235">
            <v>22132.493106660593</v>
          </cell>
          <cell r="AI235">
            <v>26738.148834736196</v>
          </cell>
          <cell r="AJ235">
            <v>20908.465071820759</v>
          </cell>
          <cell r="AK235">
            <v>22386.156667073381</v>
          </cell>
          <cell r="AL235">
            <v>26165.622480468533</v>
          </cell>
          <cell r="AM235">
            <v>12592.965705357044</v>
          </cell>
          <cell r="AN235">
            <v>18605.334596616769</v>
          </cell>
          <cell r="AO235">
            <v>17833.241633618345</v>
          </cell>
          <cell r="AP235">
            <v>23074.800169501563</v>
          </cell>
          <cell r="AQ235">
            <v>16597.036363814004</v>
          </cell>
          <cell r="AR235">
            <v>19986.05182341428</v>
          </cell>
          <cell r="AS235">
            <v>23541.68209681131</v>
          </cell>
          <cell r="AT235">
            <v>22893.050994030335</v>
          </cell>
          <cell r="AU235">
            <v>23577.226584388518</v>
          </cell>
          <cell r="AV235">
            <v>25387.129223305925</v>
          </cell>
          <cell r="AW235">
            <v>23939.093917965693</v>
          </cell>
          <cell r="AX235">
            <v>22839.258282887749</v>
          </cell>
          <cell r="AY235">
            <v>19412.888859355273</v>
          </cell>
          <cell r="AZ235">
            <v>19087.113105120821</v>
          </cell>
          <cell r="BA235">
            <v>18361.283150326897</v>
          </cell>
          <cell r="BB235">
            <v>28606.015441960921</v>
          </cell>
          <cell r="BC235">
            <v>21457.702088802511</v>
          </cell>
          <cell r="BD235">
            <v>20526.749963474362</v>
          </cell>
          <cell r="BE235">
            <v>30516.663409593286</v>
          </cell>
          <cell r="BF235">
            <v>28303.856820016321</v>
          </cell>
          <cell r="BG235">
            <v>29221.695790815342</v>
          </cell>
          <cell r="BH235">
            <v>17526.445647637956</v>
          </cell>
          <cell r="BI235">
            <v>29769.337410364435</v>
          </cell>
          <cell r="BJ235">
            <v>28410.989165742572</v>
          </cell>
          <cell r="BK235">
            <v>16789.173140355968</v>
          </cell>
        </row>
        <row r="236">
          <cell r="A236" t="str">
            <v>1209</v>
          </cell>
          <cell r="B236" t="str">
            <v>ACCOUNTS RECEIVABLE - ADVANCE PAID</v>
          </cell>
          <cell r="D236">
            <v>-576.15</v>
          </cell>
          <cell r="E236">
            <v>-927.34</v>
          </cell>
          <cell r="F236">
            <v>-927.34</v>
          </cell>
          <cell r="G236">
            <v>-927.34</v>
          </cell>
          <cell r="H236">
            <v>-927.34</v>
          </cell>
          <cell r="I236">
            <v>-1041.5899999999999</v>
          </cell>
          <cell r="J236">
            <v>-1041.5899999999999</v>
          </cell>
          <cell r="K236">
            <v>-1041.5899999999999</v>
          </cell>
          <cell r="L236">
            <v>-1041.5899999999999</v>
          </cell>
          <cell r="M236">
            <v>-1041.5899999999999</v>
          </cell>
          <cell r="N236">
            <v>-1041.5899999999999</v>
          </cell>
          <cell r="O236">
            <v>-1041.5899999999999</v>
          </cell>
          <cell r="P236">
            <v>-1041.5899999999999</v>
          </cell>
          <cell r="Q236">
            <v>-1041.5899999999999</v>
          </cell>
          <cell r="R236">
            <v>-1041.5899999999999</v>
          </cell>
          <cell r="S236">
            <v>-1041.5899999999999</v>
          </cell>
          <cell r="T236">
            <v>-1041.5899999999999</v>
          </cell>
          <cell r="U236">
            <v>-1041.5899999999999</v>
          </cell>
          <cell r="V236">
            <v>-1041.5899999999999</v>
          </cell>
          <cell r="W236">
            <v>-1041.5899999999999</v>
          </cell>
          <cell r="X236">
            <v>-1041.5899999999999</v>
          </cell>
          <cell r="Y236">
            <v>-1041.5899999999999</v>
          </cell>
          <cell r="Z236">
            <v>-1041.5899999999999</v>
          </cell>
          <cell r="AA236">
            <v>-1041.5899999999999</v>
          </cell>
          <cell r="AB236">
            <v>-1041.5899999999999</v>
          </cell>
          <cell r="AC236">
            <v>-1041.5899999999999</v>
          </cell>
          <cell r="AD236">
            <v>-1041.5899999999999</v>
          </cell>
          <cell r="AE236">
            <v>-1041.5899999999999</v>
          </cell>
          <cell r="AF236">
            <v>-1041.5899999999999</v>
          </cell>
          <cell r="AG236">
            <v>-1041.5899999999999</v>
          </cell>
          <cell r="AH236">
            <v>-1041.5899999999999</v>
          </cell>
          <cell r="AI236">
            <v>-1041.5899999999999</v>
          </cell>
          <cell r="AJ236">
            <v>-1041.5899999999999</v>
          </cell>
          <cell r="AK236">
            <v>-1041.5899999999999</v>
          </cell>
          <cell r="AL236">
            <v>-1041.5899999999999</v>
          </cell>
          <cell r="AM236">
            <v>-1041.5899999999999</v>
          </cell>
          <cell r="AN236">
            <v>-1041.5899999999999</v>
          </cell>
          <cell r="AO236">
            <v>-1041.5899999999999</v>
          </cell>
          <cell r="AP236">
            <v>-1041.5899999999999</v>
          </cell>
          <cell r="AQ236">
            <v>-1041.5899999999999</v>
          </cell>
          <cell r="AR236">
            <v>-1041.5899999999999</v>
          </cell>
          <cell r="AS236">
            <v>-1041.5899999999999</v>
          </cell>
          <cell r="AT236">
            <v>-1041.5899999999999</v>
          </cell>
          <cell r="AU236">
            <v>-1041.5899999999999</v>
          </cell>
          <cell r="AV236">
            <v>-1041.5899999999999</v>
          </cell>
          <cell r="AW236">
            <v>-1041.5899999999999</v>
          </cell>
          <cell r="AX236">
            <v>-1041.5899999999999</v>
          </cell>
          <cell r="AY236">
            <v>-1041.5899999999999</v>
          </cell>
          <cell r="AZ236">
            <v>-1041.5899999999999</v>
          </cell>
          <cell r="BA236">
            <v>-1041.5899999999999</v>
          </cell>
          <cell r="BB236">
            <v>-1041.5899999999999</v>
          </cell>
          <cell r="BC236">
            <v>-1041.5899999999999</v>
          </cell>
          <cell r="BD236">
            <v>-1041.5899999999999</v>
          </cell>
          <cell r="BE236">
            <v>-1041.5899999999999</v>
          </cell>
          <cell r="BF236">
            <v>-1041.5899999999999</v>
          </cell>
          <cell r="BG236">
            <v>-1041.5899999999999</v>
          </cell>
          <cell r="BH236">
            <v>-1041.5899999999999</v>
          </cell>
          <cell r="BI236">
            <v>-1041.5899999999999</v>
          </cell>
          <cell r="BJ236">
            <v>-1041.5899999999999</v>
          </cell>
          <cell r="BK236">
            <v>-1041.5899999999999</v>
          </cell>
        </row>
        <row r="237">
          <cell r="A237" t="str">
            <v>1210</v>
          </cell>
          <cell r="B237" t="str">
            <v>ACCOUNTS RECEIVABLE - OTHER</v>
          </cell>
          <cell r="D237">
            <v>25951.86</v>
          </cell>
          <cell r="E237">
            <v>42895.26</v>
          </cell>
          <cell r="F237">
            <v>93650.240000000005</v>
          </cell>
          <cell r="G237">
            <v>25276.44</v>
          </cell>
          <cell r="H237">
            <v>84437.6</v>
          </cell>
          <cell r="I237">
            <v>37544.559999999998</v>
          </cell>
          <cell r="J237">
            <v>37544.559999999998</v>
          </cell>
          <cell r="K237">
            <v>37544.559999999998</v>
          </cell>
          <cell r="L237">
            <v>37544.559999999998</v>
          </cell>
          <cell r="M237">
            <v>37544.559999999998</v>
          </cell>
          <cell r="N237">
            <v>37544.559999999998</v>
          </cell>
          <cell r="O237">
            <v>37544.559999999998</v>
          </cell>
          <cell r="P237">
            <v>37544.559999999998</v>
          </cell>
          <cell r="Q237">
            <v>37544.559999999998</v>
          </cell>
          <cell r="R237">
            <v>37544.559999999998</v>
          </cell>
          <cell r="S237">
            <v>37544.559999999998</v>
          </cell>
          <cell r="T237">
            <v>37544.559999999998</v>
          </cell>
          <cell r="U237">
            <v>37544.559999999998</v>
          </cell>
          <cell r="V237">
            <v>37544.559999999998</v>
          </cell>
          <cell r="W237">
            <v>37544.559999999998</v>
          </cell>
          <cell r="X237">
            <v>37544.559999999998</v>
          </cell>
          <cell r="Y237">
            <v>37544.559999999998</v>
          </cell>
          <cell r="Z237">
            <v>37544.559999999998</v>
          </cell>
          <cell r="AA237">
            <v>37544.559999999998</v>
          </cell>
          <cell r="AB237">
            <v>37544.559999999998</v>
          </cell>
          <cell r="AC237">
            <v>37544.559999999998</v>
          </cell>
          <cell r="AD237">
            <v>37544.559999999998</v>
          </cell>
          <cell r="AE237">
            <v>37544.559999999998</v>
          </cell>
          <cell r="AF237">
            <v>37544.559999999998</v>
          </cell>
          <cell r="AG237">
            <v>37544.559999999998</v>
          </cell>
          <cell r="AH237">
            <v>37544.559999999998</v>
          </cell>
          <cell r="AI237">
            <v>37544.559999999998</v>
          </cell>
          <cell r="AJ237">
            <v>37544.559999999998</v>
          </cell>
          <cell r="AK237">
            <v>37544.559999999998</v>
          </cell>
          <cell r="AL237">
            <v>37544.559999999998</v>
          </cell>
          <cell r="AM237">
            <v>37544.559999999998</v>
          </cell>
          <cell r="AN237">
            <v>37544.559999999998</v>
          </cell>
          <cell r="AO237">
            <v>37544.559999999998</v>
          </cell>
          <cell r="AP237">
            <v>37544.559999999998</v>
          </cell>
          <cell r="AQ237">
            <v>37544.559999999998</v>
          </cell>
          <cell r="AR237">
            <v>37544.559999999998</v>
          </cell>
          <cell r="AS237">
            <v>37544.559999999998</v>
          </cell>
          <cell r="AT237">
            <v>37544.559999999998</v>
          </cell>
          <cell r="AU237">
            <v>37544.559999999998</v>
          </cell>
          <cell r="AV237">
            <v>37544.559999999998</v>
          </cell>
          <cell r="AW237">
            <v>37544.559999999998</v>
          </cell>
          <cell r="AX237">
            <v>37544.559999999998</v>
          </cell>
          <cell r="AY237">
            <v>37544.559999999998</v>
          </cell>
          <cell r="AZ237">
            <v>37544.559999999998</v>
          </cell>
          <cell r="BA237">
            <v>37544.559999999998</v>
          </cell>
          <cell r="BB237">
            <v>37544.559999999998</v>
          </cell>
          <cell r="BC237">
            <v>37544.559999999998</v>
          </cell>
          <cell r="BD237">
            <v>37544.559999999998</v>
          </cell>
          <cell r="BE237">
            <v>37544.559999999998</v>
          </cell>
          <cell r="BF237">
            <v>37544.559999999998</v>
          </cell>
          <cell r="BG237">
            <v>37544.559999999998</v>
          </cell>
          <cell r="BH237">
            <v>37544.559999999998</v>
          </cell>
          <cell r="BI237">
            <v>37544.559999999998</v>
          </cell>
          <cell r="BJ237">
            <v>37544.559999999998</v>
          </cell>
          <cell r="BK237">
            <v>37544.559999999998</v>
          </cell>
        </row>
        <row r="238">
          <cell r="A238" t="str">
            <v>1290</v>
          </cell>
          <cell r="B238" t="str">
            <v>ALLOWANCE FOR DOUBTFUL ACCOUNTS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-500</v>
          </cell>
          <cell r="I238">
            <v>-500</v>
          </cell>
          <cell r="J238">
            <v>-500</v>
          </cell>
          <cell r="K238">
            <v>-500</v>
          </cell>
          <cell r="L238">
            <v>-500</v>
          </cell>
          <cell r="M238">
            <v>-500</v>
          </cell>
          <cell r="N238">
            <v>-2000</v>
          </cell>
          <cell r="O238">
            <v>-2500</v>
          </cell>
          <cell r="P238">
            <v>-515</v>
          </cell>
          <cell r="Q238">
            <v>-3416</v>
          </cell>
          <cell r="R238">
            <v>-3931</v>
          </cell>
          <cell r="S238">
            <v>-4446</v>
          </cell>
          <cell r="T238">
            <v>-4961</v>
          </cell>
          <cell r="U238">
            <v>-5310.41</v>
          </cell>
          <cell r="V238">
            <v>-5825.41</v>
          </cell>
          <cell r="W238">
            <v>-6340.41</v>
          </cell>
          <cell r="X238">
            <v>-6855.41</v>
          </cell>
          <cell r="Y238">
            <v>-7370.41</v>
          </cell>
          <cell r="Z238">
            <v>-7885.41</v>
          </cell>
          <cell r="AA238">
            <v>-8400.41</v>
          </cell>
          <cell r="AB238">
            <v>-8925.7099999999991</v>
          </cell>
          <cell r="AC238">
            <v>-9451.0099999999984</v>
          </cell>
          <cell r="AD238">
            <v>-9976.31</v>
          </cell>
          <cell r="AE238">
            <v>-10501.609999999999</v>
          </cell>
          <cell r="AF238">
            <v>-11026.91</v>
          </cell>
          <cell r="AG238">
            <v>-11552.21</v>
          </cell>
          <cell r="AH238">
            <v>-12077.509999999998</v>
          </cell>
          <cell r="AI238">
            <v>-12602.809999999998</v>
          </cell>
          <cell r="AJ238">
            <v>-13128.109999999997</v>
          </cell>
          <cell r="AK238">
            <v>-13653.409999999996</v>
          </cell>
          <cell r="AL238">
            <v>-14178.709999999995</v>
          </cell>
          <cell r="AM238">
            <v>-14704.009999999995</v>
          </cell>
          <cell r="AN238">
            <v>-15239.815999999995</v>
          </cell>
          <cell r="AO238">
            <v>-15775.621999999996</v>
          </cell>
          <cell r="AP238">
            <v>-16311.427999999996</v>
          </cell>
          <cell r="AQ238">
            <v>-16847.233999999997</v>
          </cell>
          <cell r="AR238">
            <v>-17383.039999999997</v>
          </cell>
          <cell r="AS238">
            <v>-17918.845999999998</v>
          </cell>
          <cell r="AT238">
            <v>-18454.651999999998</v>
          </cell>
          <cell r="AU238">
            <v>-18990.457999999999</v>
          </cell>
          <cell r="AV238">
            <v>-19526.263999999999</v>
          </cell>
          <cell r="AW238">
            <v>-20062.07</v>
          </cell>
          <cell r="AX238">
            <v>-20597.876</v>
          </cell>
          <cell r="AY238">
            <v>-21133.682000000001</v>
          </cell>
          <cell r="AZ238">
            <v>-21680.204120000002</v>
          </cell>
          <cell r="BA238">
            <v>-22226.726240000004</v>
          </cell>
          <cell r="BB238">
            <v>-22773.248360000005</v>
          </cell>
          <cell r="BC238">
            <v>-23319.770480000007</v>
          </cell>
          <cell r="BD238">
            <v>-23866.292600000008</v>
          </cell>
          <cell r="BE238">
            <v>-24412.814720000009</v>
          </cell>
          <cell r="BF238">
            <v>-24959.336840000011</v>
          </cell>
          <cell r="BG238">
            <v>-25505.858960000012</v>
          </cell>
          <cell r="BH238">
            <v>-26052.381080000014</v>
          </cell>
          <cell r="BI238">
            <v>-26598.903200000015</v>
          </cell>
          <cell r="BJ238">
            <v>-27145.425320000017</v>
          </cell>
          <cell r="BK238">
            <v>-27691.947440000018</v>
          </cell>
        </row>
        <row r="239">
          <cell r="A239" t="str">
            <v>TOTAL RECEIVABLES</v>
          </cell>
          <cell r="B239"/>
          <cell r="D239">
            <v>360615.51</v>
          </cell>
          <cell r="E239">
            <v>299663.94</v>
          </cell>
          <cell r="F239">
            <v>317608.23000000004</v>
          </cell>
          <cell r="G239">
            <v>331477.70999999996</v>
          </cell>
          <cell r="H239">
            <v>389601.72</v>
          </cell>
          <cell r="I239">
            <v>425634.73999999993</v>
          </cell>
          <cell r="J239">
            <v>518177.18963333342</v>
          </cell>
          <cell r="K239">
            <v>455921.877164</v>
          </cell>
          <cell r="L239">
            <v>417756.54160674004</v>
          </cell>
          <cell r="M239">
            <v>446740.3397685907</v>
          </cell>
          <cell r="N239">
            <v>464219.76749699237</v>
          </cell>
          <cell r="O239">
            <v>348677.95145040995</v>
          </cell>
          <cell r="P239">
            <v>313960.25</v>
          </cell>
          <cell r="Q239">
            <v>337326.45999999996</v>
          </cell>
          <cell r="R239">
            <v>418437.42</v>
          </cell>
          <cell r="S239">
            <v>422915.54</v>
          </cell>
          <cell r="T239">
            <v>317410.42999999993</v>
          </cell>
          <cell r="U239">
            <v>331454.94999999995</v>
          </cell>
          <cell r="V239">
            <v>378960.97</v>
          </cell>
          <cell r="W239">
            <v>581319.37</v>
          </cell>
          <cell r="X239">
            <v>439015.20999999996</v>
          </cell>
          <cell r="Y239">
            <v>392736.62000000005</v>
          </cell>
          <cell r="Z239">
            <v>579870.30999999994</v>
          </cell>
          <cell r="AA239">
            <v>416177.37</v>
          </cell>
          <cell r="AB239">
            <v>338369.95999999996</v>
          </cell>
          <cell r="AC239">
            <v>388868.42999999993</v>
          </cell>
          <cell r="AD239">
            <v>425744.68</v>
          </cell>
          <cell r="AE239">
            <v>325758.33999999997</v>
          </cell>
          <cell r="AF239">
            <v>288970.31499797961</v>
          </cell>
          <cell r="AG239">
            <v>303405.29655628122</v>
          </cell>
          <cell r="AH239">
            <v>354313.38078528212</v>
          </cell>
          <cell r="AI239">
            <v>418470.94781082839</v>
          </cell>
          <cell r="AJ239">
            <v>298268.28047861787</v>
          </cell>
          <cell r="AK239">
            <v>303770.96205908165</v>
          </cell>
          <cell r="AL239">
            <v>326549.97627736314</v>
          </cell>
          <cell r="AM239">
            <v>239260.47652299452</v>
          </cell>
          <cell r="AN239">
            <v>331073.75480370771</v>
          </cell>
          <cell r="AO239">
            <v>335135.00625559653</v>
          </cell>
          <cell r="AP239">
            <v>366794.43971969309</v>
          </cell>
          <cell r="AQ239">
            <v>381259.63120920752</v>
          </cell>
          <cell r="AR239">
            <v>330619.36471021199</v>
          </cell>
          <cell r="AS239">
            <v>319476.21837453713</v>
          </cell>
          <cell r="AT239">
            <v>456214.66843231639</v>
          </cell>
          <cell r="AU239">
            <v>522720.81921155402</v>
          </cell>
          <cell r="AV239">
            <v>307763.32064254821</v>
          </cell>
          <cell r="AW239">
            <v>369548.01404556073</v>
          </cell>
          <cell r="AX239">
            <v>391425.83496543521</v>
          </cell>
          <cell r="AY239">
            <v>286319.29745915392</v>
          </cell>
          <cell r="AZ239">
            <v>378423.7127738538</v>
          </cell>
          <cell r="BA239">
            <v>383140.55444546277</v>
          </cell>
          <cell r="BB239">
            <v>419680.62384451932</v>
          </cell>
          <cell r="BC239">
            <v>436434.688959711</v>
          </cell>
          <cell r="BD239">
            <v>374406.20287374494</v>
          </cell>
          <cell r="BE239">
            <v>360900.80599531293</v>
          </cell>
          <cell r="BF239">
            <v>520551.98564395169</v>
          </cell>
          <cell r="BG239">
            <v>598606.62444155302</v>
          </cell>
          <cell r="BH239">
            <v>349457.94235528429</v>
          </cell>
          <cell r="BI239">
            <v>420703.16693518509</v>
          </cell>
          <cell r="BJ239">
            <v>446051.30039263098</v>
          </cell>
          <cell r="BK239">
            <v>324344.39296872931</v>
          </cell>
        </row>
        <row r="240">
          <cell r="A240"/>
          <cell r="B240"/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</row>
        <row r="241">
          <cell r="A241" t="str">
            <v>1300</v>
          </cell>
          <cell r="B241" t="str">
            <v>PREPAID</v>
          </cell>
          <cell r="D241">
            <v>1148.03</v>
          </cell>
          <cell r="E241">
            <v>986.03</v>
          </cell>
          <cell r="F241">
            <v>905.03</v>
          </cell>
          <cell r="G241">
            <v>824.03</v>
          </cell>
          <cell r="H241">
            <v>743.03</v>
          </cell>
          <cell r="I241">
            <v>662.03</v>
          </cell>
          <cell r="J241">
            <v>662.03</v>
          </cell>
          <cell r="K241">
            <v>662.03</v>
          </cell>
          <cell r="L241">
            <v>662.03</v>
          </cell>
          <cell r="M241">
            <v>662.03</v>
          </cell>
          <cell r="N241">
            <v>662.03</v>
          </cell>
          <cell r="O241">
            <v>7700</v>
          </cell>
          <cell r="P241">
            <v>7058.33</v>
          </cell>
          <cell r="Q241">
            <v>6416.66</v>
          </cell>
          <cell r="R241">
            <v>5774.99</v>
          </cell>
          <cell r="S241">
            <v>5133.32</v>
          </cell>
          <cell r="T241">
            <v>4491.6499999999996</v>
          </cell>
          <cell r="U241">
            <v>3849.9799999999996</v>
          </cell>
          <cell r="V241">
            <v>3208.3099999999995</v>
          </cell>
          <cell r="W241">
            <v>2566.6399999999994</v>
          </cell>
          <cell r="X241">
            <v>1924.9699999999993</v>
          </cell>
          <cell r="Y241">
            <v>1283.2999999999993</v>
          </cell>
          <cell r="Z241">
            <v>641.62999999999931</v>
          </cell>
          <cell r="AA241">
            <v>7854</v>
          </cell>
          <cell r="AB241">
            <v>7199.4966000000004</v>
          </cell>
          <cell r="AC241">
            <v>6544.9931999999999</v>
          </cell>
          <cell r="AD241">
            <v>5890.4898000000003</v>
          </cell>
          <cell r="AE241">
            <v>5235.9863999999998</v>
          </cell>
          <cell r="AF241">
            <v>4581.4829999999993</v>
          </cell>
          <cell r="AG241">
            <v>3926.9795999999997</v>
          </cell>
          <cell r="AH241">
            <v>3272.4761999999996</v>
          </cell>
          <cell r="AI241">
            <v>2617.9727999999996</v>
          </cell>
          <cell r="AJ241">
            <v>1963.4693999999993</v>
          </cell>
          <cell r="AK241">
            <v>1308.9659999999992</v>
          </cell>
          <cell r="AL241">
            <v>654.46259999999927</v>
          </cell>
          <cell r="AM241">
            <v>8011.08</v>
          </cell>
          <cell r="AN241">
            <v>7343.4865320000008</v>
          </cell>
          <cell r="AO241">
            <v>6675.8930639999999</v>
          </cell>
          <cell r="AP241">
            <v>6008.2995960000007</v>
          </cell>
          <cell r="AQ241">
            <v>5340.7061279999998</v>
          </cell>
          <cell r="AR241">
            <v>4673.1126599999998</v>
          </cell>
          <cell r="AS241">
            <v>4005.5191919999997</v>
          </cell>
          <cell r="AT241">
            <v>3337.9257239999997</v>
          </cell>
          <cell r="AU241">
            <v>2670.3322559999997</v>
          </cell>
          <cell r="AV241">
            <v>2002.7387879999992</v>
          </cell>
          <cell r="AW241">
            <v>1335.1453199999992</v>
          </cell>
          <cell r="AX241">
            <v>667.55185199999926</v>
          </cell>
          <cell r="AY241">
            <v>8171.3015999999998</v>
          </cell>
          <cell r="AZ241">
            <v>7490.3562626400008</v>
          </cell>
          <cell r="BA241">
            <v>6809.4109252799999</v>
          </cell>
          <cell r="BB241">
            <v>6128.4655879200009</v>
          </cell>
          <cell r="BC241">
            <v>5447.52025056</v>
          </cell>
          <cell r="BD241">
            <v>4766.5749132000001</v>
          </cell>
          <cell r="BE241">
            <v>4085.6295758399997</v>
          </cell>
          <cell r="BF241">
            <v>3404.6842384799997</v>
          </cell>
          <cell r="BG241">
            <v>2723.7389011199998</v>
          </cell>
          <cell r="BH241">
            <v>2042.7935637599992</v>
          </cell>
          <cell r="BI241">
            <v>1361.8482263999992</v>
          </cell>
          <cell r="BJ241">
            <v>680.90288903999931</v>
          </cell>
          <cell r="BK241">
            <v>8334.7276320000001</v>
          </cell>
        </row>
        <row r="242">
          <cell r="A242" t="str">
            <v>1310</v>
          </cell>
          <cell r="B242" t="str">
            <v>PREPAID INSURANCE</v>
          </cell>
          <cell r="D242">
            <v>3713.76</v>
          </cell>
          <cell r="E242">
            <v>1856.88</v>
          </cell>
          <cell r="F242">
            <v>26401.68</v>
          </cell>
          <cell r="G242">
            <v>24201.54</v>
          </cell>
          <cell r="H242">
            <v>22001.4</v>
          </cell>
          <cell r="I242">
            <v>19801.259999999998</v>
          </cell>
          <cell r="J242">
            <v>17601.115454545459</v>
          </cell>
          <cell r="K242">
            <v>15400.97545454546</v>
          </cell>
          <cell r="L242">
            <v>13200.83545454546</v>
          </cell>
          <cell r="M242">
            <v>11000.695454545461</v>
          </cell>
          <cell r="N242">
            <v>8800.5554545454615</v>
          </cell>
          <cell r="O242">
            <v>6600.4154545454621</v>
          </cell>
          <cell r="P242">
            <v>4400.2754545454627</v>
          </cell>
          <cell r="Q242">
            <v>2200.1354545454628</v>
          </cell>
          <cell r="R242">
            <v>-4.5454545370375854E-3</v>
          </cell>
          <cell r="S242">
            <v>34742.578787878796</v>
          </cell>
          <cell r="T242">
            <v>31584.162121212128</v>
          </cell>
          <cell r="U242">
            <v>28425.74545454546</v>
          </cell>
          <cell r="V242">
            <v>25267.328787878792</v>
          </cell>
          <cell r="W242">
            <v>22108.912121212124</v>
          </cell>
          <cell r="X242">
            <v>18950.495454545457</v>
          </cell>
          <cell r="Y242">
            <v>15792.078787878791</v>
          </cell>
          <cell r="Z242">
            <v>12633.662121212124</v>
          </cell>
          <cell r="AA242">
            <v>9475.2454545454584</v>
          </cell>
          <cell r="AB242">
            <v>6316.8287878787924</v>
          </cell>
          <cell r="AC242">
            <v>3158.4121212121258</v>
          </cell>
          <cell r="AD242">
            <v>-4.5454545406755642E-3</v>
          </cell>
          <cell r="AE242">
            <v>40077.175454545461</v>
          </cell>
          <cell r="AF242">
            <v>36433.795454545463</v>
          </cell>
          <cell r="AG242">
            <v>32790.415454545466</v>
          </cell>
          <cell r="AH242">
            <v>29147.035454545465</v>
          </cell>
          <cell r="AI242">
            <v>25503.655454545464</v>
          </cell>
          <cell r="AJ242">
            <v>21860.275454545463</v>
          </cell>
          <cell r="AK242">
            <v>18216.895454545462</v>
          </cell>
          <cell r="AL242">
            <v>14573.515454545462</v>
          </cell>
          <cell r="AM242">
            <v>10930.135454545463</v>
          </cell>
          <cell r="AN242">
            <v>7286.7554545454641</v>
          </cell>
          <cell r="AO242">
            <v>3643.3754545454644</v>
          </cell>
          <cell r="AP242">
            <v>-4.545454535218596E-3</v>
          </cell>
          <cell r="AQ242">
            <v>42882.578054545469</v>
          </cell>
          <cell r="AR242">
            <v>38984.161454545472</v>
          </cell>
          <cell r="AS242">
            <v>35085.744854545475</v>
          </cell>
          <cell r="AT242">
            <v>31187.328254545475</v>
          </cell>
          <cell r="AU242">
            <v>27288.911654545474</v>
          </cell>
          <cell r="AV242">
            <v>23390.495054545474</v>
          </cell>
          <cell r="AW242">
            <v>19492.078454545474</v>
          </cell>
          <cell r="AX242">
            <v>15593.661854545473</v>
          </cell>
          <cell r="AY242">
            <v>11695.245254545473</v>
          </cell>
          <cell r="AZ242">
            <v>7796.8286545454721</v>
          </cell>
          <cell r="BA242">
            <v>3898.4120545454721</v>
          </cell>
          <cell r="BB242">
            <v>-4.5454545279426384E-3</v>
          </cell>
          <cell r="BC242">
            <v>45884.358836545478</v>
          </cell>
          <cell r="BD242">
            <v>41713.053074545474</v>
          </cell>
          <cell r="BE242">
            <v>37541.747312545471</v>
          </cell>
          <cell r="BF242">
            <v>33370.441550545467</v>
          </cell>
          <cell r="BG242">
            <v>29199.135788545467</v>
          </cell>
          <cell r="BH242">
            <v>25027.830026545467</v>
          </cell>
          <cell r="BI242">
            <v>20856.524264545467</v>
          </cell>
          <cell r="BJ242">
            <v>16685.218502545467</v>
          </cell>
          <cell r="BK242">
            <v>12513.912740545467</v>
          </cell>
        </row>
        <row r="243">
          <cell r="A243" t="str">
            <v>1400</v>
          </cell>
          <cell r="B243" t="str">
            <v>Advances to/from related party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</row>
        <row r="244">
          <cell r="A244" t="str">
            <v>TOTAL PREPAIDS</v>
          </cell>
          <cell r="B244"/>
          <cell r="D244">
            <v>4861.79</v>
          </cell>
          <cell r="E244">
            <v>2842.91</v>
          </cell>
          <cell r="F244">
            <v>27306.71</v>
          </cell>
          <cell r="G244">
            <v>25025.57</v>
          </cell>
          <cell r="H244">
            <v>22744.43</v>
          </cell>
          <cell r="I244">
            <v>20463.289999999997</v>
          </cell>
          <cell r="J244">
            <v>18263.145454545458</v>
          </cell>
          <cell r="K244">
            <v>16063.00545454546</v>
          </cell>
          <cell r="L244">
            <v>13862.865454545461</v>
          </cell>
          <cell r="M244">
            <v>11662.725454545462</v>
          </cell>
          <cell r="N244">
            <v>9462.5854545454622</v>
          </cell>
          <cell r="O244">
            <v>14300.415454545462</v>
          </cell>
          <cell r="P244">
            <v>11458.605454545463</v>
          </cell>
          <cell r="Q244">
            <v>8616.7954545454631</v>
          </cell>
          <cell r="R244">
            <v>5774.9854545454627</v>
          </cell>
          <cell r="S244">
            <v>39875.898787878796</v>
          </cell>
          <cell r="T244">
            <v>36075.812121212126</v>
          </cell>
          <cell r="U244">
            <v>32275.72545454546</v>
          </cell>
          <cell r="V244">
            <v>28475.638787878794</v>
          </cell>
          <cell r="W244">
            <v>24675.552121212124</v>
          </cell>
          <cell r="X244">
            <v>20875.465454545454</v>
          </cell>
          <cell r="Y244">
            <v>17075.378787878792</v>
          </cell>
          <cell r="Z244">
            <v>13275.292121212124</v>
          </cell>
          <cell r="AA244">
            <v>17329.24545454546</v>
          </cell>
          <cell r="AB244">
            <v>13516.325387878793</v>
          </cell>
          <cell r="AC244">
            <v>9703.4053212121253</v>
          </cell>
          <cell r="AD244">
            <v>5890.4852545454596</v>
          </cell>
          <cell r="AE244">
            <v>45313.161854545462</v>
          </cell>
          <cell r="AF244">
            <v>41015.278454545463</v>
          </cell>
          <cell r="AG244">
            <v>36717.395054545465</v>
          </cell>
          <cell r="AH244">
            <v>32419.511654545466</v>
          </cell>
          <cell r="AI244">
            <v>28121.628254545463</v>
          </cell>
          <cell r="AJ244">
            <v>23823.744854545461</v>
          </cell>
          <cell r="AK244">
            <v>19525.861454545462</v>
          </cell>
          <cell r="AL244">
            <v>15227.978054545461</v>
          </cell>
          <cell r="AM244">
            <v>18941.215454545461</v>
          </cell>
          <cell r="AN244">
            <v>14630.241986545465</v>
          </cell>
          <cell r="AO244">
            <v>10319.268518545465</v>
          </cell>
          <cell r="AP244">
            <v>6008.2950505454655</v>
          </cell>
          <cell r="AQ244">
            <v>48223.284182545467</v>
          </cell>
          <cell r="AR244">
            <v>43657.274114545471</v>
          </cell>
          <cell r="AS244">
            <v>39091.264046545475</v>
          </cell>
          <cell r="AT244">
            <v>34525.253978545472</v>
          </cell>
          <cell r="AU244">
            <v>29959.243910545476</v>
          </cell>
          <cell r="AV244">
            <v>25393.233842545473</v>
          </cell>
          <cell r="AW244">
            <v>20827.223774545473</v>
          </cell>
          <cell r="AX244">
            <v>16261.213706545472</v>
          </cell>
          <cell r="AY244">
            <v>19866.546854545471</v>
          </cell>
          <cell r="AZ244">
            <v>15287.184917185474</v>
          </cell>
          <cell r="BA244">
            <v>10707.822979825472</v>
          </cell>
          <cell r="BB244">
            <v>6128.4610424654729</v>
          </cell>
          <cell r="BC244">
            <v>51331.879087105481</v>
          </cell>
          <cell r="BD244">
            <v>46479.627987745473</v>
          </cell>
          <cell r="BE244">
            <v>41627.376888385472</v>
          </cell>
          <cell r="BF244">
            <v>36775.125789025464</v>
          </cell>
          <cell r="BG244">
            <v>31922.874689665467</v>
          </cell>
          <cell r="BH244">
            <v>27070.623590305466</v>
          </cell>
          <cell r="BI244">
            <v>22218.372490945465</v>
          </cell>
          <cell r="BJ244">
            <v>17366.121391585468</v>
          </cell>
          <cell r="BK244">
            <v>20848.640372545466</v>
          </cell>
        </row>
        <row r="245">
          <cell r="A245"/>
          <cell r="B245"/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</row>
        <row r="246">
          <cell r="A246" t="str">
            <v>1645</v>
          </cell>
          <cell r="B246" t="str">
            <v>COMPUTER</v>
          </cell>
          <cell r="D246">
            <v>34284.6</v>
          </cell>
          <cell r="E246">
            <v>34284.6</v>
          </cell>
          <cell r="F246">
            <v>34284.6</v>
          </cell>
          <cell r="G246">
            <v>34284.6</v>
          </cell>
          <cell r="H246">
            <v>34284.6</v>
          </cell>
          <cell r="I246">
            <v>34284.6</v>
          </cell>
          <cell r="J246">
            <v>34284.6</v>
          </cell>
          <cell r="K246">
            <v>34284.6</v>
          </cell>
          <cell r="L246">
            <v>34284.6</v>
          </cell>
          <cell r="M246">
            <v>34284.6</v>
          </cell>
          <cell r="N246">
            <v>34284.6</v>
          </cell>
          <cell r="O246">
            <v>34284.6</v>
          </cell>
          <cell r="P246">
            <v>34284.6</v>
          </cell>
          <cell r="Q246">
            <v>34284.6</v>
          </cell>
          <cell r="R246">
            <v>34284.6</v>
          </cell>
          <cell r="S246">
            <v>34284.6</v>
          </cell>
          <cell r="T246">
            <v>34284.6</v>
          </cell>
          <cell r="U246">
            <v>34284.6</v>
          </cell>
          <cell r="V246">
            <v>34284.6</v>
          </cell>
          <cell r="W246">
            <v>34284.6</v>
          </cell>
          <cell r="X246">
            <v>34284.6</v>
          </cell>
          <cell r="Y246">
            <v>34284.6</v>
          </cell>
          <cell r="Z246">
            <v>34284.6</v>
          </cell>
          <cell r="AA246">
            <v>34284.6</v>
          </cell>
          <cell r="AB246">
            <v>34284.6</v>
          </cell>
          <cell r="AC246">
            <v>34284.6</v>
          </cell>
          <cell r="AD246">
            <v>35910.6</v>
          </cell>
          <cell r="AE246">
            <v>35910.6</v>
          </cell>
          <cell r="AF246">
            <v>37910.6</v>
          </cell>
          <cell r="AG246">
            <v>37910.6</v>
          </cell>
          <cell r="AH246">
            <v>41910.6</v>
          </cell>
          <cell r="AI246">
            <v>41910.6</v>
          </cell>
          <cell r="AJ246">
            <v>41910.6</v>
          </cell>
          <cell r="AK246">
            <v>41910.6</v>
          </cell>
          <cell r="AL246">
            <v>41910.6</v>
          </cell>
          <cell r="AM246">
            <v>41910.6</v>
          </cell>
          <cell r="AN246">
            <v>43910.6</v>
          </cell>
          <cell r="AO246">
            <v>43910.6</v>
          </cell>
          <cell r="AP246">
            <v>43910.6</v>
          </cell>
          <cell r="AQ246">
            <v>43910.6</v>
          </cell>
          <cell r="AR246">
            <v>43910.6</v>
          </cell>
          <cell r="AS246">
            <v>45910.6</v>
          </cell>
          <cell r="AT246">
            <v>45910.6</v>
          </cell>
          <cell r="AU246">
            <v>45910.6</v>
          </cell>
          <cell r="AV246">
            <v>45910.6</v>
          </cell>
          <cell r="AW246">
            <v>45910.6</v>
          </cell>
          <cell r="AX246">
            <v>45910.6</v>
          </cell>
          <cell r="AY246">
            <v>45910.6</v>
          </cell>
          <cell r="AZ246">
            <v>45910.6</v>
          </cell>
          <cell r="BA246">
            <v>45910.6</v>
          </cell>
          <cell r="BB246">
            <v>45910.6</v>
          </cell>
          <cell r="BC246">
            <v>45910.6</v>
          </cell>
          <cell r="BD246">
            <v>45910.6</v>
          </cell>
          <cell r="BE246">
            <v>45910.6</v>
          </cell>
          <cell r="BF246">
            <v>45910.6</v>
          </cell>
          <cell r="BG246">
            <v>45910.6</v>
          </cell>
          <cell r="BH246">
            <v>45910.6</v>
          </cell>
          <cell r="BI246">
            <v>45910.6</v>
          </cell>
          <cell r="BJ246">
            <v>45910.6</v>
          </cell>
          <cell r="BK246">
            <v>45910.6</v>
          </cell>
        </row>
        <row r="247">
          <cell r="A247" t="str">
            <v>1650</v>
          </cell>
          <cell r="B247" t="str">
            <v>SOFTWARE</v>
          </cell>
          <cell r="D247">
            <v>140297.68999999997</v>
          </cell>
          <cell r="E247">
            <v>132712.26999999999</v>
          </cell>
          <cell r="F247">
            <v>132712.26999999999</v>
          </cell>
          <cell r="G247">
            <v>132712.26999999999</v>
          </cell>
          <cell r="H247">
            <v>132712.26999999999</v>
          </cell>
          <cell r="I247">
            <v>132712.26999999999</v>
          </cell>
          <cell r="J247">
            <v>132712.26999999999</v>
          </cell>
          <cell r="K247">
            <v>132712.26999999999</v>
          </cell>
          <cell r="L247">
            <v>132712.26999999999</v>
          </cell>
          <cell r="M247">
            <v>132712.26999999999</v>
          </cell>
          <cell r="N247">
            <v>132712.26999999999</v>
          </cell>
          <cell r="O247">
            <v>132712.26999999999</v>
          </cell>
          <cell r="P247">
            <v>132712.26999999999</v>
          </cell>
          <cell r="Q247">
            <v>132712.26999999999</v>
          </cell>
          <cell r="R247">
            <v>132712.26999999999</v>
          </cell>
          <cell r="S247">
            <v>132712.26999999999</v>
          </cell>
          <cell r="T247">
            <v>132712.26999999999</v>
          </cell>
          <cell r="U247">
            <v>132712.26999999999</v>
          </cell>
          <cell r="V247">
            <v>132712.26999999999</v>
          </cell>
          <cell r="W247">
            <v>132712.26999999999</v>
          </cell>
          <cell r="X247">
            <v>132712.26999999999</v>
          </cell>
          <cell r="Y247">
            <v>132712.26999999999</v>
          </cell>
          <cell r="Z247">
            <v>132712.26999999999</v>
          </cell>
          <cell r="AA247">
            <v>132712.26999999999</v>
          </cell>
          <cell r="AB247">
            <v>132712.26999999999</v>
          </cell>
          <cell r="AC247">
            <v>132712.26999999999</v>
          </cell>
          <cell r="AD247">
            <v>132712.26999999999</v>
          </cell>
          <cell r="AE247">
            <v>132712.26999999999</v>
          </cell>
          <cell r="AF247">
            <v>132712.26999999999</v>
          </cell>
          <cell r="AG247">
            <v>132712.26999999999</v>
          </cell>
          <cell r="AH247">
            <v>132712.26999999999</v>
          </cell>
          <cell r="AI247">
            <v>132712.26999999999</v>
          </cell>
          <cell r="AJ247">
            <v>132712.26999999999</v>
          </cell>
          <cell r="AK247">
            <v>132712.26999999999</v>
          </cell>
          <cell r="AL247">
            <v>132712.26999999999</v>
          </cell>
          <cell r="AM247">
            <v>132712.26999999999</v>
          </cell>
          <cell r="AN247">
            <v>132712.26999999999</v>
          </cell>
          <cell r="AO247">
            <v>132712.26999999999</v>
          </cell>
          <cell r="AP247">
            <v>132712.26999999999</v>
          </cell>
          <cell r="AQ247">
            <v>132712.26999999999</v>
          </cell>
          <cell r="AR247">
            <v>132712.26999999999</v>
          </cell>
          <cell r="AS247">
            <v>132712.26999999999</v>
          </cell>
          <cell r="AT247">
            <v>132712.26999999999</v>
          </cell>
          <cell r="AU247">
            <v>132712.26999999999</v>
          </cell>
          <cell r="AV247">
            <v>132712.26999999999</v>
          </cell>
          <cell r="AW247">
            <v>132712.26999999999</v>
          </cell>
          <cell r="AX247">
            <v>132712.26999999999</v>
          </cell>
          <cell r="AY247">
            <v>132712.26999999999</v>
          </cell>
          <cell r="AZ247">
            <v>132712.26999999999</v>
          </cell>
          <cell r="BA247">
            <v>132712.26999999999</v>
          </cell>
          <cell r="BB247">
            <v>132712.26999999999</v>
          </cell>
          <cell r="BC247">
            <v>132712.26999999999</v>
          </cell>
          <cell r="BD247">
            <v>132712.26999999999</v>
          </cell>
          <cell r="BE247">
            <v>132712.26999999999</v>
          </cell>
          <cell r="BF247">
            <v>132712.26999999999</v>
          </cell>
          <cell r="BG247">
            <v>132712.26999999999</v>
          </cell>
          <cell r="BH247">
            <v>132712.26999999999</v>
          </cell>
          <cell r="BI247">
            <v>132712.26999999999</v>
          </cell>
          <cell r="BJ247">
            <v>132712.26999999999</v>
          </cell>
          <cell r="BK247">
            <v>132712.26999999999</v>
          </cell>
        </row>
        <row r="248">
          <cell r="A248" t="str">
            <v>1745</v>
          </cell>
          <cell r="B248" t="str">
            <v>ACCUMULATED AMORTIZATION - COMPUTER</v>
          </cell>
          <cell r="D248">
            <v>-27773.53</v>
          </cell>
          <cell r="E248">
            <v>-27919.27</v>
          </cell>
          <cell r="F248">
            <v>-28086.78</v>
          </cell>
          <cell r="G248">
            <v>-28254.29</v>
          </cell>
          <cell r="H248">
            <v>-28421.8</v>
          </cell>
          <cell r="I248">
            <v>-28589.31</v>
          </cell>
          <cell r="J248">
            <v>-28756.818750000002</v>
          </cell>
          <cell r="K248">
            <v>-28924.327500000003</v>
          </cell>
          <cell r="L248">
            <v>-29091.836250000004</v>
          </cell>
          <cell r="M248">
            <v>-29259.345000000005</v>
          </cell>
          <cell r="N248">
            <v>-29426.853750000006</v>
          </cell>
          <cell r="O248">
            <v>-29594.362500000007</v>
          </cell>
          <cell r="P248">
            <v>-29711.618625000006</v>
          </cell>
          <cell r="Q248">
            <v>-29828.874750000006</v>
          </cell>
          <cell r="R248">
            <v>-29946.130875000006</v>
          </cell>
          <cell r="S248">
            <v>-30063.387000000006</v>
          </cell>
          <cell r="T248">
            <v>-30180.643125000006</v>
          </cell>
          <cell r="U248">
            <v>-30297.899250000006</v>
          </cell>
          <cell r="V248">
            <v>-30415.155375000006</v>
          </cell>
          <cell r="W248">
            <v>-30532.411500000006</v>
          </cell>
          <cell r="X248">
            <v>-30649.667625000006</v>
          </cell>
          <cell r="Y248">
            <v>-30766.923750000005</v>
          </cell>
          <cell r="Z248">
            <v>-30884.179875000005</v>
          </cell>
          <cell r="AA248">
            <v>-31001.436000000005</v>
          </cell>
          <cell r="AB248">
            <v>-31083.515287500006</v>
          </cell>
          <cell r="AC248">
            <v>-31165.594575000006</v>
          </cell>
          <cell r="AD248">
            <v>-31247.673862500007</v>
          </cell>
          <cell r="AE248">
            <v>-31329.753150000008</v>
          </cell>
          <cell r="AF248">
            <v>-31436.832437500008</v>
          </cell>
          <cell r="AG248">
            <v>-31543.911725000009</v>
          </cell>
          <cell r="AH248">
            <v>-31700.99101250001</v>
          </cell>
          <cell r="AI248">
            <v>-31858.07030000001</v>
          </cell>
          <cell r="AJ248">
            <v>-32015.149587500011</v>
          </cell>
          <cell r="AK248">
            <v>-32172.228875000012</v>
          </cell>
          <cell r="AL248">
            <v>-32329.308162500012</v>
          </cell>
          <cell r="AM248">
            <v>-32486.387450000013</v>
          </cell>
          <cell r="AN248">
            <v>-32706.342951250012</v>
          </cell>
          <cell r="AO248">
            <v>-32926.298452500014</v>
          </cell>
          <cell r="AP248">
            <v>-33146.253953750012</v>
          </cell>
          <cell r="AQ248">
            <v>-33366.209455000011</v>
          </cell>
          <cell r="AR248">
            <v>-33586.16495625001</v>
          </cell>
          <cell r="AS248">
            <v>-33831.120457500008</v>
          </cell>
          <cell r="AT248">
            <v>-34076.075958750007</v>
          </cell>
          <cell r="AU248">
            <v>-34321.031460000006</v>
          </cell>
          <cell r="AV248">
            <v>-34565.986961250004</v>
          </cell>
          <cell r="AW248">
            <v>-34810.942462500003</v>
          </cell>
          <cell r="AX248">
            <v>-35055.897963750002</v>
          </cell>
          <cell r="AY248">
            <v>-35300.853465</v>
          </cell>
          <cell r="AZ248">
            <v>-35525.447315874997</v>
          </cell>
          <cell r="BA248">
            <v>-35750.041166749994</v>
          </cell>
          <cell r="BB248">
            <v>-35974.635017624991</v>
          </cell>
          <cell r="BC248">
            <v>-36199.228868499988</v>
          </cell>
          <cell r="BD248">
            <v>-36423.822719374984</v>
          </cell>
          <cell r="BE248">
            <v>-36648.416570249981</v>
          </cell>
          <cell r="BF248">
            <v>-36873.010421124978</v>
          </cell>
          <cell r="BG248">
            <v>-37097.604271999975</v>
          </cell>
          <cell r="BH248">
            <v>-37322.198122874972</v>
          </cell>
          <cell r="BI248">
            <v>-37546.791973749969</v>
          </cell>
          <cell r="BJ248">
            <v>-37771.385824624966</v>
          </cell>
          <cell r="BK248">
            <v>-37995.979675499962</v>
          </cell>
        </row>
        <row r="249">
          <cell r="A249" t="str">
            <v>1750</v>
          </cell>
          <cell r="B249" t="str">
            <v>ACCUMULATED AMORTIZATION - SOFTWARE</v>
          </cell>
          <cell r="D249">
            <v>-128170.55</v>
          </cell>
          <cell r="E249">
            <v>-128249.55</v>
          </cell>
          <cell r="F249">
            <v>-128452.4</v>
          </cell>
          <cell r="G249">
            <v>-128655.25</v>
          </cell>
          <cell r="H249">
            <v>-128858.1</v>
          </cell>
          <cell r="I249">
            <v>-129060.95</v>
          </cell>
          <cell r="J249">
            <v>-129263.80083333333</v>
          </cell>
          <cell r="K249">
            <v>-129466.65166666666</v>
          </cell>
          <cell r="L249">
            <v>-129669.50249999999</v>
          </cell>
          <cell r="M249">
            <v>-129872.35333333332</v>
          </cell>
          <cell r="N249">
            <v>-130075.20416666665</v>
          </cell>
          <cell r="O249">
            <v>-130278.05499999998</v>
          </cell>
          <cell r="P249">
            <v>-130379.48041666664</v>
          </cell>
          <cell r="Q249">
            <v>-130480.90583333331</v>
          </cell>
          <cell r="R249">
            <v>-130582.33124999997</v>
          </cell>
          <cell r="S249">
            <v>-130683.75666666664</v>
          </cell>
          <cell r="T249">
            <v>-130785.1820833333</v>
          </cell>
          <cell r="U249">
            <v>-130886.60749999997</v>
          </cell>
          <cell r="V249">
            <v>-130988.03291666663</v>
          </cell>
          <cell r="W249">
            <v>-131089.45833333331</v>
          </cell>
          <cell r="X249">
            <v>-131190.88374999998</v>
          </cell>
          <cell r="Y249">
            <v>-131292.30916666664</v>
          </cell>
          <cell r="Z249">
            <v>-131393.73458333331</v>
          </cell>
          <cell r="AA249">
            <v>-131495.15999999997</v>
          </cell>
          <cell r="AB249">
            <v>-131545.87270833331</v>
          </cell>
          <cell r="AC249">
            <v>-131596.58541666664</v>
          </cell>
          <cell r="AD249">
            <v>-131647.29812499997</v>
          </cell>
          <cell r="AE249">
            <v>-131698.0108333333</v>
          </cell>
          <cell r="AF249">
            <v>-131748.72354166664</v>
          </cell>
          <cell r="AG249">
            <v>-131799.43624999997</v>
          </cell>
          <cell r="AH249">
            <v>-131850.1489583333</v>
          </cell>
          <cell r="AI249">
            <v>-131900.86166666663</v>
          </cell>
          <cell r="AJ249">
            <v>-131951.57437499997</v>
          </cell>
          <cell r="AK249">
            <v>-132002.2870833333</v>
          </cell>
          <cell r="AL249">
            <v>-132052.99979166663</v>
          </cell>
          <cell r="AM249">
            <v>-132103.71249999997</v>
          </cell>
          <cell r="AN249">
            <v>-132129.06885416663</v>
          </cell>
          <cell r="AO249">
            <v>-132154.4252083333</v>
          </cell>
          <cell r="AP249">
            <v>-132179.78156249996</v>
          </cell>
          <cell r="AQ249">
            <v>-132205.13791666663</v>
          </cell>
          <cell r="AR249">
            <v>-132230.4942708333</v>
          </cell>
          <cell r="AS249">
            <v>-132255.85062499996</v>
          </cell>
          <cell r="AT249">
            <v>-132281.20697916663</v>
          </cell>
          <cell r="AU249">
            <v>-132306.5633333333</v>
          </cell>
          <cell r="AV249">
            <v>-132331.91968749996</v>
          </cell>
          <cell r="AW249">
            <v>-132357.27604166663</v>
          </cell>
          <cell r="AX249">
            <v>-132382.63239583329</v>
          </cell>
          <cell r="AY249">
            <v>-132407.98874999996</v>
          </cell>
          <cell r="AZ249">
            <v>-132420.66692708331</v>
          </cell>
          <cell r="BA249">
            <v>-132433.34510416666</v>
          </cell>
          <cell r="BB249">
            <v>-132446.02328125</v>
          </cell>
          <cell r="BC249">
            <v>-132458.70145833335</v>
          </cell>
          <cell r="BD249">
            <v>-132471.3796354167</v>
          </cell>
          <cell r="BE249">
            <v>-132484.05781250005</v>
          </cell>
          <cell r="BF249">
            <v>-132496.73598958339</v>
          </cell>
          <cell r="BG249">
            <v>-132509.41416666674</v>
          </cell>
          <cell r="BH249">
            <v>-132522.09234375009</v>
          </cell>
          <cell r="BI249">
            <v>-132534.77052083344</v>
          </cell>
          <cell r="BJ249">
            <v>-132547.44869791679</v>
          </cell>
          <cell r="BK249">
            <v>-132560.12687500013</v>
          </cell>
        </row>
        <row r="250">
          <cell r="A250" t="str">
            <v>TOTAL CAPITAL / INTANGIBLE ASSETS</v>
          </cell>
          <cell r="B250"/>
          <cell r="D250">
            <v>18638.209999999977</v>
          </cell>
          <cell r="E250">
            <v>10828.050000000003</v>
          </cell>
          <cell r="F250">
            <v>10457.690000000002</v>
          </cell>
          <cell r="G250">
            <v>10087.329999999987</v>
          </cell>
          <cell r="H250">
            <v>9716.9700000000012</v>
          </cell>
          <cell r="I250">
            <v>9346.61</v>
          </cell>
          <cell r="J250">
            <v>8976.2504166666622</v>
          </cell>
          <cell r="K250">
            <v>8605.8908333333238</v>
          </cell>
          <cell r="L250">
            <v>8235.5312500000146</v>
          </cell>
          <cell r="M250">
            <v>7865.1716666666762</v>
          </cell>
          <cell r="N250">
            <v>7494.8120833333378</v>
          </cell>
          <cell r="O250">
            <v>7124.4524999999994</v>
          </cell>
          <cell r="P250">
            <v>6905.770958333349</v>
          </cell>
          <cell r="Q250">
            <v>6687.0894166666694</v>
          </cell>
          <cell r="R250">
            <v>6468.407875000019</v>
          </cell>
          <cell r="S250">
            <v>6249.7263333333394</v>
          </cell>
          <cell r="T250">
            <v>6031.044791666689</v>
          </cell>
          <cell r="U250">
            <v>5812.3632500000094</v>
          </cell>
          <cell r="V250">
            <v>5593.681708333359</v>
          </cell>
          <cell r="W250">
            <v>5375.0001666666649</v>
          </cell>
          <cell r="X250">
            <v>5156.3186250000144</v>
          </cell>
          <cell r="Y250">
            <v>4937.6370833333349</v>
          </cell>
          <cell r="Z250">
            <v>4718.9555416666844</v>
          </cell>
          <cell r="AA250">
            <v>4500.2740000000049</v>
          </cell>
          <cell r="AB250">
            <v>4367.4820041666972</v>
          </cell>
          <cell r="AC250">
            <v>4234.6900083333603</v>
          </cell>
          <cell r="AD250">
            <v>5727.8980125000235</v>
          </cell>
          <cell r="AE250">
            <v>5595.1060166666866</v>
          </cell>
          <cell r="AF250">
            <v>7437.3140208333498</v>
          </cell>
          <cell r="AG250">
            <v>7279.5220250000129</v>
          </cell>
          <cell r="AH250">
            <v>11071.730029166676</v>
          </cell>
          <cell r="AI250">
            <v>10863.938033333339</v>
          </cell>
          <cell r="AJ250">
            <v>10656.146037500002</v>
          </cell>
          <cell r="AK250">
            <v>10448.354041666695</v>
          </cell>
          <cell r="AL250">
            <v>10240.562045833358</v>
          </cell>
          <cell r="AM250">
            <v>10032.770050000021</v>
          </cell>
          <cell r="AN250">
            <v>11787.458194583363</v>
          </cell>
          <cell r="AO250">
            <v>11542.146339166677</v>
          </cell>
          <cell r="AP250">
            <v>11296.834483750019</v>
          </cell>
          <cell r="AQ250">
            <v>11051.522628333361</v>
          </cell>
          <cell r="AR250">
            <v>10806.210772916704</v>
          </cell>
          <cell r="AS250">
            <v>12535.898917500017</v>
          </cell>
          <cell r="AT250">
            <v>12265.587062083359</v>
          </cell>
          <cell r="AU250">
            <v>11995.275206666702</v>
          </cell>
          <cell r="AV250">
            <v>11724.963351250015</v>
          </cell>
          <cell r="AW250">
            <v>11454.651495833357</v>
          </cell>
          <cell r="AX250">
            <v>11184.3396404167</v>
          </cell>
          <cell r="AY250">
            <v>10914.027785000042</v>
          </cell>
          <cell r="AZ250">
            <v>10676.755757041683</v>
          </cell>
          <cell r="BA250">
            <v>10439.483729083353</v>
          </cell>
          <cell r="BB250">
            <v>10202.211701124994</v>
          </cell>
          <cell r="BC250">
            <v>9964.9396731666639</v>
          </cell>
          <cell r="BD250">
            <v>9727.6676452083047</v>
          </cell>
          <cell r="BE250">
            <v>9490.3956172499747</v>
          </cell>
          <cell r="BF250">
            <v>9253.1235892916156</v>
          </cell>
          <cell r="BG250">
            <v>9015.8515613332856</v>
          </cell>
          <cell r="BH250">
            <v>8778.5795333749265</v>
          </cell>
          <cell r="BI250">
            <v>8541.3075054165965</v>
          </cell>
          <cell r="BJ250">
            <v>8304.0354774582374</v>
          </cell>
          <cell r="BK250">
            <v>8066.7634494999074</v>
          </cell>
        </row>
        <row r="251">
          <cell r="A251"/>
          <cell r="B251"/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</row>
        <row r="252">
          <cell r="A252" t="str">
            <v>TOTAL ASSETS</v>
          </cell>
          <cell r="B252"/>
          <cell r="D252">
            <v>1024839.06</v>
          </cell>
          <cell r="E252">
            <v>946123.86</v>
          </cell>
          <cell r="F252">
            <v>1029595.4199999999</v>
          </cell>
          <cell r="G252">
            <v>1044059.1699999999</v>
          </cell>
          <cell r="H252">
            <v>971564.23</v>
          </cell>
          <cell r="I252">
            <v>1105562.6900000002</v>
          </cell>
          <cell r="J252">
            <v>1122464.4611791547</v>
          </cell>
          <cell r="K252">
            <v>1136632.1252401727</v>
          </cell>
          <cell r="L252">
            <v>1211241.1892345636</v>
          </cell>
          <cell r="M252">
            <v>1172264.3364694805</v>
          </cell>
          <cell r="N252">
            <v>859456.28660903266</v>
          </cell>
          <cell r="O252">
            <v>884564.10617690021</v>
          </cell>
          <cell r="P252">
            <v>794641.73994738783</v>
          </cell>
          <cell r="Q252">
            <v>845582.59462837386</v>
          </cell>
          <cell r="R252">
            <v>900885.02854743053</v>
          </cell>
          <cell r="S252">
            <v>698371.05074176448</v>
          </cell>
          <cell r="T252">
            <v>658337.56239406578</v>
          </cell>
          <cell r="U252">
            <v>685877.09069753694</v>
          </cell>
          <cell r="V252">
            <v>668727.54153333569</v>
          </cell>
          <cell r="W252">
            <v>922184.19850210915</v>
          </cell>
          <cell r="X252">
            <v>983197.13548913109</v>
          </cell>
          <cell r="Y252">
            <v>724056.46895259898</v>
          </cell>
          <cell r="Z252">
            <v>853969.85760568152</v>
          </cell>
          <cell r="AA252">
            <v>941682.4147977106</v>
          </cell>
          <cell r="AB252">
            <v>833801.74796154757</v>
          </cell>
          <cell r="AC252">
            <v>937601.91966418456</v>
          </cell>
          <cell r="AD252">
            <v>909446.24336474168</v>
          </cell>
          <cell r="AE252">
            <v>674539.1706628229</v>
          </cell>
          <cell r="AF252">
            <v>827153.81729522778</v>
          </cell>
          <cell r="AG252">
            <v>960183.66840701806</v>
          </cell>
          <cell r="AH252">
            <v>1021705.2093210219</v>
          </cell>
          <cell r="AI252">
            <v>1340317.9260955674</v>
          </cell>
          <cell r="AJ252">
            <v>1405691.1367371632</v>
          </cell>
          <cell r="AK252">
            <v>1133324.6937845116</v>
          </cell>
          <cell r="AL252">
            <v>1285098.9281269789</v>
          </cell>
          <cell r="AM252">
            <v>1341980.3918604702</v>
          </cell>
          <cell r="AN252">
            <v>1215717.6907525496</v>
          </cell>
          <cell r="AO252">
            <v>1342611.0880609201</v>
          </cell>
          <cell r="AP252">
            <v>1539305.730716943</v>
          </cell>
          <cell r="AQ252">
            <v>1299168.2245059484</v>
          </cell>
          <cell r="AR252">
            <v>1442473.9844578055</v>
          </cell>
          <cell r="AS252">
            <v>1571648.2803792644</v>
          </cell>
          <cell r="AT252">
            <v>1734667.8012889652</v>
          </cell>
          <cell r="AU252">
            <v>2162295.3538229861</v>
          </cell>
          <cell r="AV252">
            <v>1936419.7126187535</v>
          </cell>
          <cell r="AW252">
            <v>1850801.370524141</v>
          </cell>
          <cell r="AX252">
            <v>2076106.0623067613</v>
          </cell>
          <cell r="AY252">
            <v>2178323.5786346677</v>
          </cell>
          <cell r="AZ252">
            <v>2193349.793620232</v>
          </cell>
          <cell r="BA252">
            <v>2361592.1566531681</v>
          </cell>
          <cell r="BB252">
            <v>2379222.8069892032</v>
          </cell>
          <cell r="BC252">
            <v>2376394.070581248</v>
          </cell>
          <cell r="BD252">
            <v>2551426.1708325101</v>
          </cell>
          <cell r="BE252">
            <v>2722505.7373839999</v>
          </cell>
          <cell r="BF252">
            <v>2911452.0697738566</v>
          </cell>
          <cell r="BG252">
            <v>3421684.5401505427</v>
          </cell>
          <cell r="BH252">
            <v>3181291.958574573</v>
          </cell>
          <cell r="BI252">
            <v>3079618.0299570863</v>
          </cell>
          <cell r="BJ252">
            <v>3356936.4704244616</v>
          </cell>
          <cell r="BK252">
            <v>3487969.7350037075</v>
          </cell>
        </row>
        <row r="253">
          <cell r="A253"/>
          <cell r="B253"/>
          <cell r="D253"/>
          <cell r="E253"/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</row>
        <row r="254">
          <cell r="A254" t="str">
            <v>3000</v>
          </cell>
          <cell r="B254" t="str">
            <v>ACCOUNTS PAYABLE</v>
          </cell>
          <cell r="D254">
            <v>5433.41</v>
          </cell>
          <cell r="E254">
            <v>6758.7</v>
          </cell>
          <cell r="F254">
            <v>38164.519999999997</v>
          </cell>
          <cell r="G254">
            <v>17161.68</v>
          </cell>
          <cell r="H254">
            <v>880.87</v>
          </cell>
          <cell r="I254">
            <v>8514.07</v>
          </cell>
          <cell r="J254">
            <v>30386.466428616463</v>
          </cell>
          <cell r="K254">
            <v>26093.925774108582</v>
          </cell>
          <cell r="L254">
            <v>26952.89789513771</v>
          </cell>
          <cell r="M254">
            <v>28742.783513037459</v>
          </cell>
          <cell r="N254">
            <v>27269.548126953108</v>
          </cell>
          <cell r="O254">
            <v>29911.29738360026</v>
          </cell>
          <cell r="P254">
            <v>22462.332965888174</v>
          </cell>
          <cell r="Q254">
            <v>27015.520977104887</v>
          </cell>
          <cell r="R254">
            <v>27312.696430814263</v>
          </cell>
          <cell r="S254">
            <v>25540.555483866388</v>
          </cell>
          <cell r="T254">
            <v>31787.988872853552</v>
          </cell>
          <cell r="U254">
            <v>25669.139435612735</v>
          </cell>
          <cell r="V254">
            <v>20546.449134864877</v>
          </cell>
          <cell r="W254">
            <v>28258.99424046748</v>
          </cell>
          <cell r="X254">
            <v>24581.744383921745</v>
          </cell>
          <cell r="Y254">
            <v>31148.748135179685</v>
          </cell>
          <cell r="Z254">
            <v>25256.998655292937</v>
          </cell>
          <cell r="AA254">
            <v>25859.405023907351</v>
          </cell>
          <cell r="AB254">
            <v>23144.528826097787</v>
          </cell>
          <cell r="AC254">
            <v>25603.868174881303</v>
          </cell>
          <cell r="AD254">
            <v>28739.203620469059</v>
          </cell>
          <cell r="AE254">
            <v>23844.472452871272</v>
          </cell>
          <cell r="AF254">
            <v>33141.101087999908</v>
          </cell>
          <cell r="AG254">
            <v>24018.705752892143</v>
          </cell>
          <cell r="AH254">
            <v>24818.189607016073</v>
          </cell>
          <cell r="AI254">
            <v>26384.583706031768</v>
          </cell>
          <cell r="AJ254">
            <v>26022.841866063864</v>
          </cell>
          <cell r="AK254">
            <v>33831.577293509254</v>
          </cell>
          <cell r="AL254">
            <v>24045.771978525416</v>
          </cell>
          <cell r="AM254">
            <v>25040.678709285086</v>
          </cell>
          <cell r="AN254">
            <v>24524.165476055736</v>
          </cell>
          <cell r="AO254">
            <v>27377.002391048663</v>
          </cell>
          <cell r="AP254">
            <v>30443.352993324082</v>
          </cell>
          <cell r="AQ254">
            <v>26536.646673915151</v>
          </cell>
          <cell r="AR254">
            <v>34926.525294918611</v>
          </cell>
          <cell r="AS254">
            <v>25015.745030794267</v>
          </cell>
          <cell r="AT254">
            <v>27795.645771142285</v>
          </cell>
          <cell r="AU254">
            <v>29420.88031245572</v>
          </cell>
          <cell r="AV254">
            <v>27231.042194236165</v>
          </cell>
          <cell r="AW254">
            <v>36499.427666574396</v>
          </cell>
          <cell r="AX254">
            <v>26358.53198581066</v>
          </cell>
          <cell r="AY254">
            <v>27130.118016266941</v>
          </cell>
          <cell r="AZ254">
            <v>26185.073643460662</v>
          </cell>
          <cell r="BA254">
            <v>29132.431083151823</v>
          </cell>
          <cell r="BB254">
            <v>32416.670251428513</v>
          </cell>
          <cell r="BC254">
            <v>28364.586194783289</v>
          </cell>
          <cell r="BD254">
            <v>36881.920511421529</v>
          </cell>
          <cell r="BE254">
            <v>26601.148722911559</v>
          </cell>
          <cell r="BF254">
            <v>29873.346541101961</v>
          </cell>
          <cell r="BG254">
            <v>31722.216776500929</v>
          </cell>
          <cell r="BH254">
            <v>28878.080171401834</v>
          </cell>
          <cell r="BI254">
            <v>42154.041743434114</v>
          </cell>
          <cell r="BJ254">
            <v>31760.320154414916</v>
          </cell>
          <cell r="BK254">
            <v>32257.795463427334</v>
          </cell>
        </row>
        <row r="255">
          <cell r="A255" t="str">
            <v>3001</v>
          </cell>
          <cell r="B255" t="str">
            <v>ACCOUNTS PAYABLE - Foray Related</v>
          </cell>
          <cell r="D255">
            <v>91561.94</v>
          </cell>
          <cell r="E255">
            <v>65132.47</v>
          </cell>
          <cell r="F255">
            <v>53397.87</v>
          </cell>
          <cell r="G255">
            <v>110191.89</v>
          </cell>
          <cell r="H255">
            <v>62938.62</v>
          </cell>
          <cell r="I255">
            <v>117899.72</v>
          </cell>
          <cell r="J255">
            <v>56593.729926611995</v>
          </cell>
          <cell r="K255">
            <v>60898.852050078669</v>
          </cell>
          <cell r="L255">
            <v>66884.489660495339</v>
          </cell>
          <cell r="M255">
            <v>61939.236406328666</v>
          </cell>
          <cell r="N255">
            <v>61666.624406328665</v>
          </cell>
          <cell r="O255">
            <v>60220.008406328663</v>
          </cell>
          <cell r="P255">
            <v>69011.833333333328</v>
          </cell>
          <cell r="Q255">
            <v>70029.653333333335</v>
          </cell>
          <cell r="R255">
            <v>79132.79833333334</v>
          </cell>
          <cell r="S255">
            <v>79897.880833333329</v>
          </cell>
          <cell r="T255">
            <v>76915.355833333335</v>
          </cell>
          <cell r="U255">
            <v>78588.16333333333</v>
          </cell>
          <cell r="V255">
            <v>74972.593333333323</v>
          </cell>
          <cell r="W255">
            <v>69629.779564785262</v>
          </cell>
          <cell r="X255">
            <v>69781.69956478526</v>
          </cell>
          <cell r="Y255">
            <v>69971.599564785254</v>
          </cell>
          <cell r="Z255">
            <v>71875.395919785267</v>
          </cell>
          <cell r="AA255">
            <v>71904.218314785263</v>
          </cell>
          <cell r="AB255">
            <v>58337.018397376567</v>
          </cell>
          <cell r="AC255">
            <v>58847.169897376574</v>
          </cell>
          <cell r="AD255">
            <v>58539.639897376575</v>
          </cell>
          <cell r="AE255">
            <v>58199.734431123827</v>
          </cell>
          <cell r="AF255">
            <v>61442.507281862228</v>
          </cell>
          <cell r="AG255">
            <v>63383.499740195562</v>
          </cell>
          <cell r="AH255">
            <v>66307.025073528901</v>
          </cell>
          <cell r="AI255">
            <v>65712.005073528897</v>
          </cell>
          <cell r="AJ255">
            <v>61903.141323528893</v>
          </cell>
          <cell r="AK255">
            <v>62978.678823528899</v>
          </cell>
          <cell r="AL255">
            <v>63466.422573528893</v>
          </cell>
          <cell r="AM255">
            <v>62622.250698528893</v>
          </cell>
          <cell r="AN255">
            <v>63878.911245602954</v>
          </cell>
          <cell r="AO255">
            <v>64144.771245602955</v>
          </cell>
          <cell r="AP255">
            <v>65701.951245602948</v>
          </cell>
          <cell r="AQ255">
            <v>65600.671245602949</v>
          </cell>
          <cell r="AR255">
            <v>68259.271245602955</v>
          </cell>
          <cell r="AS255">
            <v>69620.221245602952</v>
          </cell>
          <cell r="AT255">
            <v>68955.571245602958</v>
          </cell>
          <cell r="AU255">
            <v>68778.331245602953</v>
          </cell>
          <cell r="AV255">
            <v>65600.671245602949</v>
          </cell>
          <cell r="AW255">
            <v>65917.171245602949</v>
          </cell>
          <cell r="AX255">
            <v>65372.791245602952</v>
          </cell>
          <cell r="AY255">
            <v>63802.951245602955</v>
          </cell>
          <cell r="AZ255">
            <v>69261.525464291626</v>
          </cell>
          <cell r="BA255">
            <v>69527.385464291641</v>
          </cell>
          <cell r="BB255">
            <v>71084.565464291634</v>
          </cell>
          <cell r="BC255">
            <v>70983.285464291635</v>
          </cell>
          <cell r="BD255">
            <v>73641.885464291641</v>
          </cell>
          <cell r="BE255">
            <v>75002.835464291624</v>
          </cell>
          <cell r="BF255">
            <v>74338.18546429163</v>
          </cell>
          <cell r="BG255">
            <v>74160.945464291639</v>
          </cell>
          <cell r="BH255">
            <v>70983.285464291635</v>
          </cell>
          <cell r="BI255">
            <v>71299.785464291635</v>
          </cell>
          <cell r="BJ255">
            <v>70755.405464291631</v>
          </cell>
          <cell r="BK255">
            <v>69185.565464291634</v>
          </cell>
        </row>
        <row r="256">
          <cell r="A256" t="str">
            <v>3002</v>
          </cell>
          <cell r="B256" t="str">
            <v>ACCOUNTS PAYABLE - Related Glenella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/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</row>
        <row r="257">
          <cell r="A257" t="str">
            <v>3050</v>
          </cell>
          <cell r="B257" t="str">
            <v>ACCRUED LIABILITIES</v>
          </cell>
          <cell r="D257">
            <v>37173.85</v>
          </cell>
          <cell r="E257">
            <v>20328.71</v>
          </cell>
          <cell r="F257">
            <v>18314.010000000002</v>
          </cell>
          <cell r="G257">
            <v>24644.87</v>
          </cell>
          <cell r="H257">
            <v>32016.400000000001</v>
          </cell>
          <cell r="I257">
            <v>30695.919999999998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</row>
        <row r="258">
          <cell r="A258" t="str">
            <v>3055</v>
          </cell>
          <cell r="B258" t="str">
            <v>ACCRUED LIABILITIES - COUPONS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</row>
        <row r="259">
          <cell r="A259" t="str">
            <v>3060</v>
          </cell>
          <cell r="B259" t="str">
            <v>ACCRUED PROFESSIONAL FEES</v>
          </cell>
          <cell r="D259">
            <v>7050</v>
          </cell>
          <cell r="E259">
            <v>3800</v>
          </cell>
          <cell r="F259">
            <v>5550</v>
          </cell>
          <cell r="G259">
            <v>7300</v>
          </cell>
          <cell r="H259">
            <v>9050</v>
          </cell>
          <cell r="I259">
            <v>9735</v>
          </cell>
          <cell r="J259">
            <v>11485</v>
          </cell>
          <cell r="K259">
            <v>13235</v>
          </cell>
          <cell r="L259">
            <v>14985</v>
          </cell>
          <cell r="M259">
            <v>16735</v>
          </cell>
          <cell r="N259">
            <v>18485</v>
          </cell>
          <cell r="O259">
            <v>38235</v>
          </cell>
          <cell r="P259">
            <v>40037.5</v>
          </cell>
          <cell r="Q259">
            <v>41840</v>
          </cell>
          <cell r="R259">
            <v>43642.5</v>
          </cell>
          <cell r="S259">
            <v>45445</v>
          </cell>
          <cell r="T259">
            <v>47247.5</v>
          </cell>
          <cell r="U259">
            <v>9527.5</v>
          </cell>
          <cell r="V259">
            <v>10042.5</v>
          </cell>
          <cell r="W259">
            <v>10557.5</v>
          </cell>
          <cell r="X259">
            <v>11072.5</v>
          </cell>
          <cell r="Y259">
            <v>11587.5</v>
          </cell>
          <cell r="Z259">
            <v>12102.5</v>
          </cell>
          <cell r="AA259">
            <v>12617.5</v>
          </cell>
          <cell r="AB259">
            <v>13642.8</v>
          </cell>
          <cell r="AC259">
            <v>14668.099999999999</v>
          </cell>
          <cell r="AD259">
            <v>15693.399999999998</v>
          </cell>
          <cell r="AE259">
            <v>16718.699999999997</v>
          </cell>
          <cell r="AF259">
            <v>17743.999999999996</v>
          </cell>
          <cell r="AG259">
            <v>6151.7999999999956</v>
          </cell>
          <cell r="AH259">
            <v>7177.0999999999958</v>
          </cell>
          <cell r="AI259">
            <v>8202.399999999996</v>
          </cell>
          <cell r="AJ259">
            <v>9227.6999999999953</v>
          </cell>
          <cell r="AK259">
            <v>10252.999999999995</v>
          </cell>
          <cell r="AL259">
            <v>11278.299999999994</v>
          </cell>
          <cell r="AM259">
            <v>12303.599999999993</v>
          </cell>
          <cell r="AN259">
            <v>13349.405999999994</v>
          </cell>
          <cell r="AO259">
            <v>14395.211999999994</v>
          </cell>
          <cell r="AP259">
            <v>15441.017999999995</v>
          </cell>
          <cell r="AQ259">
            <v>16486.823999999993</v>
          </cell>
          <cell r="AR259">
            <v>17532.629999999994</v>
          </cell>
          <cell r="AS259">
            <v>6274.8360000000011</v>
          </cell>
          <cell r="AT259">
            <v>7320.6420000000016</v>
          </cell>
          <cell r="AU259">
            <v>8366.4480000000021</v>
          </cell>
          <cell r="AV259">
            <v>9412.2540000000026</v>
          </cell>
          <cell r="AW259">
            <v>10458.060000000003</v>
          </cell>
          <cell r="AX259">
            <v>11503.866000000004</v>
          </cell>
          <cell r="AY259">
            <v>12549.672000000004</v>
          </cell>
          <cell r="AZ259">
            <v>13616.394120000004</v>
          </cell>
          <cell r="BA259">
            <v>14683.116240000005</v>
          </cell>
          <cell r="BB259">
            <v>15749.838360000005</v>
          </cell>
          <cell r="BC259">
            <v>16816.560480000004</v>
          </cell>
          <cell r="BD259">
            <v>17883.282600000002</v>
          </cell>
          <cell r="BE259">
            <v>18950.004720000001</v>
          </cell>
          <cell r="BF259">
            <v>20016.726839999999</v>
          </cell>
          <cell r="BG259">
            <v>21083.448959999998</v>
          </cell>
          <cell r="BH259">
            <v>22150.171079999996</v>
          </cell>
          <cell r="BI259">
            <v>23216.893199999995</v>
          </cell>
          <cell r="BJ259">
            <v>24283.615319999994</v>
          </cell>
          <cell r="BK259">
            <v>25350.337439999992</v>
          </cell>
        </row>
        <row r="260">
          <cell r="A260" t="str">
            <v>3255</v>
          </cell>
          <cell r="B260" t="str">
            <v>TAXES PAYABLE - FEDERAL</v>
          </cell>
          <cell r="D260">
            <v>-16727.192133905795</v>
          </cell>
          <cell r="E260">
            <v>-23042.084103894107</v>
          </cell>
          <cell r="F260">
            <v>-15887.369883643101</v>
          </cell>
          <cell r="G260">
            <v>-23142.508659150371</v>
          </cell>
          <cell r="H260">
            <v>-20590.765517602871</v>
          </cell>
          <cell r="I260">
            <v>-29140.931471232681</v>
          </cell>
          <cell r="J260">
            <v>-12596.864092860355</v>
          </cell>
          <cell r="K260">
            <v>-3708.3861488290258</v>
          </cell>
          <cell r="L260">
            <v>-2399.9416253303552</v>
          </cell>
          <cell r="M260">
            <v>4713.0355479925838</v>
          </cell>
          <cell r="N260">
            <v>12470.178783987179</v>
          </cell>
          <cell r="O260">
            <v>2</v>
          </cell>
          <cell r="P260">
            <v>5917.3247636100632</v>
          </cell>
          <cell r="Q260">
            <v>6790.719115296808</v>
          </cell>
          <cell r="R260">
            <v>6931.5619951116678</v>
          </cell>
          <cell r="S260">
            <v>10290.488657190435</v>
          </cell>
          <cell r="T260">
            <v>14405.071101480153</v>
          </cell>
          <cell r="U260">
            <v>16556.243807736722</v>
          </cell>
          <cell r="V260">
            <v>26552.030682587254</v>
          </cell>
          <cell r="W260">
            <v>51028.738270089321</v>
          </cell>
          <cell r="X260">
            <v>58064.262087740412</v>
          </cell>
          <cell r="Y260">
            <v>60328.753642080992</v>
          </cell>
          <cell r="Z260">
            <v>72609.903162682036</v>
          </cell>
          <cell r="AA260">
            <v>73653.614467537802</v>
          </cell>
          <cell r="AB260">
            <v>9153.7367492472476</v>
          </cell>
          <cell r="AC260">
            <v>18713.927432103286</v>
          </cell>
          <cell r="AD260">
            <v>39628.984164205969</v>
          </cell>
          <cell r="AE260">
            <v>51736.920324353981</v>
          </cell>
          <cell r="AF260">
            <v>61227.39519949539</v>
          </cell>
          <cell r="AG260">
            <v>75980.371962624034</v>
          </cell>
          <cell r="AH260">
            <v>96070.326969281959</v>
          </cell>
          <cell r="AI260">
            <v>132221.77136557133</v>
          </cell>
          <cell r="AJ260">
            <v>141367.17105573087</v>
          </cell>
          <cell r="AK260">
            <v>148568.73355578742</v>
          </cell>
          <cell r="AL260">
            <v>166607.48983722238</v>
          </cell>
          <cell r="AM260">
            <v>162144.72864421719</v>
          </cell>
          <cell r="AN260">
            <v>12237.748556144921</v>
          </cell>
          <cell r="AO260">
            <v>24498.553381524958</v>
          </cell>
          <cell r="AP260">
            <v>46218.529153981654</v>
          </cell>
          <cell r="AQ260">
            <v>67743.206218961786</v>
          </cell>
          <cell r="AR260">
            <v>76828.340395369989</v>
          </cell>
          <cell r="AS260">
            <v>90464.481866778195</v>
          </cell>
          <cell r="AT260">
            <v>125139.58405620864</v>
          </cell>
          <cell r="AU260">
            <v>177798.55427836577</v>
          </cell>
          <cell r="AV260">
            <v>185205.28079573408</v>
          </cell>
          <cell r="AW260">
            <v>201040.95211973746</v>
          </cell>
          <cell r="AX260">
            <v>229066.21453123144</v>
          </cell>
          <cell r="AY260">
            <v>229793.00513129681</v>
          </cell>
          <cell r="AZ260">
            <v>247602.77449194324</v>
          </cell>
          <cell r="BA260">
            <v>265512.11003701732</v>
          </cell>
          <cell r="BB260">
            <v>294414.80902394885</v>
          </cell>
          <cell r="BC260">
            <v>322236.37727242534</v>
          </cell>
          <cell r="BD260">
            <v>335868.40378157323</v>
          </cell>
          <cell r="BE260">
            <v>354194.50306044304</v>
          </cell>
          <cell r="BF260">
            <v>397080.23599672021</v>
          </cell>
          <cell r="BG260">
            <v>461198.09613544261</v>
          </cell>
          <cell r="BH260">
            <v>473298.76896901173</v>
          </cell>
          <cell r="BI260">
            <v>494118.47329134477</v>
          </cell>
          <cell r="BJ260">
            <v>528699.95693572378</v>
          </cell>
          <cell r="BK260">
            <v>531802.83368279401</v>
          </cell>
        </row>
        <row r="261">
          <cell r="A261" t="str">
            <v>3260</v>
          </cell>
          <cell r="B261" t="str">
            <v>HST PAYABLE</v>
          </cell>
          <cell r="D261">
            <v>100359.53</v>
          </cell>
          <cell r="E261">
            <v>47751.72</v>
          </cell>
          <cell r="F261">
            <v>75135.98</v>
          </cell>
          <cell r="G261">
            <v>33541.17</v>
          </cell>
          <cell r="H261">
            <v>66738.12</v>
          </cell>
          <cell r="I261">
            <v>109229.91</v>
          </cell>
          <cell r="J261">
            <v>168513.62751900003</v>
          </cell>
          <cell r="K261">
            <v>113873.17545032004</v>
          </cell>
          <cell r="L261">
            <v>163501.13975919626</v>
          </cell>
          <cell r="M261">
            <v>53395.85806991678</v>
          </cell>
          <cell r="N261">
            <v>109259.04174452579</v>
          </cell>
          <cell r="O261">
            <v>150166.7893330791</v>
          </cell>
          <cell r="P261">
            <v>53776.512423763023</v>
          </cell>
          <cell r="Q261">
            <v>104153.02186264814</v>
          </cell>
          <cell r="R261">
            <v>151914.5246907018</v>
          </cell>
          <cell r="S261">
            <v>58603.3996721984</v>
          </cell>
          <cell r="T261">
            <v>119453.24894790314</v>
          </cell>
          <cell r="U261">
            <v>180181.57198767169</v>
          </cell>
          <cell r="V261">
            <v>66270.972231497028</v>
          </cell>
          <cell r="W261">
            <v>148646.22469660226</v>
          </cell>
          <cell r="X261">
            <v>208642.79882770948</v>
          </cell>
          <cell r="Y261">
            <v>56510.003404744406</v>
          </cell>
          <cell r="Z261">
            <v>119840.50151076849</v>
          </cell>
          <cell r="AA261">
            <v>175281.82101845692</v>
          </cell>
          <cell r="AB261">
            <v>60337.073359508067</v>
          </cell>
          <cell r="AC261">
            <v>122072.14199729687</v>
          </cell>
          <cell r="AD261">
            <v>195131.3405154077</v>
          </cell>
          <cell r="AE261">
            <v>64540.704909798136</v>
          </cell>
          <cell r="AF261">
            <v>129493.4808059395</v>
          </cell>
          <cell r="AG261">
            <v>198228.86437723931</v>
          </cell>
          <cell r="AH261">
            <v>82069.40667084005</v>
          </cell>
          <cell r="AI261">
            <v>181021.24696832208</v>
          </cell>
          <cell r="AJ261">
            <v>249282.97314692941</v>
          </cell>
          <cell r="AK261">
            <v>69717.690514527902</v>
          </cell>
          <cell r="AL261">
            <v>145444.02453830902</v>
          </cell>
          <cell r="AM261">
            <v>198699.03271970426</v>
          </cell>
          <cell r="AN261">
            <v>77517.513875630684</v>
          </cell>
          <cell r="AO261">
            <v>156201.27008875244</v>
          </cell>
          <cell r="AP261">
            <v>243085.97476253932</v>
          </cell>
          <cell r="AQ261">
            <v>90796.008821060648</v>
          </cell>
          <cell r="AR261">
            <v>168274.93191238242</v>
          </cell>
          <cell r="AS261">
            <v>242847.53201642877</v>
          </cell>
          <cell r="AT261">
            <v>110336.38817906892</v>
          </cell>
          <cell r="AU261">
            <v>238123.01352073965</v>
          </cell>
          <cell r="AV261">
            <v>310506.52939446887</v>
          </cell>
          <cell r="AW261">
            <v>88552.330718512472</v>
          </cell>
          <cell r="AX261">
            <v>182991.57023619232</v>
          </cell>
          <cell r="AY261">
            <v>250413.613962239</v>
          </cell>
          <cell r="AZ261">
            <v>91503.003859068675</v>
          </cell>
          <cell r="BA261">
            <v>184345.48970395565</v>
          </cell>
          <cell r="BB261">
            <v>286660.67554379732</v>
          </cell>
          <cell r="BC261">
            <v>106824.38332099153</v>
          </cell>
          <cell r="BD261">
            <v>197373.53001083189</v>
          </cell>
          <cell r="BE261">
            <v>284404.95476347994</v>
          </cell>
          <cell r="BF261">
            <v>128755.30871249415</v>
          </cell>
          <cell r="BG261">
            <v>277966.24766356463</v>
          </cell>
          <cell r="BH261">
            <v>362887.15562340524</v>
          </cell>
          <cell r="BI261">
            <v>103552.24710181478</v>
          </cell>
          <cell r="BJ261">
            <v>213896.47045376553</v>
          </cell>
          <cell r="BK261">
            <v>292910.18802670186</v>
          </cell>
        </row>
        <row r="262">
          <cell r="A262" t="str">
            <v>3265</v>
          </cell>
          <cell r="B262" t="str">
            <v>HST INPUT CREDIT</v>
          </cell>
          <cell r="D262">
            <v>-31696.79</v>
          </cell>
          <cell r="E262">
            <v>-17806.37</v>
          </cell>
          <cell r="F262">
            <v>-26414.94</v>
          </cell>
          <cell r="G262">
            <v>-4603.37</v>
          </cell>
          <cell r="H262">
            <v>-6699.6</v>
          </cell>
          <cell r="I262">
            <v>-19280.830000000002</v>
          </cell>
          <cell r="J262">
            <v>-23336.0358222</v>
          </cell>
          <cell r="K262">
            <v>-7607.8401718799978</v>
          </cell>
          <cell r="L262">
            <v>-11332.732368586901</v>
          </cell>
          <cell r="M262">
            <v>-14757.827882458187</v>
          </cell>
          <cell r="N262">
            <v>-6622.2295311873168</v>
          </cell>
          <cell r="O262">
            <v>-10353.867300776516</v>
          </cell>
          <cell r="P262">
            <v>-6780.7694817993743</v>
          </cell>
          <cell r="Q262">
            <v>-10465.146265243517</v>
          </cell>
          <cell r="R262">
            <v>-14217.083700181842</v>
          </cell>
          <cell r="S262">
            <v>-7259.6591522402505</v>
          </cell>
          <cell r="T262">
            <v>-11545.623567008826</v>
          </cell>
          <cell r="U262">
            <v>-18392.012600877053</v>
          </cell>
          <cell r="V262">
            <v>-9621.3829008958692</v>
          </cell>
          <cell r="W262">
            <v>-13197.351327029561</v>
          </cell>
          <cell r="X262">
            <v>-16571.855160850042</v>
          </cell>
          <cell r="Y262">
            <v>-7635.2137316694152</v>
          </cell>
          <cell r="Z262">
            <v>-11050.231563185303</v>
          </cell>
          <cell r="AA262">
            <v>-14644.720673850634</v>
          </cell>
          <cell r="AB262">
            <v>-6768.5453592359208</v>
          </cell>
          <cell r="AC262">
            <v>-10286.164806033814</v>
          </cell>
          <cell r="AD262">
            <v>-14080.238937993734</v>
          </cell>
          <cell r="AE262">
            <v>-7119.4284607428872</v>
          </cell>
          <cell r="AF262">
            <v>-11644.233215790347</v>
          </cell>
          <cell r="AG262">
            <v>-14945.382380306201</v>
          </cell>
          <cell r="AH262">
            <v>-6556.1145877804993</v>
          </cell>
          <cell r="AI262">
            <v>-9812.3010097290353</v>
          </cell>
          <cell r="AJ262">
            <v>-13387.338476453968</v>
          </cell>
          <cell r="AK262">
            <v>-8140.5683688733989</v>
          </cell>
          <cell r="AL262">
            <v>-11369.412175353211</v>
          </cell>
          <cell r="AM262">
            <v>-14990.271690635185</v>
          </cell>
          <cell r="AN262">
            <v>-6912.7666425420266</v>
          </cell>
          <cell r="AO262">
            <v>-10562.684033191777</v>
          </cell>
          <cell r="AP262">
            <v>-14519.733604978523</v>
          </cell>
          <cell r="AQ262">
            <v>-7398.909028712369</v>
          </cell>
          <cell r="AR262">
            <v>-12085.268358023604</v>
          </cell>
          <cell r="AS262">
            <v>-15513.16329521057</v>
          </cell>
          <cell r="AT262">
            <v>-6820.9142366392916</v>
          </cell>
          <cell r="AU262">
            <v>-10224.032979881413</v>
          </cell>
          <cell r="AV262">
            <v>-13968.173577075953</v>
          </cell>
          <cell r="AW262">
            <v>-8504.2235860037217</v>
          </cell>
          <cell r="AX262">
            <v>-11886.150660317406</v>
          </cell>
          <cell r="AY262">
            <v>-15672.145096868997</v>
          </cell>
          <cell r="AZ262">
            <v>-7195.3459179452257</v>
          </cell>
          <cell r="BA262">
            <v>-10972.930539038793</v>
          </cell>
          <cell r="BB262">
            <v>-15071.281070973098</v>
          </cell>
          <cell r="BC262">
            <v>-7658.4336135452904</v>
          </cell>
          <cell r="BD262">
            <v>-12504.285145643622</v>
          </cell>
          <cell r="BE262">
            <v>-16048.38060379031</v>
          </cell>
          <cell r="BF262">
            <v>-7053.6830069778662</v>
          </cell>
          <cell r="BG262">
            <v>-10570.137483958773</v>
          </cell>
          <cell r="BH262">
            <v>-14443.028503098894</v>
          </cell>
          <cell r="BI262">
            <v>-9252.3685644037723</v>
          </cell>
          <cell r="BJ262">
            <v>-13211.213951749072</v>
          </cell>
          <cell r="BK262">
            <v>-17587.26952775829</v>
          </cell>
        </row>
        <row r="263">
          <cell r="A263" t="str">
            <v>3300</v>
          </cell>
          <cell r="B263" t="str">
            <v>ETD PAYABLE</v>
          </cell>
          <cell r="D263">
            <v>3617.97</v>
          </cell>
          <cell r="E263">
            <v>2961.56</v>
          </cell>
          <cell r="F263">
            <v>5144.17</v>
          </cell>
          <cell r="G263">
            <v>6176.93</v>
          </cell>
          <cell r="H263">
            <v>2326.6799999999998</v>
          </cell>
          <cell r="I263">
            <v>4878.08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</row>
        <row r="264">
          <cell r="A264" t="str">
            <v>3310</v>
          </cell>
          <cell r="B264" t="str">
            <v>EHT PAYABLE</v>
          </cell>
          <cell r="D264">
            <v>945.74</v>
          </cell>
          <cell r="E264">
            <v>774.13</v>
          </cell>
          <cell r="F264">
            <v>1344.67</v>
          </cell>
          <cell r="G264">
            <v>1752.14</v>
          </cell>
          <cell r="H264">
            <v>601.80999999999995</v>
          </cell>
          <cell r="I264">
            <v>1304.51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</row>
        <row r="265">
          <cell r="A265" t="str">
            <v>3315</v>
          </cell>
          <cell r="B265" t="str">
            <v>BENEFITS PAYABLE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</row>
        <row r="266">
          <cell r="A266" t="str">
            <v>3320</v>
          </cell>
          <cell r="B266" t="str">
            <v>WSIB  PAYABLE</v>
          </cell>
          <cell r="D266">
            <v>383.38</v>
          </cell>
          <cell r="E266">
            <v>308.58999999999997</v>
          </cell>
          <cell r="F266">
            <v>557.28</v>
          </cell>
          <cell r="G266">
            <v>101.07</v>
          </cell>
          <cell r="H266">
            <v>-452.65</v>
          </cell>
          <cell r="I266">
            <v>-586.69000000000005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</row>
        <row r="267">
          <cell r="A267" t="str">
            <v>3400</v>
          </cell>
          <cell r="B267" t="str">
            <v>SALARIES PAYABLE</v>
          </cell>
          <cell r="D267">
            <v>53165.77</v>
          </cell>
          <cell r="E267">
            <v>62888.54</v>
          </cell>
          <cell r="F267">
            <v>114772.26</v>
          </cell>
          <cell r="G267">
            <v>119392.75</v>
          </cell>
          <cell r="H267">
            <v>45352.88</v>
          </cell>
          <cell r="I267">
            <v>81659.61</v>
          </cell>
          <cell r="J267">
            <v>105338.45500518137</v>
          </cell>
          <cell r="K267">
            <v>129136.00705137762</v>
          </cell>
          <cell r="L267">
            <v>150881.57693228684</v>
          </cell>
          <cell r="M267">
            <v>180129.53116050776</v>
          </cell>
          <cell r="N267">
            <v>57954.560923532626</v>
          </cell>
          <cell r="O267">
            <v>68484.99163014839</v>
          </cell>
          <cell r="P267">
            <v>115106.62458548021</v>
          </cell>
          <cell r="Q267">
            <v>136767.1017770819</v>
          </cell>
          <cell r="R267">
            <v>134048.94646541035</v>
          </cell>
          <cell r="S267">
            <v>201907.77887695114</v>
          </cell>
          <cell r="T267">
            <v>82151.180185907186</v>
          </cell>
          <cell r="U267">
            <v>87434.57524280886</v>
          </cell>
          <cell r="V267">
            <v>142936.4223015086</v>
          </cell>
          <cell r="W267">
            <v>218301.38086540173</v>
          </cell>
          <cell r="X267">
            <v>196376.37042071696</v>
          </cell>
          <cell r="Y267">
            <v>62183.871225401403</v>
          </cell>
          <cell r="Z267">
            <v>86153.042265012322</v>
          </cell>
          <cell r="AA267">
            <v>114591.76604695855</v>
          </cell>
          <cell r="AB267">
            <v>165074.54644419969</v>
          </cell>
          <cell r="AC267">
            <v>194681.67805334248</v>
          </cell>
          <cell r="AD267">
            <v>214864.56226975328</v>
          </cell>
          <cell r="AE267">
            <v>54436.90239282517</v>
          </cell>
          <cell r="AF267">
            <v>91660.386600276062</v>
          </cell>
          <cell r="AG267">
            <v>114353.06613218946</v>
          </cell>
          <cell r="AH267">
            <v>196730.76669955289</v>
          </cell>
          <cell r="AI267">
            <v>273710.47523560229</v>
          </cell>
          <cell r="AJ267">
            <v>237471.02520722031</v>
          </cell>
          <cell r="AK267">
            <v>96918.54118889301</v>
          </cell>
          <cell r="AL267">
            <v>110191.55167222826</v>
          </cell>
          <cell r="AM267">
            <v>128530.63465564804</v>
          </cell>
          <cell r="AN267">
            <v>226202.57492993321</v>
          </cell>
          <cell r="AO267">
            <v>253186.83546476188</v>
          </cell>
          <cell r="AP267">
            <v>275286.23399423994</v>
          </cell>
          <cell r="AQ267">
            <v>98032.945920506812</v>
          </cell>
          <cell r="AR267">
            <v>119049.14966726741</v>
          </cell>
          <cell r="AS267">
            <v>141979.78265237002</v>
          </cell>
          <cell r="AT267">
            <v>289831.47988218878</v>
          </cell>
          <cell r="AU267">
            <v>385587.34035535029</v>
          </cell>
          <cell r="AV267">
            <v>64446.722243950702</v>
          </cell>
          <cell r="AW267">
            <v>121321.62512597362</v>
          </cell>
          <cell r="AX267">
            <v>154959.11926588623</v>
          </cell>
          <cell r="AY267">
            <v>188037.8017453849</v>
          </cell>
          <cell r="AZ267">
            <v>276889.70194321702</v>
          </cell>
          <cell r="BA267">
            <v>280376.4035833886</v>
          </cell>
          <cell r="BB267">
            <v>80189.089629892711</v>
          </cell>
          <cell r="BC267">
            <v>143335.64737851798</v>
          </cell>
          <cell r="BD267">
            <v>165462.16402583645</v>
          </cell>
          <cell r="BE267">
            <v>187893.74290437897</v>
          </cell>
          <cell r="BF267">
            <v>352346.86631169636</v>
          </cell>
          <cell r="BG267">
            <v>465010.5846586593</v>
          </cell>
          <cell r="BH267">
            <v>99455.250446673454</v>
          </cell>
          <cell r="BI267">
            <v>154661.84004438974</v>
          </cell>
          <cell r="BJ267">
            <v>199931.81487111078</v>
          </cell>
          <cell r="BK267">
            <v>241870.15786899798</v>
          </cell>
        </row>
        <row r="268">
          <cell r="A268" t="str">
            <v>3410</v>
          </cell>
          <cell r="B268" t="str">
            <v>VACATION ACCRUALS</v>
          </cell>
          <cell r="D268">
            <v>4582.3999999999996</v>
          </cell>
          <cell r="E268">
            <v>6825.38</v>
          </cell>
          <cell r="F268">
            <v>8223.93</v>
          </cell>
          <cell r="G268">
            <v>9709.7999999999993</v>
          </cell>
          <cell r="H268">
            <v>7597.8</v>
          </cell>
          <cell r="I268">
            <v>10102.23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</row>
        <row r="269">
          <cell r="A269" t="str">
            <v>3420</v>
          </cell>
          <cell r="B269" t="str">
            <v>BONUS ACCRUALS</v>
          </cell>
          <cell r="D269">
            <v>11736</v>
          </cell>
          <cell r="E269">
            <v>4706</v>
          </cell>
          <cell r="F269">
            <v>6906</v>
          </cell>
          <cell r="G269">
            <v>8856</v>
          </cell>
          <cell r="H269">
            <v>10856</v>
          </cell>
          <cell r="I269">
            <v>12756</v>
          </cell>
          <cell r="J269">
            <v>0</v>
          </cell>
          <cell r="K269">
            <v>0</v>
          </cell>
          <cell r="L269">
            <v>0</v>
          </cell>
          <cell r="M269">
            <v>26020</v>
          </cell>
          <cell r="N269">
            <v>28215.486111111109</v>
          </cell>
          <cell r="O269">
            <v>30410.972222222219</v>
          </cell>
          <cell r="P269">
            <v>32677.472222222219</v>
          </cell>
          <cell r="Q269">
            <v>4533</v>
          </cell>
          <cell r="R269">
            <v>6799.5</v>
          </cell>
          <cell r="S269">
            <v>9066</v>
          </cell>
          <cell r="T269">
            <v>11332.5</v>
          </cell>
          <cell r="U269">
            <v>13599</v>
          </cell>
          <cell r="V269">
            <v>15865.5</v>
          </cell>
          <cell r="W269">
            <v>18132</v>
          </cell>
          <cell r="X269">
            <v>20398.5</v>
          </cell>
          <cell r="Y269">
            <v>22665</v>
          </cell>
          <cell r="Z269">
            <v>24931.5</v>
          </cell>
          <cell r="AA269">
            <v>27198</v>
          </cell>
          <cell r="AB269">
            <v>29606.835888888891</v>
          </cell>
          <cell r="AC269">
            <v>4817.6717777777812</v>
          </cell>
          <cell r="AD269">
            <v>7226.50766666667</v>
          </cell>
          <cell r="AE269">
            <v>9635.3435555555589</v>
          </cell>
          <cell r="AF269">
            <v>12044.179444444448</v>
          </cell>
          <cell r="AG269">
            <v>14453.015333333336</v>
          </cell>
          <cell r="AH269">
            <v>16861.851222222227</v>
          </cell>
          <cell r="AI269">
            <v>19270.687111111118</v>
          </cell>
          <cell r="AJ269">
            <v>21679.523000000008</v>
          </cell>
          <cell r="AK269">
            <v>24088.358888888899</v>
          </cell>
          <cell r="AL269">
            <v>26497.19477777779</v>
          </cell>
          <cell r="AM269">
            <v>28906.03066666668</v>
          </cell>
          <cell r="AN269">
            <v>31365.914733333346</v>
          </cell>
          <cell r="AO269">
            <v>4919.7681333333312</v>
          </cell>
          <cell r="AP269">
            <v>7379.6521999999986</v>
          </cell>
          <cell r="AQ269">
            <v>9839.5362666666661</v>
          </cell>
          <cell r="AR269">
            <v>12299.420333333333</v>
          </cell>
          <cell r="AS269">
            <v>14759.304400000001</v>
          </cell>
          <cell r="AT269">
            <v>17219.188466666666</v>
          </cell>
          <cell r="AU269">
            <v>19679.072533333332</v>
          </cell>
          <cell r="AV269">
            <v>22138.956599999998</v>
          </cell>
          <cell r="AW269">
            <v>24598.840666666663</v>
          </cell>
          <cell r="AX269">
            <v>27058.724733333329</v>
          </cell>
          <cell r="AY269">
            <v>29518.608799999995</v>
          </cell>
          <cell r="AZ269">
            <v>32047.369620533329</v>
          </cell>
          <cell r="BA269">
            <v>34576.130441066663</v>
          </cell>
          <cell r="BB269">
            <v>37104.891261599994</v>
          </cell>
          <cell r="BC269">
            <v>39633.652082133325</v>
          </cell>
          <cell r="BD269">
            <v>42162.412902666656</v>
          </cell>
          <cell r="BE269">
            <v>44691.173723199987</v>
          </cell>
          <cell r="BF269">
            <v>47219.934543733318</v>
          </cell>
          <cell r="BG269">
            <v>49748.695364266649</v>
          </cell>
          <cell r="BH269">
            <v>52277.456184799979</v>
          </cell>
          <cell r="BI269">
            <v>54806.21700533331</v>
          </cell>
          <cell r="BJ269">
            <v>57334.977825866641</v>
          </cell>
          <cell r="BK269">
            <v>59863.738646399972</v>
          </cell>
        </row>
        <row r="270">
          <cell r="A270" t="str">
            <v>3500</v>
          </cell>
          <cell r="B270" t="str">
            <v>PAYROLL CLEARING</v>
          </cell>
          <cell r="D270">
            <v>0</v>
          </cell>
          <cell r="E270">
            <v>351.19</v>
          </cell>
          <cell r="F270">
            <v>144.94</v>
          </cell>
          <cell r="G270">
            <v>144.94</v>
          </cell>
          <cell r="H270">
            <v>144.94</v>
          </cell>
          <cell r="I270">
            <v>30.97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</row>
        <row r="271">
          <cell r="A271" t="str">
            <v>3505</v>
          </cell>
          <cell r="B271" t="str">
            <v>GARNISHMENT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</row>
        <row r="272">
          <cell r="A272" t="str">
            <v>3506</v>
          </cell>
          <cell r="B272" t="str">
            <v>CRIMINAL REFERENCE CHECK PAYABLE</v>
          </cell>
          <cell r="D272">
            <v>-580</v>
          </cell>
          <cell r="E272">
            <v>135</v>
          </cell>
          <cell r="F272">
            <v>200</v>
          </cell>
          <cell r="G272">
            <v>265</v>
          </cell>
          <cell r="H272">
            <v>270</v>
          </cell>
          <cell r="I272">
            <v>465</v>
          </cell>
          <cell r="J272">
            <v>465</v>
          </cell>
          <cell r="K272">
            <v>465</v>
          </cell>
          <cell r="L272">
            <v>465</v>
          </cell>
          <cell r="M272">
            <v>465</v>
          </cell>
          <cell r="N272">
            <v>465</v>
          </cell>
          <cell r="O272">
            <v>465</v>
          </cell>
          <cell r="P272">
            <v>465</v>
          </cell>
          <cell r="Q272">
            <v>465</v>
          </cell>
          <cell r="R272">
            <v>465</v>
          </cell>
          <cell r="S272">
            <v>465</v>
          </cell>
          <cell r="T272">
            <v>465</v>
          </cell>
          <cell r="U272">
            <v>465</v>
          </cell>
          <cell r="V272">
            <v>465</v>
          </cell>
          <cell r="W272">
            <v>465</v>
          </cell>
          <cell r="X272">
            <v>465</v>
          </cell>
          <cell r="Y272">
            <v>465</v>
          </cell>
          <cell r="Z272">
            <v>465</v>
          </cell>
          <cell r="AA272">
            <v>465</v>
          </cell>
          <cell r="AB272">
            <v>465</v>
          </cell>
          <cell r="AC272">
            <v>465</v>
          </cell>
          <cell r="AD272">
            <v>465</v>
          </cell>
          <cell r="AE272">
            <v>465</v>
          </cell>
          <cell r="AF272">
            <v>465</v>
          </cell>
          <cell r="AG272">
            <v>465</v>
          </cell>
          <cell r="AH272">
            <v>465</v>
          </cell>
          <cell r="AI272">
            <v>465</v>
          </cell>
          <cell r="AJ272">
            <v>465</v>
          </cell>
          <cell r="AK272">
            <v>465</v>
          </cell>
          <cell r="AL272">
            <v>465</v>
          </cell>
          <cell r="AM272">
            <v>465</v>
          </cell>
          <cell r="AN272">
            <v>465</v>
          </cell>
          <cell r="AO272">
            <v>465</v>
          </cell>
          <cell r="AP272">
            <v>465</v>
          </cell>
          <cell r="AQ272">
            <v>465</v>
          </cell>
          <cell r="AR272">
            <v>465</v>
          </cell>
          <cell r="AS272">
            <v>465</v>
          </cell>
          <cell r="AT272">
            <v>465</v>
          </cell>
          <cell r="AU272">
            <v>465</v>
          </cell>
          <cell r="AV272">
            <v>465</v>
          </cell>
          <cell r="AW272">
            <v>465</v>
          </cell>
          <cell r="AX272">
            <v>465</v>
          </cell>
          <cell r="AY272">
            <v>465</v>
          </cell>
          <cell r="AZ272">
            <v>465</v>
          </cell>
          <cell r="BA272">
            <v>465</v>
          </cell>
          <cell r="BB272">
            <v>465</v>
          </cell>
          <cell r="BC272">
            <v>465</v>
          </cell>
          <cell r="BD272">
            <v>465</v>
          </cell>
          <cell r="BE272">
            <v>465</v>
          </cell>
          <cell r="BF272">
            <v>465</v>
          </cell>
          <cell r="BG272">
            <v>465</v>
          </cell>
          <cell r="BH272">
            <v>465</v>
          </cell>
          <cell r="BI272">
            <v>465</v>
          </cell>
          <cell r="BJ272">
            <v>465</v>
          </cell>
          <cell r="BK272">
            <v>465</v>
          </cell>
        </row>
        <row r="273">
          <cell r="A273" t="str">
            <v>3900</v>
          </cell>
          <cell r="B273" t="str">
            <v>OBLIGATIONS UNDER CAPITAL LEASE - CURRENT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40000.020000000004</v>
          </cell>
          <cell r="J273">
            <v>80000</v>
          </cell>
          <cell r="K273">
            <v>80000</v>
          </cell>
          <cell r="L273">
            <v>80000</v>
          </cell>
          <cell r="M273">
            <v>80000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</row>
        <row r="274">
          <cell r="A274" t="str">
            <v>3910</v>
          </cell>
          <cell r="B274" t="str">
            <v>OBLIGATIONS UNDER CAPITAL LEASE - LONG TERM</v>
          </cell>
          <cell r="D274">
            <v>320000</v>
          </cell>
          <cell r="E274">
            <v>320000</v>
          </cell>
          <cell r="F274">
            <v>320000</v>
          </cell>
          <cell r="G274">
            <v>320000</v>
          </cell>
          <cell r="H274">
            <v>320000</v>
          </cell>
          <cell r="I274">
            <v>273333.31</v>
          </cell>
          <cell r="J274">
            <v>226666.66666666663</v>
          </cell>
          <cell r="K274">
            <v>219999.99999999994</v>
          </cell>
          <cell r="L274">
            <v>213333.33333333326</v>
          </cell>
          <cell r="M274">
            <v>206666.66666666657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</row>
        <row r="275">
          <cell r="A275" t="str">
            <v>TOTAL PAYABLES / ACCRUALS</v>
          </cell>
          <cell r="B275"/>
          <cell r="D275">
            <v>587006.00786609412</v>
          </cell>
          <cell r="E275">
            <v>501873.53589610592</v>
          </cell>
          <cell r="F275">
            <v>605553.32011635695</v>
          </cell>
          <cell r="G275">
            <v>631492.36134084966</v>
          </cell>
          <cell r="H275">
            <v>531031.10448239709</v>
          </cell>
          <cell r="I275">
            <v>651595.89852876728</v>
          </cell>
          <cell r="J275">
            <v>643516.04563101614</v>
          </cell>
          <cell r="K275">
            <v>632385.73400517576</v>
          </cell>
          <cell r="L275">
            <v>703270.76358653209</v>
          </cell>
          <cell r="M275">
            <v>644049.28348199162</v>
          </cell>
          <cell r="N275">
            <v>309163.21056525118</v>
          </cell>
          <cell r="O275">
            <v>367542.1916746021</v>
          </cell>
          <cell r="P275">
            <v>332673.83081249765</v>
          </cell>
          <cell r="Q275">
            <v>381128.87080022157</v>
          </cell>
          <cell r="R275">
            <v>436030.44421518955</v>
          </cell>
          <cell r="S275">
            <v>423956.44437129947</v>
          </cell>
          <cell r="T275">
            <v>372212.22137446853</v>
          </cell>
          <cell r="U275">
            <v>393629.1812062863</v>
          </cell>
          <cell r="V275">
            <v>348030.08478289522</v>
          </cell>
          <cell r="W275">
            <v>531822.26631031651</v>
          </cell>
          <cell r="X275">
            <v>572811.0201240239</v>
          </cell>
          <cell r="Y275">
            <v>307225.26224052231</v>
          </cell>
          <cell r="Z275">
            <v>402184.60995035578</v>
          </cell>
          <cell r="AA275">
            <v>486926.60419779533</v>
          </cell>
          <cell r="AB275">
            <v>352992.99430608237</v>
          </cell>
          <cell r="AC275">
            <v>429583.39252674452</v>
          </cell>
          <cell r="AD275">
            <v>546208.39919588552</v>
          </cell>
          <cell r="AE275">
            <v>272458.34960578504</v>
          </cell>
          <cell r="AF275">
            <v>395573.81720422715</v>
          </cell>
          <cell r="AG275">
            <v>482088.94091816765</v>
          </cell>
          <cell r="AH275">
            <v>483943.5516546616</v>
          </cell>
          <cell r="AI275">
            <v>697175.86845043837</v>
          </cell>
          <cell r="AJ275">
            <v>734032.03712301946</v>
          </cell>
          <cell r="AK275">
            <v>438681.011896262</v>
          </cell>
          <cell r="AL275">
            <v>536626.34320223855</v>
          </cell>
          <cell r="AM275">
            <v>603721.68440341495</v>
          </cell>
          <cell r="AN275">
            <v>442628.46817415877</v>
          </cell>
          <cell r="AO275">
            <v>534625.72867183236</v>
          </cell>
          <cell r="AP275">
            <v>669501.9787447094</v>
          </cell>
          <cell r="AQ275">
            <v>368101.93011800159</v>
          </cell>
          <cell r="AR275">
            <v>485550.00049085106</v>
          </cell>
          <cell r="AS275">
            <v>575913.73991676362</v>
          </cell>
          <cell r="AT275">
            <v>640242.58536423894</v>
          </cell>
          <cell r="AU275">
            <v>917994.60726596636</v>
          </cell>
          <cell r="AV275">
            <v>671038.28289691685</v>
          </cell>
          <cell r="AW275">
            <v>540349.18395706383</v>
          </cell>
          <cell r="AX275">
            <v>685889.66733773961</v>
          </cell>
          <cell r="AY275">
            <v>786038.62580392172</v>
          </cell>
          <cell r="AZ275">
            <v>750375.49722456944</v>
          </cell>
          <cell r="BA275">
            <v>867645.13601383299</v>
          </cell>
          <cell r="BB275">
            <v>803014.25846398587</v>
          </cell>
          <cell r="BC275">
            <v>721001.05857959785</v>
          </cell>
          <cell r="BD275">
            <v>857234.31415097776</v>
          </cell>
          <cell r="BE275">
            <v>976154.9827549149</v>
          </cell>
          <cell r="BF275">
            <v>1043041.9214030599</v>
          </cell>
          <cell r="BG275">
            <v>1370785.0975387669</v>
          </cell>
          <cell r="BH275">
            <v>1095952.139436485</v>
          </cell>
          <cell r="BI275">
            <v>935022.12928620446</v>
          </cell>
          <cell r="BJ275">
            <v>1113916.3470734241</v>
          </cell>
          <cell r="BK275">
            <v>1236118.3470648543</v>
          </cell>
        </row>
        <row r="276">
          <cell r="A276"/>
          <cell r="B276"/>
          <cell r="D276"/>
          <cell r="E276"/>
          <cell r="F276"/>
          <cell r="G276"/>
          <cell r="H276"/>
          <cell r="I276"/>
          <cell r="J276"/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</row>
        <row r="277">
          <cell r="A277" t="str">
            <v>5000</v>
          </cell>
          <cell r="B277" t="str">
            <v>SHARE CAPITAL</v>
          </cell>
          <cell r="D277">
            <v>128000</v>
          </cell>
          <cell r="E277">
            <v>128000</v>
          </cell>
          <cell r="F277">
            <v>128000</v>
          </cell>
          <cell r="G277">
            <v>128000</v>
          </cell>
          <cell r="H277">
            <v>128000</v>
          </cell>
          <cell r="I277">
            <v>128000</v>
          </cell>
          <cell r="J277">
            <v>128000</v>
          </cell>
          <cell r="K277">
            <v>128000</v>
          </cell>
          <cell r="L277">
            <v>128000</v>
          </cell>
          <cell r="M277">
            <v>128000</v>
          </cell>
          <cell r="N277">
            <v>128000</v>
          </cell>
          <cell r="O277">
            <v>128000</v>
          </cell>
          <cell r="P277">
            <v>128000</v>
          </cell>
          <cell r="Q277">
            <v>128000</v>
          </cell>
          <cell r="R277">
            <v>128000</v>
          </cell>
          <cell r="S277">
            <v>-72000</v>
          </cell>
          <cell r="T277">
            <v>-72000</v>
          </cell>
          <cell r="U277">
            <v>-72000</v>
          </cell>
          <cell r="V277">
            <v>-72000</v>
          </cell>
          <cell r="W277">
            <v>-72000</v>
          </cell>
          <cell r="X277">
            <v>-72000</v>
          </cell>
          <cell r="Y277">
            <v>-72000</v>
          </cell>
          <cell r="Z277">
            <v>-72000</v>
          </cell>
          <cell r="AA277">
            <v>-72000</v>
          </cell>
          <cell r="AB277">
            <v>128000</v>
          </cell>
          <cell r="AC277">
            <v>128000</v>
          </cell>
          <cell r="AD277">
            <v>128000</v>
          </cell>
          <cell r="AE277">
            <v>128000</v>
          </cell>
          <cell r="AF277">
            <v>128000</v>
          </cell>
          <cell r="AG277">
            <v>128000</v>
          </cell>
          <cell r="AH277">
            <v>128000</v>
          </cell>
          <cell r="AI277">
            <v>128000</v>
          </cell>
          <cell r="AJ277">
            <v>128000</v>
          </cell>
          <cell r="AK277">
            <v>128000</v>
          </cell>
          <cell r="AL277">
            <v>128000</v>
          </cell>
          <cell r="AM277">
            <v>128000</v>
          </cell>
          <cell r="AN277">
            <v>128000</v>
          </cell>
          <cell r="AO277">
            <v>128000</v>
          </cell>
          <cell r="AP277">
            <v>128000</v>
          </cell>
          <cell r="AQ277">
            <v>128000</v>
          </cell>
          <cell r="AR277">
            <v>128000</v>
          </cell>
          <cell r="AS277">
            <v>128000</v>
          </cell>
          <cell r="AT277">
            <v>128000</v>
          </cell>
          <cell r="AU277">
            <v>128000</v>
          </cell>
          <cell r="AV277">
            <v>128000</v>
          </cell>
          <cell r="AW277">
            <v>128000</v>
          </cell>
          <cell r="AX277">
            <v>128000</v>
          </cell>
          <cell r="AY277">
            <v>128000</v>
          </cell>
          <cell r="AZ277">
            <v>128000</v>
          </cell>
          <cell r="BA277">
            <v>128000</v>
          </cell>
          <cell r="BB277">
            <v>128000</v>
          </cell>
          <cell r="BC277">
            <v>128000</v>
          </cell>
          <cell r="BD277">
            <v>128000</v>
          </cell>
          <cell r="BE277">
            <v>128000</v>
          </cell>
          <cell r="BF277">
            <v>128000</v>
          </cell>
          <cell r="BG277">
            <v>128000</v>
          </cell>
          <cell r="BH277">
            <v>128000</v>
          </cell>
          <cell r="BI277">
            <v>128000</v>
          </cell>
          <cell r="BJ277">
            <v>128000</v>
          </cell>
          <cell r="BK277">
            <v>128000</v>
          </cell>
        </row>
        <row r="278">
          <cell r="A278" t="str">
            <v>5500</v>
          </cell>
          <cell r="B278" t="str">
            <v>RETAINED EARNINGS</v>
          </cell>
          <cell r="D278">
            <v>324113.75000000116</v>
          </cell>
          <cell r="E278">
            <v>300874.22000000119</v>
          </cell>
          <cell r="F278">
            <v>300976.60000000114</v>
          </cell>
          <cell r="G278">
            <v>287923.09000000107</v>
          </cell>
          <cell r="H278">
            <v>269192.66000000108</v>
          </cell>
          <cell r="I278">
            <v>299710.72000000114</v>
          </cell>
          <cell r="J278">
            <v>304594.22000000108</v>
          </cell>
          <cell r="K278">
            <v>329575.84407690691</v>
          </cell>
          <cell r="L278">
            <v>354873.81976376532</v>
          </cell>
          <cell r="M278">
            <v>358597.8541768</v>
          </cell>
          <cell r="N278">
            <v>378842.48151625757</v>
          </cell>
          <cell r="O278">
            <v>400920.50457254989</v>
          </cell>
          <cell r="P278">
            <v>317125.82083333394</v>
          </cell>
          <cell r="Q278">
            <v>333967.43746822409</v>
          </cell>
          <cell r="R278">
            <v>336453.25216148631</v>
          </cell>
          <cell r="S278">
            <v>336854.11266557476</v>
          </cell>
          <cell r="T278">
            <v>346414.13470379892</v>
          </cell>
          <cell r="U278">
            <v>358124.86935293116</v>
          </cell>
          <cell r="V278">
            <v>364247.43782458449</v>
          </cell>
          <cell r="W278">
            <v>392696.98508377443</v>
          </cell>
          <cell r="X278">
            <v>462361.46052512649</v>
          </cell>
          <cell r="Y278">
            <v>482385.64369844116</v>
          </cell>
          <cell r="Z278">
            <v>488830.73504541052</v>
          </cell>
          <cell r="AA278">
            <v>523784.77598865965</v>
          </cell>
          <cell r="AB278">
            <v>326755.33893324924</v>
          </cell>
          <cell r="AC278">
            <v>352808.28198879911</v>
          </cell>
          <cell r="AD278">
            <v>380018.05547077401</v>
          </cell>
          <cell r="AE278">
            <v>235237.37250219015</v>
          </cell>
          <cell r="AF278">
            <v>274080.34939037182</v>
          </cell>
          <cell r="AG278">
            <v>303579.52842433477</v>
          </cell>
          <cell r="AH278">
            <v>350094.2558221845</v>
          </cell>
          <cell r="AI278">
            <v>409761.1859996944</v>
          </cell>
          <cell r="AJ278">
            <v>515141.58597846306</v>
          </cell>
          <cell r="AK278">
            <v>543658.62794747762</v>
          </cell>
          <cell r="AL278">
            <v>566643.21022158361</v>
          </cell>
          <cell r="AM278">
            <v>620472.11325807439</v>
          </cell>
          <cell r="AN278">
            <v>610258.23579038924</v>
          </cell>
          <cell r="AO278">
            <v>645088.75091172464</v>
          </cell>
          <cell r="AP278">
            <v>679984.88772242167</v>
          </cell>
          <cell r="AQ278">
            <v>741803.28030556766</v>
          </cell>
          <cell r="AR278">
            <v>803065.82272128039</v>
          </cell>
          <cell r="AS278">
            <v>828923.51230028842</v>
          </cell>
          <cell r="AT278">
            <v>867734.0687958349</v>
          </cell>
          <cell r="AU278">
            <v>966424.74425806</v>
          </cell>
          <cell r="AV278">
            <v>1116300.2748903534</v>
          </cell>
          <cell r="AW278">
            <v>1137380.958055171</v>
          </cell>
          <cell r="AX278">
            <v>1182451.7149004112</v>
          </cell>
          <cell r="AY278">
            <v>1262215.9233023557</v>
          </cell>
          <cell r="AZ278">
            <v>1264284.4811640801</v>
          </cell>
          <cell r="BA278">
            <v>1314973.8247289967</v>
          </cell>
          <cell r="BB278">
            <v>1365946.5489726691</v>
          </cell>
          <cell r="BC278">
            <v>1448208.0768585512</v>
          </cell>
          <cell r="BD278">
            <v>1527392.5403349844</v>
          </cell>
          <cell r="BE278">
            <v>1566191.3850148667</v>
          </cell>
          <cell r="BF278">
            <v>1618350.2829624191</v>
          </cell>
          <cell r="BG278">
            <v>1740409.6767041311</v>
          </cell>
          <cell r="BH278">
            <v>1922898.9709451103</v>
          </cell>
          <cell r="BI278">
            <v>1957339.3474714223</v>
          </cell>
          <cell r="BJ278">
            <v>2016595.4290042163</v>
          </cell>
          <cell r="BK278">
            <v>2115019.6516843722</v>
          </cell>
        </row>
        <row r="279">
          <cell r="A279"/>
          <cell r="B279" t="str">
            <v>Current Earnings</v>
          </cell>
          <cell r="D279">
            <v>-23239.529999999973</v>
          </cell>
          <cell r="E279">
            <v>102.37999999996646</v>
          </cell>
          <cell r="F279">
            <v>-13053.510000000075</v>
          </cell>
          <cell r="G279">
            <v>-18730.429999999997</v>
          </cell>
          <cell r="H279">
            <v>30518.06000000003</v>
          </cell>
          <cell r="I279">
            <v>4883.4999999999636</v>
          </cell>
          <cell r="J279">
            <v>24981.624076905857</v>
          </cell>
          <cell r="K279">
            <v>25297.975686858437</v>
          </cell>
          <cell r="L279">
            <v>3724.0344130346857</v>
          </cell>
          <cell r="M279">
            <v>20244.627339457566</v>
          </cell>
          <cell r="N279">
            <v>22078.023056292332</v>
          </cell>
          <cell r="O279">
            <v>-33271.16154148327</v>
          </cell>
          <cell r="P279">
            <v>16841.616634890153</v>
          </cell>
          <cell r="Q279">
            <v>2485.814693262233</v>
          </cell>
          <cell r="R279">
            <v>400.8605040884504</v>
          </cell>
          <cell r="S279">
            <v>9560.0220382241387</v>
          </cell>
          <cell r="T279">
            <v>11710.734649132264</v>
          </cell>
          <cell r="U279">
            <v>6122.5684716533069</v>
          </cell>
          <cell r="V279">
            <v>28449.547259189927</v>
          </cell>
          <cell r="W279">
            <v>69664.475441352057</v>
          </cell>
          <cell r="X279">
            <v>20024.18317331465</v>
          </cell>
          <cell r="Y279">
            <v>6445.0913469693678</v>
          </cell>
          <cell r="Z279">
            <v>34954.040943249143</v>
          </cell>
          <cell r="AA279">
            <v>2970.5629445895356</v>
          </cell>
          <cell r="AB279">
            <v>26052.943055549898</v>
          </cell>
          <cell r="AC279">
            <v>27209.773481974884</v>
          </cell>
          <cell r="AD279">
            <v>-144780.68296858386</v>
          </cell>
          <cell r="AE279">
            <v>38842.976888181656</v>
          </cell>
          <cell r="AF279">
            <v>29499.179033962937</v>
          </cell>
          <cell r="AG279">
            <v>46514.727397849703</v>
          </cell>
          <cell r="AH279">
            <v>59666.93017750993</v>
          </cell>
          <cell r="AI279">
            <v>105380.39997876868</v>
          </cell>
          <cell r="AJ279">
            <v>28517.041969014546</v>
          </cell>
          <cell r="AK279">
            <v>22984.582274105989</v>
          </cell>
          <cell r="AL279">
            <v>53828.903036490767</v>
          </cell>
          <cell r="AM279">
            <v>-10213.877467685128</v>
          </cell>
          <cell r="AN279">
            <v>34830.515121335433</v>
          </cell>
          <cell r="AO279">
            <v>34896.136810697048</v>
          </cell>
          <cell r="AP279">
            <v>61818.392583146015</v>
          </cell>
          <cell r="AQ279">
            <v>61262.542415712727</v>
          </cell>
          <cell r="AR279">
            <v>25857.689579007983</v>
          </cell>
          <cell r="AS279">
            <v>38810.556495546422</v>
          </cell>
          <cell r="AT279">
            <v>98690.675462225074</v>
          </cell>
          <cell r="AU279">
            <v>149875.53063229338</v>
          </cell>
          <cell r="AV279">
            <v>21080.683164817561</v>
          </cell>
          <cell r="AW279">
            <v>45070.756845240307</v>
          </cell>
          <cell r="AX279">
            <v>79764.20840194443</v>
          </cell>
          <cell r="AY279">
            <v>2068.5578617245064</v>
          </cell>
          <cell r="AZ279">
            <v>50689.34356491673</v>
          </cell>
          <cell r="BA279">
            <v>50972.724243672332</v>
          </cell>
          <cell r="BB279">
            <v>82261.527885882169</v>
          </cell>
          <cell r="BC279">
            <v>79184.463476433142</v>
          </cell>
          <cell r="BD279">
            <v>38798.844679882299</v>
          </cell>
          <cell r="BE279">
            <v>52158.897947552468</v>
          </cell>
          <cell r="BF279">
            <v>122059.39374171203</v>
          </cell>
          <cell r="BG279">
            <v>182489.29424097919</v>
          </cell>
          <cell r="BH279">
            <v>34440.37652631208</v>
          </cell>
          <cell r="BI279">
            <v>59256.081532794073</v>
          </cell>
          <cell r="BJ279">
            <v>98424.222680155697</v>
          </cell>
          <cell r="BK279">
            <v>8831.2645878153744</v>
          </cell>
        </row>
        <row r="280">
          <cell r="A280" t="str">
            <v>TOTAL EQUITY</v>
          </cell>
          <cell r="B280"/>
          <cell r="D280">
            <v>428874.22000000119</v>
          </cell>
          <cell r="E280">
            <v>428976.60000000114</v>
          </cell>
          <cell r="F280">
            <v>415923.09000000107</v>
          </cell>
          <cell r="G280">
            <v>397192.66000000108</v>
          </cell>
          <cell r="H280">
            <v>427710.72000000114</v>
          </cell>
          <cell r="I280">
            <v>432594.22000000108</v>
          </cell>
          <cell r="J280">
            <v>457575.84407690691</v>
          </cell>
          <cell r="K280">
            <v>482873.81976376532</v>
          </cell>
          <cell r="L280">
            <v>486597.8541768</v>
          </cell>
          <cell r="M280">
            <v>506842.48151625757</v>
          </cell>
          <cell r="N280">
            <v>528920.50457254995</v>
          </cell>
          <cell r="O280">
            <v>495649.34303106659</v>
          </cell>
          <cell r="P280">
            <v>461967.43746822409</v>
          </cell>
          <cell r="Q280">
            <v>464453.25216148631</v>
          </cell>
          <cell r="R280">
            <v>464854.11266557476</v>
          </cell>
          <cell r="S280">
            <v>274414.13470379892</v>
          </cell>
          <cell r="T280">
            <v>286124.86935293116</v>
          </cell>
          <cell r="U280">
            <v>292247.43782458449</v>
          </cell>
          <cell r="V280">
            <v>320696.98508377443</v>
          </cell>
          <cell r="W280">
            <v>390361.46052512649</v>
          </cell>
          <cell r="X280">
            <v>410385.64369844116</v>
          </cell>
          <cell r="Y280">
            <v>416830.73504541052</v>
          </cell>
          <cell r="Z280">
            <v>451784.77598865965</v>
          </cell>
          <cell r="AA280">
            <v>454755.33893324918</v>
          </cell>
          <cell r="AB280">
            <v>480808.28198879911</v>
          </cell>
          <cell r="AC280">
            <v>508018.05547077401</v>
          </cell>
          <cell r="AD280">
            <v>363237.37250219018</v>
          </cell>
          <cell r="AE280">
            <v>402080.34939037182</v>
          </cell>
          <cell r="AF280">
            <v>431579.52842433477</v>
          </cell>
          <cell r="AG280">
            <v>478094.2558221845</v>
          </cell>
          <cell r="AH280">
            <v>537761.1859996944</v>
          </cell>
          <cell r="AI280">
            <v>643141.58597846306</v>
          </cell>
          <cell r="AJ280">
            <v>671658.62794747762</v>
          </cell>
          <cell r="AK280">
            <v>694643.21022158361</v>
          </cell>
          <cell r="AL280">
            <v>748472.11325807439</v>
          </cell>
          <cell r="AM280">
            <v>738258.23579038924</v>
          </cell>
          <cell r="AN280">
            <v>773088.75091172464</v>
          </cell>
          <cell r="AO280">
            <v>807984.88772242167</v>
          </cell>
          <cell r="AP280">
            <v>869803.28030556766</v>
          </cell>
          <cell r="AQ280">
            <v>931065.82272128039</v>
          </cell>
          <cell r="AR280">
            <v>956923.51230028842</v>
          </cell>
          <cell r="AS280">
            <v>995734.0687958349</v>
          </cell>
          <cell r="AT280">
            <v>1094424.7442580599</v>
          </cell>
          <cell r="AU280">
            <v>1244300.2748903534</v>
          </cell>
          <cell r="AV280">
            <v>1265380.958055171</v>
          </cell>
          <cell r="AW280">
            <v>1310451.7149004112</v>
          </cell>
          <cell r="AX280">
            <v>1390215.9233023557</v>
          </cell>
          <cell r="AY280">
            <v>1392284.4811640801</v>
          </cell>
          <cell r="AZ280">
            <v>1442973.8247289967</v>
          </cell>
          <cell r="BA280">
            <v>1493946.5489726691</v>
          </cell>
          <cell r="BB280">
            <v>1576208.0768585512</v>
          </cell>
          <cell r="BC280">
            <v>1655392.5403349844</v>
          </cell>
          <cell r="BD280">
            <v>1694191.3850148667</v>
          </cell>
          <cell r="BE280">
            <v>1746350.2829624191</v>
          </cell>
          <cell r="BF280">
            <v>1868409.6767041311</v>
          </cell>
          <cell r="BG280">
            <v>2050898.9709451103</v>
          </cell>
          <cell r="BH280">
            <v>2085339.3474714223</v>
          </cell>
          <cell r="BI280">
            <v>2144595.4290042166</v>
          </cell>
          <cell r="BJ280">
            <v>2243019.6516843722</v>
          </cell>
          <cell r="BK280">
            <v>2251850.9162721876</v>
          </cell>
        </row>
        <row r="281">
          <cell r="D281"/>
          <cell r="E281"/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</row>
        <row r="282">
          <cell r="A282" t="str">
            <v>TOTAL LIABILITIES &amp; EQUITY</v>
          </cell>
          <cell r="B282"/>
          <cell r="D282">
            <v>1015880.2278660953</v>
          </cell>
          <cell r="E282">
            <v>930850.13589610707</v>
          </cell>
          <cell r="F282">
            <v>1021476.410116358</v>
          </cell>
          <cell r="G282">
            <v>1028685.0213408507</v>
          </cell>
          <cell r="H282">
            <v>958741.82448239822</v>
          </cell>
          <cell r="I282">
            <v>1084190.1185287684</v>
          </cell>
          <cell r="J282">
            <v>1101091.8897079229</v>
          </cell>
          <cell r="K282">
            <v>1115259.5537689412</v>
          </cell>
          <cell r="L282">
            <v>1189868.6177633321</v>
          </cell>
          <cell r="M282">
            <v>1150891.7649982492</v>
          </cell>
          <cell r="N282">
            <v>838083.71513780113</v>
          </cell>
          <cell r="O282">
            <v>863191.53470566869</v>
          </cell>
          <cell r="P282">
            <v>794641.26828072174</v>
          </cell>
          <cell r="Q282">
            <v>845582.12296170788</v>
          </cell>
          <cell r="R282">
            <v>900884.55688076431</v>
          </cell>
          <cell r="S282">
            <v>698370.57907509839</v>
          </cell>
          <cell r="T282">
            <v>658337.09072739969</v>
          </cell>
          <cell r="U282">
            <v>685876.61903087073</v>
          </cell>
          <cell r="V282">
            <v>668727.0698666696</v>
          </cell>
          <cell r="W282">
            <v>922183.72683544294</v>
          </cell>
          <cell r="X282">
            <v>983196.66382246511</v>
          </cell>
          <cell r="Y282">
            <v>724055.99728593277</v>
          </cell>
          <cell r="Z282">
            <v>853969.38593901542</v>
          </cell>
          <cell r="AA282">
            <v>941681.94313104451</v>
          </cell>
          <cell r="AB282">
            <v>833801.27629488148</v>
          </cell>
          <cell r="AC282">
            <v>937601.44799751858</v>
          </cell>
          <cell r="AD282">
            <v>909445.7716980757</v>
          </cell>
          <cell r="AE282">
            <v>674538.69899615692</v>
          </cell>
          <cell r="AF282">
            <v>827153.34562856192</v>
          </cell>
          <cell r="AG282">
            <v>960183.19674035208</v>
          </cell>
          <cell r="AH282">
            <v>1021704.7376543561</v>
          </cell>
          <cell r="AI282">
            <v>1340317.4544289014</v>
          </cell>
          <cell r="AJ282">
            <v>1405690.665070497</v>
          </cell>
          <cell r="AK282">
            <v>1133324.2221178457</v>
          </cell>
          <cell r="AL282">
            <v>1285098.4564603129</v>
          </cell>
          <cell r="AM282">
            <v>1341979.9201938042</v>
          </cell>
          <cell r="AN282">
            <v>1215717.2190858833</v>
          </cell>
          <cell r="AO282">
            <v>1342610.6163942539</v>
          </cell>
          <cell r="AP282">
            <v>1539305.2590502771</v>
          </cell>
          <cell r="AQ282">
            <v>1299167.7528392819</v>
          </cell>
          <cell r="AR282">
            <v>1442473.5127911395</v>
          </cell>
          <cell r="AS282">
            <v>1571647.8087125984</v>
          </cell>
          <cell r="AT282">
            <v>1734667.3296222989</v>
          </cell>
          <cell r="AU282">
            <v>2162294.8821563199</v>
          </cell>
          <cell r="AV282">
            <v>1936419.2409520878</v>
          </cell>
          <cell r="AW282">
            <v>1850800.898857475</v>
          </cell>
          <cell r="AX282">
            <v>2076105.5906400953</v>
          </cell>
          <cell r="AY282">
            <v>2178323.1069680019</v>
          </cell>
          <cell r="AZ282">
            <v>2193349.3219535663</v>
          </cell>
          <cell r="BA282">
            <v>2361591.6849865019</v>
          </cell>
          <cell r="BB282">
            <v>2379222.335322537</v>
          </cell>
          <cell r="BC282">
            <v>2376393.5989145823</v>
          </cell>
          <cell r="BD282">
            <v>2551425.6991658444</v>
          </cell>
          <cell r="BE282">
            <v>2722505.2657173341</v>
          </cell>
          <cell r="BF282">
            <v>2911451.5981071908</v>
          </cell>
          <cell r="BG282">
            <v>3421684.068483877</v>
          </cell>
          <cell r="BH282">
            <v>3181291.4869079073</v>
          </cell>
          <cell r="BI282">
            <v>3079617.558290421</v>
          </cell>
          <cell r="BJ282">
            <v>3356935.9987577964</v>
          </cell>
          <cell r="BK282">
            <v>3487969.2633370422</v>
          </cell>
        </row>
        <row r="283">
          <cell r="D283">
            <v>-8958.832133904798</v>
          </cell>
          <cell r="E283">
            <v>-15273.724103892921</v>
          </cell>
          <cell r="F283">
            <v>-8119.0098836419638</v>
          </cell>
          <cell r="G283">
            <v>-15374.148659149185</v>
          </cell>
          <cell r="H283">
            <v>-12822.405517601757</v>
          </cell>
          <cell r="I283">
            <v>-21372.571471231757</v>
          </cell>
          <cell r="J283">
            <v>-21372.571471231757</v>
          </cell>
          <cell r="K283">
            <v>-21372.571471231524</v>
          </cell>
          <cell r="L283">
            <v>-21372.571471231524</v>
          </cell>
          <cell r="M283">
            <v>-21372.571471231291</v>
          </cell>
          <cell r="N283">
            <v>-21372.571471231524</v>
          </cell>
          <cell r="O283">
            <v>-21372.571471231524</v>
          </cell>
          <cell r="P283">
            <v>-0.47166666609700769</v>
          </cell>
          <cell r="Q283">
            <v>-0.47166666598059237</v>
          </cell>
          <cell r="R283">
            <v>-0.47166666621342301</v>
          </cell>
          <cell r="S283">
            <v>-0.47166666609700769</v>
          </cell>
          <cell r="T283">
            <v>-0.47166666609700769</v>
          </cell>
          <cell r="U283">
            <v>-0.47166666621342301</v>
          </cell>
          <cell r="V283">
            <v>-0.47166666609700769</v>
          </cell>
          <cell r="W283">
            <v>-0.47166666621342301</v>
          </cell>
          <cell r="X283">
            <v>-0.47166666598059237</v>
          </cell>
          <cell r="Y283">
            <v>-0.47166666621342301</v>
          </cell>
          <cell r="Z283">
            <v>-0.47166666609700769</v>
          </cell>
          <cell r="AA283">
            <v>-0.47166666609700769</v>
          </cell>
          <cell r="AB283">
            <v>-0.47166666609700769</v>
          </cell>
          <cell r="AC283">
            <v>-0.47166666598059237</v>
          </cell>
          <cell r="AD283">
            <v>-0.47166666598059237</v>
          </cell>
          <cell r="AE283">
            <v>-0.47166666598059237</v>
          </cell>
          <cell r="AF283">
            <v>-0.47166666586417705</v>
          </cell>
          <cell r="AG283">
            <v>-0.47166666598059237</v>
          </cell>
          <cell r="AH283">
            <v>-0.47166666586417705</v>
          </cell>
          <cell r="AI283">
            <v>-0.47166666598059237</v>
          </cell>
          <cell r="AJ283">
            <v>-0.47166666621342301</v>
          </cell>
          <cell r="AK283">
            <v>-0.47166666598059237</v>
          </cell>
          <cell r="AL283">
            <v>-0.47166666598059237</v>
          </cell>
          <cell r="AM283">
            <v>-0.47166666598059237</v>
          </cell>
          <cell r="AN283">
            <v>-0.47166666621342301</v>
          </cell>
          <cell r="AO283">
            <v>-0.47166666621342301</v>
          </cell>
          <cell r="AP283">
            <v>-0.47166666598059237</v>
          </cell>
          <cell r="AQ283">
            <v>-0.47166666644625366</v>
          </cell>
          <cell r="AR283">
            <v>-0.47166666598059237</v>
          </cell>
          <cell r="AS283">
            <v>-0.47166666598059237</v>
          </cell>
          <cell r="AT283">
            <v>-0.47166666621342301</v>
          </cell>
          <cell r="AU283">
            <v>-0.47166666621342301</v>
          </cell>
          <cell r="AV283">
            <v>-0.47166666574776173</v>
          </cell>
          <cell r="AW283">
            <v>-0.47166666598059237</v>
          </cell>
          <cell r="AX283">
            <v>-0.47166666598059237</v>
          </cell>
          <cell r="AY283">
            <v>-0.47166666574776173</v>
          </cell>
          <cell r="AZ283">
            <v>-0.47166666574776173</v>
          </cell>
          <cell r="BA283">
            <v>-0.47166666621342301</v>
          </cell>
          <cell r="BB283">
            <v>-0.47166666621342301</v>
          </cell>
          <cell r="BC283">
            <v>-0.47166666574776173</v>
          </cell>
          <cell r="BD283">
            <v>-0.47166666574776173</v>
          </cell>
          <cell r="BE283">
            <v>-0.47166666574776173</v>
          </cell>
          <cell r="BF283">
            <v>-0.47166666574776173</v>
          </cell>
          <cell r="BG283">
            <v>-0.47166666574776173</v>
          </cell>
          <cell r="BH283">
            <v>-0.47166666574776173</v>
          </cell>
          <cell r="BI283">
            <v>-0.47166666528210044</v>
          </cell>
          <cell r="BJ283">
            <v>-0.47166666528210044</v>
          </cell>
          <cell r="BK283">
            <v>-0.47166666528210044</v>
          </cell>
        </row>
        <row r="284">
          <cell r="D284"/>
          <cell r="E284"/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</row>
        <row r="285">
          <cell r="D285"/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</row>
        <row r="286">
          <cell r="D286"/>
          <cell r="E286"/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</row>
        <row r="287">
          <cell r="A287" t="str">
            <v>Cash flow statement - Indirect method</v>
          </cell>
          <cell r="D287">
            <v>44927</v>
          </cell>
          <cell r="E287">
            <v>44958</v>
          </cell>
          <cell r="F287">
            <v>44986</v>
          </cell>
          <cell r="G287">
            <v>45017</v>
          </cell>
          <cell r="H287">
            <v>45047</v>
          </cell>
          <cell r="I287">
            <v>45078</v>
          </cell>
          <cell r="J287">
            <v>45108</v>
          </cell>
          <cell r="K287">
            <v>45139</v>
          </cell>
          <cell r="L287">
            <v>45170</v>
          </cell>
          <cell r="M287">
            <v>45200</v>
          </cell>
          <cell r="N287">
            <v>45231</v>
          </cell>
          <cell r="O287">
            <v>45261</v>
          </cell>
          <cell r="P287">
            <v>45292</v>
          </cell>
          <cell r="Q287">
            <v>45323</v>
          </cell>
          <cell r="R287">
            <v>45352</v>
          </cell>
          <cell r="S287">
            <v>45383</v>
          </cell>
          <cell r="T287">
            <v>45413</v>
          </cell>
          <cell r="U287">
            <v>45444</v>
          </cell>
          <cell r="V287">
            <v>45474</v>
          </cell>
          <cell r="W287">
            <v>45505</v>
          </cell>
          <cell r="X287">
            <v>45536</v>
          </cell>
          <cell r="Y287">
            <v>45566</v>
          </cell>
          <cell r="Z287">
            <v>45597</v>
          </cell>
          <cell r="AA287">
            <v>45627</v>
          </cell>
          <cell r="AB287">
            <v>45658</v>
          </cell>
          <cell r="AC287">
            <v>45689</v>
          </cell>
          <cell r="AD287">
            <v>45717</v>
          </cell>
          <cell r="AE287">
            <v>45748</v>
          </cell>
          <cell r="AF287">
            <v>45778</v>
          </cell>
          <cell r="AG287">
            <v>45809</v>
          </cell>
          <cell r="AH287">
            <v>45839</v>
          </cell>
          <cell r="AI287">
            <v>45870</v>
          </cell>
          <cell r="AJ287">
            <v>45901</v>
          </cell>
          <cell r="AK287">
            <v>45931</v>
          </cell>
          <cell r="AL287">
            <v>45962</v>
          </cell>
          <cell r="AM287">
            <v>45992</v>
          </cell>
          <cell r="AN287">
            <v>46023</v>
          </cell>
          <cell r="AO287">
            <v>46054</v>
          </cell>
          <cell r="AP287">
            <v>46082</v>
          </cell>
          <cell r="AQ287">
            <v>46113</v>
          </cell>
          <cell r="AR287">
            <v>46143</v>
          </cell>
          <cell r="AS287">
            <v>46174</v>
          </cell>
          <cell r="AT287">
            <v>46204</v>
          </cell>
          <cell r="AU287">
            <v>46235</v>
          </cell>
          <cell r="AV287">
            <v>46266</v>
          </cell>
          <cell r="AW287">
            <v>46296</v>
          </cell>
          <cell r="AX287">
            <v>46327</v>
          </cell>
          <cell r="AY287">
            <v>46357</v>
          </cell>
          <cell r="AZ287">
            <v>46388</v>
          </cell>
          <cell r="BA287">
            <v>46419</v>
          </cell>
          <cell r="BB287">
            <v>46447</v>
          </cell>
          <cell r="BC287">
            <v>46478</v>
          </cell>
          <cell r="BD287">
            <v>46508</v>
          </cell>
          <cell r="BE287">
            <v>46539</v>
          </cell>
          <cell r="BF287">
            <v>46569</v>
          </cell>
          <cell r="BG287">
            <v>46600</v>
          </cell>
          <cell r="BH287">
            <v>46631</v>
          </cell>
          <cell r="BI287">
            <v>46661</v>
          </cell>
          <cell r="BJ287">
            <v>46692</v>
          </cell>
          <cell r="BK287">
            <v>46722</v>
          </cell>
        </row>
        <row r="288">
          <cell r="D288"/>
          <cell r="E288"/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</row>
        <row r="289">
          <cell r="A289" t="str">
            <v>Net income</v>
          </cell>
          <cell r="D289">
            <v>-23239.529999999973</v>
          </cell>
          <cell r="E289">
            <v>102.37999999996646</v>
          </cell>
          <cell r="F289">
            <v>-13053.510000000075</v>
          </cell>
          <cell r="G289">
            <v>-18730.429999999997</v>
          </cell>
          <cell r="H289">
            <v>30518.06000000003</v>
          </cell>
          <cell r="I289">
            <v>4883.4999999999636</v>
          </cell>
          <cell r="J289">
            <v>24981.624076905857</v>
          </cell>
          <cell r="K289">
            <v>25297.975686858437</v>
          </cell>
          <cell r="L289">
            <v>3724.0344130346857</v>
          </cell>
          <cell r="M289">
            <v>20244.627339457566</v>
          </cell>
          <cell r="N289">
            <v>22078.023056292332</v>
          </cell>
          <cell r="O289">
            <v>-33271.16154148327</v>
          </cell>
          <cell r="P289">
            <v>16841.616634890153</v>
          </cell>
          <cell r="Q289">
            <v>2485.814693262233</v>
          </cell>
          <cell r="R289">
            <v>400.8605040884504</v>
          </cell>
          <cell r="S289">
            <v>9560.0220382241387</v>
          </cell>
          <cell r="T289">
            <v>11710.734649132264</v>
          </cell>
          <cell r="U289">
            <v>6122.5684716533069</v>
          </cell>
          <cell r="V289">
            <v>28449.547259189927</v>
          </cell>
          <cell r="W289">
            <v>69664.475441352057</v>
          </cell>
          <cell r="X289">
            <v>20024.18317331465</v>
          </cell>
          <cell r="Y289">
            <v>6445.0913469693678</v>
          </cell>
          <cell r="Z289">
            <v>34954.040943249143</v>
          </cell>
          <cell r="AA289">
            <v>2970.5629445895356</v>
          </cell>
          <cell r="AB289">
            <v>26052.943055549898</v>
          </cell>
          <cell r="AC289">
            <v>27209.773481974884</v>
          </cell>
          <cell r="AD289">
            <v>-144780.68296858386</v>
          </cell>
          <cell r="AE289">
            <v>38842.976888181656</v>
          </cell>
          <cell r="AF289">
            <v>29499.179033962937</v>
          </cell>
          <cell r="AG289">
            <v>46514.727397849703</v>
          </cell>
          <cell r="AH289">
            <v>59666.93017750993</v>
          </cell>
          <cell r="AI289">
            <v>105380.39997876868</v>
          </cell>
          <cell r="AJ289">
            <v>28517.041969014546</v>
          </cell>
          <cell r="AK289">
            <v>22984.582274105989</v>
          </cell>
          <cell r="AL289">
            <v>53828.903036490767</v>
          </cell>
          <cell r="AM289">
            <v>-10213.877467685128</v>
          </cell>
          <cell r="AN289">
            <v>34830.515121335433</v>
          </cell>
          <cell r="AO289">
            <v>34896.136810697048</v>
          </cell>
          <cell r="AP289">
            <v>61818.392583146015</v>
          </cell>
          <cell r="AQ289">
            <v>61262.542415712727</v>
          </cell>
          <cell r="AR289">
            <v>25857.689579007983</v>
          </cell>
          <cell r="AS289">
            <v>38810.556495546422</v>
          </cell>
          <cell r="AT289">
            <v>98690.675462225074</v>
          </cell>
          <cell r="AU289">
            <v>149875.53063229338</v>
          </cell>
          <cell r="AV289">
            <v>21080.683164817561</v>
          </cell>
          <cell r="AW289">
            <v>45070.756845240307</v>
          </cell>
          <cell r="AX289">
            <v>79764.20840194443</v>
          </cell>
          <cell r="AY289">
            <v>2068.5578617245064</v>
          </cell>
          <cell r="AZ289">
            <v>50689.34356491673</v>
          </cell>
          <cell r="BA289">
            <v>50972.724243672332</v>
          </cell>
          <cell r="BB289">
            <v>82261.527885882169</v>
          </cell>
          <cell r="BC289">
            <v>79184.463476433142</v>
          </cell>
          <cell r="BD289">
            <v>38798.844679882299</v>
          </cell>
          <cell r="BE289">
            <v>52158.897947552468</v>
          </cell>
          <cell r="BF289">
            <v>122059.39374171203</v>
          </cell>
          <cell r="BG289">
            <v>182489.29424097919</v>
          </cell>
          <cell r="BH289">
            <v>34440.37652631208</v>
          </cell>
          <cell r="BI289">
            <v>59256.081532794073</v>
          </cell>
          <cell r="BJ289">
            <v>98424.222680155697</v>
          </cell>
          <cell r="BK289">
            <v>8831.2645878153744</v>
          </cell>
        </row>
        <row r="290">
          <cell r="A290" t="str">
            <v>Amortization</v>
          </cell>
          <cell r="D290">
            <v>515.98</v>
          </cell>
          <cell r="E290">
            <v>224.74</v>
          </cell>
          <cell r="F290">
            <v>370.36</v>
          </cell>
          <cell r="G290">
            <v>370.36</v>
          </cell>
          <cell r="H290">
            <v>370.36</v>
          </cell>
          <cell r="I290">
            <v>370.36</v>
          </cell>
          <cell r="J290">
            <v>370.35958333333332</v>
          </cell>
          <cell r="K290">
            <v>370.35958333333332</v>
          </cell>
          <cell r="L290">
            <v>370.35958333333332</v>
          </cell>
          <cell r="M290">
            <v>370.35958333333332</v>
          </cell>
          <cell r="N290">
            <v>370.35958333333332</v>
          </cell>
          <cell r="O290">
            <v>370.35958333333332</v>
          </cell>
          <cell r="P290">
            <v>218.68154166666665</v>
          </cell>
          <cell r="Q290">
            <v>218.68154166666665</v>
          </cell>
          <cell r="R290">
            <v>218.68154166666665</v>
          </cell>
          <cell r="S290">
            <v>218.68154166666665</v>
          </cell>
          <cell r="T290">
            <v>218.68154166666665</v>
          </cell>
          <cell r="U290">
            <v>218.68154166666665</v>
          </cell>
          <cell r="V290">
            <v>218.68154166666665</v>
          </cell>
          <cell r="W290">
            <v>218.68154166666665</v>
          </cell>
          <cell r="X290">
            <v>218.68154166666665</v>
          </cell>
          <cell r="Y290">
            <v>218.68154166666665</v>
          </cell>
          <cell r="Z290">
            <v>218.68154166666665</v>
          </cell>
          <cell r="AA290">
            <v>218.68154166666665</v>
          </cell>
          <cell r="AB290">
            <v>132.79199583333332</v>
          </cell>
          <cell r="AC290">
            <v>132.79199583333332</v>
          </cell>
          <cell r="AD290">
            <v>132.79199583333332</v>
          </cell>
          <cell r="AE290">
            <v>132.79199583333332</v>
          </cell>
          <cell r="AF290">
            <v>157.79199583333332</v>
          </cell>
          <cell r="AG290">
            <v>157.79199583333332</v>
          </cell>
          <cell r="AH290">
            <v>207.79199583333335</v>
          </cell>
          <cell r="AI290">
            <v>207.79199583333335</v>
          </cell>
          <cell r="AJ290">
            <v>207.79199583333335</v>
          </cell>
          <cell r="AK290">
            <v>207.79199583333335</v>
          </cell>
          <cell r="AL290">
            <v>207.79199583333335</v>
          </cell>
          <cell r="AM290">
            <v>207.79199583333335</v>
          </cell>
          <cell r="AN290">
            <v>245.31185541666665</v>
          </cell>
          <cell r="AO290">
            <v>245.31185541666665</v>
          </cell>
          <cell r="AP290">
            <v>245.31185541666665</v>
          </cell>
          <cell r="AQ290">
            <v>245.31185541666665</v>
          </cell>
          <cell r="AR290">
            <v>245.31185541666665</v>
          </cell>
          <cell r="AS290">
            <v>270.31185541666667</v>
          </cell>
          <cell r="AT290">
            <v>270.31185541666667</v>
          </cell>
          <cell r="AU290">
            <v>270.31185541666667</v>
          </cell>
          <cell r="AV290">
            <v>270.31185541666667</v>
          </cell>
          <cell r="AW290">
            <v>270.31185541666667</v>
          </cell>
          <cell r="AX290">
            <v>270.31185541666667</v>
          </cell>
          <cell r="AY290">
            <v>270.31185541666667</v>
          </cell>
          <cell r="AZ290">
            <v>237.27202795833335</v>
          </cell>
          <cell r="BA290">
            <v>237.27202795833335</v>
          </cell>
          <cell r="BB290">
            <v>237.27202795833335</v>
          </cell>
          <cell r="BC290">
            <v>237.27202795833335</v>
          </cell>
          <cell r="BD290">
            <v>237.27202795833335</v>
          </cell>
          <cell r="BE290">
            <v>237.27202795833335</v>
          </cell>
          <cell r="BF290">
            <v>237.27202795833335</v>
          </cell>
          <cell r="BG290">
            <v>237.27202795833335</v>
          </cell>
          <cell r="BH290">
            <v>237.27202795833335</v>
          </cell>
          <cell r="BI290">
            <v>237.27202795833335</v>
          </cell>
          <cell r="BJ290">
            <v>237.27202795833335</v>
          </cell>
          <cell r="BK290">
            <v>237.27202795833335</v>
          </cell>
        </row>
        <row r="291">
          <cell r="D291">
            <v>-22723.549999999974</v>
          </cell>
          <cell r="E291">
            <v>327.11999999996647</v>
          </cell>
          <cell r="F291">
            <v>-12683.150000000074</v>
          </cell>
          <cell r="G291">
            <v>-18360.069999999996</v>
          </cell>
          <cell r="H291">
            <v>30888.420000000031</v>
          </cell>
          <cell r="I291">
            <v>5253.8599999999633</v>
          </cell>
          <cell r="J291">
            <v>25351.983660239192</v>
          </cell>
          <cell r="K291">
            <v>25668.335270191772</v>
          </cell>
          <cell r="L291">
            <v>4094.3939963680191</v>
          </cell>
          <cell r="M291">
            <v>20614.9869227909</v>
          </cell>
          <cell r="N291">
            <v>22448.382639625666</v>
          </cell>
          <cell r="O291">
            <v>-32900.801958149939</v>
          </cell>
          <cell r="P291">
            <v>17060.298176556818</v>
          </cell>
          <cell r="Q291">
            <v>2704.4962349288999</v>
          </cell>
          <cell r="R291">
            <v>619.54204575511699</v>
          </cell>
          <cell r="S291">
            <v>9778.7035798908055</v>
          </cell>
          <cell r="T291">
            <v>11929.416190798931</v>
          </cell>
          <cell r="U291">
            <v>6341.2500133199737</v>
          </cell>
          <cell r="V291">
            <v>28668.228800856592</v>
          </cell>
          <cell r="W291">
            <v>69883.156983018722</v>
          </cell>
          <cell r="X291">
            <v>20242.864714981315</v>
          </cell>
          <cell r="Y291">
            <v>6663.7728886360346</v>
          </cell>
          <cell r="Z291">
            <v>35172.722484915808</v>
          </cell>
          <cell r="AA291">
            <v>3189.2444862562024</v>
          </cell>
          <cell r="AB291">
            <v>26185.735051383232</v>
          </cell>
          <cell r="AC291">
            <v>27342.565477808217</v>
          </cell>
          <cell r="AD291">
            <v>-144647.89097275052</v>
          </cell>
          <cell r="AE291">
            <v>38975.768884014993</v>
          </cell>
          <cell r="AF291">
            <v>29656.97102979627</v>
          </cell>
          <cell r="AG291">
            <v>46672.51939368304</v>
          </cell>
          <cell r="AH291">
            <v>59874.722173343267</v>
          </cell>
          <cell r="AI291">
            <v>105588.19197460201</v>
          </cell>
          <cell r="AJ291">
            <v>28724.83396484788</v>
          </cell>
          <cell r="AK291">
            <v>23192.374269939322</v>
          </cell>
          <cell r="AL291">
            <v>54036.695032324104</v>
          </cell>
          <cell r="AM291">
            <v>-10006.085471851795</v>
          </cell>
          <cell r="AN291">
            <v>35075.826976752098</v>
          </cell>
          <cell r="AO291">
            <v>35141.448666113713</v>
          </cell>
          <cell r="AP291">
            <v>62063.70443856268</v>
          </cell>
          <cell r="AQ291">
            <v>61507.854271129392</v>
          </cell>
          <cell r="AR291">
            <v>26103.001434424648</v>
          </cell>
          <cell r="AS291">
            <v>39080.868350963086</v>
          </cell>
          <cell r="AT291">
            <v>98960.987317641746</v>
          </cell>
          <cell r="AU291">
            <v>150145.84248771003</v>
          </cell>
          <cell r="AV291">
            <v>21350.995020234226</v>
          </cell>
          <cell r="AW291">
            <v>45341.068700656971</v>
          </cell>
          <cell r="AX291">
            <v>80034.520257361102</v>
          </cell>
          <cell r="AY291">
            <v>2338.8697171411732</v>
          </cell>
          <cell r="AZ291">
            <v>50926.61559287506</v>
          </cell>
          <cell r="BA291">
            <v>51209.996271630662</v>
          </cell>
          <cell r="BB291">
            <v>82498.799913840499</v>
          </cell>
          <cell r="BC291">
            <v>79421.735504391472</v>
          </cell>
          <cell r="BD291">
            <v>39036.116707840629</v>
          </cell>
          <cell r="BE291">
            <v>52396.169975510798</v>
          </cell>
          <cell r="BF291">
            <v>122296.66576967036</v>
          </cell>
          <cell r="BG291">
            <v>182726.56626893752</v>
          </cell>
          <cell r="BH291">
            <v>34677.64855427041</v>
          </cell>
          <cell r="BI291">
            <v>59493.353560752403</v>
          </cell>
          <cell r="BJ291">
            <v>98661.494708114027</v>
          </cell>
          <cell r="BK291">
            <v>9068.536615773708</v>
          </cell>
        </row>
        <row r="292">
          <cell r="D292"/>
          <cell r="E292"/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</row>
        <row r="293">
          <cell r="A293" t="str">
            <v>Accounts receivable</v>
          </cell>
          <cell r="D293"/>
          <cell r="E293"/>
          <cell r="F293"/>
          <cell r="G293"/>
          <cell r="H293"/>
          <cell r="I293"/>
          <cell r="J293">
            <v>-92542.449633333483</v>
          </cell>
          <cell r="K293">
            <v>62255.31246933341</v>
          </cell>
          <cell r="L293">
            <v>38165.335557259968</v>
          </cell>
          <cell r="M293">
            <v>-28983.79816185066</v>
          </cell>
          <cell r="N293">
            <v>-17479.427728401672</v>
          </cell>
          <cell r="O293">
            <v>115541.81604658242</v>
          </cell>
          <cell r="P293">
            <v>-51852.739999999991</v>
          </cell>
          <cell r="Q293">
            <v>-23366.209999999963</v>
          </cell>
          <cell r="R293">
            <v>-81110.960000000021</v>
          </cell>
          <cell r="S293">
            <v>-4478.1199999999953</v>
          </cell>
          <cell r="T293">
            <v>105505.11000000004</v>
          </cell>
          <cell r="U293">
            <v>-14044.520000000019</v>
          </cell>
          <cell r="V293">
            <v>-47506.020000000019</v>
          </cell>
          <cell r="W293">
            <v>-202358.40000000002</v>
          </cell>
          <cell r="X293">
            <v>142304.16000000003</v>
          </cell>
          <cell r="Y293">
            <v>46278.589999999909</v>
          </cell>
          <cell r="Z293">
            <v>-187133.68999999989</v>
          </cell>
          <cell r="AA293">
            <v>163692.93999999994</v>
          </cell>
          <cell r="AB293">
            <v>77807.410000000033</v>
          </cell>
          <cell r="AC293">
            <v>-50498.469999999972</v>
          </cell>
          <cell r="AD293">
            <v>-36876.250000000058</v>
          </cell>
          <cell r="AE293">
            <v>99986.340000000026</v>
          </cell>
          <cell r="AF293">
            <v>36788.025002020353</v>
          </cell>
          <cell r="AG293">
            <v>-14434.981558301602</v>
          </cell>
          <cell r="AH293">
            <v>-50908.084229000902</v>
          </cell>
          <cell r="AI293">
            <v>-64157.567025546276</v>
          </cell>
          <cell r="AJ293">
            <v>120202.66733221052</v>
          </cell>
          <cell r="AK293">
            <v>-5502.6815804637736</v>
          </cell>
          <cell r="AL293">
            <v>-22779.014218281489</v>
          </cell>
          <cell r="AM293">
            <v>87289.499754368619</v>
          </cell>
          <cell r="AN293">
            <v>-91813.278280713188</v>
          </cell>
          <cell r="AO293">
            <v>-4061.2514518888202</v>
          </cell>
          <cell r="AP293">
            <v>-31659.433464096568</v>
          </cell>
          <cell r="AQ293">
            <v>-14465.191489514429</v>
          </cell>
          <cell r="AR293">
            <v>50640.266498995537</v>
          </cell>
          <cell r="AS293">
            <v>11143.146335674857</v>
          </cell>
          <cell r="AT293">
            <v>-136738.45005777926</v>
          </cell>
          <cell r="AU293">
            <v>-66506.150779237621</v>
          </cell>
          <cell r="AV293">
            <v>214957.49856900581</v>
          </cell>
          <cell r="AW293">
            <v>-61784.693403012527</v>
          </cell>
          <cell r="AX293">
            <v>-21877.820919874473</v>
          </cell>
          <cell r="AY293">
            <v>105106.53750628128</v>
          </cell>
          <cell r="AZ293">
            <v>-92104.415314699872</v>
          </cell>
          <cell r="BA293">
            <v>-4716.8416716089705</v>
          </cell>
          <cell r="BB293">
            <v>-36540.069399056549</v>
          </cell>
          <cell r="BC293">
            <v>-16754.065115191683</v>
          </cell>
          <cell r="BD293">
            <v>62028.486085966055</v>
          </cell>
          <cell r="BE293">
            <v>13505.396878432017</v>
          </cell>
          <cell r="BF293">
            <v>-159651.17964863876</v>
          </cell>
          <cell r="BG293">
            <v>-78054.638797601336</v>
          </cell>
          <cell r="BH293">
            <v>249148.68208626873</v>
          </cell>
          <cell r="BI293">
            <v>-71245.224579900794</v>
          </cell>
          <cell r="BJ293">
            <v>-25348.133457445889</v>
          </cell>
          <cell r="BK293">
            <v>121706.90742390166</v>
          </cell>
        </row>
        <row r="294">
          <cell r="A294" t="str">
            <v>Prepaid expenses</v>
          </cell>
          <cell r="D294"/>
          <cell r="E294"/>
          <cell r="F294"/>
          <cell r="G294"/>
          <cell r="H294"/>
          <cell r="I294"/>
          <cell r="J294">
            <v>2200.1445454545392</v>
          </cell>
          <cell r="K294">
            <v>2200.1399999999976</v>
          </cell>
          <cell r="L294">
            <v>2200.1399999999994</v>
          </cell>
          <cell r="M294">
            <v>2200.1399999999994</v>
          </cell>
          <cell r="N294">
            <v>2200.1399999999994</v>
          </cell>
          <cell r="O294">
            <v>-4837.83</v>
          </cell>
          <cell r="P294">
            <v>14211.234545454538</v>
          </cell>
          <cell r="Q294">
            <v>2841.8099999999995</v>
          </cell>
          <cell r="R294">
            <v>2841.8100000000004</v>
          </cell>
          <cell r="S294">
            <v>-34100.91333333333</v>
          </cell>
          <cell r="T294">
            <v>3800.0866666666698</v>
          </cell>
          <cell r="U294">
            <v>3800.0866666666661</v>
          </cell>
          <cell r="V294">
            <v>3800.0866666666661</v>
          </cell>
          <cell r="W294">
            <v>3800.0866666666698</v>
          </cell>
          <cell r="X294">
            <v>3800.0866666666698</v>
          </cell>
          <cell r="Y294">
            <v>3800.0866666666625</v>
          </cell>
          <cell r="Z294">
            <v>3800.086666666668</v>
          </cell>
          <cell r="AA294">
            <v>-4053.9533333333366</v>
          </cell>
          <cell r="AB294">
            <v>3812.9200666666675</v>
          </cell>
          <cell r="AC294">
            <v>3812.9200666666675</v>
          </cell>
          <cell r="AD294">
            <v>3812.9200666666657</v>
          </cell>
          <cell r="AE294">
            <v>-39422.676600000006</v>
          </cell>
          <cell r="AF294">
            <v>4297.8833999999988</v>
          </cell>
          <cell r="AG294">
            <v>4297.8833999999988</v>
          </cell>
          <cell r="AH294">
            <v>4297.8833999999988</v>
          </cell>
          <cell r="AI294">
            <v>4297.8834000000024</v>
          </cell>
          <cell r="AJ294">
            <v>4297.8834000000024</v>
          </cell>
          <cell r="AK294">
            <v>4297.8833999999988</v>
          </cell>
          <cell r="AL294">
            <v>4297.8834000000006</v>
          </cell>
          <cell r="AM294">
            <v>-3713.2374</v>
          </cell>
          <cell r="AN294">
            <v>4310.9734679999965</v>
          </cell>
          <cell r="AO294">
            <v>4310.9734680000001</v>
          </cell>
          <cell r="AP294">
            <v>4310.9734679999992</v>
          </cell>
          <cell r="AQ294">
            <v>-42214.989132000002</v>
          </cell>
          <cell r="AR294">
            <v>4566.010067999996</v>
          </cell>
          <cell r="AS294">
            <v>4566.010067999996</v>
          </cell>
          <cell r="AT294">
            <v>4566.0100680000032</v>
          </cell>
          <cell r="AU294">
            <v>4566.010067999996</v>
          </cell>
          <cell r="AV294">
            <v>4566.0100680000032</v>
          </cell>
          <cell r="AW294">
            <v>4566.0100679999996</v>
          </cell>
          <cell r="AX294">
            <v>4566.0100680000014</v>
          </cell>
          <cell r="AY294">
            <v>-3605.3331479999997</v>
          </cell>
          <cell r="AZ294">
            <v>4579.3619373599977</v>
          </cell>
          <cell r="BA294">
            <v>4579.3619373600013</v>
          </cell>
          <cell r="BB294">
            <v>4579.3619373599995</v>
          </cell>
          <cell r="BC294">
            <v>-45203.418044640006</v>
          </cell>
          <cell r="BD294">
            <v>4852.2510993600081</v>
          </cell>
          <cell r="BE294">
            <v>4852.2510993600008</v>
          </cell>
          <cell r="BF294">
            <v>4852.2510993600081</v>
          </cell>
          <cell r="BG294">
            <v>4852.2510993599972</v>
          </cell>
          <cell r="BH294">
            <v>4852.2510993600008</v>
          </cell>
          <cell r="BI294">
            <v>4852.2510993600008</v>
          </cell>
          <cell r="BJ294">
            <v>4852.2510993599972</v>
          </cell>
          <cell r="BK294">
            <v>-3482.5189809599979</v>
          </cell>
        </row>
        <row r="295">
          <cell r="A295" t="str">
            <v>Accounts payable and accrued liabilities</v>
          </cell>
          <cell r="D295"/>
          <cell r="E295"/>
          <cell r="F295"/>
          <cell r="G295"/>
          <cell r="H295"/>
          <cell r="I295"/>
          <cell r="J295">
            <v>-68379.513644771563</v>
          </cell>
          <cell r="K295">
            <v>1762.581468958786</v>
          </cell>
          <cell r="L295">
            <v>8594.609731445802</v>
          </cell>
          <cell r="M295">
            <v>-1405.3676362669212</v>
          </cell>
          <cell r="N295">
            <v>4.1526139156485442</v>
          </cell>
          <cell r="O295">
            <v>20945.133256647154</v>
          </cell>
          <cell r="P295">
            <v>-160684.33370077849</v>
          </cell>
          <cell r="Q295">
            <v>7373.5080112167052</v>
          </cell>
          <cell r="R295">
            <v>11202.820453709399</v>
          </cell>
          <cell r="S295">
            <v>795.44155305210734</v>
          </cell>
          <cell r="T295">
            <v>5067.4083889871545</v>
          </cell>
          <cell r="U295">
            <v>-42166.041937240807</v>
          </cell>
          <cell r="V295">
            <v>-8223.2603007478756</v>
          </cell>
          <cell r="W295">
            <v>2884.7313370545453</v>
          </cell>
          <cell r="X295">
            <v>-3010.3298565457371</v>
          </cell>
          <cell r="Y295">
            <v>7271.903751257938</v>
          </cell>
          <cell r="Z295">
            <v>-3472.9531248867424</v>
          </cell>
          <cell r="AA295">
            <v>1146.2287636144174</v>
          </cell>
          <cell r="AB295">
            <v>-15256.776115218265</v>
          </cell>
          <cell r="AC295">
            <v>3994.7908487835375</v>
          </cell>
          <cell r="AD295">
            <v>3853.1054455877456</v>
          </cell>
          <cell r="AE295">
            <v>-4209.3366338505439</v>
          </cell>
          <cell r="AF295">
            <v>13564.701485867045</v>
          </cell>
          <cell r="AG295">
            <v>-18773.602876774443</v>
          </cell>
          <cell r="AH295">
            <v>4748.309187457271</v>
          </cell>
          <cell r="AI295">
            <v>1996.6740990156977</v>
          </cell>
          <cell r="AJ295">
            <v>-3145.3055899679166</v>
          </cell>
          <cell r="AK295">
            <v>9909.5729274454061</v>
          </cell>
          <cell r="AL295">
            <v>-8272.7615649838554</v>
          </cell>
          <cell r="AM295">
            <v>1176.0348557596735</v>
          </cell>
          <cell r="AN295">
            <v>1785.953313844715</v>
          </cell>
          <cell r="AO295">
            <v>4164.5029149929323</v>
          </cell>
          <cell r="AP295">
            <v>5669.3366022754053</v>
          </cell>
          <cell r="AQ295">
            <v>-2962.1803194089298</v>
          </cell>
          <cell r="AR295">
            <v>12094.284621003462</v>
          </cell>
          <cell r="AS295">
            <v>-19807.624264124344</v>
          </cell>
          <cell r="AT295">
            <v>3161.0567403480381</v>
          </cell>
          <cell r="AU295">
            <v>2493.8005413134233</v>
          </cell>
          <cell r="AV295">
            <v>-4321.6921182195656</v>
          </cell>
          <cell r="AW295">
            <v>10630.691472338236</v>
          </cell>
          <cell r="AX295">
            <v>-9639.4696807637229</v>
          </cell>
          <cell r="AY295">
            <v>247.5520304562815</v>
          </cell>
          <cell r="AZ295">
            <v>5580.2519658824021</v>
          </cell>
          <cell r="BA295">
            <v>4279.9395596911636</v>
          </cell>
          <cell r="BB295">
            <v>5908.141288276689</v>
          </cell>
          <cell r="BC295">
            <v>-3086.6419366452319</v>
          </cell>
          <cell r="BD295">
            <v>12242.656436638252</v>
          </cell>
          <cell r="BE295">
            <v>-7853.0996685099963</v>
          </cell>
          <cell r="BF295">
            <v>3674.2699381904094</v>
          </cell>
          <cell r="BG295">
            <v>2738.3523553989653</v>
          </cell>
          <cell r="BH295">
            <v>-4955.0744850990886</v>
          </cell>
          <cell r="BI295">
            <v>14659.183692032282</v>
          </cell>
          <cell r="BJ295">
            <v>-9871.3794690192008</v>
          </cell>
          <cell r="BK295">
            <v>-5.6425709875911707</v>
          </cell>
        </row>
        <row r="296">
          <cell r="A296" t="str">
            <v>Personnel liabilities</v>
          </cell>
          <cell r="D296"/>
          <cell r="E296"/>
          <cell r="F296"/>
          <cell r="G296"/>
          <cell r="H296"/>
          <cell r="I296"/>
          <cell r="J296">
            <v>-4806.2549948186206</v>
          </cell>
          <cell r="K296">
            <v>23797.552046196244</v>
          </cell>
          <cell r="L296">
            <v>21745.569880909228</v>
          </cell>
          <cell r="M296">
            <v>55267.954228220915</v>
          </cell>
          <cell r="N296">
            <v>-119979.48412586402</v>
          </cell>
          <cell r="O296">
            <v>12725.916817726873</v>
          </cell>
          <cell r="P296">
            <v>12027.096807702444</v>
          </cell>
          <cell r="Q296">
            <v>-6483.9950306205428</v>
          </cell>
          <cell r="R296">
            <v>-451.65531167155132</v>
          </cell>
          <cell r="S296">
            <v>70125.332411540789</v>
          </cell>
          <cell r="T296">
            <v>-117490.09869104395</v>
          </cell>
          <cell r="U296">
            <v>7549.8950569016743</v>
          </cell>
          <cell r="V296">
            <v>57768.347058699743</v>
          </cell>
          <cell r="W296">
            <v>77631.458563893131</v>
          </cell>
          <cell r="X296">
            <v>-19658.510444684769</v>
          </cell>
          <cell r="Y296">
            <v>-131925.99919531555</v>
          </cell>
          <cell r="Z296">
            <v>26235.671039610912</v>
          </cell>
          <cell r="AA296">
            <v>30705.223781946246</v>
          </cell>
          <cell r="AB296">
            <v>52891.616286130011</v>
          </cell>
          <cell r="AC296">
            <v>4817.9674980316777</v>
          </cell>
          <cell r="AD296">
            <v>22591.720105299697</v>
          </cell>
          <cell r="AE296">
            <v>-158018.82398803922</v>
          </cell>
          <cell r="AF296">
            <v>39632.320096339783</v>
          </cell>
          <cell r="AG296">
            <v>25101.515420802272</v>
          </cell>
          <cell r="AH296">
            <v>84786.536456252332</v>
          </cell>
          <cell r="AI296">
            <v>79388.5444249383</v>
          </cell>
          <cell r="AJ296">
            <v>-33830.614139493089</v>
          </cell>
          <cell r="AK296">
            <v>-138143.64812943843</v>
          </cell>
          <cell r="AL296">
            <v>15681.846372224158</v>
          </cell>
          <cell r="AM296">
            <v>20747.918872308655</v>
          </cell>
          <cell r="AN296">
            <v>100131.82434095183</v>
          </cell>
          <cell r="AO296">
            <v>538.11393482866697</v>
          </cell>
          <cell r="AP296">
            <v>24559.282596144738</v>
          </cell>
          <cell r="AQ296">
            <v>-174793.40400706648</v>
          </cell>
          <cell r="AR296">
            <v>23476.087813427264</v>
          </cell>
          <cell r="AS296">
            <v>25390.517051769275</v>
          </cell>
          <cell r="AT296">
            <v>150311.58129648544</v>
          </cell>
          <cell r="AU296">
            <v>98215.744539828156</v>
          </cell>
          <cell r="AV296">
            <v>-318680.73404473288</v>
          </cell>
          <cell r="AW296">
            <v>59334.78694868958</v>
          </cell>
          <cell r="AX296">
            <v>36097.378206579277</v>
          </cell>
          <cell r="AY296">
            <v>35538.566546165326</v>
          </cell>
          <cell r="AZ296">
            <v>91380.661018365441</v>
          </cell>
          <cell r="BA296">
            <v>6015.4624607049045</v>
          </cell>
          <cell r="BB296">
            <v>-197658.55313296252</v>
          </cell>
          <cell r="BC296">
            <v>65675.318569158582</v>
          </cell>
          <cell r="BD296">
            <v>24655.277467851818</v>
          </cell>
          <cell r="BE296">
            <v>24960.339699075848</v>
          </cell>
          <cell r="BF296">
            <v>166981.88422785071</v>
          </cell>
          <cell r="BG296">
            <v>115192.47916749626</v>
          </cell>
          <cell r="BH296">
            <v>-363026.57339145249</v>
          </cell>
          <cell r="BI296">
            <v>57735.350418249611</v>
          </cell>
          <cell r="BJ296">
            <v>47798.735647254362</v>
          </cell>
          <cell r="BK296">
            <v>44467.103818420524</v>
          </cell>
        </row>
        <row r="297">
          <cell r="A297" t="str">
            <v>Income taxes payable</v>
          </cell>
          <cell r="D297"/>
          <cell r="E297"/>
          <cell r="F297"/>
          <cell r="G297"/>
          <cell r="H297"/>
          <cell r="I297"/>
          <cell r="J297">
            <v>71772.579075172354</v>
          </cell>
          <cell r="K297">
            <v>-30023.778474328676</v>
          </cell>
          <cell r="L297">
            <v>47211.516635667984</v>
          </cell>
          <cell r="M297">
            <v>-106417.40002982781</v>
          </cell>
          <cell r="N297">
            <v>71755.925261874479</v>
          </cell>
          <cell r="O297">
            <v>24707.931034976937</v>
          </cell>
          <cell r="P297">
            <v>52918.807705573709</v>
          </cell>
          <cell r="Q297">
            <v>47565.527007127726</v>
          </cell>
          <cell r="R297">
            <v>44150.408272930203</v>
          </cell>
          <cell r="S297">
            <v>-82994.773808483063</v>
          </cell>
          <cell r="T297">
            <v>60678.467305225895</v>
          </cell>
          <cell r="U297">
            <v>56033.106712156878</v>
          </cell>
          <cell r="V297">
            <v>-95144.183181342945</v>
          </cell>
          <cell r="W297">
            <v>103275.99162647362</v>
          </cell>
          <cell r="X297">
            <v>63657.59411493779</v>
          </cell>
          <cell r="Y297">
            <v>-140931.66243944384</v>
          </cell>
          <cell r="Z297">
            <v>72196.629795109213</v>
          </cell>
          <cell r="AA297">
            <v>52890.541701878916</v>
          </cell>
          <cell r="AB297">
            <v>-171568.45006262473</v>
          </cell>
          <cell r="AC297">
            <v>67777.639873846929</v>
          </cell>
          <cell r="AD297">
            <v>90180.181118253604</v>
          </cell>
          <cell r="AE297">
            <v>-111521.8889682107</v>
          </cell>
          <cell r="AF297">
            <v>69918.446016235306</v>
          </cell>
          <cell r="AG297">
            <v>80187.211169912596</v>
          </cell>
          <cell r="AH297">
            <v>-87680.234907215636</v>
          </cell>
          <cell r="AI297">
            <v>131847.09827182285</v>
          </cell>
          <cell r="AJ297">
            <v>73832.088402041991</v>
          </cell>
          <cell r="AK297">
            <v>-167116.9500247644</v>
          </cell>
          <cell r="AL297">
            <v>90536.246498736262</v>
          </cell>
          <cell r="AM297">
            <v>45171.387473108072</v>
          </cell>
          <cell r="AN297">
            <v>-263010.99388405273</v>
          </cell>
          <cell r="AO297">
            <v>87294.643647852034</v>
          </cell>
          <cell r="AP297">
            <v>104647.63087445684</v>
          </cell>
          <cell r="AQ297">
            <v>-123644.46430023236</v>
          </cell>
          <cell r="AR297">
            <v>81877.697938418714</v>
          </cell>
          <cell r="AS297">
            <v>84780.846638267627</v>
          </cell>
          <cell r="AT297">
            <v>-89143.792589358171</v>
          </cell>
          <cell r="AU297">
            <v>177042.47682058578</v>
          </cell>
          <cell r="AV297">
            <v>76046.101793902984</v>
          </cell>
          <cell r="AW297">
            <v>-200654.57736088079</v>
          </cell>
          <cell r="AX297">
            <v>119082.57485486014</v>
          </cell>
          <cell r="AY297">
            <v>64362.839889560477</v>
          </cell>
          <cell r="AZ297">
            <v>-132624.04156360013</v>
          </cell>
          <cell r="BA297">
            <v>106974.23676886747</v>
          </cell>
          <cell r="BB297">
            <v>127119.53429483884</v>
          </cell>
          <cell r="BC297">
            <v>-144601.87651690142</v>
          </cell>
          <cell r="BD297">
            <v>99335.321666889824</v>
          </cell>
          <cell r="BE297">
            <v>101813.42857337126</v>
          </cell>
          <cell r="BF297">
            <v>-103769.21551789623</v>
          </cell>
          <cell r="BG297">
            <v>209812.34461281204</v>
          </cell>
          <cell r="BH297">
            <v>93148.689774269587</v>
          </cell>
          <cell r="BI297">
            <v>-233324.54426056228</v>
          </cell>
          <cell r="BJ297">
            <v>140966.86160898441</v>
          </cell>
          <cell r="BK297">
            <v>77740.538743997458</v>
          </cell>
        </row>
        <row r="298">
          <cell r="A298" t="str">
            <v>Cash flow from operating activities</v>
          </cell>
          <cell r="D298"/>
          <cell r="E298"/>
          <cell r="F298"/>
          <cell r="G298"/>
          <cell r="H298"/>
          <cell r="I298"/>
          <cell r="J298">
            <v>-66403.510992057578</v>
          </cell>
          <cell r="K298">
            <v>85660.14278035154</v>
          </cell>
          <cell r="L298">
            <v>122011.565801651</v>
          </cell>
          <cell r="M298">
            <v>-58723.484676933578</v>
          </cell>
          <cell r="N298">
            <v>-41050.311338849904</v>
          </cell>
          <cell r="O298">
            <v>136182.16519778344</v>
          </cell>
          <cell r="P298">
            <v>-116319.63646549097</v>
          </cell>
          <cell r="Q298">
            <v>30635.136222652822</v>
          </cell>
          <cell r="R298">
            <v>-22748.03453927685</v>
          </cell>
          <cell r="S298">
            <v>-40874.329597332689</v>
          </cell>
          <cell r="T298">
            <v>69490.38986063475</v>
          </cell>
          <cell r="U298">
            <v>17513.776511804368</v>
          </cell>
          <cell r="V298">
            <v>-60636.800955867839</v>
          </cell>
          <cell r="W298">
            <v>55117.025177106683</v>
          </cell>
          <cell r="X298">
            <v>207335.86519535529</v>
          </cell>
          <cell r="Y298">
            <v>-208843.30832819885</v>
          </cell>
          <cell r="Z298">
            <v>-53201.533138584011</v>
          </cell>
          <cell r="AA298">
            <v>247570.22540036237</v>
          </cell>
          <cell r="AB298">
            <v>-26127.544773663045</v>
          </cell>
          <cell r="AC298">
            <v>57247.413765137055</v>
          </cell>
          <cell r="AD298">
            <v>-61086.214236942862</v>
          </cell>
          <cell r="AE298">
            <v>-174210.61730608548</v>
          </cell>
          <cell r="AF298">
            <v>193858.34703025877</v>
          </cell>
          <cell r="AG298">
            <v>123050.54494932186</v>
          </cell>
          <cell r="AH298">
            <v>15119.132080836338</v>
          </cell>
          <cell r="AI298">
            <v>258960.8251448326</v>
          </cell>
          <cell r="AJ298">
            <v>190081.55336963938</v>
          </cell>
          <cell r="AK298">
            <v>-273363.44913728186</v>
          </cell>
          <cell r="AL298">
            <v>133500.89552001917</v>
          </cell>
          <cell r="AM298">
            <v>140665.51808369323</v>
          </cell>
          <cell r="AN298">
            <v>-213519.69406521728</v>
          </cell>
          <cell r="AO298">
            <v>127388.43117989853</v>
          </cell>
          <cell r="AP298">
            <v>169591.4945153431</v>
          </cell>
          <cell r="AQ298">
            <v>-296572.37497709284</v>
          </cell>
          <cell r="AR298">
            <v>198757.34837426961</v>
          </cell>
          <cell r="AS298">
            <v>145153.7641805505</v>
          </cell>
          <cell r="AT298">
            <v>31117.392775337794</v>
          </cell>
          <cell r="AU298">
            <v>365957.72367819981</v>
          </cell>
          <cell r="AV298">
            <v>-6081.8207118094142</v>
          </cell>
          <cell r="AW298">
            <v>-142566.71357420855</v>
          </cell>
          <cell r="AX298">
            <v>208263.19278616231</v>
          </cell>
          <cell r="AY298">
            <v>203989.03254160454</v>
          </cell>
          <cell r="AZ298">
            <v>-72261.566363817095</v>
          </cell>
          <cell r="BA298">
            <v>168342.15532664524</v>
          </cell>
          <cell r="BB298">
            <v>-14092.785097703047</v>
          </cell>
          <cell r="BC298">
            <v>-64548.947539828281</v>
          </cell>
          <cell r="BD298">
            <v>242150.10946454661</v>
          </cell>
          <cell r="BE298">
            <v>189674.48655723993</v>
          </cell>
          <cell r="BF298">
            <v>34384.675868536491</v>
          </cell>
          <cell r="BG298">
            <v>437267.35470640345</v>
          </cell>
          <cell r="BH298">
            <v>13845.623637617158</v>
          </cell>
          <cell r="BI298">
            <v>-167829.63007006879</v>
          </cell>
          <cell r="BJ298">
            <v>257059.83013724771</v>
          </cell>
          <cell r="BK298">
            <v>249494.92505014577</v>
          </cell>
        </row>
        <row r="299">
          <cell r="A299"/>
          <cell r="D299"/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</row>
        <row r="300">
          <cell r="A300" t="str">
            <v>Purchase of capital assets, net</v>
          </cell>
          <cell r="D300"/>
          <cell r="E300"/>
          <cell r="F300"/>
          <cell r="G300"/>
          <cell r="H300"/>
          <cell r="I300"/>
          <cell r="J300">
            <v>5.0590642786119133E-12</v>
          </cell>
          <cell r="K300">
            <v>5.0590642786119133E-12</v>
          </cell>
          <cell r="L300">
            <v>-2.404476617812179E-11</v>
          </cell>
          <cell r="M300">
            <v>5.0590642786119133E-12</v>
          </cell>
          <cell r="N300">
            <v>5.0590642786119133E-12</v>
          </cell>
          <cell r="O300">
            <v>5.0590642786119133E-12</v>
          </cell>
          <cell r="P300">
            <v>-1.6200374375330284E-11</v>
          </cell>
          <cell r="Q300">
            <v>1.2903456081403419E-11</v>
          </cell>
          <cell r="R300">
            <v>-1.6200374375330284E-11</v>
          </cell>
          <cell r="S300">
            <v>1.2903456081403419E-11</v>
          </cell>
          <cell r="T300">
            <v>-1.6200374375330284E-11</v>
          </cell>
          <cell r="U300">
            <v>1.2903456081403419E-11</v>
          </cell>
          <cell r="V300">
            <v>-1.6200374375330284E-11</v>
          </cell>
          <cell r="W300">
            <v>2.7455371309770271E-11</v>
          </cell>
          <cell r="X300">
            <v>-1.6200374375330284E-11</v>
          </cell>
          <cell r="Y300">
            <v>1.2903456081403419E-11</v>
          </cell>
          <cell r="Z300">
            <v>-1.6200374375330284E-11</v>
          </cell>
          <cell r="AA300">
            <v>1.2903456081403419E-11</v>
          </cell>
          <cell r="AB300">
            <v>-2.5579538487363607E-11</v>
          </cell>
          <cell r="AC300">
            <v>3.5242919693700969E-12</v>
          </cell>
          <cell r="AD300">
            <v>-1625.9999999999964</v>
          </cell>
          <cell r="AE300">
            <v>3.5242919693700969E-12</v>
          </cell>
          <cell r="AF300">
            <v>-1999.9999999999964</v>
          </cell>
          <cell r="AG300">
            <v>3.5242919693700969E-12</v>
          </cell>
          <cell r="AH300">
            <v>-3999.9999999999964</v>
          </cell>
          <cell r="AI300">
            <v>3.4958702599396929E-12</v>
          </cell>
          <cell r="AJ300">
            <v>3.4958702599396929E-12</v>
          </cell>
          <cell r="AK300">
            <v>-2.5607960196794011E-11</v>
          </cell>
          <cell r="AL300">
            <v>3.4958702599396929E-12</v>
          </cell>
          <cell r="AM300">
            <v>3.4958702599396929E-12</v>
          </cell>
          <cell r="AN300">
            <v>-2000.0000000000091</v>
          </cell>
          <cell r="AO300">
            <v>2.0094148567295633E-11</v>
          </cell>
          <cell r="AP300">
            <v>-9.0096818894380704E-12</v>
          </cell>
          <cell r="AQ300">
            <v>-9.0096818894380704E-12</v>
          </cell>
          <cell r="AR300">
            <v>-9.0096818894380704E-12</v>
          </cell>
          <cell r="AS300">
            <v>-1999.99999999998</v>
          </cell>
          <cell r="AT300">
            <v>-9.0381035988684744E-12</v>
          </cell>
          <cell r="AU300">
            <v>-9.0381035988684744E-12</v>
          </cell>
          <cell r="AV300">
            <v>2.0065726857865229E-11</v>
          </cell>
          <cell r="AW300">
            <v>-9.0381035988684744E-12</v>
          </cell>
          <cell r="AX300">
            <v>-9.0381035988684744E-12</v>
          </cell>
          <cell r="AY300">
            <v>-9.0381035988684744E-12</v>
          </cell>
          <cell r="AZ300">
            <v>2.5750068743946031E-11</v>
          </cell>
          <cell r="BA300">
            <v>-3.3537617127876729E-12</v>
          </cell>
          <cell r="BB300">
            <v>2.5750068743946031E-11</v>
          </cell>
          <cell r="BC300">
            <v>-3.3537617127876729E-12</v>
          </cell>
          <cell r="BD300">
            <v>2.5750068743946031E-11</v>
          </cell>
          <cell r="BE300">
            <v>-3.3537617127876729E-12</v>
          </cell>
          <cell r="BF300">
            <v>2.5750068743946031E-11</v>
          </cell>
          <cell r="BG300">
            <v>-3.3537617127876729E-12</v>
          </cell>
          <cell r="BH300">
            <v>2.5750068743946031E-11</v>
          </cell>
          <cell r="BI300">
            <v>-3.3537617127876729E-12</v>
          </cell>
          <cell r="BJ300">
            <v>2.5750068743946031E-11</v>
          </cell>
          <cell r="BK300">
            <v>-3.3537617127876729E-12</v>
          </cell>
        </row>
        <row r="301">
          <cell r="A301" t="str">
            <v>Cash flow from investing activities</v>
          </cell>
          <cell r="D301"/>
          <cell r="E301"/>
          <cell r="F301"/>
          <cell r="G301"/>
          <cell r="H301"/>
          <cell r="I301"/>
          <cell r="J301">
            <v>5.0590642786119133E-12</v>
          </cell>
          <cell r="K301">
            <v>5.0590642786119133E-12</v>
          </cell>
          <cell r="L301">
            <v>-2.404476617812179E-11</v>
          </cell>
          <cell r="M301">
            <v>5.0590642786119133E-12</v>
          </cell>
          <cell r="N301">
            <v>5.0590642786119133E-12</v>
          </cell>
          <cell r="O301">
            <v>5.0590642786119133E-12</v>
          </cell>
          <cell r="P301">
            <v>-1.6200374375330284E-11</v>
          </cell>
          <cell r="Q301">
            <v>1.2903456081403419E-11</v>
          </cell>
          <cell r="R301">
            <v>-1.6200374375330284E-11</v>
          </cell>
          <cell r="S301">
            <v>1.2903456081403419E-11</v>
          </cell>
          <cell r="T301">
            <v>-1.6200374375330284E-11</v>
          </cell>
          <cell r="U301">
            <v>1.2903456081403419E-11</v>
          </cell>
          <cell r="V301">
            <v>-1.6200374375330284E-11</v>
          </cell>
          <cell r="W301">
            <v>2.7455371309770271E-11</v>
          </cell>
          <cell r="X301">
            <v>-1.6200374375330284E-11</v>
          </cell>
          <cell r="Y301">
            <v>1.2903456081403419E-11</v>
          </cell>
          <cell r="Z301">
            <v>-1.6200374375330284E-11</v>
          </cell>
          <cell r="AA301">
            <v>1.2903456081403419E-11</v>
          </cell>
          <cell r="AB301">
            <v>-2.5579538487363607E-11</v>
          </cell>
          <cell r="AC301">
            <v>3.5242919693700969E-12</v>
          </cell>
          <cell r="AD301">
            <v>-1625.9999999999964</v>
          </cell>
          <cell r="AE301">
            <v>3.5242919693700969E-12</v>
          </cell>
          <cell r="AF301">
            <v>-1999.9999999999964</v>
          </cell>
          <cell r="AG301">
            <v>3.5242919693700969E-12</v>
          </cell>
          <cell r="AH301">
            <v>-3999.9999999999964</v>
          </cell>
          <cell r="AI301">
            <v>3.4958702599396929E-12</v>
          </cell>
          <cell r="AJ301">
            <v>3.4958702599396929E-12</v>
          </cell>
          <cell r="AK301">
            <v>-2.5607960196794011E-11</v>
          </cell>
          <cell r="AL301">
            <v>3.4958702599396929E-12</v>
          </cell>
          <cell r="AM301">
            <v>3.4958702599396929E-12</v>
          </cell>
          <cell r="AN301">
            <v>-2000.0000000000091</v>
          </cell>
          <cell r="AO301">
            <v>2.0094148567295633E-11</v>
          </cell>
          <cell r="AP301">
            <v>-9.0096818894380704E-12</v>
          </cell>
          <cell r="AQ301">
            <v>-9.0096818894380704E-12</v>
          </cell>
          <cell r="AR301">
            <v>-9.0096818894380704E-12</v>
          </cell>
          <cell r="AS301">
            <v>-1999.99999999998</v>
          </cell>
          <cell r="AT301">
            <v>-9.0381035988684744E-12</v>
          </cell>
          <cell r="AU301">
            <v>-9.0381035988684744E-12</v>
          </cell>
          <cell r="AV301">
            <v>2.0065726857865229E-11</v>
          </cell>
          <cell r="AW301">
            <v>-9.0381035988684744E-12</v>
          </cell>
          <cell r="AX301">
            <v>-9.0381035988684744E-12</v>
          </cell>
          <cell r="AY301">
            <v>-9.0381035988684744E-12</v>
          </cell>
          <cell r="AZ301">
            <v>2.5750068743946031E-11</v>
          </cell>
          <cell r="BA301">
            <v>-3.3537617127876729E-12</v>
          </cell>
          <cell r="BB301">
            <v>2.5750068743946031E-11</v>
          </cell>
          <cell r="BC301">
            <v>-3.3537617127876729E-12</v>
          </cell>
          <cell r="BD301">
            <v>2.5750068743946031E-11</v>
          </cell>
          <cell r="BE301">
            <v>-3.3537617127876729E-12</v>
          </cell>
          <cell r="BF301">
            <v>2.5750068743946031E-11</v>
          </cell>
          <cell r="BG301">
            <v>-3.3537617127876729E-12</v>
          </cell>
          <cell r="BH301">
            <v>2.5750068743946031E-11</v>
          </cell>
          <cell r="BI301">
            <v>-3.3537617127876729E-12</v>
          </cell>
          <cell r="BJ301">
            <v>2.5750068743946031E-11</v>
          </cell>
          <cell r="BK301">
            <v>-3.3537617127876729E-12</v>
          </cell>
        </row>
        <row r="302">
          <cell r="A302"/>
          <cell r="D302"/>
          <cell r="E302"/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</row>
        <row r="303">
          <cell r="A303" t="str">
            <v>Loans payable</v>
          </cell>
          <cell r="D303"/>
          <cell r="E303"/>
          <cell r="F303"/>
          <cell r="G303"/>
          <cell r="H303"/>
          <cell r="I303"/>
          <cell r="J303">
            <v>-6666.6633333333884</v>
          </cell>
          <cell r="K303">
            <v>-6666.6666666666861</v>
          </cell>
          <cell r="L303">
            <v>-6666.6666666666861</v>
          </cell>
          <cell r="M303">
            <v>-6666.6666666666861</v>
          </cell>
          <cell r="N303">
            <v>-286666.66666666657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-200000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</row>
        <row r="304">
          <cell r="A304" t="str">
            <v>Cash flow from financing activities</v>
          </cell>
          <cell r="D304"/>
          <cell r="E304"/>
          <cell r="F304"/>
          <cell r="G304"/>
          <cell r="H304"/>
          <cell r="I304"/>
          <cell r="J304">
            <v>-6666.6633333333884</v>
          </cell>
          <cell r="K304">
            <v>-6666.6666666666861</v>
          </cell>
          <cell r="L304">
            <v>-6666.6666666666861</v>
          </cell>
          <cell r="M304">
            <v>-6666.6666666666861</v>
          </cell>
          <cell r="N304">
            <v>-286666.66666666657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-200000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</row>
        <row r="305">
          <cell r="A305"/>
          <cell r="D305"/>
          <cell r="E305"/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</row>
        <row r="306">
          <cell r="A306" t="str">
            <v>Increase/(decrease) in cash during the year</v>
          </cell>
          <cell r="D306"/>
          <cell r="E306"/>
          <cell r="F306"/>
          <cell r="G306"/>
          <cell r="H306"/>
          <cell r="I306"/>
          <cell r="J306">
            <v>-73070.174325390966</v>
          </cell>
          <cell r="K306">
            <v>78993.476113684854</v>
          </cell>
          <cell r="L306">
            <v>115344.89913498428</v>
          </cell>
          <cell r="M306">
            <v>-65390.151343600257</v>
          </cell>
          <cell r="N306">
            <v>-327716.97800551646</v>
          </cell>
          <cell r="O306">
            <v>136182.16519778344</v>
          </cell>
          <cell r="P306">
            <v>-116319.63646549098</v>
          </cell>
          <cell r="Q306">
            <v>30635.136222652836</v>
          </cell>
          <cell r="R306">
            <v>-22748.034539276865</v>
          </cell>
          <cell r="S306">
            <v>-240874.32959733269</v>
          </cell>
          <cell r="T306">
            <v>69490.389860634736</v>
          </cell>
          <cell r="U306">
            <v>17513.776511804383</v>
          </cell>
          <cell r="V306">
            <v>-60636.800955867853</v>
          </cell>
          <cell r="W306">
            <v>55117.025177106712</v>
          </cell>
          <cell r="X306">
            <v>207335.86519535526</v>
          </cell>
          <cell r="Y306">
            <v>-208843.30832819885</v>
          </cell>
          <cell r="Z306">
            <v>-53201.533138584025</v>
          </cell>
          <cell r="AA306">
            <v>247570.22540036237</v>
          </cell>
          <cell r="AB306">
            <v>-26127.54477366307</v>
          </cell>
          <cell r="AC306">
            <v>57247.413765137055</v>
          </cell>
          <cell r="AD306">
            <v>-62712.214236942862</v>
          </cell>
          <cell r="AE306">
            <v>-174210.61730608548</v>
          </cell>
          <cell r="AF306">
            <v>191858.34703025877</v>
          </cell>
          <cell r="AG306">
            <v>123050.54494932186</v>
          </cell>
          <cell r="AH306">
            <v>11119.132080836342</v>
          </cell>
          <cell r="AI306">
            <v>258960.8251448326</v>
          </cell>
          <cell r="AJ306">
            <v>190081.55336963938</v>
          </cell>
          <cell r="AK306">
            <v>-273363.44913728186</v>
          </cell>
          <cell r="AL306">
            <v>133500.89552001917</v>
          </cell>
          <cell r="AM306">
            <v>140665.51808369323</v>
          </cell>
          <cell r="AN306">
            <v>-215519.69406521728</v>
          </cell>
          <cell r="AO306">
            <v>127388.43117989854</v>
          </cell>
          <cell r="AP306">
            <v>169591.4945153431</v>
          </cell>
          <cell r="AQ306">
            <v>-296572.37497709284</v>
          </cell>
          <cell r="AR306">
            <v>198757.34837426961</v>
          </cell>
          <cell r="AS306">
            <v>143153.76418055053</v>
          </cell>
          <cell r="AT306">
            <v>31117.392775337787</v>
          </cell>
          <cell r="AU306">
            <v>365957.72367819981</v>
          </cell>
          <cell r="AV306">
            <v>-6081.8207118093942</v>
          </cell>
          <cell r="AW306">
            <v>-142566.71357420855</v>
          </cell>
          <cell r="AX306">
            <v>208263.19278616231</v>
          </cell>
          <cell r="AY306">
            <v>203989.03254160454</v>
          </cell>
          <cell r="AZ306">
            <v>-72261.566363817066</v>
          </cell>
          <cell r="BA306">
            <v>168342.15532664524</v>
          </cell>
          <cell r="BB306">
            <v>-14092.785097703021</v>
          </cell>
          <cell r="BC306">
            <v>-64548.947539828281</v>
          </cell>
          <cell r="BD306">
            <v>242150.10946454664</v>
          </cell>
          <cell r="BE306">
            <v>189674.48655723993</v>
          </cell>
          <cell r="BF306">
            <v>34384.67586853652</v>
          </cell>
          <cell r="BG306">
            <v>437267.35470640345</v>
          </cell>
          <cell r="BH306">
            <v>13845.623637617184</v>
          </cell>
          <cell r="BI306">
            <v>-167829.63007006879</v>
          </cell>
          <cell r="BJ306">
            <v>257059.83013724774</v>
          </cell>
          <cell r="BK306">
            <v>249494.92505014577</v>
          </cell>
        </row>
        <row r="307">
          <cell r="A307" t="str">
            <v>Cash beginning of the month</v>
          </cell>
          <cell r="D307"/>
          <cell r="E307"/>
          <cell r="F307"/>
          <cell r="G307"/>
          <cell r="H307"/>
          <cell r="I307"/>
          <cell r="J307">
            <v>650118.05000000005</v>
          </cell>
          <cell r="K307">
            <v>577047.87567460909</v>
          </cell>
          <cell r="L307">
            <v>656041.35178829392</v>
          </cell>
          <cell r="M307">
            <v>771386.25092327816</v>
          </cell>
          <cell r="N307">
            <v>705996.09957967792</v>
          </cell>
          <cell r="O307">
            <v>378279.12157416146</v>
          </cell>
          <cell r="P307">
            <v>578636.75</v>
          </cell>
          <cell r="Q307">
            <v>462317.11353450903</v>
          </cell>
          <cell r="R307">
            <v>492952.24975716189</v>
          </cell>
          <cell r="S307">
            <v>470204.21521788504</v>
          </cell>
          <cell r="T307">
            <v>229329.88562055235</v>
          </cell>
          <cell r="U307">
            <v>298820.2754811871</v>
          </cell>
          <cell r="V307">
            <v>316334.05199299147</v>
          </cell>
          <cell r="W307">
            <v>255697.25103712361</v>
          </cell>
          <cell r="X307">
            <v>310814.27621423034</v>
          </cell>
          <cell r="Y307">
            <v>518150.1414095856</v>
          </cell>
          <cell r="Z307">
            <v>309306.83308138675</v>
          </cell>
          <cell r="AA307">
            <v>256105.29994280273</v>
          </cell>
          <cell r="AB307">
            <v>503675.52534316509</v>
          </cell>
          <cell r="AC307">
            <v>477547.98056950205</v>
          </cell>
          <cell r="AD307">
            <v>534795.39433463907</v>
          </cell>
          <cell r="AE307">
            <v>472083.1800976962</v>
          </cell>
          <cell r="AF307">
            <v>297872.56279161072</v>
          </cell>
          <cell r="AG307">
            <v>489730.90982186946</v>
          </cell>
          <cell r="AH307">
            <v>612781.45477119135</v>
          </cell>
          <cell r="AI307">
            <v>623900.58685202769</v>
          </cell>
          <cell r="AJ307">
            <v>882861.41199686029</v>
          </cell>
          <cell r="AK307">
            <v>1072942.9653664997</v>
          </cell>
          <cell r="AL307">
            <v>799579.51622921787</v>
          </cell>
          <cell r="AM307">
            <v>933080.41174923698</v>
          </cell>
          <cell r="AN307">
            <v>1073745.9298329302</v>
          </cell>
          <cell r="AO307">
            <v>858226.23576771293</v>
          </cell>
          <cell r="AP307">
            <v>985614.66694761149</v>
          </cell>
          <cell r="AQ307">
            <v>1155206.1614629547</v>
          </cell>
          <cell r="AR307">
            <v>858633.78648586187</v>
          </cell>
          <cell r="AS307">
            <v>1057391.1348601314</v>
          </cell>
          <cell r="AT307">
            <v>1200544.899040682</v>
          </cell>
          <cell r="AU307">
            <v>1231662.2918160197</v>
          </cell>
          <cell r="AV307">
            <v>1597620.0154942195</v>
          </cell>
          <cell r="AW307">
            <v>1591538.19478241</v>
          </cell>
          <cell r="AX307">
            <v>1448971.4812082015</v>
          </cell>
          <cell r="AY307">
            <v>1657234.6739943638</v>
          </cell>
          <cell r="AZ307">
            <v>1861223.7065359682</v>
          </cell>
          <cell r="BA307">
            <v>1788962.1401721512</v>
          </cell>
          <cell r="BB307">
            <v>1957304.2954987963</v>
          </cell>
          <cell r="BC307">
            <v>1943211.5104010932</v>
          </cell>
          <cell r="BD307">
            <v>1878662.5628612649</v>
          </cell>
          <cell r="BE307">
            <v>2120812.6723258113</v>
          </cell>
          <cell r="BF307">
            <v>2310487.1588830515</v>
          </cell>
          <cell r="BG307">
            <v>2344871.8347515878</v>
          </cell>
          <cell r="BH307">
            <v>2782139.1894579912</v>
          </cell>
          <cell r="BI307">
            <v>2795984.8130956083</v>
          </cell>
          <cell r="BJ307">
            <v>2628155.1830255394</v>
          </cell>
          <cell r="BK307">
            <v>2885215.0131627871</v>
          </cell>
        </row>
        <row r="308">
          <cell r="A308"/>
          <cell r="D308"/>
          <cell r="E308"/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</row>
        <row r="309">
          <cell r="A309" t="str">
            <v>Cash, end of Period</v>
          </cell>
          <cell r="D309"/>
          <cell r="E309"/>
          <cell r="F309"/>
          <cell r="G309"/>
          <cell r="H309"/>
          <cell r="I309"/>
          <cell r="J309">
            <v>577047.87567460909</v>
          </cell>
          <cell r="K309">
            <v>656041.35178829392</v>
          </cell>
          <cell r="L309">
            <v>771386.25092327816</v>
          </cell>
          <cell r="M309">
            <v>705996.09957967792</v>
          </cell>
          <cell r="N309">
            <v>378279.12157416146</v>
          </cell>
          <cell r="O309">
            <v>514461.2867719449</v>
          </cell>
          <cell r="P309">
            <v>462317.11353450903</v>
          </cell>
          <cell r="Q309">
            <v>492952.24975716189</v>
          </cell>
          <cell r="R309">
            <v>470204.21521788504</v>
          </cell>
          <cell r="S309">
            <v>229329.88562055235</v>
          </cell>
          <cell r="T309">
            <v>298820.2754811871</v>
          </cell>
          <cell r="U309">
            <v>316334.05199299147</v>
          </cell>
          <cell r="V309">
            <v>255697.25103712361</v>
          </cell>
          <cell r="W309">
            <v>310814.27621423034</v>
          </cell>
          <cell r="X309">
            <v>518150.1414095856</v>
          </cell>
          <cell r="Y309">
            <v>309306.83308138675</v>
          </cell>
          <cell r="Z309">
            <v>256105.29994280273</v>
          </cell>
          <cell r="AA309">
            <v>503675.52534316509</v>
          </cell>
          <cell r="AB309">
            <v>477547.98056950205</v>
          </cell>
          <cell r="AC309">
            <v>534795.39433463907</v>
          </cell>
          <cell r="AD309">
            <v>472083.1800976962</v>
          </cell>
          <cell r="AE309">
            <v>297872.56279161072</v>
          </cell>
          <cell r="AF309">
            <v>489730.90982186946</v>
          </cell>
          <cell r="AG309">
            <v>612781.45477119135</v>
          </cell>
          <cell r="AH309">
            <v>623900.58685202769</v>
          </cell>
          <cell r="AI309">
            <v>882861.41199686029</v>
          </cell>
          <cell r="AJ309">
            <v>1072942.9653664997</v>
          </cell>
          <cell r="AK309">
            <v>799579.51622921787</v>
          </cell>
          <cell r="AL309">
            <v>933080.41174923698</v>
          </cell>
          <cell r="AM309">
            <v>1073745.9298329302</v>
          </cell>
          <cell r="AN309">
            <v>858226.23576771293</v>
          </cell>
          <cell r="AO309">
            <v>985614.66694761149</v>
          </cell>
          <cell r="AP309">
            <v>1155206.1614629547</v>
          </cell>
          <cell r="AQ309">
            <v>858633.78648586187</v>
          </cell>
          <cell r="AR309">
            <v>1057391.1348601314</v>
          </cell>
          <cell r="AS309">
            <v>1200544.899040682</v>
          </cell>
          <cell r="AT309">
            <v>1231662.2918160197</v>
          </cell>
          <cell r="AU309">
            <v>1597620.0154942195</v>
          </cell>
          <cell r="AV309">
            <v>1591538.19478241</v>
          </cell>
          <cell r="AW309">
            <v>1448971.4812082015</v>
          </cell>
          <cell r="AX309">
            <v>1657234.6739943638</v>
          </cell>
          <cell r="AY309">
            <v>1861223.7065359682</v>
          </cell>
          <cell r="AZ309">
            <v>1788962.1401721512</v>
          </cell>
          <cell r="BA309">
            <v>1957304.2954987963</v>
          </cell>
          <cell r="BB309">
            <v>1943211.5104010932</v>
          </cell>
          <cell r="BC309">
            <v>1878662.5628612649</v>
          </cell>
          <cell r="BD309">
            <v>2120812.6723258113</v>
          </cell>
          <cell r="BE309">
            <v>2310487.1588830515</v>
          </cell>
          <cell r="BF309">
            <v>2344871.8347515878</v>
          </cell>
          <cell r="BG309">
            <v>2782139.1894579912</v>
          </cell>
          <cell r="BH309">
            <v>2795984.8130956083</v>
          </cell>
          <cell r="BI309">
            <v>2628155.1830255394</v>
          </cell>
          <cell r="BJ309">
            <v>2885215.0131627871</v>
          </cell>
          <cell r="BK309">
            <v>3134709.938212933</v>
          </cell>
        </row>
        <row r="310">
          <cell r="D310"/>
          <cell r="E310"/>
          <cell r="F310"/>
          <cell r="G310"/>
          <cell r="H310"/>
          <cell r="I310"/>
          <cell r="J310"/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</row>
        <row r="311">
          <cell r="D311"/>
          <cell r="E311"/>
          <cell r="F311"/>
          <cell r="G311"/>
          <cell r="H311"/>
          <cell r="I311"/>
          <cell r="J311"/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</row>
        <row r="312">
          <cell r="D312"/>
          <cell r="E312"/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</row>
        <row r="313">
          <cell r="D313"/>
          <cell r="E313"/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</row>
        <row r="314">
          <cell r="A314" t="str">
            <v>Cash flow statement - Direct method</v>
          </cell>
          <cell r="D314"/>
          <cell r="E314"/>
          <cell r="F314"/>
          <cell r="G314"/>
          <cell r="H314"/>
          <cell r="I314"/>
          <cell r="J314">
            <v>45108</v>
          </cell>
          <cell r="K314">
            <v>45139</v>
          </cell>
          <cell r="L314">
            <v>45170</v>
          </cell>
          <cell r="M314">
            <v>45200</v>
          </cell>
          <cell r="N314">
            <v>45231</v>
          </cell>
          <cell r="O314">
            <v>45261</v>
          </cell>
          <cell r="P314">
            <v>45292</v>
          </cell>
          <cell r="Q314">
            <v>45323</v>
          </cell>
          <cell r="R314">
            <v>45352</v>
          </cell>
          <cell r="S314">
            <v>45383</v>
          </cell>
          <cell r="T314">
            <v>45413</v>
          </cell>
          <cell r="U314">
            <v>45444</v>
          </cell>
          <cell r="V314">
            <v>45474</v>
          </cell>
          <cell r="W314">
            <v>45505</v>
          </cell>
          <cell r="X314">
            <v>45536</v>
          </cell>
          <cell r="Y314">
            <v>45566</v>
          </cell>
          <cell r="Z314">
            <v>45597</v>
          </cell>
          <cell r="AA314">
            <v>45627</v>
          </cell>
          <cell r="AB314">
            <v>45658</v>
          </cell>
          <cell r="AC314">
            <v>45689</v>
          </cell>
          <cell r="AD314">
            <v>45717</v>
          </cell>
          <cell r="AE314">
            <v>45748</v>
          </cell>
          <cell r="AF314">
            <v>45778</v>
          </cell>
          <cell r="AG314">
            <v>45809</v>
          </cell>
          <cell r="AH314">
            <v>45839</v>
          </cell>
          <cell r="AI314">
            <v>45870</v>
          </cell>
          <cell r="AJ314">
            <v>45901</v>
          </cell>
          <cell r="AK314">
            <v>45931</v>
          </cell>
          <cell r="AL314">
            <v>45962</v>
          </cell>
          <cell r="AM314">
            <v>45992</v>
          </cell>
          <cell r="AN314">
            <v>46023</v>
          </cell>
          <cell r="AO314">
            <v>46054</v>
          </cell>
          <cell r="AP314">
            <v>46082</v>
          </cell>
          <cell r="AQ314">
            <v>46113</v>
          </cell>
          <cell r="AR314">
            <v>46143</v>
          </cell>
          <cell r="AS314">
            <v>46174</v>
          </cell>
          <cell r="AT314">
            <v>46204</v>
          </cell>
          <cell r="AU314">
            <v>46235</v>
          </cell>
          <cell r="AV314">
            <v>46266</v>
          </cell>
          <cell r="AW314">
            <v>46296</v>
          </cell>
          <cell r="AX314">
            <v>46327</v>
          </cell>
          <cell r="AY314">
            <v>46357</v>
          </cell>
          <cell r="AZ314">
            <v>46388</v>
          </cell>
          <cell r="BA314">
            <v>46419</v>
          </cell>
          <cell r="BB314">
            <v>46447</v>
          </cell>
          <cell r="BC314">
            <v>46478</v>
          </cell>
          <cell r="BD314">
            <v>46508</v>
          </cell>
          <cell r="BE314">
            <v>46539</v>
          </cell>
          <cell r="BF314">
            <v>46569</v>
          </cell>
          <cell r="BG314">
            <v>46600</v>
          </cell>
          <cell r="BH314">
            <v>46631</v>
          </cell>
          <cell r="BI314">
            <v>46661</v>
          </cell>
          <cell r="BJ314">
            <v>46692</v>
          </cell>
          <cell r="BK314">
            <v>46722</v>
          </cell>
        </row>
        <row r="315">
          <cell r="D315"/>
          <cell r="E315"/>
          <cell r="F315"/>
          <cell r="G315"/>
          <cell r="H315"/>
          <cell r="I315"/>
          <cell r="J315"/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</row>
        <row r="316">
          <cell r="D316"/>
          <cell r="E316"/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</row>
        <row r="317">
          <cell r="A317" t="str">
            <v>Cash flow from operating activities</v>
          </cell>
          <cell r="D317"/>
          <cell r="E317"/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</row>
        <row r="318">
          <cell r="A318" t="str">
            <v>Cash receipt from customers</v>
          </cell>
          <cell r="D318"/>
          <cell r="E318"/>
          <cell r="F318"/>
          <cell r="G318"/>
          <cell r="H318"/>
          <cell r="I318"/>
          <cell r="J318">
            <v>389631.7699999999</v>
          </cell>
          <cell r="K318">
            <v>509370.28296666674</v>
          </cell>
          <cell r="L318">
            <v>449031.35549733334</v>
          </cell>
          <cell r="M318">
            <v>410728.5609400734</v>
          </cell>
          <cell r="N318">
            <v>440939.74710192409</v>
          </cell>
          <cell r="O318">
            <v>457472.55883032572</v>
          </cell>
          <cell r="P318">
            <v>387201.57351612567</v>
          </cell>
          <cell r="Q318">
            <v>389243.05440168042</v>
          </cell>
          <cell r="R318">
            <v>315657.01393374591</v>
          </cell>
          <cell r="S318">
            <v>476454.14292716706</v>
          </cell>
          <cell r="T318">
            <v>600735.22949260054</v>
          </cell>
          <cell r="U318">
            <v>481923.58979309135</v>
          </cell>
          <cell r="V318">
            <v>487482.2828063874</v>
          </cell>
          <cell r="W318">
            <v>456053.22152645036</v>
          </cell>
          <cell r="X318">
            <v>628724.02203415812</v>
          </cell>
          <cell r="Y318">
            <v>506068.57721598248</v>
          </cell>
          <cell r="Z318">
            <v>327025.43742698024</v>
          </cell>
          <cell r="AA318">
            <v>617194.90060401347</v>
          </cell>
          <cell r="AB318">
            <v>566113.94786801073</v>
          </cell>
          <cell r="AC318">
            <v>449072.02920093946</v>
          </cell>
          <cell r="AD318">
            <v>549495.41058803187</v>
          </cell>
          <cell r="AE318">
            <v>622979.04867793433</v>
          </cell>
          <cell r="AF318">
            <v>564299.18299797969</v>
          </cell>
          <cell r="AG318">
            <v>543434.9315542609</v>
          </cell>
          <cell r="AH318">
            <v>609885.71734156343</v>
          </cell>
          <cell r="AI318">
            <v>725906.08859611047</v>
          </cell>
          <cell r="AJ318">
            <v>670379.65828944626</v>
          </cell>
          <cell r="AK318">
            <v>556949.5725376996</v>
          </cell>
          <cell r="AL318">
            <v>586381.31833644491</v>
          </cell>
          <cell r="AM318">
            <v>522749.3078003577</v>
          </cell>
          <cell r="AN318">
            <v>527838.52332670242</v>
          </cell>
          <cell r="AO318">
            <v>624827.50505930418</v>
          </cell>
          <cell r="AP318">
            <v>661870.72197528975</v>
          </cell>
          <cell r="AQ318">
            <v>709050.63892890071</v>
          </cell>
          <cell r="AR318">
            <v>674375.57591941976</v>
          </cell>
          <cell r="AS318">
            <v>613883.07508474914</v>
          </cell>
          <cell r="AT318">
            <v>740442.89080685377</v>
          </cell>
          <cell r="AU318">
            <v>944730.54364387051</v>
          </cell>
          <cell r="AV318">
            <v>796838.76785410242</v>
          </cell>
          <cell r="AW318">
            <v>644788.57468810887</v>
          </cell>
          <cell r="AX318">
            <v>729434.98101099592</v>
          </cell>
          <cell r="AY318">
            <v>647024.91642458923</v>
          </cell>
          <cell r="AZ318">
            <v>635128.078473008</v>
          </cell>
          <cell r="BA318">
            <v>733085.21969931666</v>
          </cell>
          <cell r="BB318">
            <v>775686.09500998212</v>
          </cell>
          <cell r="BC318">
            <v>830056.95376423025</v>
          </cell>
          <cell r="BD318">
            <v>786303.97703345609</v>
          </cell>
          <cell r="BE318">
            <v>712082.43830905785</v>
          </cell>
          <cell r="BF318">
            <v>859214.16531926487</v>
          </cell>
          <cell r="BG318">
            <v>1097984.4680055045</v>
          </cell>
          <cell r="BH318">
            <v>927471.42895683739</v>
          </cell>
          <cell r="BI318">
            <v>750712.01569046942</v>
          </cell>
          <cell r="BJ318">
            <v>848310.69796781626</v>
          </cell>
          <cell r="BK318">
            <v>752792.00824136031</v>
          </cell>
        </row>
        <row r="319">
          <cell r="A319" t="str">
            <v>Wages and salaries</v>
          </cell>
          <cell r="D319"/>
          <cell r="E319"/>
          <cell r="F319"/>
          <cell r="G319"/>
          <cell r="H319"/>
          <cell r="I319"/>
          <cell r="J319">
            <v>-355934.4383454232</v>
          </cell>
          <cell r="K319">
            <v>-291868.24296828237</v>
          </cell>
          <cell r="L319">
            <v>-280017.58398366446</v>
          </cell>
          <cell r="M319">
            <v>-259958.72530266765</v>
          </cell>
          <cell r="N319">
            <v>-453218.20943617658</v>
          </cell>
          <cell r="O319">
            <v>-261214.0497028667</v>
          </cell>
          <cell r="P319">
            <v>-304516.12080236815</v>
          </cell>
          <cell r="Q319">
            <v>-310410.88786858035</v>
          </cell>
          <cell r="R319">
            <v>-281954.44288903329</v>
          </cell>
          <cell r="S319">
            <v>-283213.28062312369</v>
          </cell>
          <cell r="T319">
            <v>-478955.29150903557</v>
          </cell>
          <cell r="U319">
            <v>-342188.40591433377</v>
          </cell>
          <cell r="V319">
            <v>-335306.81427044887</v>
          </cell>
          <cell r="W319">
            <v>-380801.44125345047</v>
          </cell>
          <cell r="X319">
            <v>-376706.45666417014</v>
          </cell>
          <cell r="Y319">
            <v>-473937.29093502322</v>
          </cell>
          <cell r="Z319">
            <v>-335607.10647344083</v>
          </cell>
          <cell r="AA319">
            <v>-313070.07435892941</v>
          </cell>
          <cell r="AB319">
            <v>-310272.38589110924</v>
          </cell>
          <cell r="AC319">
            <v>-365077.22080331901</v>
          </cell>
          <cell r="AD319">
            <v>-387604.2624096839</v>
          </cell>
          <cell r="AE319">
            <v>-539077.14073781541</v>
          </cell>
          <cell r="AF319">
            <v>-345341.30362481961</v>
          </cell>
          <cell r="AG319">
            <v>-375134.21604186081</v>
          </cell>
          <cell r="AH319">
            <v>-396110.89325376577</v>
          </cell>
          <cell r="AI319">
            <v>-468032.40604626632</v>
          </cell>
          <cell r="AJ319">
            <v>-449404.90825212863</v>
          </cell>
          <cell r="AK319">
            <v>-564585.22936056776</v>
          </cell>
          <cell r="AL319">
            <v>-425084.36031668889</v>
          </cell>
          <cell r="AM319">
            <v>-332711.32643072342</v>
          </cell>
          <cell r="AN319">
            <v>-374893.58301190787</v>
          </cell>
          <cell r="AO319">
            <v>-480516.87344821892</v>
          </cell>
          <cell r="AP319">
            <v>-480132.14639329514</v>
          </cell>
          <cell r="AQ319">
            <v>-713974.60656985396</v>
          </cell>
          <cell r="AR319">
            <v>-452720.51085564232</v>
          </cell>
          <cell r="AS319">
            <v>-420831.65699853655</v>
          </cell>
          <cell r="AT319">
            <v>-487317.67444432987</v>
          </cell>
          <cell r="AU319">
            <v>-602852.14701535413</v>
          </cell>
          <cell r="AV319">
            <v>-769807.78975238779</v>
          </cell>
          <cell r="AW319">
            <v>-474480.36360559426</v>
          </cell>
          <cell r="AX319">
            <v>-506259.53922402253</v>
          </cell>
          <cell r="AY319">
            <v>-403216.30419306614</v>
          </cell>
          <cell r="AZ319">
            <v>-462398.74286806863</v>
          </cell>
          <cell r="BA319">
            <v>-554737.34470607224</v>
          </cell>
          <cell r="BB319">
            <v>-785711.87708550901</v>
          </cell>
          <cell r="BC319">
            <v>-565001.52989632054</v>
          </cell>
          <cell r="BD319">
            <v>-526885.26928493637</v>
          </cell>
          <cell r="BE319">
            <v>-491747.45328796632</v>
          </cell>
          <cell r="BF319">
            <v>-572946.53502671164</v>
          </cell>
          <cell r="BG319">
            <v>-698576.04398515751</v>
          </cell>
          <cell r="BH319">
            <v>-885166.6382364881</v>
          </cell>
          <cell r="BI319">
            <v>-560912.00975930935</v>
          </cell>
          <cell r="BJ319">
            <v>-580558.39680480806</v>
          </cell>
          <cell r="BK319">
            <v>-463460.2277064753</v>
          </cell>
        </row>
        <row r="320">
          <cell r="A320" t="str">
            <v>Cash paid to vendors</v>
          </cell>
          <cell r="D320"/>
          <cell r="E320"/>
          <cell r="F320"/>
          <cell r="G320"/>
          <cell r="H320"/>
          <cell r="I320"/>
          <cell r="J320">
            <v>-104765.97552793351</v>
          </cell>
          <cell r="K320">
            <v>-30331.344305149796</v>
          </cell>
          <cell r="L320">
            <v>-24358.288163691905</v>
          </cell>
          <cell r="M320">
            <v>-32398.15114930438</v>
          </cell>
          <cell r="N320">
            <v>-29515.39551303746</v>
          </cell>
          <cell r="O320">
            <v>-36254.134126953104</v>
          </cell>
          <cell r="P320">
            <v>-176994.7387878788</v>
          </cell>
          <cell r="Q320">
            <v>-24859.509632554851</v>
          </cell>
          <cell r="R320">
            <v>-21327.372643771527</v>
          </cell>
          <cell r="S320">
            <v>-29962.610597480947</v>
          </cell>
          <cell r="T320">
            <v>-31938.077150533056</v>
          </cell>
          <cell r="U320">
            <v>-97515.178039520208</v>
          </cell>
          <cell r="V320">
            <v>-32699.706102279419</v>
          </cell>
          <cell r="W320">
            <v>-29304.259570079601</v>
          </cell>
          <cell r="X320">
            <v>-31522.070907134141</v>
          </cell>
          <cell r="Y320">
            <v>-27806.841050588409</v>
          </cell>
          <cell r="Z320">
            <v>-32659.948446846342</v>
          </cell>
          <cell r="AA320">
            <v>-36497.212926959604</v>
          </cell>
          <cell r="AB320">
            <v>-42909.90154131606</v>
          </cell>
          <cell r="AC320">
            <v>-26117.673926097763</v>
          </cell>
          <cell r="AD320">
            <v>-29394.694774881318</v>
          </cell>
          <cell r="AE320">
            <v>-32562.405686721817</v>
          </cell>
          <cell r="AF320">
            <v>-24084.996202132868</v>
          </cell>
          <cell r="AG320">
            <v>-47300.905229666583</v>
          </cell>
          <cell r="AH320">
            <v>-24578.477019558806</v>
          </cell>
          <cell r="AI320">
            <v>-28896.506207016067</v>
          </cell>
          <cell r="AJ320">
            <v>-33676.744056031777</v>
          </cell>
          <cell r="AK320">
            <v>-28430.600966063852</v>
          </cell>
          <cell r="AL320">
            <v>-36827.130143509268</v>
          </cell>
          <cell r="AM320">
            <v>-36384.361253525407</v>
          </cell>
          <cell r="AN320">
            <v>-27336.98069421103</v>
          </cell>
          <cell r="AO320">
            <v>-27811.268008055737</v>
          </cell>
          <cell r="AP320">
            <v>-29372.784923048679</v>
          </cell>
          <cell r="AQ320">
            <v>-34097.595525324105</v>
          </cell>
          <cell r="AR320">
            <v>-27431.00920591515</v>
          </cell>
          <cell r="AS320">
            <v>-49422.137826918624</v>
          </cell>
          <cell r="AT320">
            <v>-29233.357562794256</v>
          </cell>
          <cell r="AU320">
            <v>-31525.848303142302</v>
          </cell>
          <cell r="AV320">
            <v>-36151.502844455732</v>
          </cell>
          <cell r="AW320">
            <v>-30467.504726236159</v>
          </cell>
          <cell r="AX320">
            <v>-40596.770198574384</v>
          </cell>
          <cell r="AY320">
            <v>-39652.677733810662</v>
          </cell>
          <cell r="AZ320">
            <v>-25295.565580218255</v>
          </cell>
          <cell r="BA320">
            <v>-29543.235426100655</v>
          </cell>
          <cell r="BB320">
            <v>-31199.27286579182</v>
          </cell>
          <cell r="BC320">
            <v>-86197.64117806853</v>
          </cell>
          <cell r="BD320">
            <v>-29330.007977423265</v>
          </cell>
          <cell r="BE320">
            <v>-39144.992294061551</v>
          </cell>
          <cell r="BF320">
            <v>-30889.820505551535</v>
          </cell>
          <cell r="BG320">
            <v>-33674.608323741966</v>
          </cell>
          <cell r="BH320">
            <v>-38523.898559140922</v>
          </cell>
          <cell r="BI320">
            <v>-32185.601954041835</v>
          </cell>
          <cell r="BJ320">
            <v>-46322.443526074116</v>
          </cell>
          <cell r="BK320">
            <v>-45288.952017374912</v>
          </cell>
        </row>
        <row r="321">
          <cell r="A321" t="str">
            <v>Insurance payment</v>
          </cell>
          <cell r="D321"/>
          <cell r="E321"/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/>
          <cell r="S321">
            <v>-37901</v>
          </cell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>
            <v>-43720.56</v>
          </cell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>
            <v>-46780.999199999998</v>
          </cell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</row>
        <row r="322">
          <cell r="A322" t="str">
            <v>Income Taxes &amp; HST - Balance sheet movement</v>
          </cell>
          <cell r="D322"/>
          <cell r="E322"/>
          <cell r="F322"/>
          <cell r="G322"/>
          <cell r="H322"/>
          <cell r="I322"/>
          <cell r="J322">
            <v>62995.251696800027</v>
          </cell>
          <cell r="K322">
            <v>51036.823581639997</v>
          </cell>
          <cell r="L322">
            <v>45903.072112169313</v>
          </cell>
          <cell r="M322">
            <v>38638.0301874586</v>
          </cell>
          <cell r="N322">
            <v>63998.782025879882</v>
          </cell>
          <cell r="O322">
            <v>36397.798603606199</v>
          </cell>
          <cell r="P322">
            <v>186814.40497426625</v>
          </cell>
          <cell r="Q322">
            <v>63771.557542031558</v>
          </cell>
          <cell r="R322">
            <v>44009.565393115343</v>
          </cell>
          <cell r="S322">
            <v>51343.740519958141</v>
          </cell>
          <cell r="T322">
            <v>56563.884860936174</v>
          </cell>
          <cell r="U322">
            <v>53881.934005900308</v>
          </cell>
          <cell r="V322">
            <v>56649.589330601157</v>
          </cell>
          <cell r="W322">
            <v>78799.284038971557</v>
          </cell>
          <cell r="X322">
            <v>56622.0702972867</v>
          </cell>
          <cell r="Y322">
            <v>48874.789673075022</v>
          </cell>
          <cell r="Z322">
            <v>59915.480274508176</v>
          </cell>
          <cell r="AA322">
            <v>51846.83039702315</v>
          </cell>
          <cell r="AB322">
            <v>-20085.086467265675</v>
          </cell>
          <cell r="AC322">
            <v>131871.0636585287</v>
          </cell>
          <cell r="AD322">
            <v>69265.124386150914</v>
          </cell>
          <cell r="AE322">
            <v>57421.276449055265</v>
          </cell>
          <cell r="AF322">
            <v>60427.971141093898</v>
          </cell>
          <cell r="AG322">
            <v>65434.234406783944</v>
          </cell>
          <cell r="AH322">
            <v>75513.292083059554</v>
          </cell>
          <cell r="AI322">
            <v>95695.653875533462</v>
          </cell>
          <cell r="AJ322">
            <v>64686.68871188246</v>
          </cell>
          <cell r="AK322">
            <v>61577.122145654488</v>
          </cell>
          <cell r="AL322">
            <v>72497.490217301311</v>
          </cell>
          <cell r="AM322">
            <v>49634.14866611328</v>
          </cell>
          <cell r="AN322">
            <v>-91539.981411128596</v>
          </cell>
          <cell r="AO322">
            <v>237178.56746668919</v>
          </cell>
          <cell r="AP322">
            <v>82927.655102000135</v>
          </cell>
          <cell r="AQ322">
            <v>83397.099792348279</v>
          </cell>
          <cell r="AR322">
            <v>72792.563762010512</v>
          </cell>
          <cell r="AS322">
            <v>71144.705166859421</v>
          </cell>
          <cell r="AT322">
            <v>103515.47394242958</v>
          </cell>
          <cell r="AU322">
            <v>124383.50659842865</v>
          </cell>
          <cell r="AV322">
            <v>68639.375276534673</v>
          </cell>
          <cell r="AW322">
            <v>80048.107132508769</v>
          </cell>
          <cell r="AX322">
            <v>91057.312443366143</v>
          </cell>
          <cell r="AY322">
            <v>63636.049289495102</v>
          </cell>
          <cell r="AZ322">
            <v>84307.657941123442</v>
          </cell>
          <cell r="BA322">
            <v>318857.90635509021</v>
          </cell>
          <cell r="BB322">
            <v>98216.835307907299</v>
          </cell>
          <cell r="BC322">
            <v>99165.949707446329</v>
          </cell>
          <cell r="BD322">
            <v>85703.29515774193</v>
          </cell>
          <cell r="BE322">
            <v>83487.329294501484</v>
          </cell>
          <cell r="BF322">
            <v>121701.62570551626</v>
          </cell>
          <cell r="BG322">
            <v>145694.48447408964</v>
          </cell>
          <cell r="BH322">
            <v>81048.016940700458</v>
          </cell>
          <cell r="BI322">
            <v>94299.878537411045</v>
          </cell>
          <cell r="BJ322">
            <v>106385.37796460536</v>
          </cell>
          <cell r="BK322">
            <v>74637.661996927214</v>
          </cell>
        </row>
        <row r="323">
          <cell r="A323" t="str">
            <v>Income Tax Payment</v>
          </cell>
          <cell r="D323"/>
          <cell r="E323"/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  <cell r="P323"/>
          <cell r="Q323">
            <v>-17079.424886590576</v>
          </cell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>
            <v>-73653.614467537802</v>
          </cell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>
            <v>-162144.72864421719</v>
          </cell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>
            <v>-229793.00513129681</v>
          </cell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</row>
        <row r="324">
          <cell r="A324" t="str">
            <v>HST Payments</v>
          </cell>
          <cell r="D324"/>
          <cell r="E324"/>
          <cell r="F324"/>
          <cell r="G324"/>
          <cell r="H324"/>
          <cell r="I324"/>
          <cell r="J324"/>
          <cell r="K324">
            <v>-89949.08</v>
          </cell>
          <cell r="L324"/>
          <cell r="M324">
            <v>-152168.40739060935</v>
          </cell>
          <cell r="N324"/>
          <cell r="O324"/>
          <cell r="P324">
            <v>-139812.92203230259</v>
          </cell>
          <cell r="Q324"/>
          <cell r="R324"/>
          <cell r="S324">
            <v>-137697.44099051997</v>
          </cell>
          <cell r="T324"/>
          <cell r="U324"/>
          <cell r="V324">
            <v>-161789.55938679463</v>
          </cell>
          <cell r="W324"/>
          <cell r="X324"/>
          <cell r="Y324">
            <v>-192070.94366685944</v>
          </cell>
          <cell r="Z324"/>
          <cell r="AA324"/>
          <cell r="AB324">
            <v>-160637.1003446063</v>
          </cell>
          <cell r="AC324"/>
          <cell r="AD324"/>
          <cell r="AE324">
            <v>-181051.10157741397</v>
          </cell>
          <cell r="AF324"/>
          <cell r="AG324"/>
          <cell r="AH324">
            <v>-183283.48199693311</v>
          </cell>
          <cell r="AI324"/>
          <cell r="AJ324"/>
          <cell r="AK324">
            <v>-235895.63467047544</v>
          </cell>
          <cell r="AL324"/>
          <cell r="AM324"/>
          <cell r="AN324">
            <v>-183708.76102906908</v>
          </cell>
          <cell r="AO324"/>
          <cell r="AP324"/>
          <cell r="AQ324">
            <v>-228566.24115756078</v>
          </cell>
          <cell r="AR324"/>
          <cell r="AS324"/>
          <cell r="AT324">
            <v>-227334.3687212182</v>
          </cell>
          <cell r="AU324"/>
          <cell r="AV324"/>
          <cell r="AW324">
            <v>-296538.35581739293</v>
          </cell>
          <cell r="AY324"/>
          <cell r="AZ324">
            <v>-234741.46886537</v>
          </cell>
          <cell r="BA324"/>
          <cell r="BB324"/>
          <cell r="BC324">
            <v>-271589.39447282423</v>
          </cell>
          <cell r="BD324"/>
          <cell r="BE324"/>
          <cell r="BF324">
            <v>-268356.57415968966</v>
          </cell>
          <cell r="BG324"/>
          <cell r="BH324"/>
          <cell r="BI324">
            <v>-348444.12712030637</v>
          </cell>
          <cell r="BJ324"/>
          <cell r="BK324"/>
        </row>
        <row r="325">
          <cell r="A325" t="str">
            <v>Interest Paid</v>
          </cell>
          <cell r="D325"/>
          <cell r="E325"/>
          <cell r="F325"/>
          <cell r="G325"/>
          <cell r="H325"/>
          <cell r="I325"/>
          <cell r="J325">
            <v>-1736.3888888888889</v>
          </cell>
          <cell r="K325">
            <v>-1699.4444444444443</v>
          </cell>
          <cell r="L325">
            <v>-1662.4999999999998</v>
          </cell>
          <cell r="M325">
            <v>-1625.5555555555554</v>
          </cell>
          <cell r="N325">
            <v>-1588.6111111111106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</row>
        <row r="326">
          <cell r="A326" t="str">
            <v>Management fees paid</v>
          </cell>
          <cell r="D326"/>
          <cell r="E326"/>
          <cell r="F326"/>
          <cell r="G326"/>
          <cell r="H326"/>
          <cell r="I326"/>
          <cell r="J326">
            <v>-56593.72992661201</v>
          </cell>
          <cell r="K326">
            <v>-60898.852050078669</v>
          </cell>
          <cell r="L326">
            <v>-66884.489660495339</v>
          </cell>
          <cell r="M326">
            <v>-61939.236406328666</v>
          </cell>
          <cell r="N326">
            <v>-61666.624406328672</v>
          </cell>
          <cell r="O326">
            <v>-60220.008406328663</v>
          </cell>
          <cell r="P326">
            <v>-69011.833333333328</v>
          </cell>
          <cell r="Q326">
            <v>-70029.653333333335</v>
          </cell>
          <cell r="R326">
            <v>-79132.798333333325</v>
          </cell>
          <cell r="S326">
            <v>-79897.880833333329</v>
          </cell>
          <cell r="T326">
            <v>-76915.355833333335</v>
          </cell>
          <cell r="U326">
            <v>-78588.16333333333</v>
          </cell>
          <cell r="V326">
            <v>-74972.593333333338</v>
          </cell>
          <cell r="W326">
            <v>-69629.779564785262</v>
          </cell>
          <cell r="X326">
            <v>-69781.69956478526</v>
          </cell>
          <cell r="Y326">
            <v>-69971.599564785254</v>
          </cell>
          <cell r="Z326">
            <v>-71875.395919785253</v>
          </cell>
          <cell r="AA326">
            <v>-71904.218314785263</v>
          </cell>
          <cell r="AB326">
            <v>-117184.18829475314</v>
          </cell>
          <cell r="AC326">
            <v>0</v>
          </cell>
          <cell r="AD326">
            <v>-58539.639897376575</v>
          </cell>
          <cell r="AE326">
            <v>-58199.734431123827</v>
          </cell>
          <cell r="AF326">
            <v>-61442.507281862228</v>
          </cell>
          <cell r="AG326">
            <v>-63383.499740195548</v>
          </cell>
          <cell r="AH326">
            <v>-66307.025073528886</v>
          </cell>
          <cell r="AI326">
            <v>-65712.005073528897</v>
          </cell>
          <cell r="AJ326">
            <v>-61903.141323528893</v>
          </cell>
          <cell r="AK326">
            <v>-62978.678823528884</v>
          </cell>
          <cell r="AL326">
            <v>-63466.422573528893</v>
          </cell>
          <cell r="AM326">
            <v>-126501.16194413185</v>
          </cell>
          <cell r="AN326">
            <v>0</v>
          </cell>
          <cell r="AO326">
            <v>-64144.771245602955</v>
          </cell>
          <cell r="AP326">
            <v>-65701.951245602948</v>
          </cell>
          <cell r="AQ326">
            <v>-65600.671245602949</v>
          </cell>
          <cell r="AR326">
            <v>-68259.271245602955</v>
          </cell>
          <cell r="AS326">
            <v>-69620.221245602952</v>
          </cell>
          <cell r="AT326">
            <v>-68955.571245602943</v>
          </cell>
          <cell r="AU326">
            <v>-68778.331245602953</v>
          </cell>
          <cell r="AV326">
            <v>-65600.671245602949</v>
          </cell>
          <cell r="AW326">
            <v>-65917.171245602949</v>
          </cell>
          <cell r="AX326">
            <v>-65372.791245602944</v>
          </cell>
          <cell r="AY326">
            <v>-133064.4767098946</v>
          </cell>
          <cell r="AZ326">
            <v>0</v>
          </cell>
          <cell r="BA326">
            <v>-69527.385464291641</v>
          </cell>
          <cell r="BB326">
            <v>-71084.565464291634</v>
          </cell>
          <cell r="BC326">
            <v>-70983.285464291635</v>
          </cell>
          <cell r="BD326">
            <v>-73641.885464291641</v>
          </cell>
          <cell r="BE326">
            <v>-75002.835464291638</v>
          </cell>
          <cell r="BF326">
            <v>-74338.18546429163</v>
          </cell>
          <cell r="BG326">
            <v>-74160.945464291639</v>
          </cell>
          <cell r="BH326">
            <v>-70983.285464291635</v>
          </cell>
          <cell r="BI326">
            <v>-71299.785464291635</v>
          </cell>
          <cell r="BJ326">
            <v>-70755.405464291631</v>
          </cell>
          <cell r="BK326">
            <v>-69185.565464291634</v>
          </cell>
          <cell r="BL326">
            <v>0</v>
          </cell>
        </row>
        <row r="327">
          <cell r="A327"/>
          <cell r="D327"/>
          <cell r="E327"/>
          <cell r="F327"/>
          <cell r="G327"/>
          <cell r="H327"/>
          <cell r="I327"/>
          <cell r="J327">
            <v>-66403.51099205768</v>
          </cell>
          <cell r="K327">
            <v>85660.142780351467</v>
          </cell>
          <cell r="L327">
            <v>122011.56580165096</v>
          </cell>
          <cell r="M327">
            <v>-58723.484676933622</v>
          </cell>
          <cell r="N327">
            <v>-41050.311338849846</v>
          </cell>
          <cell r="O327">
            <v>136182.16519778344</v>
          </cell>
          <cell r="P327">
            <v>-116319.63646549096</v>
          </cell>
          <cell r="Q327">
            <v>30635.136222652873</v>
          </cell>
          <cell r="R327">
            <v>-22748.034539276894</v>
          </cell>
          <cell r="S327">
            <v>-40874.329597332748</v>
          </cell>
          <cell r="T327">
            <v>69490.38986063475</v>
          </cell>
          <cell r="U327">
            <v>17513.776511804346</v>
          </cell>
          <cell r="V327">
            <v>-60636.8009558677</v>
          </cell>
          <cell r="W327">
            <v>55117.025177106596</v>
          </cell>
          <cell r="X327">
            <v>207335.86519535523</v>
          </cell>
          <cell r="Y327">
            <v>-208843.30832819882</v>
          </cell>
          <cell r="Z327">
            <v>-53201.533138584011</v>
          </cell>
          <cell r="AA327">
            <v>247570.22540036228</v>
          </cell>
          <cell r="AB327">
            <v>-84974.714671039692</v>
          </cell>
          <cell r="AC327">
            <v>116094.58366251357</v>
          </cell>
          <cell r="AD327">
            <v>143221.937892241</v>
          </cell>
          <cell r="AE327">
            <v>-174210.61730608542</v>
          </cell>
          <cell r="AF327">
            <v>193858.34703025888</v>
          </cell>
          <cell r="AG327">
            <v>123050.54494932189</v>
          </cell>
          <cell r="AH327">
            <v>15119.13208083644</v>
          </cell>
          <cell r="AI327">
            <v>258960.82514483266</v>
          </cell>
          <cell r="AJ327">
            <v>190081.55336963941</v>
          </cell>
          <cell r="AK327">
            <v>-273363.44913728186</v>
          </cell>
          <cell r="AL327">
            <v>133500.89552001917</v>
          </cell>
          <cell r="AM327">
            <v>76786.606838090273</v>
          </cell>
          <cell r="AN327">
            <v>-149640.78281961416</v>
          </cell>
          <cell r="AO327">
            <v>127388.43117989859</v>
          </cell>
          <cell r="AP327">
            <v>169591.4945153431</v>
          </cell>
          <cell r="AQ327">
            <v>-296572.37497709284</v>
          </cell>
          <cell r="AR327">
            <v>198757.34837426982</v>
          </cell>
          <cell r="AS327">
            <v>145153.76418055047</v>
          </cell>
          <cell r="AT327">
            <v>31117.392775338114</v>
          </cell>
          <cell r="AU327">
            <v>365957.72367819981</v>
          </cell>
          <cell r="AV327">
            <v>-6081.8207118093778</v>
          </cell>
          <cell r="AW327">
            <v>-142566.71357420867</v>
          </cell>
          <cell r="AX327">
            <v>208263.1927861622</v>
          </cell>
          <cell r="AY327">
            <v>134727.50707731291</v>
          </cell>
          <cell r="AZ327">
            <v>-3000.0408995254256</v>
          </cell>
          <cell r="BA327">
            <v>168342.1553266455</v>
          </cell>
          <cell r="BB327">
            <v>-14092.785097703047</v>
          </cell>
          <cell r="BC327">
            <v>-64548.947539828368</v>
          </cell>
          <cell r="BD327">
            <v>242150.10946454675</v>
          </cell>
          <cell r="BE327">
            <v>189674.48655723984</v>
          </cell>
          <cell r="BF327">
            <v>34384.675868536666</v>
          </cell>
          <cell r="BG327">
            <v>437267.35470640298</v>
          </cell>
          <cell r="BH327">
            <v>13845.623637617187</v>
          </cell>
          <cell r="BI327">
            <v>-167829.63007006873</v>
          </cell>
          <cell r="BJ327">
            <v>257059.8301372478</v>
          </cell>
          <cell r="BK327">
            <v>249494.92505014568</v>
          </cell>
        </row>
        <row r="328">
          <cell r="A328"/>
          <cell r="D328"/>
          <cell r="E328"/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</row>
        <row r="329">
          <cell r="A329"/>
          <cell r="D329"/>
          <cell r="E329"/>
          <cell r="F329"/>
          <cell r="G329"/>
          <cell r="H329"/>
          <cell r="I329"/>
          <cell r="J329"/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</row>
        <row r="330">
          <cell r="A330" t="str">
            <v>Cash flow from investing activities</v>
          </cell>
          <cell r="D330"/>
          <cell r="E330"/>
          <cell r="F330"/>
          <cell r="G330"/>
          <cell r="H330"/>
          <cell r="I330"/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</row>
        <row r="331">
          <cell r="A331" t="str">
            <v>Purchase of capital assets, net</v>
          </cell>
          <cell r="D331"/>
          <cell r="E331"/>
          <cell r="F331"/>
          <cell r="G331"/>
          <cell r="H331"/>
          <cell r="I331"/>
          <cell r="J331">
            <v>5.0590642786119133E-12</v>
          </cell>
          <cell r="K331">
            <v>5.0590642786119133E-12</v>
          </cell>
          <cell r="L331">
            <v>-2.404476617812179E-11</v>
          </cell>
          <cell r="M331">
            <v>5.0590642786119133E-12</v>
          </cell>
          <cell r="N331">
            <v>5.0590642786119133E-12</v>
          </cell>
          <cell r="O331">
            <v>5.0590642786119133E-12</v>
          </cell>
          <cell r="P331">
            <v>-1.6200374375330284E-11</v>
          </cell>
          <cell r="Q331">
            <v>1.2903456081403419E-11</v>
          </cell>
          <cell r="R331">
            <v>-1.6200374375330284E-11</v>
          </cell>
          <cell r="S331">
            <v>1.2903456081403419E-11</v>
          </cell>
          <cell r="T331">
            <v>-1.6200374375330284E-11</v>
          </cell>
          <cell r="U331">
            <v>1.2903456081403419E-11</v>
          </cell>
          <cell r="V331">
            <v>-1.6200374375330284E-11</v>
          </cell>
          <cell r="W331">
            <v>2.7455371309770271E-11</v>
          </cell>
          <cell r="X331">
            <v>-1.6200374375330284E-11</v>
          </cell>
          <cell r="Y331">
            <v>1.2903456081403419E-11</v>
          </cell>
          <cell r="Z331">
            <v>-1.6200374375330284E-11</v>
          </cell>
          <cell r="AA331">
            <v>1.2903456081403419E-11</v>
          </cell>
          <cell r="AB331">
            <v>-2.5579538487363607E-11</v>
          </cell>
          <cell r="AC331">
            <v>3.5242919693700969E-12</v>
          </cell>
          <cell r="AD331">
            <v>-1625.9999999999964</v>
          </cell>
          <cell r="AE331">
            <v>3.5242919693700969E-12</v>
          </cell>
          <cell r="AF331">
            <v>-1999.9999999999964</v>
          </cell>
          <cell r="AG331">
            <v>3.5242919693700969E-12</v>
          </cell>
          <cell r="AH331">
            <v>-3999.9999999999964</v>
          </cell>
          <cell r="AI331">
            <v>3.4958702599396929E-12</v>
          </cell>
          <cell r="AJ331">
            <v>3.4958702599396929E-12</v>
          </cell>
          <cell r="AK331">
            <v>-2.5607960196794011E-11</v>
          </cell>
          <cell r="AL331">
            <v>3.4958702599396929E-12</v>
          </cell>
          <cell r="AM331">
            <v>3.4958702599396929E-12</v>
          </cell>
          <cell r="AN331">
            <v>-2000.0000000000091</v>
          </cell>
          <cell r="AO331">
            <v>2.0094148567295633E-11</v>
          </cell>
          <cell r="AP331">
            <v>-9.0096818894380704E-12</v>
          </cell>
          <cell r="AQ331">
            <v>-9.0096818894380704E-12</v>
          </cell>
          <cell r="AR331">
            <v>-9.0096818894380704E-12</v>
          </cell>
          <cell r="AS331">
            <v>-1999.99999999998</v>
          </cell>
          <cell r="AT331">
            <v>-9.0381035988684744E-12</v>
          </cell>
          <cell r="AU331">
            <v>-9.0381035988684744E-12</v>
          </cell>
          <cell r="AV331">
            <v>2.0065726857865229E-11</v>
          </cell>
          <cell r="AW331">
            <v>-9.0381035988684744E-12</v>
          </cell>
          <cell r="AX331">
            <v>-9.0381035988684744E-12</v>
          </cell>
          <cell r="AY331">
            <v>-9.0381035988684744E-12</v>
          </cell>
          <cell r="AZ331">
            <v>2.5750068743946031E-11</v>
          </cell>
          <cell r="BA331">
            <v>-3.3537617127876729E-12</v>
          </cell>
          <cell r="BB331">
            <v>2.5750068743946031E-11</v>
          </cell>
          <cell r="BC331">
            <v>-3.3537617127876729E-12</v>
          </cell>
          <cell r="BD331">
            <v>2.5750068743946031E-11</v>
          </cell>
          <cell r="BE331">
            <v>-3.3537617127876729E-12</v>
          </cell>
          <cell r="BF331">
            <v>2.5750068743946031E-11</v>
          </cell>
          <cell r="BG331">
            <v>-3.3537617127876729E-12</v>
          </cell>
          <cell r="BH331">
            <v>2.5750068743946031E-11</v>
          </cell>
          <cell r="BI331">
            <v>-3.3537617127876729E-12</v>
          </cell>
          <cell r="BJ331">
            <v>2.5750068743946031E-11</v>
          </cell>
          <cell r="BK331">
            <v>-3.3537617127876729E-12</v>
          </cell>
        </row>
        <row r="332">
          <cell r="A332"/>
          <cell r="D332"/>
          <cell r="E332"/>
          <cell r="F332"/>
          <cell r="G332"/>
          <cell r="H332"/>
          <cell r="I332"/>
          <cell r="J332">
            <v>5.0590642786119133E-12</v>
          </cell>
          <cell r="K332">
            <v>5.0590642786119133E-12</v>
          </cell>
          <cell r="L332">
            <v>-2.404476617812179E-11</v>
          </cell>
          <cell r="M332">
            <v>5.0590642786119133E-12</v>
          </cell>
          <cell r="N332">
            <v>5.0590642786119133E-12</v>
          </cell>
          <cell r="O332">
            <v>5.0590642786119133E-12</v>
          </cell>
          <cell r="P332">
            <v>-1.6200374375330284E-11</v>
          </cell>
          <cell r="Q332">
            <v>1.2903456081403419E-11</v>
          </cell>
          <cell r="R332">
            <v>-1.6200374375330284E-11</v>
          </cell>
          <cell r="S332">
            <v>1.2903456081403419E-11</v>
          </cell>
          <cell r="T332">
            <v>-1.6200374375330284E-11</v>
          </cell>
          <cell r="U332">
            <v>1.2903456081403419E-11</v>
          </cell>
          <cell r="V332">
            <v>-1.6200374375330284E-11</v>
          </cell>
          <cell r="W332">
            <v>2.7455371309770271E-11</v>
          </cell>
          <cell r="X332">
            <v>-1.6200374375330284E-11</v>
          </cell>
          <cell r="Y332">
            <v>1.2903456081403419E-11</v>
          </cell>
          <cell r="Z332">
            <v>-1.6200374375330284E-11</v>
          </cell>
          <cell r="AA332">
            <v>1.2903456081403419E-11</v>
          </cell>
          <cell r="AB332">
            <v>-2.5579538487363607E-11</v>
          </cell>
          <cell r="AC332">
            <v>3.5242919693700969E-12</v>
          </cell>
          <cell r="AD332">
            <v>-1625.9999999999964</v>
          </cell>
          <cell r="AE332">
            <v>3.5242919693700969E-12</v>
          </cell>
          <cell r="AF332">
            <v>-1999.9999999999964</v>
          </cell>
          <cell r="AG332">
            <v>3.5242919693700969E-12</v>
          </cell>
          <cell r="AH332">
            <v>-3999.9999999999964</v>
          </cell>
          <cell r="AI332">
            <v>3.4958702599396929E-12</v>
          </cell>
          <cell r="AJ332">
            <v>3.4958702599396929E-12</v>
          </cell>
          <cell r="AK332">
            <v>-2.5607960196794011E-11</v>
          </cell>
          <cell r="AL332">
            <v>3.4958702599396929E-12</v>
          </cell>
          <cell r="AM332">
            <v>3.4958702599396929E-12</v>
          </cell>
          <cell r="AN332">
            <v>-2000.0000000000091</v>
          </cell>
          <cell r="AO332">
            <v>2.0094148567295633E-11</v>
          </cell>
          <cell r="AP332">
            <v>-9.0096818894380704E-12</v>
          </cell>
          <cell r="AQ332">
            <v>-9.0096818894380704E-12</v>
          </cell>
          <cell r="AR332">
            <v>-9.0096818894380704E-12</v>
          </cell>
          <cell r="AS332">
            <v>-1999.99999999998</v>
          </cell>
          <cell r="AT332">
            <v>-9.0381035988684744E-12</v>
          </cell>
          <cell r="AU332">
            <v>-9.0381035988684744E-12</v>
          </cell>
          <cell r="AV332">
            <v>2.0065726857865229E-11</v>
          </cell>
          <cell r="AW332">
            <v>-9.0381035988684744E-12</v>
          </cell>
          <cell r="AX332">
            <v>-9.0381035988684744E-12</v>
          </cell>
          <cell r="AY332">
            <v>-9.0381035988684744E-12</v>
          </cell>
          <cell r="AZ332">
            <v>2.5750068743946031E-11</v>
          </cell>
          <cell r="BA332">
            <v>-3.3537617127876729E-12</v>
          </cell>
          <cell r="BB332">
            <v>2.5750068743946031E-11</v>
          </cell>
          <cell r="BC332">
            <v>-3.3537617127876729E-12</v>
          </cell>
          <cell r="BD332">
            <v>2.5750068743946031E-11</v>
          </cell>
          <cell r="BE332">
            <v>-3.3537617127876729E-12</v>
          </cell>
          <cell r="BF332">
            <v>2.5750068743946031E-11</v>
          </cell>
          <cell r="BG332">
            <v>-3.3537617127876729E-12</v>
          </cell>
          <cell r="BH332">
            <v>2.5750068743946031E-11</v>
          </cell>
          <cell r="BI332">
            <v>-3.3537617127876729E-12</v>
          </cell>
          <cell r="BJ332">
            <v>2.5750068743946031E-11</v>
          </cell>
          <cell r="BK332">
            <v>-3.3537617127876729E-12</v>
          </cell>
        </row>
        <row r="333">
          <cell r="A333"/>
          <cell r="D333"/>
          <cell r="E333"/>
          <cell r="F333"/>
          <cell r="G333"/>
          <cell r="H333"/>
          <cell r="I333"/>
          <cell r="J333"/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</row>
        <row r="334">
          <cell r="A334" t="str">
            <v>Cash flow from financing activities</v>
          </cell>
          <cell r="D334"/>
          <cell r="E334"/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</row>
        <row r="335">
          <cell r="A335" t="str">
            <v>Loans payable</v>
          </cell>
          <cell r="D335"/>
          <cell r="E335"/>
          <cell r="F335"/>
          <cell r="G335"/>
          <cell r="H335"/>
          <cell r="I335"/>
          <cell r="J335">
            <v>-6666.6633333333884</v>
          </cell>
          <cell r="K335">
            <v>-6666.6666666666861</v>
          </cell>
          <cell r="L335">
            <v>-6666.6666666666861</v>
          </cell>
          <cell r="M335">
            <v>-6666.6666666666861</v>
          </cell>
          <cell r="N335">
            <v>-286666.66666666657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-200000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</row>
        <row r="336">
          <cell r="A336"/>
          <cell r="D336"/>
          <cell r="E336"/>
          <cell r="F336"/>
          <cell r="G336"/>
          <cell r="H336"/>
          <cell r="I336"/>
          <cell r="J336">
            <v>-6666.6633333333884</v>
          </cell>
          <cell r="K336">
            <v>-6666.6666666666861</v>
          </cell>
          <cell r="L336">
            <v>-6666.6666666666861</v>
          </cell>
          <cell r="M336">
            <v>-6666.6666666666861</v>
          </cell>
          <cell r="N336">
            <v>-286666.66666666657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-200000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</row>
        <row r="337">
          <cell r="A337"/>
          <cell r="D337"/>
          <cell r="E337"/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</row>
        <row r="338">
          <cell r="A338"/>
          <cell r="D338"/>
          <cell r="E338"/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</row>
        <row r="339">
          <cell r="A339" t="str">
            <v>Increase/(decrease) in cash during the year</v>
          </cell>
          <cell r="D339"/>
          <cell r="E339"/>
          <cell r="F339"/>
          <cell r="G339"/>
          <cell r="H339"/>
          <cell r="I339"/>
          <cell r="J339">
            <v>-73070.174325391068</v>
          </cell>
          <cell r="K339">
            <v>78993.476113684781</v>
          </cell>
          <cell r="L339">
            <v>115344.89913498424</v>
          </cell>
          <cell r="M339">
            <v>-65390.151343600301</v>
          </cell>
          <cell r="N339">
            <v>-327716.9780055164</v>
          </cell>
          <cell r="O339">
            <v>136182.16519778344</v>
          </cell>
          <cell r="P339">
            <v>-116319.63646549097</v>
          </cell>
          <cell r="Q339">
            <v>30635.136222652887</v>
          </cell>
          <cell r="R339">
            <v>-22748.034539276909</v>
          </cell>
          <cell r="S339">
            <v>-240874.32959733275</v>
          </cell>
          <cell r="T339">
            <v>69490.389860634736</v>
          </cell>
          <cell r="U339">
            <v>17513.776511804361</v>
          </cell>
          <cell r="V339">
            <v>-60636.800955867715</v>
          </cell>
          <cell r="W339">
            <v>55117.025177106625</v>
          </cell>
          <cell r="X339">
            <v>207335.8651953552</v>
          </cell>
          <cell r="Y339">
            <v>-208843.30832819882</v>
          </cell>
          <cell r="Z339">
            <v>-53201.533138584025</v>
          </cell>
          <cell r="AA339">
            <v>247570.22540036228</v>
          </cell>
          <cell r="AB339">
            <v>-84974.714671039721</v>
          </cell>
          <cell r="AC339">
            <v>116094.58366251357</v>
          </cell>
          <cell r="AD339">
            <v>141595.937892241</v>
          </cell>
          <cell r="AE339">
            <v>-174210.61730608542</v>
          </cell>
          <cell r="AF339">
            <v>191858.34703025888</v>
          </cell>
          <cell r="AG339">
            <v>123050.54494932189</v>
          </cell>
          <cell r="AH339">
            <v>11119.132080836443</v>
          </cell>
          <cell r="AI339">
            <v>258960.82514483266</v>
          </cell>
          <cell r="AJ339">
            <v>190081.55336963941</v>
          </cell>
          <cell r="AK339">
            <v>-273363.44913728186</v>
          </cell>
          <cell r="AL339">
            <v>133500.89552001917</v>
          </cell>
          <cell r="AM339">
            <v>76786.606838090273</v>
          </cell>
          <cell r="AN339">
            <v>-151640.78281961416</v>
          </cell>
          <cell r="AO339">
            <v>127388.4311798986</v>
          </cell>
          <cell r="AP339">
            <v>169591.4945153431</v>
          </cell>
          <cell r="AQ339">
            <v>-296572.37497709284</v>
          </cell>
          <cell r="AR339">
            <v>198757.34837426982</v>
          </cell>
          <cell r="AS339">
            <v>143153.7641805505</v>
          </cell>
          <cell r="AT339">
            <v>31117.392775338107</v>
          </cell>
          <cell r="AU339">
            <v>365957.72367819981</v>
          </cell>
          <cell r="AV339">
            <v>-6081.8207118093578</v>
          </cell>
          <cell r="AW339">
            <v>-142566.71357420867</v>
          </cell>
          <cell r="AX339">
            <v>208263.1927861622</v>
          </cell>
          <cell r="AY339">
            <v>134727.50707731291</v>
          </cell>
          <cell r="AZ339">
            <v>-3000.0408995253997</v>
          </cell>
          <cell r="BA339">
            <v>168342.1553266455</v>
          </cell>
          <cell r="BB339">
            <v>-14092.785097703021</v>
          </cell>
          <cell r="BC339">
            <v>-64548.947539828368</v>
          </cell>
          <cell r="BD339">
            <v>242150.10946454678</v>
          </cell>
          <cell r="BE339">
            <v>189674.48655723984</v>
          </cell>
          <cell r="BF339">
            <v>34384.675868536695</v>
          </cell>
          <cell r="BG339">
            <v>437267.35470640298</v>
          </cell>
          <cell r="BH339">
            <v>13845.623637617213</v>
          </cell>
          <cell r="BI339">
            <v>-167829.63007006873</v>
          </cell>
          <cell r="BJ339">
            <v>257059.83013724783</v>
          </cell>
          <cell r="BK339">
            <v>249494.92505014568</v>
          </cell>
        </row>
        <row r="340">
          <cell r="A340" t="str">
            <v>Cash beginning of the month</v>
          </cell>
          <cell r="D340"/>
          <cell r="E340"/>
          <cell r="F340"/>
          <cell r="G340"/>
          <cell r="H340"/>
          <cell r="I340"/>
          <cell r="J340">
            <v>650118.05000000005</v>
          </cell>
          <cell r="K340">
            <v>577047.87567460898</v>
          </cell>
          <cell r="L340">
            <v>656041.3517882938</v>
          </cell>
          <cell r="M340">
            <v>771386.25092327804</v>
          </cell>
          <cell r="N340">
            <v>705996.09957967768</v>
          </cell>
          <cell r="O340">
            <v>378279.12157416128</v>
          </cell>
          <cell r="P340">
            <v>578636.75</v>
          </cell>
          <cell r="Q340">
            <v>462317.11353450903</v>
          </cell>
          <cell r="R340">
            <v>492952.24975716195</v>
          </cell>
          <cell r="S340">
            <v>470204.21521788504</v>
          </cell>
          <cell r="T340">
            <v>229329.88562055229</v>
          </cell>
          <cell r="U340">
            <v>298820.27548118704</v>
          </cell>
          <cell r="V340">
            <v>316334.05199299142</v>
          </cell>
          <cell r="W340">
            <v>255697.2510371237</v>
          </cell>
          <cell r="X340">
            <v>310814.27621423034</v>
          </cell>
          <cell r="Y340">
            <v>518150.14140958554</v>
          </cell>
          <cell r="Z340">
            <v>309306.83308138675</v>
          </cell>
          <cell r="AA340">
            <v>256105.29994280273</v>
          </cell>
          <cell r="AB340">
            <v>503675.52534316503</v>
          </cell>
          <cell r="AC340">
            <v>418700.81067212531</v>
          </cell>
          <cell r="AD340">
            <v>534795.39433463884</v>
          </cell>
          <cell r="AE340">
            <v>676391.33222687989</v>
          </cell>
          <cell r="AF340">
            <v>502180.71492079447</v>
          </cell>
          <cell r="AG340">
            <v>694039.06195105333</v>
          </cell>
          <cell r="AH340">
            <v>817089.60690037522</v>
          </cell>
          <cell r="AI340">
            <v>828208.73898121167</v>
          </cell>
          <cell r="AJ340">
            <v>1087169.5641260443</v>
          </cell>
          <cell r="AK340">
            <v>1277251.1174956837</v>
          </cell>
          <cell r="AL340">
            <v>1003887.6683584019</v>
          </cell>
          <cell r="AM340">
            <v>1137388.563878421</v>
          </cell>
          <cell r="AN340">
            <v>1214175.1707165113</v>
          </cell>
          <cell r="AO340">
            <v>1062534.3878968973</v>
          </cell>
          <cell r="AP340">
            <v>1189922.8190767958</v>
          </cell>
          <cell r="AQ340">
            <v>1359514.3135921389</v>
          </cell>
          <cell r="AR340">
            <v>1062941.938615046</v>
          </cell>
          <cell r="AS340">
            <v>1261699.2869893159</v>
          </cell>
          <cell r="AT340">
            <v>1404853.0511698665</v>
          </cell>
          <cell r="AU340">
            <v>1435970.4439452046</v>
          </cell>
          <cell r="AV340">
            <v>1801928.1676234044</v>
          </cell>
          <cell r="AW340">
            <v>1795846.346911595</v>
          </cell>
          <cell r="AX340">
            <v>1653279.6333373864</v>
          </cell>
          <cell r="AY340">
            <v>1861542.8261235487</v>
          </cell>
          <cell r="AZ340">
            <v>1996270.3332008617</v>
          </cell>
          <cell r="BA340">
            <v>1993270.2923013363</v>
          </cell>
          <cell r="BB340">
            <v>2161612.4476279817</v>
          </cell>
          <cell r="BC340">
            <v>2147519.6625302788</v>
          </cell>
          <cell r="BD340">
            <v>2082970.7149904505</v>
          </cell>
          <cell r="BE340">
            <v>2325120.8244549972</v>
          </cell>
          <cell r="BF340">
            <v>2514795.3110122369</v>
          </cell>
          <cell r="BG340">
            <v>2549179.9868807737</v>
          </cell>
          <cell r="BH340">
            <v>2986447.3415871765</v>
          </cell>
          <cell r="BI340">
            <v>3000292.9652247936</v>
          </cell>
          <cell r="BJ340">
            <v>2832463.3351547248</v>
          </cell>
          <cell r="BK340">
            <v>3089523.1652919725</v>
          </cell>
        </row>
        <row r="341">
          <cell r="A341"/>
          <cell r="D341"/>
          <cell r="E341"/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</row>
        <row r="342">
          <cell r="A342" t="str">
            <v>Cash, end of Period</v>
          </cell>
          <cell r="D342"/>
          <cell r="E342"/>
          <cell r="F342"/>
          <cell r="G342"/>
          <cell r="H342"/>
          <cell r="I342"/>
          <cell r="J342">
            <v>577047.87567460898</v>
          </cell>
          <cell r="K342">
            <v>656041.3517882938</v>
          </cell>
          <cell r="L342">
            <v>771386.25092327804</v>
          </cell>
          <cell r="M342">
            <v>705996.09957967768</v>
          </cell>
          <cell r="N342">
            <v>378279.12157416128</v>
          </cell>
          <cell r="O342">
            <v>514461.28677194472</v>
          </cell>
          <cell r="P342">
            <v>462317.11353450903</v>
          </cell>
          <cell r="Q342">
            <v>492952.24975716195</v>
          </cell>
          <cell r="R342">
            <v>470204.21521788504</v>
          </cell>
          <cell r="S342">
            <v>229329.88562055229</v>
          </cell>
          <cell r="T342">
            <v>298820.27548118704</v>
          </cell>
          <cell r="U342">
            <v>316334.05199299142</v>
          </cell>
          <cell r="V342">
            <v>255697.2510371237</v>
          </cell>
          <cell r="W342">
            <v>310814.27621423034</v>
          </cell>
          <cell r="X342">
            <v>518150.14140958554</v>
          </cell>
          <cell r="Y342">
            <v>309306.83308138675</v>
          </cell>
          <cell r="Z342">
            <v>256105.29994280273</v>
          </cell>
          <cell r="AA342">
            <v>503675.52534316503</v>
          </cell>
          <cell r="AB342">
            <v>418700.81067212531</v>
          </cell>
          <cell r="AC342">
            <v>534795.39433463884</v>
          </cell>
          <cell r="AD342">
            <v>676391.33222687989</v>
          </cell>
          <cell r="AE342">
            <v>502180.71492079447</v>
          </cell>
          <cell r="AF342">
            <v>694039.06195105333</v>
          </cell>
          <cell r="AG342">
            <v>817089.60690037522</v>
          </cell>
          <cell r="AH342">
            <v>828208.73898121167</v>
          </cell>
          <cell r="AI342">
            <v>1087169.5641260443</v>
          </cell>
          <cell r="AJ342">
            <v>1277251.1174956837</v>
          </cell>
          <cell r="AK342">
            <v>1003887.6683584019</v>
          </cell>
          <cell r="AL342">
            <v>1137388.563878421</v>
          </cell>
          <cell r="AM342">
            <v>1214175.1707165113</v>
          </cell>
          <cell r="AN342">
            <v>1062534.3878968973</v>
          </cell>
          <cell r="AO342">
            <v>1189922.8190767958</v>
          </cell>
          <cell r="AP342">
            <v>1359514.3135921389</v>
          </cell>
          <cell r="AQ342">
            <v>1062941.938615046</v>
          </cell>
          <cell r="AR342">
            <v>1261699.2869893159</v>
          </cell>
          <cell r="AS342">
            <v>1404853.0511698665</v>
          </cell>
          <cell r="AT342">
            <v>1435970.4439452046</v>
          </cell>
          <cell r="AU342">
            <v>1801928.1676234044</v>
          </cell>
          <cell r="AV342">
            <v>1795846.346911595</v>
          </cell>
          <cell r="AW342">
            <v>1653279.6333373864</v>
          </cell>
          <cell r="AX342">
            <v>1861542.8261235487</v>
          </cell>
          <cell r="AY342">
            <v>1996270.3332008617</v>
          </cell>
          <cell r="AZ342">
            <v>1993270.2923013363</v>
          </cell>
          <cell r="BA342">
            <v>2161612.4476279817</v>
          </cell>
          <cell r="BB342">
            <v>2147519.6625302788</v>
          </cell>
          <cell r="BC342">
            <v>2082970.7149904505</v>
          </cell>
          <cell r="BD342">
            <v>2325120.8244549972</v>
          </cell>
          <cell r="BE342">
            <v>2514795.3110122369</v>
          </cell>
          <cell r="BF342">
            <v>2549179.9868807737</v>
          </cell>
          <cell r="BG342">
            <v>2986447.3415871765</v>
          </cell>
          <cell r="BH342">
            <v>3000292.9652247936</v>
          </cell>
          <cell r="BI342">
            <v>2832463.3351547248</v>
          </cell>
          <cell r="BJ342">
            <v>3089523.1652919725</v>
          </cell>
          <cell r="BK342">
            <v>3339018.0903421179</v>
          </cell>
        </row>
        <row r="343">
          <cell r="D343"/>
          <cell r="E343"/>
          <cell r="F343"/>
          <cell r="G343"/>
          <cell r="H343"/>
          <cell r="I343"/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-58847.169897376734</v>
          </cell>
          <cell r="AC343">
            <v>0</v>
          </cell>
          <cell r="AD343">
            <v>204308.1521291837</v>
          </cell>
          <cell r="AE343">
            <v>204308.15212918376</v>
          </cell>
          <cell r="AF343">
            <v>204308.15212918387</v>
          </cell>
          <cell r="AG343">
            <v>204308.15212918387</v>
          </cell>
          <cell r="AH343">
            <v>204308.15212918399</v>
          </cell>
          <cell r="AI343">
            <v>204308.15212918399</v>
          </cell>
          <cell r="AJ343">
            <v>204308.15212918399</v>
          </cell>
          <cell r="AK343">
            <v>204308.15212918399</v>
          </cell>
          <cell r="AL343">
            <v>204308.15212918399</v>
          </cell>
          <cell r="AM343">
            <v>140429.24088358111</v>
          </cell>
          <cell r="AN343">
            <v>204308.15212918434</v>
          </cell>
          <cell r="AO343">
            <v>204308.15212918434</v>
          </cell>
          <cell r="AP343">
            <v>204308.15212918422</v>
          </cell>
          <cell r="AQ343">
            <v>204308.15212918411</v>
          </cell>
          <cell r="AR343">
            <v>204308.15212918445</v>
          </cell>
          <cell r="AS343">
            <v>204308.15212918445</v>
          </cell>
          <cell r="AT343">
            <v>204308.15212918492</v>
          </cell>
          <cell r="AU343">
            <v>204308.15212918492</v>
          </cell>
          <cell r="AV343">
            <v>204308.15212918492</v>
          </cell>
          <cell r="AW343">
            <v>204308.15212918492</v>
          </cell>
          <cell r="AX343">
            <v>204308.15212918492</v>
          </cell>
          <cell r="AY343">
            <v>135046.62666489347</v>
          </cell>
          <cell r="AZ343">
            <v>204308.15212918515</v>
          </cell>
          <cell r="BA343">
            <v>204308.15212918539</v>
          </cell>
          <cell r="BB343">
            <v>204308.15212918562</v>
          </cell>
          <cell r="BC343">
            <v>204308.15212918562</v>
          </cell>
          <cell r="BD343">
            <v>204308.15212918585</v>
          </cell>
          <cell r="BE343">
            <v>204308.15212918539</v>
          </cell>
          <cell r="BF343">
            <v>204308.15212918585</v>
          </cell>
          <cell r="BG343">
            <v>204308.15212918539</v>
          </cell>
          <cell r="BH343">
            <v>204308.15212918539</v>
          </cell>
          <cell r="BI343">
            <v>204308.15212918539</v>
          </cell>
          <cell r="BJ343">
            <v>204308.15212918539</v>
          </cell>
          <cell r="BK343">
            <v>204308.15212918492</v>
          </cell>
        </row>
        <row r="344">
          <cell r="D344"/>
          <cell r="E344"/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</row>
        <row r="345">
          <cell r="D345"/>
          <cell r="E345"/>
          <cell r="F345"/>
          <cell r="G345"/>
          <cell r="H345"/>
          <cell r="I345"/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</row>
        <row r="346">
          <cell r="D346"/>
          <cell r="E346"/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</row>
        <row r="347">
          <cell r="D347"/>
          <cell r="E347"/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</row>
        <row r="348">
          <cell r="D348"/>
          <cell r="E348"/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</row>
        <row r="349">
          <cell r="D349"/>
          <cell r="E349"/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</row>
        <row r="350">
          <cell r="D350"/>
          <cell r="E350"/>
          <cell r="F350"/>
          <cell r="G350"/>
          <cell r="H350"/>
          <cell r="I350"/>
          <cell r="J350"/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</row>
        <row r="351">
          <cell r="D351"/>
          <cell r="E351"/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</row>
        <row r="352">
          <cell r="D352"/>
          <cell r="E352"/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</row>
        <row r="353">
          <cell r="D353"/>
          <cell r="E353"/>
          <cell r="F353"/>
          <cell r="G353"/>
          <cell r="H353"/>
          <cell r="I353"/>
          <cell r="J353"/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</row>
        <row r="354">
          <cell r="D354"/>
          <cell r="E354"/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</row>
        <row r="355">
          <cell r="D355"/>
          <cell r="E355"/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</row>
        <row r="356">
          <cell r="D356"/>
          <cell r="E356"/>
          <cell r="F356"/>
          <cell r="G356"/>
          <cell r="H356"/>
          <cell r="I356"/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</row>
        <row r="357">
          <cell r="D357"/>
          <cell r="E357"/>
          <cell r="F357"/>
          <cell r="G357"/>
          <cell r="H357"/>
          <cell r="I357"/>
          <cell r="J357"/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</row>
        <row r="358">
          <cell r="D358"/>
          <cell r="E358"/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</row>
        <row r="359">
          <cell r="D359"/>
          <cell r="E359"/>
          <cell r="F359"/>
          <cell r="G359"/>
          <cell r="H359"/>
          <cell r="I359"/>
          <cell r="J359"/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</row>
        <row r="360">
          <cell r="D360"/>
          <cell r="E360"/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</row>
        <row r="361">
          <cell r="D361"/>
          <cell r="E361"/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</row>
        <row r="362">
          <cell r="D362"/>
          <cell r="E362"/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</row>
        <row r="363">
          <cell r="D363"/>
          <cell r="E363"/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</row>
        <row r="364">
          <cell r="D364"/>
          <cell r="E364"/>
          <cell r="F364"/>
          <cell r="G364"/>
          <cell r="H364"/>
          <cell r="I364"/>
          <cell r="J364"/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</row>
        <row r="365">
          <cell r="D365"/>
          <cell r="E365"/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</row>
        <row r="366">
          <cell r="D366"/>
          <cell r="E366"/>
          <cell r="F366"/>
          <cell r="G366"/>
          <cell r="H366"/>
          <cell r="I366"/>
          <cell r="J366"/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</row>
        <row r="367">
          <cell r="D367"/>
          <cell r="E367"/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</row>
        <row r="368">
          <cell r="D368"/>
          <cell r="E368"/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</row>
        <row r="369">
          <cell r="D369"/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</row>
        <row r="370">
          <cell r="D370"/>
          <cell r="E370"/>
          <cell r="F370"/>
          <cell r="G370"/>
          <cell r="H370"/>
          <cell r="I370"/>
          <cell r="J370"/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</row>
        <row r="371">
          <cell r="D371"/>
          <cell r="E371"/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</row>
        <row r="372">
          <cell r="D372"/>
          <cell r="E372"/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</row>
        <row r="373">
          <cell r="D373"/>
          <cell r="E373"/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</row>
        <row r="374">
          <cell r="D374"/>
          <cell r="E374"/>
          <cell r="F374"/>
          <cell r="G374"/>
          <cell r="H374"/>
          <cell r="I374"/>
          <cell r="J374"/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</row>
        <row r="375">
          <cell r="D375"/>
          <cell r="E375"/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</row>
        <row r="376">
          <cell r="D376"/>
          <cell r="E376"/>
          <cell r="F376"/>
          <cell r="G376"/>
          <cell r="H376"/>
          <cell r="I376"/>
          <cell r="J376"/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</row>
        <row r="377">
          <cell r="D377"/>
          <cell r="E377"/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</row>
        <row r="378">
          <cell r="D378"/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</row>
        <row r="379">
          <cell r="D379"/>
          <cell r="E379"/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</row>
        <row r="380">
          <cell r="D380"/>
          <cell r="E380"/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</row>
        <row r="381">
          <cell r="D381"/>
          <cell r="E381"/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</row>
        <row r="382">
          <cell r="D382"/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</row>
        <row r="383">
          <cell r="D383"/>
          <cell r="E383"/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</row>
        <row r="384">
          <cell r="D384"/>
          <cell r="E384"/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</row>
        <row r="385">
          <cell r="D385"/>
          <cell r="E385"/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</row>
        <row r="386">
          <cell r="D386"/>
          <cell r="E386"/>
          <cell r="F386"/>
          <cell r="G386"/>
          <cell r="H386"/>
          <cell r="I386"/>
          <cell r="J386"/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</row>
        <row r="387">
          <cell r="D387"/>
          <cell r="E387"/>
          <cell r="F387"/>
          <cell r="G387"/>
          <cell r="H387"/>
          <cell r="I387"/>
          <cell r="J387"/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</row>
        <row r="388">
          <cell r="D388"/>
          <cell r="E388"/>
          <cell r="F388"/>
          <cell r="G388"/>
          <cell r="H388"/>
          <cell r="I388"/>
          <cell r="J388"/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</row>
        <row r="389">
          <cell r="D389"/>
          <cell r="E389"/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</row>
        <row r="390">
          <cell r="D390"/>
          <cell r="E390"/>
          <cell r="F390"/>
          <cell r="G390"/>
          <cell r="H390"/>
          <cell r="I390"/>
          <cell r="J390"/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</row>
        <row r="391">
          <cell r="D391"/>
          <cell r="E391"/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</row>
        <row r="392">
          <cell r="D392"/>
          <cell r="E392"/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</row>
        <row r="393">
          <cell r="D393"/>
          <cell r="E393"/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</row>
        <row r="394">
          <cell r="D394"/>
          <cell r="E394"/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</row>
        <row r="395">
          <cell r="D395"/>
          <cell r="E395"/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</row>
        <row r="396">
          <cell r="D396"/>
          <cell r="E396"/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</row>
        <row r="397">
          <cell r="D397"/>
          <cell r="E397"/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</row>
        <row r="398">
          <cell r="D398"/>
          <cell r="E398"/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</row>
        <row r="399">
          <cell r="D399"/>
          <cell r="E399"/>
          <cell r="F399"/>
          <cell r="G399"/>
          <cell r="H399"/>
          <cell r="I399"/>
          <cell r="J399"/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</row>
        <row r="400">
          <cell r="D400"/>
          <cell r="E400"/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</row>
        <row r="401">
          <cell r="D401"/>
          <cell r="E401"/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</row>
        <row r="402">
          <cell r="D402"/>
          <cell r="E402"/>
          <cell r="F402"/>
          <cell r="G402"/>
          <cell r="H402"/>
          <cell r="I402"/>
          <cell r="J402"/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</row>
        <row r="403">
          <cell r="D403"/>
          <cell r="E403"/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</row>
        <row r="404">
          <cell r="D404"/>
          <cell r="E404"/>
          <cell r="F404"/>
          <cell r="G404"/>
          <cell r="H404"/>
          <cell r="I404"/>
          <cell r="J404"/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</row>
        <row r="405">
          <cell r="D405"/>
          <cell r="E405"/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</row>
        <row r="406">
          <cell r="D406"/>
          <cell r="E406"/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</row>
        <row r="407">
          <cell r="D407"/>
          <cell r="E407"/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</row>
        <row r="408">
          <cell r="D408"/>
          <cell r="E408"/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</row>
        <row r="409">
          <cell r="D409"/>
          <cell r="E409"/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</row>
        <row r="410">
          <cell r="D410"/>
          <cell r="E410"/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</row>
        <row r="411">
          <cell r="D411"/>
          <cell r="E411"/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</row>
        <row r="412">
          <cell r="D412"/>
          <cell r="E412"/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</row>
        <row r="413">
          <cell r="D413"/>
          <cell r="E413"/>
          <cell r="F413"/>
          <cell r="G413"/>
          <cell r="H413"/>
          <cell r="I413"/>
          <cell r="J413"/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</row>
        <row r="414">
          <cell r="D414"/>
          <cell r="E414"/>
          <cell r="F414"/>
          <cell r="G414"/>
          <cell r="H414"/>
          <cell r="I414"/>
          <cell r="J414"/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</row>
        <row r="415">
          <cell r="D415"/>
          <cell r="E415"/>
          <cell r="F415"/>
          <cell r="G415"/>
          <cell r="H415"/>
          <cell r="I415"/>
          <cell r="J415"/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</row>
        <row r="416">
          <cell r="D416"/>
          <cell r="E416"/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</row>
        <row r="417">
          <cell r="D417"/>
          <cell r="E417"/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</row>
        <row r="418">
          <cell r="D418"/>
          <cell r="E418"/>
          <cell r="F418"/>
          <cell r="G418"/>
          <cell r="H418"/>
          <cell r="I418"/>
          <cell r="J418"/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</row>
        <row r="419">
          <cell r="D419"/>
          <cell r="E419"/>
          <cell r="F419"/>
          <cell r="G419"/>
          <cell r="H419"/>
          <cell r="I419"/>
          <cell r="J419"/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</row>
        <row r="420">
          <cell r="D420"/>
          <cell r="E420"/>
          <cell r="F420"/>
          <cell r="G420"/>
          <cell r="H420"/>
          <cell r="I420"/>
          <cell r="J420"/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</row>
        <row r="421">
          <cell r="D421"/>
          <cell r="E421"/>
          <cell r="F421"/>
          <cell r="G421"/>
          <cell r="H421"/>
          <cell r="I421"/>
          <cell r="J421"/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</row>
        <row r="422">
          <cell r="D422"/>
          <cell r="E422"/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</row>
        <row r="423">
          <cell r="D423"/>
          <cell r="E423"/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</row>
        <row r="424">
          <cell r="D424"/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</row>
        <row r="425">
          <cell r="D425"/>
          <cell r="E425"/>
          <cell r="F425"/>
          <cell r="G425"/>
          <cell r="H425"/>
          <cell r="I425"/>
          <cell r="J425"/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</row>
        <row r="426">
          <cell r="D426"/>
          <cell r="E426"/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</row>
        <row r="427">
          <cell r="D427"/>
          <cell r="E427"/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</row>
        <row r="428">
          <cell r="D428"/>
          <cell r="E428"/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</row>
        <row r="429">
          <cell r="D429"/>
          <cell r="E429"/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</row>
        <row r="430">
          <cell r="D430"/>
          <cell r="E430"/>
          <cell r="F430"/>
          <cell r="G430"/>
          <cell r="H430"/>
          <cell r="I430"/>
          <cell r="J430"/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</row>
        <row r="431">
          <cell r="D431"/>
          <cell r="E431"/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</row>
        <row r="432">
          <cell r="D432"/>
          <cell r="E432"/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</row>
        <row r="433">
          <cell r="D433"/>
          <cell r="E433"/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</row>
        <row r="434">
          <cell r="D434"/>
          <cell r="E434"/>
          <cell r="F434"/>
          <cell r="G434"/>
          <cell r="H434"/>
          <cell r="I434"/>
          <cell r="J434"/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</row>
        <row r="435">
          <cell r="D435"/>
          <cell r="E435"/>
          <cell r="F435"/>
          <cell r="G435"/>
          <cell r="H435"/>
          <cell r="I435"/>
          <cell r="J435"/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</row>
        <row r="436">
          <cell r="D436"/>
          <cell r="E436"/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</row>
        <row r="437">
          <cell r="D437"/>
          <cell r="E437"/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</row>
        <row r="438">
          <cell r="D438"/>
          <cell r="E438"/>
          <cell r="F438"/>
          <cell r="G438"/>
          <cell r="H438"/>
          <cell r="I438"/>
          <cell r="J438"/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</row>
        <row r="439">
          <cell r="D439"/>
          <cell r="E439"/>
          <cell r="F439"/>
          <cell r="G439"/>
          <cell r="H439"/>
          <cell r="I439"/>
          <cell r="J439"/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</row>
        <row r="440">
          <cell r="D440"/>
          <cell r="E440"/>
          <cell r="F440"/>
          <cell r="G440"/>
          <cell r="H440"/>
          <cell r="I440"/>
          <cell r="J440"/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</row>
        <row r="441">
          <cell r="D441"/>
          <cell r="E441"/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</row>
        <row r="442">
          <cell r="D442"/>
          <cell r="E442"/>
          <cell r="F442"/>
          <cell r="G442"/>
          <cell r="H442"/>
          <cell r="I442"/>
          <cell r="J442"/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</row>
        <row r="443">
          <cell r="D443"/>
          <cell r="E443"/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</row>
        <row r="444">
          <cell r="D444"/>
          <cell r="E444"/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</row>
        <row r="445">
          <cell r="D445"/>
          <cell r="E445"/>
          <cell r="F445"/>
          <cell r="G445"/>
          <cell r="H445"/>
          <cell r="I445"/>
          <cell r="J445"/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</row>
        <row r="446">
          <cell r="D446"/>
          <cell r="E446"/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</row>
        <row r="447">
          <cell r="D447"/>
          <cell r="E447"/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</row>
        <row r="448">
          <cell r="D448"/>
          <cell r="E448"/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</row>
        <row r="449">
          <cell r="D449"/>
          <cell r="E449"/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</row>
        <row r="450">
          <cell r="D450"/>
          <cell r="E450"/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</row>
        <row r="451">
          <cell r="D451"/>
          <cell r="E451"/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</row>
        <row r="452">
          <cell r="D452"/>
          <cell r="E452"/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</row>
        <row r="453">
          <cell r="D453"/>
          <cell r="E453"/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</row>
        <row r="454">
          <cell r="D454"/>
          <cell r="E454"/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</row>
        <row r="455">
          <cell r="D455"/>
          <cell r="E455"/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</row>
        <row r="456">
          <cell r="D456"/>
          <cell r="E456"/>
          <cell r="F456"/>
          <cell r="G456"/>
          <cell r="H456"/>
          <cell r="I456"/>
          <cell r="J456"/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</row>
        <row r="457">
          <cell r="D457"/>
          <cell r="E457"/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</row>
        <row r="458">
          <cell r="D458"/>
          <cell r="E458"/>
          <cell r="F458"/>
          <cell r="G458"/>
          <cell r="H458"/>
          <cell r="I458"/>
          <cell r="J458"/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</row>
        <row r="459">
          <cell r="D459"/>
          <cell r="E459"/>
          <cell r="F459"/>
          <cell r="G459"/>
          <cell r="H459"/>
          <cell r="I459"/>
          <cell r="J459"/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</row>
        <row r="460">
          <cell r="D460"/>
          <cell r="E460"/>
          <cell r="F460"/>
          <cell r="G460"/>
          <cell r="H460"/>
          <cell r="I460"/>
          <cell r="J460"/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</row>
        <row r="461">
          <cell r="D461"/>
          <cell r="E461"/>
          <cell r="F461"/>
          <cell r="G461"/>
          <cell r="H461"/>
          <cell r="I461"/>
          <cell r="J461"/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</row>
        <row r="462">
          <cell r="D462"/>
          <cell r="E462"/>
          <cell r="F462"/>
          <cell r="G462"/>
          <cell r="H462"/>
          <cell r="I462"/>
          <cell r="J462"/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</row>
        <row r="463">
          <cell r="D463"/>
          <cell r="E463"/>
          <cell r="F463"/>
          <cell r="G463"/>
          <cell r="H463"/>
          <cell r="I463"/>
          <cell r="J463"/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</row>
        <row r="464">
          <cell r="D464"/>
          <cell r="E464"/>
          <cell r="F464"/>
          <cell r="G464"/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</row>
        <row r="465">
          <cell r="D465"/>
          <cell r="E465"/>
          <cell r="F465"/>
          <cell r="G465"/>
          <cell r="H465"/>
          <cell r="I465"/>
          <cell r="J465"/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</row>
        <row r="466">
          <cell r="D466"/>
          <cell r="E466"/>
          <cell r="F466"/>
          <cell r="G466"/>
          <cell r="H466"/>
          <cell r="I466"/>
          <cell r="J466"/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</row>
        <row r="467">
          <cell r="D467"/>
          <cell r="E467"/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</row>
        <row r="468">
          <cell r="D468"/>
          <cell r="E468"/>
          <cell r="F468"/>
          <cell r="G468"/>
          <cell r="H468"/>
          <cell r="I468"/>
          <cell r="J468"/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</row>
        <row r="469">
          <cell r="D469"/>
          <cell r="E469"/>
          <cell r="F469"/>
          <cell r="G469"/>
          <cell r="H469"/>
          <cell r="I469"/>
          <cell r="J469"/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</row>
        <row r="470">
          <cell r="D470"/>
          <cell r="E470"/>
          <cell r="F470"/>
          <cell r="G470"/>
          <cell r="H470"/>
          <cell r="I470"/>
          <cell r="J470"/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</row>
        <row r="471">
          <cell r="D471"/>
          <cell r="E471"/>
          <cell r="F471"/>
          <cell r="G471"/>
          <cell r="H471"/>
          <cell r="I471"/>
          <cell r="J471"/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</row>
        <row r="472">
          <cell r="D472"/>
          <cell r="E472"/>
          <cell r="F472"/>
          <cell r="G472"/>
          <cell r="H472"/>
          <cell r="I472"/>
          <cell r="J472"/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</row>
        <row r="473">
          <cell r="D473"/>
          <cell r="E473"/>
          <cell r="F473"/>
          <cell r="G473"/>
          <cell r="H473"/>
          <cell r="I473"/>
          <cell r="J473"/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</row>
        <row r="474">
          <cell r="D474"/>
          <cell r="E474"/>
          <cell r="F474"/>
          <cell r="G474"/>
          <cell r="H474"/>
          <cell r="I474"/>
          <cell r="J474"/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</row>
        <row r="475">
          <cell r="D475"/>
          <cell r="E475"/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</row>
        <row r="476">
          <cell r="D476"/>
          <cell r="E476"/>
          <cell r="F476"/>
          <cell r="G476"/>
          <cell r="H476"/>
          <cell r="I476"/>
          <cell r="J476"/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</row>
        <row r="477">
          <cell r="D477"/>
          <cell r="E477"/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</row>
        <row r="478">
          <cell r="D478"/>
          <cell r="E478"/>
          <cell r="F478"/>
          <cell r="G478"/>
          <cell r="H478"/>
          <cell r="I478"/>
          <cell r="J478"/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</row>
        <row r="479">
          <cell r="D479"/>
          <cell r="E479"/>
          <cell r="F479"/>
          <cell r="G479"/>
          <cell r="H479"/>
          <cell r="I479"/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</row>
        <row r="480">
          <cell r="D480"/>
          <cell r="E480"/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</row>
        <row r="481">
          <cell r="D481"/>
          <cell r="E481"/>
          <cell r="F481"/>
          <cell r="G481"/>
          <cell r="H481"/>
          <cell r="I481"/>
          <cell r="J481"/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</row>
        <row r="482">
          <cell r="D482"/>
          <cell r="E482"/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</row>
        <row r="483">
          <cell r="D483"/>
          <cell r="E483"/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</row>
        <row r="484">
          <cell r="D484"/>
          <cell r="E484"/>
          <cell r="F484"/>
          <cell r="G484"/>
          <cell r="H484"/>
          <cell r="I484"/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</row>
        <row r="485">
          <cell r="D485"/>
          <cell r="E485"/>
          <cell r="F485"/>
          <cell r="G485"/>
          <cell r="H485"/>
          <cell r="I485"/>
          <cell r="J485"/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</row>
        <row r="486">
          <cell r="D486"/>
          <cell r="E486"/>
          <cell r="F486"/>
          <cell r="G486"/>
          <cell r="H486"/>
          <cell r="I486"/>
          <cell r="J486"/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</row>
        <row r="487">
          <cell r="D487"/>
          <cell r="E487"/>
          <cell r="F487"/>
          <cell r="G487"/>
          <cell r="H487"/>
          <cell r="I487"/>
          <cell r="J487"/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</row>
        <row r="488">
          <cell r="D488"/>
          <cell r="E488"/>
          <cell r="F488"/>
          <cell r="G488"/>
          <cell r="H488"/>
          <cell r="I488"/>
          <cell r="J488"/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</row>
        <row r="489"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</row>
        <row r="490">
          <cell r="D490"/>
          <cell r="E490"/>
          <cell r="F490"/>
          <cell r="G490"/>
          <cell r="H490"/>
          <cell r="I490"/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</row>
        <row r="491">
          <cell r="D491"/>
          <cell r="E491"/>
          <cell r="F491"/>
          <cell r="G491"/>
          <cell r="H491"/>
          <cell r="I491"/>
          <cell r="J491"/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</row>
        <row r="492">
          <cell r="D492"/>
          <cell r="E492"/>
          <cell r="F492"/>
          <cell r="G492"/>
          <cell r="H492"/>
          <cell r="I492"/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</row>
        <row r="493">
          <cell r="D493"/>
          <cell r="E493"/>
          <cell r="F493"/>
          <cell r="G493"/>
          <cell r="H493"/>
          <cell r="I493"/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</row>
        <row r="494">
          <cell r="D494"/>
          <cell r="E494"/>
          <cell r="F494"/>
          <cell r="G494"/>
          <cell r="H494"/>
          <cell r="I494"/>
          <cell r="J494"/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</row>
        <row r="495">
          <cell r="D495"/>
          <cell r="E495"/>
          <cell r="F495"/>
          <cell r="G495"/>
          <cell r="H495"/>
          <cell r="I495"/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</row>
        <row r="496">
          <cell r="D496"/>
          <cell r="E496"/>
          <cell r="F496"/>
          <cell r="G496"/>
          <cell r="H496"/>
          <cell r="I496"/>
          <cell r="J496"/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</row>
        <row r="497">
          <cell r="D497"/>
          <cell r="E497"/>
          <cell r="F497"/>
          <cell r="G497"/>
          <cell r="H497"/>
          <cell r="I497"/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</row>
        <row r="498">
          <cell r="D498"/>
          <cell r="E498"/>
          <cell r="F498"/>
          <cell r="G498"/>
          <cell r="H498"/>
          <cell r="I498"/>
          <cell r="J498"/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</row>
        <row r="499">
          <cell r="D499"/>
          <cell r="E499"/>
          <cell r="F499"/>
          <cell r="G499"/>
          <cell r="H499"/>
          <cell r="I499"/>
          <cell r="J499"/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</row>
        <row r="500">
          <cell r="D500"/>
          <cell r="E500"/>
          <cell r="F500"/>
          <cell r="G500"/>
          <cell r="H500"/>
          <cell r="I500"/>
          <cell r="J500"/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</row>
        <row r="501">
          <cell r="D501"/>
          <cell r="E501"/>
          <cell r="F501"/>
          <cell r="G501"/>
          <cell r="H501"/>
          <cell r="I501"/>
          <cell r="J501"/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</row>
        <row r="502">
          <cell r="D502"/>
          <cell r="E502"/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</row>
        <row r="503">
          <cell r="D503"/>
          <cell r="E503"/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</row>
        <row r="504">
          <cell r="D504"/>
          <cell r="E504"/>
          <cell r="F504"/>
          <cell r="G504"/>
          <cell r="H504"/>
          <cell r="I504"/>
          <cell r="J504"/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</row>
        <row r="505">
          <cell r="D505"/>
          <cell r="E505"/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</row>
        <row r="506">
          <cell r="D506"/>
          <cell r="E506"/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</row>
        <row r="507">
          <cell r="D507"/>
          <cell r="E507"/>
          <cell r="F507"/>
          <cell r="G507"/>
          <cell r="H507"/>
          <cell r="I507"/>
          <cell r="J507"/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</row>
        <row r="508">
          <cell r="D508"/>
          <cell r="E508"/>
          <cell r="F508"/>
          <cell r="G508"/>
          <cell r="H508"/>
          <cell r="I508"/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</row>
        <row r="509">
          <cell r="D509"/>
          <cell r="E509"/>
          <cell r="F509"/>
          <cell r="G509"/>
          <cell r="H509"/>
          <cell r="I509"/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</row>
        <row r="510">
          <cell r="D510"/>
          <cell r="E510"/>
          <cell r="F510"/>
          <cell r="G510"/>
          <cell r="H510"/>
          <cell r="I510"/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</row>
        <row r="511">
          <cell r="D511"/>
          <cell r="E511"/>
          <cell r="F511"/>
          <cell r="G511"/>
          <cell r="H511"/>
          <cell r="I511"/>
          <cell r="J511"/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</row>
        <row r="512">
          <cell r="D512"/>
          <cell r="E512"/>
          <cell r="F512"/>
          <cell r="G512"/>
          <cell r="H512"/>
          <cell r="I512"/>
          <cell r="J512"/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</row>
        <row r="513">
          <cell r="D513"/>
          <cell r="E513"/>
          <cell r="F513"/>
          <cell r="G513"/>
          <cell r="H513"/>
          <cell r="I513"/>
          <cell r="J513"/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</row>
        <row r="514">
          <cell r="D514"/>
          <cell r="E514"/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</row>
        <row r="515">
          <cell r="D515"/>
          <cell r="E515"/>
          <cell r="F515"/>
          <cell r="G515"/>
          <cell r="H515"/>
          <cell r="I515"/>
          <cell r="J515"/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</row>
        <row r="516">
          <cell r="D516"/>
          <cell r="E516"/>
          <cell r="F516"/>
          <cell r="G516"/>
          <cell r="H516"/>
          <cell r="I516"/>
          <cell r="J516"/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</row>
        <row r="517">
          <cell r="D517"/>
          <cell r="E517"/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</row>
        <row r="518">
          <cell r="D518"/>
          <cell r="E518"/>
          <cell r="F518"/>
          <cell r="G518"/>
          <cell r="H518"/>
          <cell r="I518"/>
          <cell r="J518"/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</row>
        <row r="519">
          <cell r="D519"/>
          <cell r="E519"/>
          <cell r="F519"/>
          <cell r="G519"/>
          <cell r="H519"/>
          <cell r="I519"/>
          <cell r="J519"/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</row>
        <row r="520">
          <cell r="D520"/>
          <cell r="E520"/>
          <cell r="F520"/>
          <cell r="G520"/>
          <cell r="H520"/>
          <cell r="I520"/>
          <cell r="J520"/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</row>
        <row r="521">
          <cell r="D521"/>
          <cell r="E521"/>
          <cell r="F521"/>
          <cell r="G521"/>
          <cell r="H521"/>
          <cell r="I521"/>
          <cell r="J521"/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</row>
        <row r="522">
          <cell r="D522"/>
          <cell r="E522"/>
          <cell r="F522"/>
          <cell r="G522"/>
          <cell r="H522"/>
          <cell r="I522"/>
          <cell r="J522"/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</row>
        <row r="523">
          <cell r="D523"/>
          <cell r="E523"/>
          <cell r="F523"/>
          <cell r="G523"/>
          <cell r="H523"/>
          <cell r="I523"/>
          <cell r="J523"/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</row>
        <row r="524">
          <cell r="D524"/>
          <cell r="E524"/>
          <cell r="F524"/>
          <cell r="G524"/>
          <cell r="H524"/>
          <cell r="I524"/>
          <cell r="J524"/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</row>
        <row r="525">
          <cell r="D525"/>
          <cell r="E525"/>
          <cell r="F525"/>
          <cell r="G525"/>
          <cell r="H525"/>
          <cell r="I525"/>
          <cell r="J525"/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</row>
        <row r="526">
          <cell r="D526"/>
          <cell r="E526"/>
          <cell r="F526"/>
          <cell r="G526"/>
          <cell r="H526"/>
          <cell r="I526"/>
          <cell r="J526"/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</row>
        <row r="527">
          <cell r="D527"/>
          <cell r="E527"/>
          <cell r="F527"/>
          <cell r="G527"/>
          <cell r="H527"/>
          <cell r="I527"/>
          <cell r="J527"/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</row>
        <row r="528">
          <cell r="D528"/>
          <cell r="E528"/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</row>
        <row r="529">
          <cell r="D529"/>
          <cell r="E529"/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</row>
        <row r="530">
          <cell r="D530"/>
          <cell r="E530"/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</row>
        <row r="531">
          <cell r="D531"/>
          <cell r="E531"/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</row>
        <row r="532">
          <cell r="D532"/>
          <cell r="E532"/>
          <cell r="F532"/>
          <cell r="G532"/>
          <cell r="H532"/>
          <cell r="I532"/>
          <cell r="J532"/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</row>
        <row r="533">
          <cell r="D533"/>
          <cell r="E533"/>
          <cell r="F533"/>
          <cell r="G533"/>
          <cell r="H533"/>
          <cell r="I533"/>
          <cell r="J533"/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</row>
        <row r="534">
          <cell r="D534"/>
          <cell r="E534"/>
          <cell r="F534"/>
          <cell r="G534"/>
          <cell r="H534"/>
          <cell r="I534"/>
          <cell r="J534"/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</row>
        <row r="535">
          <cell r="D535"/>
          <cell r="E535"/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</row>
        <row r="536">
          <cell r="D536"/>
          <cell r="E536"/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</row>
        <row r="537">
          <cell r="D537"/>
          <cell r="E537"/>
          <cell r="F537"/>
          <cell r="G537"/>
          <cell r="H537"/>
          <cell r="I537"/>
          <cell r="J537"/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</row>
        <row r="538">
          <cell r="D538"/>
          <cell r="E538"/>
          <cell r="F538"/>
          <cell r="G538"/>
          <cell r="H538"/>
          <cell r="I538"/>
          <cell r="J538"/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</row>
        <row r="539">
          <cell r="D539"/>
          <cell r="E539"/>
          <cell r="F539"/>
          <cell r="G539"/>
          <cell r="H539"/>
          <cell r="I539"/>
          <cell r="J539"/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</row>
        <row r="540">
          <cell r="D540"/>
          <cell r="E540"/>
          <cell r="F540"/>
          <cell r="G540"/>
          <cell r="H540"/>
          <cell r="I540"/>
          <cell r="J540"/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</row>
        <row r="541">
          <cell r="D541"/>
          <cell r="E541"/>
          <cell r="F541"/>
          <cell r="G541"/>
          <cell r="H541"/>
          <cell r="I541"/>
          <cell r="J541"/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</row>
        <row r="542">
          <cell r="D542"/>
          <cell r="E542"/>
          <cell r="F542"/>
          <cell r="G542"/>
          <cell r="H542"/>
          <cell r="I542"/>
          <cell r="J542"/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</row>
        <row r="543">
          <cell r="D543"/>
          <cell r="E543"/>
          <cell r="F543"/>
          <cell r="G543"/>
          <cell r="H543"/>
          <cell r="I543"/>
          <cell r="J543"/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</row>
        <row r="544">
          <cell r="D544"/>
          <cell r="E544"/>
          <cell r="F544"/>
          <cell r="G544"/>
          <cell r="H544"/>
          <cell r="I544"/>
          <cell r="J544"/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</row>
        <row r="545">
          <cell r="D545"/>
          <cell r="E545"/>
          <cell r="F545"/>
          <cell r="G545"/>
          <cell r="H545"/>
          <cell r="I545"/>
          <cell r="J545"/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</row>
        <row r="546">
          <cell r="D546"/>
          <cell r="E546"/>
          <cell r="F546"/>
          <cell r="G546"/>
          <cell r="H546"/>
          <cell r="I546"/>
          <cell r="J546"/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</row>
        <row r="547">
          <cell r="D547"/>
          <cell r="E547"/>
          <cell r="F547"/>
          <cell r="G547"/>
          <cell r="H547"/>
          <cell r="I547"/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</row>
        <row r="548">
          <cell r="D548"/>
          <cell r="E548"/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</row>
        <row r="549">
          <cell r="D549"/>
          <cell r="E549"/>
          <cell r="F549"/>
          <cell r="G549"/>
          <cell r="H549"/>
          <cell r="I549"/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</row>
        <row r="550">
          <cell r="D550"/>
          <cell r="E550"/>
          <cell r="F550"/>
          <cell r="G550"/>
          <cell r="H550"/>
          <cell r="I550"/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</row>
        <row r="551">
          <cell r="D551"/>
          <cell r="E551"/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</row>
        <row r="552">
          <cell r="D552"/>
          <cell r="E552"/>
          <cell r="F552"/>
          <cell r="G552"/>
          <cell r="H552"/>
          <cell r="I552"/>
          <cell r="J552"/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</row>
        <row r="553">
          <cell r="D553"/>
          <cell r="E553"/>
          <cell r="F553"/>
          <cell r="G553"/>
          <cell r="H553"/>
          <cell r="I553"/>
          <cell r="J553"/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</row>
        <row r="554">
          <cell r="D554"/>
          <cell r="E554"/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</row>
        <row r="555">
          <cell r="D555"/>
          <cell r="E555"/>
          <cell r="F555"/>
          <cell r="G555"/>
          <cell r="H555"/>
          <cell r="I555"/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</row>
        <row r="556">
          <cell r="D556"/>
          <cell r="E556"/>
          <cell r="F556"/>
          <cell r="G556"/>
          <cell r="H556"/>
          <cell r="I556"/>
          <cell r="J556"/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</row>
        <row r="557">
          <cell r="D557"/>
          <cell r="E557"/>
          <cell r="F557"/>
          <cell r="G557"/>
          <cell r="H557"/>
          <cell r="I557"/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</row>
        <row r="558">
          <cell r="D558"/>
          <cell r="E558"/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</row>
        <row r="559">
          <cell r="D559"/>
          <cell r="E559"/>
          <cell r="F559"/>
          <cell r="G559"/>
          <cell r="H559"/>
          <cell r="I559"/>
          <cell r="J559"/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</row>
        <row r="560">
          <cell r="D560"/>
          <cell r="E560"/>
          <cell r="F560"/>
          <cell r="G560"/>
          <cell r="H560"/>
          <cell r="I560"/>
          <cell r="J560"/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</row>
        <row r="561">
          <cell r="D561"/>
          <cell r="E561"/>
          <cell r="F561"/>
          <cell r="G561"/>
          <cell r="H561"/>
          <cell r="I561"/>
          <cell r="J561"/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</row>
        <row r="562">
          <cell r="D562"/>
          <cell r="E562"/>
          <cell r="F562"/>
          <cell r="G562"/>
          <cell r="H562"/>
          <cell r="I562"/>
          <cell r="J562"/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</row>
        <row r="563">
          <cell r="D563"/>
          <cell r="E563"/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</row>
        <row r="564">
          <cell r="D564"/>
          <cell r="E564"/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</row>
        <row r="565">
          <cell r="D565"/>
          <cell r="E565"/>
          <cell r="F565"/>
          <cell r="G565"/>
          <cell r="H565"/>
          <cell r="I565"/>
          <cell r="J565"/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</row>
        <row r="566">
          <cell r="D566"/>
          <cell r="E566"/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</row>
        <row r="567">
          <cell r="D567"/>
          <cell r="E567"/>
          <cell r="F567"/>
          <cell r="G567"/>
          <cell r="H567"/>
          <cell r="I567"/>
          <cell r="J567"/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</row>
        <row r="568">
          <cell r="D568"/>
          <cell r="E568"/>
          <cell r="F568"/>
          <cell r="G568"/>
          <cell r="H568"/>
          <cell r="I568"/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</row>
        <row r="569">
          <cell r="D569"/>
          <cell r="E569"/>
          <cell r="F569"/>
          <cell r="G569"/>
          <cell r="H569"/>
          <cell r="I569"/>
          <cell r="J569"/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</row>
        <row r="570">
          <cell r="D570"/>
          <cell r="E570"/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</row>
        <row r="571">
          <cell r="D571"/>
          <cell r="E571"/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</row>
        <row r="572">
          <cell r="D572"/>
          <cell r="E572"/>
          <cell r="F572"/>
          <cell r="G572"/>
          <cell r="H572"/>
          <cell r="I572"/>
          <cell r="J572"/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</row>
        <row r="573">
          <cell r="D573"/>
          <cell r="E573"/>
          <cell r="F573"/>
          <cell r="G573"/>
          <cell r="H573"/>
          <cell r="I573"/>
          <cell r="J573"/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</row>
        <row r="574">
          <cell r="D574"/>
          <cell r="E574"/>
          <cell r="F574"/>
          <cell r="G574"/>
          <cell r="H574"/>
          <cell r="I574"/>
          <cell r="J574"/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</row>
        <row r="575">
          <cell r="D575"/>
          <cell r="E575"/>
          <cell r="F575"/>
          <cell r="G575"/>
          <cell r="H575"/>
          <cell r="I575"/>
          <cell r="J575"/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</row>
        <row r="576">
          <cell r="D576"/>
          <cell r="E576"/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</row>
        <row r="577">
          <cell r="D577"/>
          <cell r="E577"/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</row>
        <row r="578">
          <cell r="D578"/>
          <cell r="E578"/>
          <cell r="F578"/>
          <cell r="G578"/>
          <cell r="H578"/>
          <cell r="I578"/>
          <cell r="J578"/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</row>
        <row r="579">
          <cell r="D579"/>
          <cell r="E579"/>
          <cell r="F579"/>
          <cell r="G579"/>
          <cell r="H579"/>
          <cell r="I579"/>
          <cell r="J579"/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</row>
        <row r="580">
          <cell r="D580"/>
          <cell r="E580"/>
          <cell r="F580"/>
          <cell r="G580"/>
          <cell r="H580"/>
          <cell r="I580"/>
          <cell r="J580"/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</row>
        <row r="581">
          <cell r="D581"/>
          <cell r="E581"/>
          <cell r="F581"/>
          <cell r="G581"/>
          <cell r="H581"/>
          <cell r="I581"/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</row>
        <row r="582">
          <cell r="D582"/>
          <cell r="E582"/>
          <cell r="F582"/>
          <cell r="G582"/>
          <cell r="H582"/>
          <cell r="I582"/>
          <cell r="J582"/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</row>
        <row r="583">
          <cell r="D583"/>
          <cell r="E583"/>
          <cell r="F583"/>
          <cell r="G583"/>
          <cell r="H583"/>
          <cell r="I583"/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</row>
        <row r="584">
          <cell r="D584"/>
          <cell r="E584"/>
          <cell r="F584"/>
          <cell r="G584"/>
          <cell r="H584"/>
          <cell r="I584"/>
          <cell r="J584"/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</row>
        <row r="585">
          <cell r="D585"/>
          <cell r="E585"/>
          <cell r="F585"/>
          <cell r="G585"/>
          <cell r="H585"/>
          <cell r="I585"/>
          <cell r="J585"/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</row>
        <row r="586">
          <cell r="D586"/>
          <cell r="E586"/>
          <cell r="F586"/>
          <cell r="G586"/>
          <cell r="H586"/>
          <cell r="I586"/>
          <cell r="J586"/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</row>
        <row r="587">
          <cell r="D587"/>
          <cell r="E587"/>
          <cell r="F587"/>
          <cell r="G587"/>
          <cell r="H587"/>
          <cell r="I587"/>
          <cell r="J587"/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</row>
        <row r="588">
          <cell r="D588"/>
          <cell r="E588"/>
          <cell r="F588"/>
          <cell r="G588"/>
          <cell r="H588"/>
          <cell r="I588"/>
          <cell r="J588"/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</row>
        <row r="589">
          <cell r="D589"/>
          <cell r="E589"/>
          <cell r="F589"/>
          <cell r="G589"/>
          <cell r="H589"/>
          <cell r="I589"/>
          <cell r="J589"/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</row>
        <row r="590">
          <cell r="D590"/>
          <cell r="E590"/>
          <cell r="F590"/>
          <cell r="G590"/>
          <cell r="H590"/>
          <cell r="I590"/>
          <cell r="J590"/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</row>
        <row r="591">
          <cell r="D591"/>
          <cell r="E591"/>
          <cell r="F591"/>
          <cell r="G591"/>
          <cell r="H591"/>
          <cell r="I591"/>
          <cell r="J591"/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</row>
        <row r="592">
          <cell r="D592"/>
          <cell r="E592"/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</row>
        <row r="593">
          <cell r="D593"/>
          <cell r="E593"/>
          <cell r="F593"/>
          <cell r="G593"/>
          <cell r="H593"/>
          <cell r="I593"/>
          <cell r="J593"/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</row>
        <row r="594">
          <cell r="D594"/>
          <cell r="E594"/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</row>
        <row r="595">
          <cell r="D595"/>
          <cell r="E595"/>
          <cell r="F595"/>
          <cell r="G595"/>
          <cell r="H595"/>
          <cell r="I595"/>
          <cell r="J595"/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</row>
        <row r="596">
          <cell r="D596"/>
          <cell r="E596"/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</row>
        <row r="597">
          <cell r="D597"/>
          <cell r="E597"/>
          <cell r="F597"/>
          <cell r="G597"/>
          <cell r="H597"/>
          <cell r="I597"/>
          <cell r="J597"/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</row>
        <row r="598">
          <cell r="D598"/>
          <cell r="E598"/>
          <cell r="F598"/>
          <cell r="G598"/>
          <cell r="H598"/>
          <cell r="I598"/>
          <cell r="J598"/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</row>
        <row r="599">
          <cell r="D599"/>
          <cell r="E599"/>
          <cell r="F599"/>
          <cell r="G599"/>
          <cell r="H599"/>
          <cell r="I599"/>
          <cell r="J599"/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</row>
        <row r="600">
          <cell r="D600"/>
          <cell r="E600"/>
          <cell r="F600"/>
          <cell r="G600"/>
          <cell r="H600"/>
          <cell r="I600"/>
          <cell r="J600"/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</row>
        <row r="601">
          <cell r="D601"/>
          <cell r="E601"/>
          <cell r="F601"/>
          <cell r="G601"/>
          <cell r="H601"/>
          <cell r="I601"/>
          <cell r="J601"/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</row>
        <row r="602">
          <cell r="D602"/>
          <cell r="E602"/>
          <cell r="F602"/>
          <cell r="G602"/>
          <cell r="H602"/>
          <cell r="I602"/>
          <cell r="J602"/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</row>
        <row r="603">
          <cell r="D603"/>
          <cell r="E603"/>
          <cell r="F603"/>
          <cell r="G603"/>
          <cell r="H603"/>
          <cell r="I603"/>
          <cell r="J603"/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</row>
        <row r="604">
          <cell r="D604"/>
          <cell r="E604"/>
          <cell r="F604"/>
          <cell r="G604"/>
          <cell r="H604"/>
          <cell r="I604"/>
          <cell r="J604"/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</row>
        <row r="605">
          <cell r="D605"/>
          <cell r="E605"/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</row>
        <row r="606">
          <cell r="D606"/>
          <cell r="E606"/>
          <cell r="F606"/>
          <cell r="G606"/>
          <cell r="H606"/>
          <cell r="I606"/>
          <cell r="J606"/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</row>
        <row r="607">
          <cell r="D607"/>
          <cell r="E607"/>
          <cell r="F607"/>
          <cell r="G607"/>
          <cell r="H607"/>
          <cell r="I607"/>
          <cell r="J607"/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</row>
        <row r="608">
          <cell r="D608"/>
          <cell r="E608"/>
          <cell r="F608"/>
          <cell r="G608"/>
          <cell r="H608"/>
          <cell r="I608"/>
          <cell r="J608"/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</row>
        <row r="609">
          <cell r="D609"/>
          <cell r="E609"/>
          <cell r="F609"/>
          <cell r="G609"/>
          <cell r="H609"/>
          <cell r="I609"/>
          <cell r="J609"/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</row>
        <row r="610">
          <cell r="D610"/>
          <cell r="E610"/>
          <cell r="F610"/>
          <cell r="G610"/>
          <cell r="H610"/>
          <cell r="I610"/>
          <cell r="J610"/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</row>
        <row r="611">
          <cell r="D611"/>
          <cell r="E611"/>
          <cell r="F611"/>
          <cell r="G611"/>
          <cell r="H611"/>
          <cell r="I611"/>
          <cell r="J611"/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</row>
        <row r="612">
          <cell r="D612"/>
          <cell r="E612"/>
          <cell r="F612"/>
          <cell r="G612"/>
          <cell r="H612"/>
          <cell r="I612"/>
          <cell r="J612"/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</row>
        <row r="613">
          <cell r="D613"/>
          <cell r="E613"/>
          <cell r="F613"/>
          <cell r="G613"/>
          <cell r="H613"/>
          <cell r="I613"/>
          <cell r="J613"/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</row>
        <row r="614">
          <cell r="D614"/>
          <cell r="E614"/>
          <cell r="F614"/>
          <cell r="G614"/>
          <cell r="H614"/>
          <cell r="I614"/>
          <cell r="J614"/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</row>
        <row r="615">
          <cell r="D615"/>
          <cell r="E615"/>
          <cell r="F615"/>
          <cell r="G615"/>
          <cell r="H615"/>
          <cell r="I615"/>
          <cell r="J615"/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</row>
        <row r="616">
          <cell r="D616"/>
          <cell r="E616"/>
          <cell r="F616"/>
          <cell r="G616"/>
          <cell r="H616"/>
          <cell r="I616"/>
          <cell r="J616"/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</row>
        <row r="617">
          <cell r="D617"/>
          <cell r="E617"/>
          <cell r="F617"/>
          <cell r="G617"/>
          <cell r="H617"/>
          <cell r="I617"/>
          <cell r="J617"/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</row>
        <row r="618">
          <cell r="D618"/>
          <cell r="E618"/>
          <cell r="F618"/>
          <cell r="G618"/>
          <cell r="H618"/>
          <cell r="I618"/>
          <cell r="J618"/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</row>
        <row r="619">
          <cell r="D619"/>
          <cell r="E619"/>
          <cell r="F619"/>
          <cell r="G619"/>
          <cell r="H619"/>
          <cell r="I619"/>
          <cell r="J619"/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</row>
        <row r="620">
          <cell r="D620"/>
          <cell r="E620"/>
          <cell r="F620"/>
          <cell r="G620"/>
          <cell r="H620"/>
          <cell r="I620"/>
          <cell r="J620"/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</row>
        <row r="621">
          <cell r="D621"/>
          <cell r="E621"/>
          <cell r="F621"/>
          <cell r="G621"/>
          <cell r="H621"/>
          <cell r="I621"/>
          <cell r="J621"/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</row>
        <row r="622">
          <cell r="D622"/>
          <cell r="E622"/>
          <cell r="F622"/>
          <cell r="G622"/>
          <cell r="H622"/>
          <cell r="I622"/>
          <cell r="J622"/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</row>
        <row r="623">
          <cell r="D623"/>
          <cell r="E623"/>
          <cell r="F623"/>
          <cell r="G623"/>
          <cell r="H623"/>
          <cell r="I623"/>
          <cell r="J623"/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</row>
        <row r="624">
          <cell r="D624"/>
          <cell r="E624"/>
          <cell r="F624"/>
          <cell r="G624"/>
          <cell r="H624"/>
          <cell r="I624"/>
          <cell r="J624"/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</row>
        <row r="625">
          <cell r="D625"/>
          <cell r="E625"/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</row>
        <row r="626">
          <cell r="D626"/>
          <cell r="E626"/>
          <cell r="F626"/>
          <cell r="G626"/>
          <cell r="H626"/>
          <cell r="I626"/>
          <cell r="J626"/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</row>
        <row r="627">
          <cell r="D627"/>
          <cell r="E627"/>
          <cell r="F627"/>
          <cell r="G627"/>
          <cell r="H627"/>
          <cell r="I627"/>
          <cell r="J627"/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</row>
        <row r="628">
          <cell r="D628"/>
          <cell r="E628"/>
          <cell r="F628"/>
          <cell r="G628"/>
          <cell r="H628"/>
          <cell r="I628"/>
          <cell r="J628"/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</row>
        <row r="629">
          <cell r="D629"/>
          <cell r="E629"/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</row>
        <row r="630">
          <cell r="D630"/>
          <cell r="E630"/>
          <cell r="F630"/>
          <cell r="G630"/>
          <cell r="H630"/>
          <cell r="I630"/>
          <cell r="J630"/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</row>
        <row r="631">
          <cell r="D631"/>
          <cell r="E631"/>
          <cell r="F631"/>
          <cell r="G631"/>
          <cell r="H631"/>
          <cell r="I631"/>
          <cell r="J631"/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</row>
        <row r="632">
          <cell r="D632"/>
          <cell r="E632"/>
          <cell r="F632"/>
          <cell r="G632"/>
          <cell r="H632"/>
          <cell r="I632"/>
          <cell r="J632"/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</row>
        <row r="633">
          <cell r="D633"/>
          <cell r="E633"/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</row>
        <row r="634">
          <cell r="D634"/>
          <cell r="E634"/>
          <cell r="F634"/>
          <cell r="G634"/>
          <cell r="H634"/>
          <cell r="I634"/>
          <cell r="J634"/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</row>
        <row r="635">
          <cell r="D635"/>
          <cell r="E635"/>
          <cell r="F635"/>
          <cell r="G635"/>
          <cell r="H635"/>
          <cell r="I635"/>
          <cell r="J635"/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</row>
        <row r="636">
          <cell r="D636"/>
          <cell r="E636"/>
          <cell r="F636"/>
          <cell r="G636"/>
          <cell r="H636"/>
          <cell r="I636"/>
          <cell r="J636"/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</row>
        <row r="637">
          <cell r="D637"/>
          <cell r="E637"/>
          <cell r="F637"/>
          <cell r="G637"/>
          <cell r="H637"/>
          <cell r="I637"/>
          <cell r="J637"/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</row>
        <row r="638">
          <cell r="D638"/>
          <cell r="E638"/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</row>
        <row r="639">
          <cell r="D639"/>
          <cell r="E639"/>
          <cell r="F639"/>
          <cell r="G639"/>
          <cell r="H639"/>
          <cell r="I639"/>
          <cell r="J639"/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</row>
        <row r="640">
          <cell r="D640"/>
          <cell r="E640"/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</row>
        <row r="641">
          <cell r="D641"/>
          <cell r="E641"/>
          <cell r="F641"/>
          <cell r="G641"/>
          <cell r="H641"/>
          <cell r="I641"/>
          <cell r="J641"/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</row>
        <row r="642">
          <cell r="D642"/>
          <cell r="E642"/>
          <cell r="F642"/>
          <cell r="G642"/>
          <cell r="H642"/>
          <cell r="I642"/>
          <cell r="J642"/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</row>
        <row r="643">
          <cell r="D643"/>
          <cell r="E643"/>
          <cell r="F643"/>
          <cell r="G643"/>
          <cell r="H643"/>
          <cell r="I643"/>
          <cell r="J643"/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</row>
        <row r="644">
          <cell r="D644"/>
          <cell r="E644"/>
          <cell r="F644"/>
          <cell r="G644"/>
          <cell r="H644"/>
          <cell r="I644"/>
          <cell r="J644"/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</row>
        <row r="645">
          <cell r="D645"/>
          <cell r="E645"/>
          <cell r="F645"/>
          <cell r="G645"/>
          <cell r="H645"/>
          <cell r="I645"/>
          <cell r="J645"/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</row>
        <row r="646">
          <cell r="D646"/>
          <cell r="E646"/>
          <cell r="F646"/>
          <cell r="G646"/>
          <cell r="H646"/>
          <cell r="I646"/>
          <cell r="J646"/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</row>
        <row r="647">
          <cell r="D647"/>
          <cell r="E647"/>
          <cell r="F647"/>
          <cell r="G647"/>
          <cell r="H647"/>
          <cell r="I647"/>
          <cell r="J647"/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</row>
        <row r="648">
          <cell r="D648"/>
          <cell r="E648"/>
          <cell r="F648"/>
          <cell r="G648"/>
          <cell r="H648"/>
          <cell r="I648"/>
          <cell r="J648"/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</row>
        <row r="649">
          <cell r="D649"/>
          <cell r="E649"/>
          <cell r="F649"/>
          <cell r="G649"/>
          <cell r="H649"/>
          <cell r="I649"/>
          <cell r="J649"/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</row>
        <row r="650">
          <cell r="D650"/>
          <cell r="E650"/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</row>
        <row r="651">
          <cell r="D651"/>
          <cell r="E651"/>
          <cell r="F651"/>
          <cell r="G651"/>
          <cell r="H651"/>
          <cell r="I651"/>
          <cell r="J651"/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</row>
        <row r="652">
          <cell r="D652"/>
          <cell r="E652"/>
          <cell r="F652"/>
          <cell r="G652"/>
          <cell r="H652"/>
          <cell r="I652"/>
          <cell r="J652"/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</row>
        <row r="653">
          <cell r="D653"/>
          <cell r="E653"/>
          <cell r="F653"/>
          <cell r="G653"/>
          <cell r="H653"/>
          <cell r="I653"/>
          <cell r="J653"/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</row>
        <row r="654">
          <cell r="D654"/>
          <cell r="E654"/>
          <cell r="F654"/>
          <cell r="G654"/>
          <cell r="H654"/>
          <cell r="I654"/>
          <cell r="J654"/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</row>
        <row r="655">
          <cell r="D655"/>
          <cell r="E655"/>
          <cell r="F655"/>
          <cell r="G655"/>
          <cell r="H655"/>
          <cell r="I655"/>
          <cell r="J655"/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</row>
        <row r="656">
          <cell r="D656"/>
          <cell r="E656"/>
          <cell r="F656"/>
          <cell r="G656"/>
          <cell r="H656"/>
          <cell r="I656"/>
          <cell r="J656"/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</row>
        <row r="657">
          <cell r="D657"/>
          <cell r="E657"/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</row>
        <row r="658">
          <cell r="D658"/>
          <cell r="E658"/>
          <cell r="F658"/>
          <cell r="G658"/>
          <cell r="H658"/>
          <cell r="I658"/>
          <cell r="J658"/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</row>
        <row r="659">
          <cell r="D659"/>
          <cell r="E659"/>
          <cell r="F659"/>
          <cell r="G659"/>
          <cell r="H659"/>
          <cell r="I659"/>
          <cell r="J659"/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</row>
        <row r="660">
          <cell r="D660"/>
          <cell r="E660"/>
          <cell r="F660"/>
          <cell r="G660"/>
          <cell r="H660"/>
          <cell r="I660"/>
          <cell r="J660"/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</row>
        <row r="661">
          <cell r="D661"/>
          <cell r="E661"/>
          <cell r="F661"/>
          <cell r="G661"/>
          <cell r="H661"/>
          <cell r="I661"/>
          <cell r="J661"/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</row>
        <row r="662">
          <cell r="D662"/>
          <cell r="E662"/>
          <cell r="F662"/>
          <cell r="G662"/>
          <cell r="H662"/>
          <cell r="I662"/>
          <cell r="J662"/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</row>
        <row r="663">
          <cell r="D663"/>
          <cell r="E663"/>
          <cell r="F663"/>
          <cell r="G663"/>
          <cell r="H663"/>
          <cell r="I663"/>
          <cell r="J663"/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</row>
        <row r="664">
          <cell r="D664"/>
          <cell r="E664"/>
          <cell r="F664"/>
          <cell r="G664"/>
          <cell r="H664"/>
          <cell r="I664"/>
          <cell r="J664"/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</row>
        <row r="665">
          <cell r="D665"/>
          <cell r="E665"/>
          <cell r="F665"/>
          <cell r="G665"/>
          <cell r="H665"/>
          <cell r="I665"/>
          <cell r="J665"/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</row>
        <row r="666">
          <cell r="D666"/>
          <cell r="E666"/>
          <cell r="F666"/>
          <cell r="G666"/>
          <cell r="H666"/>
          <cell r="I666"/>
          <cell r="J666"/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</row>
        <row r="667">
          <cell r="D667"/>
          <cell r="E667"/>
          <cell r="F667"/>
          <cell r="G667"/>
          <cell r="H667"/>
          <cell r="I667"/>
          <cell r="J667"/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</row>
        <row r="668">
          <cell r="D668"/>
          <cell r="E668"/>
          <cell r="F668"/>
          <cell r="G668"/>
          <cell r="H668"/>
          <cell r="I668"/>
          <cell r="J668"/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</row>
        <row r="669">
          <cell r="D669"/>
          <cell r="E669"/>
          <cell r="F669"/>
          <cell r="G669"/>
          <cell r="H669"/>
          <cell r="I669"/>
          <cell r="J669"/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</row>
        <row r="670">
          <cell r="D670"/>
          <cell r="E670"/>
          <cell r="F670"/>
          <cell r="G670"/>
          <cell r="H670"/>
          <cell r="I670"/>
          <cell r="J670"/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</row>
        <row r="671">
          <cell r="D671"/>
          <cell r="E671"/>
          <cell r="F671"/>
          <cell r="G671"/>
          <cell r="H671"/>
          <cell r="I671"/>
          <cell r="J671"/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</row>
        <row r="672">
          <cell r="D672"/>
          <cell r="E672"/>
          <cell r="F672"/>
          <cell r="G672"/>
          <cell r="H672"/>
          <cell r="I672"/>
          <cell r="J672"/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</row>
        <row r="673">
          <cell r="D673"/>
          <cell r="E673"/>
          <cell r="F673"/>
          <cell r="G673"/>
          <cell r="H673"/>
          <cell r="I673"/>
          <cell r="J673"/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</row>
        <row r="674">
          <cell r="D674"/>
          <cell r="E674"/>
          <cell r="F674"/>
          <cell r="G674"/>
          <cell r="H674"/>
          <cell r="I674"/>
          <cell r="J674"/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</row>
        <row r="675">
          <cell r="D675"/>
          <cell r="E675"/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</row>
        <row r="676">
          <cell r="D676"/>
          <cell r="E676"/>
          <cell r="F676"/>
          <cell r="G676"/>
          <cell r="H676"/>
          <cell r="I676"/>
          <cell r="J676"/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</row>
        <row r="677">
          <cell r="D677"/>
          <cell r="E677"/>
          <cell r="F677"/>
          <cell r="G677"/>
          <cell r="H677"/>
          <cell r="I677"/>
          <cell r="J677"/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</row>
        <row r="678">
          <cell r="D678"/>
          <cell r="E678"/>
          <cell r="F678"/>
          <cell r="G678"/>
          <cell r="H678"/>
          <cell r="I678"/>
          <cell r="J678"/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</row>
        <row r="679">
          <cell r="D679"/>
          <cell r="E679"/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</row>
        <row r="680">
          <cell r="D680"/>
          <cell r="E680"/>
          <cell r="F680"/>
          <cell r="G680"/>
          <cell r="H680"/>
          <cell r="I680"/>
          <cell r="J680"/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</row>
        <row r="681">
          <cell r="D681"/>
          <cell r="E681"/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</row>
        <row r="682">
          <cell r="D682"/>
          <cell r="E682"/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</row>
        <row r="683">
          <cell r="D683"/>
          <cell r="E683"/>
          <cell r="F683"/>
          <cell r="G683"/>
          <cell r="H683"/>
          <cell r="I683"/>
          <cell r="J683"/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</row>
        <row r="684">
          <cell r="D684"/>
          <cell r="E684"/>
          <cell r="F684"/>
          <cell r="G684"/>
          <cell r="H684"/>
          <cell r="I684"/>
          <cell r="J684"/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</row>
        <row r="685">
          <cell r="D685"/>
          <cell r="E685"/>
          <cell r="F685"/>
          <cell r="G685"/>
          <cell r="H685"/>
          <cell r="I685"/>
          <cell r="J685"/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</row>
        <row r="686">
          <cell r="D686"/>
          <cell r="E686"/>
          <cell r="F686"/>
          <cell r="G686"/>
          <cell r="H686"/>
          <cell r="I686"/>
          <cell r="J686"/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</row>
        <row r="687">
          <cell r="D687"/>
          <cell r="E687"/>
          <cell r="F687"/>
          <cell r="G687"/>
          <cell r="H687"/>
          <cell r="I687"/>
          <cell r="J687"/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</row>
        <row r="688">
          <cell r="D688"/>
          <cell r="E688"/>
          <cell r="F688"/>
          <cell r="G688"/>
          <cell r="H688"/>
          <cell r="I688"/>
          <cell r="J688"/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</row>
        <row r="689">
          <cell r="D689"/>
          <cell r="E689"/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</row>
        <row r="690">
          <cell r="D690"/>
          <cell r="E690"/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</row>
        <row r="691">
          <cell r="D691"/>
          <cell r="E691"/>
          <cell r="F691"/>
          <cell r="G691"/>
          <cell r="H691"/>
          <cell r="I691"/>
          <cell r="J691"/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</row>
        <row r="692">
          <cell r="D692"/>
          <cell r="E692"/>
          <cell r="F692"/>
          <cell r="G692"/>
          <cell r="H692"/>
          <cell r="I692"/>
          <cell r="J692"/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</row>
        <row r="693">
          <cell r="D693"/>
          <cell r="E693"/>
          <cell r="F693"/>
          <cell r="G693"/>
          <cell r="H693"/>
          <cell r="I693"/>
          <cell r="J693"/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</row>
        <row r="694">
          <cell r="D694"/>
          <cell r="E694"/>
          <cell r="F694"/>
          <cell r="G694"/>
          <cell r="H694"/>
          <cell r="I694"/>
          <cell r="J694"/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</row>
        <row r="695">
          <cell r="D695"/>
          <cell r="E695"/>
          <cell r="F695"/>
          <cell r="G695"/>
          <cell r="H695"/>
          <cell r="I695"/>
          <cell r="J695"/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</row>
        <row r="696">
          <cell r="D696"/>
          <cell r="E696"/>
          <cell r="F696"/>
          <cell r="G696"/>
          <cell r="H696"/>
          <cell r="I696"/>
          <cell r="J696"/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</row>
        <row r="697">
          <cell r="D697"/>
          <cell r="E697"/>
          <cell r="F697"/>
          <cell r="G697"/>
          <cell r="H697"/>
          <cell r="I697"/>
          <cell r="J697"/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</row>
        <row r="698">
          <cell r="D698"/>
          <cell r="E698"/>
          <cell r="F698"/>
          <cell r="G698"/>
          <cell r="H698"/>
          <cell r="I698"/>
          <cell r="J698"/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</row>
        <row r="699">
          <cell r="D699"/>
          <cell r="E699"/>
          <cell r="F699"/>
          <cell r="G699"/>
          <cell r="H699"/>
          <cell r="I699"/>
          <cell r="J699"/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</row>
        <row r="700">
          <cell r="D700"/>
          <cell r="E700"/>
          <cell r="F700"/>
          <cell r="G700"/>
          <cell r="H700"/>
          <cell r="I700"/>
          <cell r="J700"/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</row>
        <row r="701">
          <cell r="D701"/>
          <cell r="E701"/>
          <cell r="F701"/>
          <cell r="G701"/>
          <cell r="H701"/>
          <cell r="I701"/>
          <cell r="J701"/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</row>
        <row r="702">
          <cell r="D702"/>
          <cell r="E702"/>
          <cell r="F702"/>
          <cell r="G702"/>
          <cell r="H702"/>
          <cell r="I702"/>
          <cell r="J702"/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</row>
        <row r="703">
          <cell r="D703"/>
          <cell r="E703"/>
          <cell r="F703"/>
          <cell r="G703"/>
          <cell r="H703"/>
          <cell r="I703"/>
          <cell r="J703"/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</row>
        <row r="704">
          <cell r="D704"/>
          <cell r="E704"/>
          <cell r="F704"/>
          <cell r="G704"/>
          <cell r="H704"/>
          <cell r="I704"/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</row>
        <row r="705">
          <cell r="D705"/>
          <cell r="E705"/>
          <cell r="F705"/>
          <cell r="G705"/>
          <cell r="H705"/>
          <cell r="I705"/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</row>
        <row r="706">
          <cell r="D706"/>
          <cell r="E706"/>
          <cell r="F706"/>
          <cell r="G706"/>
          <cell r="H706"/>
          <cell r="I706"/>
          <cell r="J706"/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</row>
        <row r="707">
          <cell r="D707"/>
          <cell r="E707"/>
          <cell r="F707"/>
          <cell r="G707"/>
          <cell r="H707"/>
          <cell r="I707"/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</row>
        <row r="708">
          <cell r="D708"/>
          <cell r="E708"/>
          <cell r="F708"/>
          <cell r="G708"/>
          <cell r="H708"/>
          <cell r="I708"/>
          <cell r="J708"/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</row>
        <row r="709">
          <cell r="D709"/>
          <cell r="E709"/>
          <cell r="F709"/>
          <cell r="G709"/>
          <cell r="H709"/>
          <cell r="I709"/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</row>
        <row r="710">
          <cell r="D710"/>
          <cell r="E710"/>
          <cell r="F710"/>
          <cell r="G710"/>
          <cell r="H710"/>
          <cell r="I710"/>
          <cell r="J710"/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</row>
        <row r="711">
          <cell r="D711"/>
          <cell r="E711"/>
          <cell r="F711"/>
          <cell r="G711"/>
          <cell r="H711"/>
          <cell r="I711"/>
          <cell r="J711"/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</row>
        <row r="712">
          <cell r="D712"/>
          <cell r="E712"/>
          <cell r="F712"/>
          <cell r="G712"/>
          <cell r="H712"/>
          <cell r="I712"/>
          <cell r="J712"/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</row>
        <row r="713">
          <cell r="D713"/>
          <cell r="E713"/>
          <cell r="F713"/>
          <cell r="G713"/>
          <cell r="H713"/>
          <cell r="I713"/>
          <cell r="J713"/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</row>
        <row r="714">
          <cell r="D714"/>
          <cell r="E714"/>
          <cell r="F714"/>
          <cell r="G714"/>
          <cell r="H714"/>
          <cell r="I714"/>
          <cell r="J714"/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</row>
        <row r="715">
          <cell r="D715"/>
          <cell r="E715"/>
          <cell r="F715"/>
          <cell r="G715"/>
          <cell r="H715"/>
          <cell r="I715"/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</row>
        <row r="716">
          <cell r="D716"/>
          <cell r="E716"/>
          <cell r="F716"/>
          <cell r="G716"/>
          <cell r="H716"/>
          <cell r="I716"/>
          <cell r="J716"/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</row>
        <row r="717">
          <cell r="D717"/>
          <cell r="E717"/>
          <cell r="F717"/>
          <cell r="G717"/>
          <cell r="H717"/>
          <cell r="I717"/>
          <cell r="J717"/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</row>
        <row r="718">
          <cell r="D718"/>
          <cell r="E718"/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</row>
        <row r="719">
          <cell r="D719"/>
          <cell r="E719"/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</row>
        <row r="720">
          <cell r="D720"/>
          <cell r="E720"/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</row>
        <row r="721">
          <cell r="D721"/>
          <cell r="E721"/>
          <cell r="F721"/>
          <cell r="G721"/>
          <cell r="H721"/>
          <cell r="I721"/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</row>
        <row r="722">
          <cell r="D722"/>
          <cell r="E722"/>
          <cell r="F722"/>
          <cell r="G722"/>
          <cell r="H722"/>
          <cell r="I722"/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</row>
        <row r="723">
          <cell r="D723"/>
          <cell r="E723"/>
          <cell r="F723"/>
          <cell r="G723"/>
          <cell r="H723"/>
          <cell r="I723"/>
          <cell r="J723"/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</row>
        <row r="724">
          <cell r="D724"/>
          <cell r="E724"/>
          <cell r="F724"/>
          <cell r="G724"/>
          <cell r="H724"/>
          <cell r="I724"/>
          <cell r="J724"/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</row>
        <row r="725">
          <cell r="D725"/>
          <cell r="E725"/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</row>
        <row r="726">
          <cell r="D726"/>
          <cell r="E726"/>
          <cell r="F726"/>
          <cell r="G726"/>
          <cell r="H726"/>
          <cell r="I726"/>
          <cell r="J726"/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</row>
        <row r="727">
          <cell r="D727"/>
          <cell r="E727"/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</row>
        <row r="728">
          <cell r="D728"/>
          <cell r="E728"/>
          <cell r="F728"/>
          <cell r="G728"/>
          <cell r="H728"/>
          <cell r="I728"/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</row>
        <row r="729">
          <cell r="D729"/>
          <cell r="E729"/>
          <cell r="F729"/>
          <cell r="G729"/>
          <cell r="H729"/>
          <cell r="I729"/>
          <cell r="J729"/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</row>
        <row r="730">
          <cell r="D730"/>
          <cell r="E730"/>
          <cell r="F730"/>
          <cell r="G730"/>
          <cell r="H730"/>
          <cell r="I730"/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</row>
        <row r="731">
          <cell r="D731"/>
          <cell r="E731"/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</row>
        <row r="732">
          <cell r="D732"/>
          <cell r="E732"/>
          <cell r="F732"/>
          <cell r="G732"/>
          <cell r="H732"/>
          <cell r="I732"/>
          <cell r="J732"/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</row>
        <row r="733">
          <cell r="D733"/>
          <cell r="E733"/>
          <cell r="F733"/>
          <cell r="G733"/>
          <cell r="H733"/>
          <cell r="I733"/>
          <cell r="J733"/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</row>
        <row r="734">
          <cell r="D734"/>
          <cell r="E734"/>
          <cell r="F734"/>
          <cell r="G734"/>
          <cell r="H734"/>
          <cell r="I734"/>
          <cell r="J734"/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</row>
        <row r="735">
          <cell r="D735"/>
          <cell r="E735"/>
          <cell r="F735"/>
          <cell r="G735"/>
          <cell r="H735"/>
          <cell r="I735"/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</row>
        <row r="736">
          <cell r="D736"/>
          <cell r="E736"/>
          <cell r="F736"/>
          <cell r="G736"/>
          <cell r="H736"/>
          <cell r="I736"/>
          <cell r="J736"/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</row>
        <row r="737">
          <cell r="D737"/>
          <cell r="E737"/>
          <cell r="F737"/>
          <cell r="G737"/>
          <cell r="H737"/>
          <cell r="I737"/>
          <cell r="J737"/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</row>
        <row r="738">
          <cell r="D738"/>
          <cell r="E738"/>
          <cell r="F738"/>
          <cell r="G738"/>
          <cell r="H738"/>
          <cell r="I738"/>
          <cell r="J738"/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</row>
        <row r="739">
          <cell r="D739"/>
          <cell r="E739"/>
          <cell r="F739"/>
          <cell r="G739"/>
          <cell r="H739"/>
          <cell r="I739"/>
          <cell r="J739"/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</row>
        <row r="740">
          <cell r="D740"/>
          <cell r="E740"/>
          <cell r="F740"/>
          <cell r="G740"/>
          <cell r="H740"/>
          <cell r="I740"/>
          <cell r="J740"/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</row>
        <row r="741">
          <cell r="D741"/>
          <cell r="E741"/>
          <cell r="F741"/>
          <cell r="G741"/>
          <cell r="H741"/>
          <cell r="I741"/>
          <cell r="J741"/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</row>
        <row r="742">
          <cell r="D742"/>
          <cell r="E742"/>
          <cell r="F742"/>
          <cell r="G742"/>
          <cell r="H742"/>
          <cell r="I742"/>
          <cell r="J742"/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</row>
        <row r="743">
          <cell r="D743"/>
          <cell r="E743"/>
          <cell r="F743"/>
          <cell r="G743"/>
          <cell r="H743"/>
          <cell r="I743"/>
          <cell r="J743"/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</row>
        <row r="744">
          <cell r="D744"/>
          <cell r="E744"/>
          <cell r="F744"/>
          <cell r="G744"/>
          <cell r="H744"/>
          <cell r="I744"/>
          <cell r="J744"/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</row>
        <row r="745">
          <cell r="D745"/>
          <cell r="E745"/>
          <cell r="F745"/>
          <cell r="G745"/>
          <cell r="H745"/>
          <cell r="I745"/>
          <cell r="J745"/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</row>
        <row r="746">
          <cell r="D746"/>
          <cell r="E746"/>
          <cell r="F746"/>
          <cell r="G746"/>
          <cell r="H746"/>
          <cell r="I746"/>
          <cell r="J746"/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</row>
        <row r="747">
          <cell r="D747"/>
          <cell r="E747"/>
          <cell r="F747"/>
          <cell r="G747"/>
          <cell r="H747"/>
          <cell r="I747"/>
          <cell r="J747"/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</row>
        <row r="748">
          <cell r="D748"/>
          <cell r="E748"/>
          <cell r="F748"/>
          <cell r="G748"/>
          <cell r="H748"/>
          <cell r="I748"/>
          <cell r="J748"/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</row>
        <row r="749">
          <cell r="D749"/>
          <cell r="E749"/>
          <cell r="F749"/>
          <cell r="G749"/>
          <cell r="H749"/>
          <cell r="I749"/>
          <cell r="J749"/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</row>
        <row r="750">
          <cell r="D750"/>
          <cell r="E750"/>
          <cell r="F750"/>
          <cell r="G750"/>
          <cell r="H750"/>
          <cell r="I750"/>
          <cell r="J750"/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</row>
        <row r="751">
          <cell r="D751"/>
          <cell r="E751"/>
          <cell r="F751"/>
          <cell r="G751"/>
          <cell r="H751"/>
          <cell r="I751"/>
          <cell r="J751"/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</row>
        <row r="752">
          <cell r="D752"/>
          <cell r="E752"/>
          <cell r="F752"/>
          <cell r="G752"/>
          <cell r="H752"/>
          <cell r="I752"/>
          <cell r="J752"/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</row>
        <row r="753">
          <cell r="D753"/>
          <cell r="E753"/>
          <cell r="F753"/>
          <cell r="G753"/>
          <cell r="H753"/>
          <cell r="I753"/>
          <cell r="J753"/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</row>
        <row r="754">
          <cell r="D754"/>
          <cell r="E754"/>
          <cell r="F754"/>
          <cell r="G754"/>
          <cell r="H754"/>
          <cell r="I754"/>
          <cell r="J754"/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</row>
        <row r="755">
          <cell r="D755"/>
          <cell r="E755"/>
          <cell r="F755"/>
          <cell r="G755"/>
          <cell r="H755"/>
          <cell r="I755"/>
          <cell r="J755"/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</row>
        <row r="756">
          <cell r="D756"/>
          <cell r="E756"/>
          <cell r="F756"/>
          <cell r="G756"/>
          <cell r="H756"/>
          <cell r="I756"/>
          <cell r="J756"/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</row>
        <row r="757">
          <cell r="D757"/>
          <cell r="E757"/>
          <cell r="F757"/>
          <cell r="G757"/>
          <cell r="H757"/>
          <cell r="I757"/>
          <cell r="J757"/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</row>
        <row r="758">
          <cell r="D758"/>
          <cell r="E758"/>
          <cell r="F758"/>
          <cell r="G758"/>
          <cell r="H758"/>
          <cell r="I758"/>
          <cell r="J758"/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</row>
        <row r="759">
          <cell r="D759"/>
          <cell r="E759"/>
          <cell r="F759"/>
          <cell r="G759"/>
          <cell r="H759"/>
          <cell r="I759"/>
          <cell r="J759"/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</row>
        <row r="760">
          <cell r="D760"/>
          <cell r="E760"/>
          <cell r="F760"/>
          <cell r="G760"/>
          <cell r="H760"/>
          <cell r="I760"/>
          <cell r="J760"/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</row>
        <row r="761">
          <cell r="D761"/>
          <cell r="E761"/>
          <cell r="F761"/>
          <cell r="G761"/>
          <cell r="H761"/>
          <cell r="I761"/>
          <cell r="J761"/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</row>
        <row r="762">
          <cell r="D762"/>
          <cell r="E762"/>
          <cell r="F762"/>
          <cell r="G762"/>
          <cell r="H762"/>
          <cell r="I762"/>
          <cell r="J762"/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</row>
        <row r="763">
          <cell r="D763"/>
          <cell r="E763"/>
          <cell r="F763"/>
          <cell r="G763"/>
          <cell r="H763"/>
          <cell r="I763"/>
          <cell r="J763"/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</row>
        <row r="764">
          <cell r="D764"/>
          <cell r="E764"/>
          <cell r="F764"/>
          <cell r="G764"/>
          <cell r="H764"/>
          <cell r="I764"/>
          <cell r="J764"/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</row>
        <row r="765">
          <cell r="D765"/>
          <cell r="E765"/>
          <cell r="F765"/>
          <cell r="G765"/>
          <cell r="H765"/>
          <cell r="I765"/>
          <cell r="J765"/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</row>
        <row r="766">
          <cell r="D766"/>
          <cell r="E766"/>
          <cell r="F766"/>
          <cell r="G766"/>
          <cell r="H766"/>
          <cell r="I766"/>
          <cell r="J766"/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</row>
        <row r="767">
          <cell r="D767"/>
          <cell r="E767"/>
          <cell r="F767"/>
          <cell r="G767"/>
          <cell r="H767"/>
          <cell r="I767"/>
          <cell r="J767"/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</row>
        <row r="768">
          <cell r="D768"/>
          <cell r="E768"/>
          <cell r="F768"/>
          <cell r="G768"/>
          <cell r="H768"/>
          <cell r="I768"/>
          <cell r="J768"/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</row>
        <row r="769">
          <cell r="D769"/>
          <cell r="E769"/>
          <cell r="F769"/>
          <cell r="G769"/>
          <cell r="H769"/>
          <cell r="I769"/>
          <cell r="J769"/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</row>
        <row r="770">
          <cell r="D770"/>
          <cell r="E770"/>
          <cell r="F770"/>
          <cell r="G770"/>
          <cell r="H770"/>
          <cell r="I770"/>
          <cell r="J770"/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</row>
        <row r="771">
          <cell r="D771"/>
          <cell r="E771"/>
          <cell r="F771"/>
          <cell r="G771"/>
          <cell r="H771"/>
          <cell r="I771"/>
          <cell r="J771"/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</row>
        <row r="772">
          <cell r="D772"/>
          <cell r="E772"/>
          <cell r="F772"/>
          <cell r="G772"/>
          <cell r="H772"/>
          <cell r="I772"/>
          <cell r="J772"/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</row>
        <row r="773">
          <cell r="D773"/>
          <cell r="E773"/>
          <cell r="F773"/>
          <cell r="G773"/>
          <cell r="H773"/>
          <cell r="I773"/>
          <cell r="J773"/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E77EC10-F3AE-4603-99C0-475EC3485293}" autoFormatId="16" applyNumberFormats="0" applyBorderFormats="0" applyFontFormats="0" applyPatternFormats="0" applyAlignmentFormats="0" applyWidthHeightFormats="0">
  <queryTableRefresh nextId="5">
    <queryTableFields count="4">
      <queryTableField id="1" name="Account Code" tableColumnId="1"/>
      <queryTableField id="2" name="Account Description" tableColumnId="2"/>
      <queryTableField id="3" name="Date" tableColumnId="3"/>
      <queryTableField id="4" name="Amoun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3E8C69-1612-4456-8E7B-522776AA6643}" name="Table1__2" displayName="Table1__2" ref="A1:D22938" tableType="queryTable" totalsRowShown="0">
  <autoFilter ref="A1:D22938" xr:uid="{333E8C69-1612-4456-8E7B-522776AA6643}"/>
  <tableColumns count="4">
    <tableColumn id="1" xr3:uid="{FFE47D6F-E931-4570-AA1A-F9C20C5756DA}" uniqueName="1" name="Account Code" queryTableFieldId="1" dataDxfId="2"/>
    <tableColumn id="2" xr3:uid="{60DAC8F8-A7BC-4E20-8A73-648D27C17B03}" uniqueName="2" name="Account Description" queryTableFieldId="2" dataDxfId="1"/>
    <tableColumn id="3" xr3:uid="{6A8F02AA-5D96-4451-A770-CB27632A1656}" uniqueName="3" name="Date" queryTableFieldId="3" dataDxfId="0"/>
    <tableColumn id="4" xr3:uid="{CF347E01-600F-4583-90D8-D30AC2AC326F}" uniqueName="4" name="Amoun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E76F61-1B37-4467-9956-CDD5A1608CCD}" name="Table1" displayName="Table1" ref="A1:DQ344" totalsRowShown="0" headerRowDxfId="3" dataDxfId="4" headerRowCellStyle="Comma" dataCellStyle="Comma">
  <autoFilter ref="A1:DQ344" xr:uid="{1DE76F61-1B37-4467-9956-CDD5A1608CCD}"/>
  <tableColumns count="121">
    <tableColumn id="1" xr3:uid="{5CC77367-C946-40C2-9366-90EAE32782E7}" name="Account Code"/>
    <tableColumn id="2" xr3:uid="{E72A4C86-D2F2-47D3-B696-968F3E1F1C44}" name="Account Description"/>
    <tableColumn id="3" xr3:uid="{6A164F0B-5620-4011-AC97-9C38FF63F29F}" name="19-Jan"/>
    <tableColumn id="4" xr3:uid="{3BA3D17F-2579-4594-823F-CABC8A446787}" name="19-Feb"/>
    <tableColumn id="5" xr3:uid="{D4712BD7-04E5-40E2-A1D6-FA60189FD678}" name="19-Mar"/>
    <tableColumn id="6" xr3:uid="{CD381C2D-D7DC-4C53-8636-F21BC1E71285}" name="19-Apr"/>
    <tableColumn id="7" xr3:uid="{9B234EC3-BB6A-4CF1-955A-191B692183B9}" name="19-May"/>
    <tableColumn id="8" xr3:uid="{A8034CC9-4571-49D7-8B1A-C47C8D9B3B9D}" name="19-Jun"/>
    <tableColumn id="9" xr3:uid="{342705D8-608E-4732-86A7-77D4F991EA32}" name="19-Jul"/>
    <tableColumn id="10" xr3:uid="{2D317358-C2D1-485E-B8CD-8440C09607DE}" name="19-Aug"/>
    <tableColumn id="11" xr3:uid="{DE587908-B351-4FFB-91B7-7DF8D0767C2A}" name="19-Sep"/>
    <tableColumn id="12" xr3:uid="{E1947AAB-0E12-4070-A6B7-30664C65AF35}" name="19-Oct"/>
    <tableColumn id="13" xr3:uid="{69D006CF-9101-4B3C-B5A0-BD31D0A30290}" name="19-Nov"/>
    <tableColumn id="14" xr3:uid="{1C0B2F2C-E47B-40DD-998E-AC9EE62EFB7D}" name="19-Dec" dataDxfId="65" dataCellStyle="Comma"/>
    <tableColumn id="15" xr3:uid="{2ED16778-5AC0-4D6C-BD3F-5F96BD8FFCF4}" name="YTD-19" dataDxfId="64" dataCellStyle="Comma"/>
    <tableColumn id="16" xr3:uid="{35E8F102-0318-422A-9378-9F54B45D1C68}" name="20-Jan"/>
    <tableColumn id="17" xr3:uid="{CA6D11F3-36F2-4D65-85F9-E1856D84C6B3}" name="20-Feb"/>
    <tableColumn id="18" xr3:uid="{A945708D-82D9-4E9C-B956-EE1183B98524}" name="20-Mar"/>
    <tableColumn id="19" xr3:uid="{C5F882EE-7391-4903-A236-E930180B4BAF}" name="20-Apr"/>
    <tableColumn id="20" xr3:uid="{96953303-CA56-4CA0-AA39-EDB66EDD8D02}" name="20-May"/>
    <tableColumn id="21" xr3:uid="{CB84A735-86CF-4E71-8BB7-2FB2D6591D84}" name="20-Jun"/>
    <tableColumn id="22" xr3:uid="{254B4D7D-7D0C-4ECC-883C-0282B524CC3B}" name="20-Jul"/>
    <tableColumn id="23" xr3:uid="{C83D4D86-E025-456A-ABE3-6F4DA9E89DCD}" name="20-Aug"/>
    <tableColumn id="24" xr3:uid="{2602B9FD-5692-4C5D-9766-D5B0812453BE}" name="20-Sep"/>
    <tableColumn id="25" xr3:uid="{98D62255-616B-48F4-9FFF-8199DAE5CD01}" name="20-Oct"/>
    <tableColumn id="26" xr3:uid="{90D27355-FF16-4B0D-BE16-64A92B2FCC55}" name="20-Nov"/>
    <tableColumn id="27" xr3:uid="{0FAB3E01-91EF-45BB-9BBB-36CCDAC8D5F9}" name="20-Dec"/>
    <tableColumn id="28" xr3:uid="{5B42DDA6-8ABF-47EC-BC7D-6EB79A345B2D}" name="YTD-20" dataDxfId="63" dataCellStyle="Comma"/>
    <tableColumn id="29" xr3:uid="{458DEB89-14CE-4F78-AAC8-E1D897E874F0}" name="Column1"/>
    <tableColumn id="30" xr3:uid="{7091613E-04E6-4133-B98F-CEA5606D2BFF}" name="21-Jan"/>
    <tableColumn id="31" xr3:uid="{E5424A83-BF5C-4DEF-8EF8-8FBE546FF565}" name="21-Feb"/>
    <tableColumn id="32" xr3:uid="{2533167A-ED63-4CBC-9328-734EC36B4F8A}" name="21-Mar"/>
    <tableColumn id="33" xr3:uid="{E874EB40-FD4E-471A-8128-9525634B6143}" name="21-Apr"/>
    <tableColumn id="34" xr3:uid="{DB370804-F963-4FE5-80D6-A60CF6D388F9}" name="21-May"/>
    <tableColumn id="35" xr3:uid="{11B893E9-5870-45AE-916F-264ED87C5576}" name="21-Jun"/>
    <tableColumn id="36" xr3:uid="{BD8272F8-AF06-42F3-8C48-2DE930443266}" name="21-Jul"/>
    <tableColumn id="37" xr3:uid="{E32D365A-433D-4901-90ED-C25B296EE993}" name="21-Aug"/>
    <tableColumn id="38" xr3:uid="{6F75DDEE-C3E0-4C32-A972-8E801E3F22DE}" name="21-Sep"/>
    <tableColumn id="39" xr3:uid="{C9F9DB53-525E-4DBC-81CF-782E3509765F}" name="21-Oct"/>
    <tableColumn id="40" xr3:uid="{2E9BC843-C3A2-4FCC-B6C1-76C0D2298BCC}" name="30-Nov"/>
    <tableColumn id="41" xr3:uid="{F64C6C89-FFAE-4550-B91C-DE930BCDA7EB}" name="31-Dec"/>
    <tableColumn id="42" xr3:uid="{D88E1A8A-4AE4-49C8-AF92-78BBF4C17DAE}" name="YTD-21" dataDxfId="62" dataCellStyle="Comma"/>
    <tableColumn id="43" xr3:uid="{A8083041-9647-4462-B01B-CEE1D9C7C633}" name="Column2"/>
    <tableColumn id="44" xr3:uid="{49DDBA47-0940-440F-8591-96C0EA40881B}" name="Jan-22"/>
    <tableColumn id="45" xr3:uid="{57B35613-8BD4-4D99-9FED-1D8B7C1E42AE}" name="Feb-22"/>
    <tableColumn id="46" xr3:uid="{2B13C5E9-6B40-4D31-8EBE-2F21E0FC61F3}" name="Mar-22"/>
    <tableColumn id="47" xr3:uid="{6552D79D-944F-4F0D-A538-826D06AFFBF1}" name="Apr-22"/>
    <tableColumn id="48" xr3:uid="{B8EB7EAB-D551-4A5B-A4A4-5BF9C2D1C00D}" name="May-22"/>
    <tableColumn id="49" xr3:uid="{2CF39740-F2EF-4595-801A-27F69CE58E3B}" name="Jun-22"/>
    <tableColumn id="50" xr3:uid="{9962101E-F1C0-4176-BF72-54565BAA83C3}" name="Jul-22"/>
    <tableColumn id="51" xr3:uid="{3CC3D922-829A-4C4F-ABAC-EF585A6C4F59}" name="Aug-22"/>
    <tableColumn id="52" xr3:uid="{4C6A9488-FA33-44B8-B027-D7EF3C381F9A}" name="Sep-22"/>
    <tableColumn id="53" xr3:uid="{D9C09C94-5DA9-45EA-8527-F2E64BA02CAC}" name="Oct-22"/>
    <tableColumn id="54" xr3:uid="{1E014D60-EAD4-49E2-83E5-7B3CF29DE81F}" name="Nov-22"/>
    <tableColumn id="55" xr3:uid="{77CA85CF-EAA3-4032-8105-EB997B5E4A92}" name="Dec-22"/>
    <tableColumn id="56" xr3:uid="{F63B274B-FE00-4938-9749-B440DF1CB648}" name="YTD-22" dataDxfId="61"/>
    <tableColumn id="57" xr3:uid="{D51610B4-154A-4D05-8D92-4D3D5131DD7C}" name="Jan-23"/>
    <tableColumn id="58" xr3:uid="{A75F221D-E810-4711-B348-A470EBD2C4D9}" name="Feb-23"/>
    <tableColumn id="59" xr3:uid="{D1C23FB2-09BA-4F34-AEB1-22529524BE3A}" name="Mar-23"/>
    <tableColumn id="60" xr3:uid="{0E754BA6-D15E-4686-B91A-BE06258A6871}" name="Apr-23"/>
    <tableColumn id="61" xr3:uid="{F9570A8F-8EB0-419E-A04A-7A13AA70E5A2}" name="May-23"/>
    <tableColumn id="62" xr3:uid="{58108215-9604-4EF4-8828-919D41C85007}" name="Jun-23"/>
    <tableColumn id="63" xr3:uid="{9350153B-9CC7-4F6F-856B-EFD348D66D41}" name="Jul-23"/>
    <tableColumn id="64" xr3:uid="{4288C175-B70E-459E-8BE0-6DDA5AD6B0A1}" name="Aug-23"/>
    <tableColumn id="65" xr3:uid="{695A0D46-8BF6-418C-B09C-33704FC84A62}" name="Sep-23" dataDxfId="60" dataCellStyle="Comma"/>
    <tableColumn id="66" xr3:uid="{C4ADFC8B-4D9C-48DC-8925-8CC59191DB01}" name="Oct-23" dataDxfId="59" dataCellStyle="Comma"/>
    <tableColumn id="67" xr3:uid="{977E8F0B-2870-4728-BB4D-700F23AD9E5D}" name="Nov-23" dataDxfId="58" dataCellStyle="Comma"/>
    <tableColumn id="68" xr3:uid="{D914A7A6-CB4D-4EFA-A407-E6F848D88C60}" name="Dec-23" dataDxfId="57" dataCellStyle="Comma"/>
    <tableColumn id="69" xr3:uid="{11BCB3F4-A8FD-46CD-B82F-78DD2371200E}" name="YTD-23" dataDxfId="56" dataCellStyle="Comma"/>
    <tableColumn id="70" xr3:uid="{9A99E60F-8F56-40B3-A026-7456EA5FD7FF}" name="Jan-24" dataDxfId="55" dataCellStyle="Comma"/>
    <tableColumn id="71" xr3:uid="{C3F3B588-651F-45E7-81ED-A87B485F983B}" name="Feb-24" dataDxfId="54" dataCellStyle="Comma"/>
    <tableColumn id="72" xr3:uid="{043D0982-E432-4604-A1F4-F5BEEBB19EDF}" name="Mar-24" dataDxfId="53" dataCellStyle="Comma"/>
    <tableColumn id="73" xr3:uid="{C3293ED8-3339-443A-9C48-B7052B48CB4B}" name="Apr-24" dataDxfId="52" dataCellStyle="Comma"/>
    <tableColumn id="74" xr3:uid="{4B08A09B-A20E-48A4-A6EC-BBC7A583BE04}" name="May-24" dataDxfId="51" dataCellStyle="Comma"/>
    <tableColumn id="75" xr3:uid="{9E27F7EF-980A-4ABE-813E-8FB03950A28D}" name="Jun-24" dataDxfId="50" dataCellStyle="Comma"/>
    <tableColumn id="76" xr3:uid="{2E6D5036-A1F5-4BF7-BF99-8F145E6D4561}" name="Jul-24" dataDxfId="49" dataCellStyle="Comma"/>
    <tableColumn id="77" xr3:uid="{828A555A-A7B0-4A3D-A4F6-D480023BB116}" name="Aug-24" dataDxfId="48" dataCellStyle="Comma"/>
    <tableColumn id="78" xr3:uid="{A0666E45-C9F7-4E52-B185-92BC9D697D0C}" name="Sep-24" dataDxfId="47" dataCellStyle="Comma"/>
    <tableColumn id="79" xr3:uid="{3CCCFADC-E41B-4677-A94A-02F5686FBCD4}" name="Oct-24" dataDxfId="46" dataCellStyle="Comma"/>
    <tableColumn id="80" xr3:uid="{031568BC-9B49-46B8-8B8C-F26CED6D37DF}" name="Nov-24" dataDxfId="45" dataCellStyle="Comma"/>
    <tableColumn id="81" xr3:uid="{6A990E64-7EC8-44D2-8688-DCE8BA5E0D79}" name="Dec-24" dataDxfId="44" dataCellStyle="Comma"/>
    <tableColumn id="82" xr3:uid="{E9090CA6-9214-4FDF-B29C-6ADE22C73B3E}" name="YTD-24" dataDxfId="43" dataCellStyle="Comma"/>
    <tableColumn id="83" xr3:uid="{5FDEB23F-6535-4F1F-8F6D-E56415E9C374}" name="Jan-25" dataDxfId="42" dataCellStyle="Comma"/>
    <tableColumn id="84" xr3:uid="{84676F79-7BEC-4BB8-9532-475F8234EEBC}" name="Feb-25" dataDxfId="41" dataCellStyle="Comma"/>
    <tableColumn id="85" xr3:uid="{6F91FD2E-2BFD-49AD-A183-99314520C22C}" name="Mar-25" dataDxfId="40" dataCellStyle="Comma"/>
    <tableColumn id="86" xr3:uid="{AAE9BE60-0B16-4E04-BA1F-50663A9C6F83}" name="Apr-25" dataDxfId="39" dataCellStyle="Comma"/>
    <tableColumn id="87" xr3:uid="{CE50F94D-9D1F-491C-9B0B-5D043C42ED32}" name="May-25" dataDxfId="38" dataCellStyle="Comma"/>
    <tableColumn id="88" xr3:uid="{00853EEC-3EDB-41FD-82EB-DFFF619AFEF2}" name="Jun-25" dataDxfId="37" dataCellStyle="Comma"/>
    <tableColumn id="89" xr3:uid="{259A8231-D394-4C99-BA42-6173145CB750}" name="Jul-25" dataDxfId="36" dataCellStyle="Comma"/>
    <tableColumn id="90" xr3:uid="{1A0CC201-EBC8-449B-B8DA-1C7931F73254}" name="Aug-25" dataDxfId="35" dataCellStyle="Comma"/>
    <tableColumn id="91" xr3:uid="{2021B41F-0CC2-4DAD-9F00-FD8E2E03AC10}" name="Sep-25" dataDxfId="34" dataCellStyle="Comma"/>
    <tableColumn id="92" xr3:uid="{6285D16C-8BCF-445E-838C-43F2B9350BC2}" name="Oct-25" dataDxfId="33" dataCellStyle="Comma"/>
    <tableColumn id="93" xr3:uid="{47F705E7-AC95-4DA2-86BC-7E352E0F09BE}" name="Nov-25" dataDxfId="32" dataCellStyle="Comma"/>
    <tableColumn id="94" xr3:uid="{D12FCF26-C7EB-4DA3-8F60-C26B51B1B08E}" name="Dec-25" dataDxfId="31" dataCellStyle="Comma"/>
    <tableColumn id="95" xr3:uid="{A18DE93C-E35D-4942-B583-045068A8D978}" name="YTD-25" dataDxfId="30" dataCellStyle="Comma"/>
    <tableColumn id="96" xr3:uid="{C11D9AB4-63F4-4443-A128-A59FAE466EAE}" name="Jan-26" dataDxfId="29" dataCellStyle="Comma"/>
    <tableColumn id="97" xr3:uid="{CB6575A4-FEEF-413A-8355-C1AF1105FCF4}" name="Feb-26" dataDxfId="28" dataCellStyle="Comma"/>
    <tableColumn id="98" xr3:uid="{C8CF4A1F-22EA-46AE-BE91-C8B32593234F}" name="Mar-26" dataDxfId="27" dataCellStyle="Comma"/>
    <tableColumn id="99" xr3:uid="{57DA54C9-EB33-46E2-875C-FB04D7883A6A}" name="Apr-26" dataDxfId="26" dataCellStyle="Comma"/>
    <tableColumn id="100" xr3:uid="{A155031C-23A0-4059-84E2-9B4DB768BE36}" name="May-26" dataDxfId="25" dataCellStyle="Comma"/>
    <tableColumn id="101" xr3:uid="{BCF18342-A13E-4186-ABF6-3F807699C15C}" name="Jun-26" dataDxfId="24" dataCellStyle="Comma"/>
    <tableColumn id="102" xr3:uid="{A8356228-FABA-4B52-9A39-5C903DD239AD}" name="Jul-26" dataDxfId="23" dataCellStyle="Comma"/>
    <tableColumn id="103" xr3:uid="{1F9473BC-C44D-4AF4-B4AA-A184B30D9AE8}" name="Aug-26" dataDxfId="22" dataCellStyle="Comma"/>
    <tableColumn id="104" xr3:uid="{3BF6A167-9AA2-4517-8981-5807D111A046}" name="Sep-26" dataDxfId="21" dataCellStyle="Comma"/>
    <tableColumn id="105" xr3:uid="{FDAEC9B1-0230-4ED5-A58C-519E39B8CBBA}" name="Oct-26" dataDxfId="20" dataCellStyle="Comma"/>
    <tableColumn id="106" xr3:uid="{B6C3FC84-6AB0-4124-8F7F-ACF3C40FE8EA}" name="Nov-26" dataDxfId="19" dataCellStyle="Comma"/>
    <tableColumn id="107" xr3:uid="{0509C029-6415-4AAE-91FB-D86E0EAC085F}" name="Dec-26" dataDxfId="18" dataCellStyle="Comma"/>
    <tableColumn id="108" xr3:uid="{807A7F7A-0052-457D-97E0-09FD6C290D6F}" name="YTD-26" dataDxfId="17" dataCellStyle="Comma"/>
    <tableColumn id="109" xr3:uid="{50CE1619-D82B-471B-AB75-9C64DCCB7124}" name="Column3"/>
    <tableColumn id="110" xr3:uid="{06C4C729-188A-46AF-80D5-ED039FAFD025}" name="Jan-27" dataDxfId="16" dataCellStyle="Comma"/>
    <tableColumn id="111" xr3:uid="{AAEE34F0-4096-4395-B925-3CAAC46AABED}" name="Feb-27" dataDxfId="15" dataCellStyle="Comma"/>
    <tableColumn id="112" xr3:uid="{B2523119-0BBE-4075-90D3-A5AC04A046A5}" name="Mar-27" dataDxfId="14" dataCellStyle="Comma"/>
    <tableColumn id="113" xr3:uid="{96FC1854-764A-4916-AE58-26B513D0F251}" name="Apr-27" dataDxfId="13" dataCellStyle="Comma"/>
    <tableColumn id="114" xr3:uid="{329D75E1-5883-4F72-A9C9-0B08EE2CF33A}" name="May-27" dataDxfId="12" dataCellStyle="Comma"/>
    <tableColumn id="115" xr3:uid="{B77A9203-BBFE-4182-94F5-CB8274A12D1C}" name="Jun-27" dataDxfId="11" dataCellStyle="Comma"/>
    <tableColumn id="116" xr3:uid="{25491EC1-2838-4322-A0CD-41599750A2D0}" name="Jul-27" dataDxfId="10" dataCellStyle="Comma"/>
    <tableColumn id="117" xr3:uid="{78BDA979-0254-4C39-A91C-F3E0255CA62E}" name="Aug-27" dataDxfId="9" dataCellStyle="Comma"/>
    <tableColumn id="118" xr3:uid="{FFA20E58-0E83-4075-8329-13D4F6E0CD54}" name="Sep-27" dataDxfId="8" dataCellStyle="Comma"/>
    <tableColumn id="119" xr3:uid="{AAA9FFDF-D679-47A8-AE92-723ADCC811F6}" name="Oct-27" dataDxfId="7" dataCellStyle="Comma"/>
    <tableColumn id="120" xr3:uid="{19B50391-934F-453E-95FF-24F581E8D615}" name="Nov-27" dataDxfId="6" dataCellStyle="Comma"/>
    <tableColumn id="121" xr3:uid="{01DE3618-45F8-4032-9807-75852AD09FCD}" name="Dec-27" dataDxfId="5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9544F-EAD2-4A21-83C4-2AD61BB19B00}">
  <dimension ref="A1:D22938"/>
  <sheetViews>
    <sheetView tabSelected="1" workbookViewId="0">
      <selection activeCell="I10" sqref="I10"/>
    </sheetView>
  </sheetViews>
  <sheetFormatPr defaultRowHeight="14.5" x14ac:dyDescent="0.35"/>
  <cols>
    <col min="1" max="1" width="41" bestFit="1" customWidth="1"/>
    <col min="2" max="2" width="55.453125" bestFit="1" customWidth="1"/>
    <col min="3" max="3" width="10.08984375" bestFit="1" customWidth="1"/>
    <col min="4" max="4" width="12.453125" bestFit="1" customWidth="1"/>
  </cols>
  <sheetData>
    <row r="1" spans="1:4" x14ac:dyDescent="0.35">
      <c r="A1" t="s">
        <v>460</v>
      </c>
      <c r="B1" t="s">
        <v>461</v>
      </c>
      <c r="C1" t="s">
        <v>573</v>
      </c>
      <c r="D1" t="s">
        <v>574</v>
      </c>
    </row>
    <row r="2" spans="1:4" x14ac:dyDescent="0.35">
      <c r="A2" s="165" t="s">
        <v>8</v>
      </c>
      <c r="B2" s="165" t="s">
        <v>9</v>
      </c>
      <c r="C2" s="166">
        <v>45676</v>
      </c>
      <c r="D2">
        <v>1282.92</v>
      </c>
    </row>
    <row r="3" spans="1:4" x14ac:dyDescent="0.35">
      <c r="A3" s="165" t="s">
        <v>8</v>
      </c>
      <c r="B3" s="165" t="s">
        <v>9</v>
      </c>
      <c r="C3" s="166">
        <v>45707</v>
      </c>
      <c r="D3">
        <v>1371.19</v>
      </c>
    </row>
    <row r="4" spans="1:4" x14ac:dyDescent="0.35">
      <c r="A4" s="165" t="s">
        <v>8</v>
      </c>
      <c r="B4" s="165" t="s">
        <v>9</v>
      </c>
      <c r="C4" s="166">
        <v>45735</v>
      </c>
      <c r="D4">
        <v>1478.31</v>
      </c>
    </row>
    <row r="5" spans="1:4" x14ac:dyDescent="0.35">
      <c r="A5" s="165" t="s">
        <v>8</v>
      </c>
      <c r="B5" s="165" t="s">
        <v>9</v>
      </c>
      <c r="C5" s="166">
        <v>45766</v>
      </c>
      <c r="D5">
        <v>1451.05</v>
      </c>
    </row>
    <row r="6" spans="1:4" x14ac:dyDescent="0.35">
      <c r="A6" s="165" t="s">
        <v>8</v>
      </c>
      <c r="B6" s="165" t="s">
        <v>9</v>
      </c>
      <c r="C6" s="166">
        <v>45796</v>
      </c>
      <c r="D6">
        <v>1423.79</v>
      </c>
    </row>
    <row r="7" spans="1:4" x14ac:dyDescent="0.35">
      <c r="A7" s="165" t="s">
        <v>8</v>
      </c>
      <c r="B7" s="165" t="s">
        <v>9</v>
      </c>
      <c r="C7" s="166">
        <v>45827</v>
      </c>
      <c r="D7">
        <v>1396.53</v>
      </c>
    </row>
    <row r="8" spans="1:4" x14ac:dyDescent="0.35">
      <c r="A8" s="165" t="s">
        <v>8</v>
      </c>
      <c r="B8" s="165" t="s">
        <v>9</v>
      </c>
      <c r="C8" s="166">
        <v>45857</v>
      </c>
      <c r="D8">
        <v>1340.27</v>
      </c>
    </row>
    <row r="9" spans="1:4" x14ac:dyDescent="0.35">
      <c r="A9" s="165" t="s">
        <v>8</v>
      </c>
      <c r="B9" s="165" t="s">
        <v>9</v>
      </c>
      <c r="C9" s="166">
        <v>45888</v>
      </c>
      <c r="D9">
        <v>1284.01</v>
      </c>
    </row>
    <row r="10" spans="1:4" x14ac:dyDescent="0.35">
      <c r="A10" s="165" t="s">
        <v>8</v>
      </c>
      <c r="B10" s="165" t="s">
        <v>9</v>
      </c>
      <c r="C10" s="166">
        <v>45919</v>
      </c>
      <c r="D10">
        <v>1227.75</v>
      </c>
    </row>
    <row r="11" spans="1:4" x14ac:dyDescent="0.35">
      <c r="A11" s="165" t="s">
        <v>8</v>
      </c>
      <c r="B11" s="165" t="s">
        <v>9</v>
      </c>
      <c r="C11" s="166">
        <v>45949</v>
      </c>
      <c r="D11">
        <v>1171.49</v>
      </c>
    </row>
    <row r="12" spans="1:4" x14ac:dyDescent="0.35">
      <c r="A12" s="165" t="s">
        <v>8</v>
      </c>
      <c r="B12" s="165" t="s">
        <v>9</v>
      </c>
      <c r="C12" s="166">
        <v>45980</v>
      </c>
      <c r="D12">
        <v>1171.49</v>
      </c>
    </row>
    <row r="13" spans="1:4" x14ac:dyDescent="0.35">
      <c r="A13" s="165" t="s">
        <v>8</v>
      </c>
      <c r="B13" s="165" t="s">
        <v>9</v>
      </c>
      <c r="C13" s="166">
        <v>46010</v>
      </c>
      <c r="D13">
        <v>1113.23</v>
      </c>
    </row>
    <row r="14" spans="1:4" x14ac:dyDescent="0.35">
      <c r="A14" s="165" t="s">
        <v>8</v>
      </c>
      <c r="B14" s="165" t="s">
        <v>9</v>
      </c>
      <c r="C14" s="166">
        <v>45677</v>
      </c>
      <c r="D14">
        <v>1080.69</v>
      </c>
    </row>
    <row r="15" spans="1:4" x14ac:dyDescent="0.35">
      <c r="A15" s="165" t="s">
        <v>8</v>
      </c>
      <c r="B15" s="165" t="s">
        <v>9</v>
      </c>
      <c r="C15" s="166">
        <v>45708</v>
      </c>
      <c r="D15">
        <v>1062.42</v>
      </c>
    </row>
    <row r="16" spans="1:4" x14ac:dyDescent="0.35">
      <c r="A16" s="165" t="s">
        <v>8</v>
      </c>
      <c r="B16" s="165" t="s">
        <v>9</v>
      </c>
      <c r="C16" s="166">
        <v>45736</v>
      </c>
      <c r="D16">
        <v>1044.1500000000001</v>
      </c>
    </row>
    <row r="17" spans="1:4" x14ac:dyDescent="0.35">
      <c r="A17" s="165" t="s">
        <v>8</v>
      </c>
      <c r="B17" s="165" t="s">
        <v>9</v>
      </c>
      <c r="C17" s="166">
        <v>45767</v>
      </c>
      <c r="D17">
        <v>1025.8800000000001</v>
      </c>
    </row>
    <row r="18" spans="1:4" x14ac:dyDescent="0.35">
      <c r="A18" s="165" t="s">
        <v>8</v>
      </c>
      <c r="B18" s="165" t="s">
        <v>9</v>
      </c>
      <c r="C18" s="166">
        <v>45797</v>
      </c>
      <c r="D18">
        <v>1007.61</v>
      </c>
    </row>
    <row r="19" spans="1:4" x14ac:dyDescent="0.35">
      <c r="A19" s="165" t="s">
        <v>8</v>
      </c>
      <c r="B19" s="165" t="s">
        <v>9</v>
      </c>
      <c r="C19" s="166">
        <v>45828</v>
      </c>
      <c r="D19">
        <v>989.34</v>
      </c>
    </row>
    <row r="20" spans="1:4" x14ac:dyDescent="0.35">
      <c r="A20" s="165" t="s">
        <v>8</v>
      </c>
      <c r="B20" s="165" t="s">
        <v>9</v>
      </c>
      <c r="C20" s="166">
        <v>45858</v>
      </c>
      <c r="D20">
        <v>989.34</v>
      </c>
    </row>
    <row r="21" spans="1:4" x14ac:dyDescent="0.35">
      <c r="A21" s="165" t="s">
        <v>8</v>
      </c>
      <c r="B21" s="165" t="s">
        <v>9</v>
      </c>
      <c r="C21" s="166">
        <v>45889</v>
      </c>
      <c r="D21">
        <v>969.07</v>
      </c>
    </row>
    <row r="22" spans="1:4" x14ac:dyDescent="0.35">
      <c r="A22" s="165" t="s">
        <v>8</v>
      </c>
      <c r="B22" s="165" t="s">
        <v>9</v>
      </c>
      <c r="C22" s="166">
        <v>45920</v>
      </c>
      <c r="D22">
        <v>934.53</v>
      </c>
    </row>
    <row r="23" spans="1:4" x14ac:dyDescent="0.35">
      <c r="A23" s="165" t="s">
        <v>8</v>
      </c>
      <c r="B23" s="165" t="s">
        <v>9</v>
      </c>
      <c r="C23" s="166">
        <v>45950</v>
      </c>
      <c r="D23">
        <v>0</v>
      </c>
    </row>
    <row r="24" spans="1:4" x14ac:dyDescent="0.35">
      <c r="A24" s="165" t="s">
        <v>8</v>
      </c>
      <c r="B24" s="165" t="s">
        <v>9</v>
      </c>
      <c r="C24" s="166">
        <v>45981</v>
      </c>
      <c r="D24">
        <v>0</v>
      </c>
    </row>
    <row r="25" spans="1:4" x14ac:dyDescent="0.35">
      <c r="A25" s="165" t="s">
        <v>8</v>
      </c>
      <c r="B25" s="165" t="s">
        <v>9</v>
      </c>
      <c r="C25" s="166">
        <v>46011</v>
      </c>
      <c r="D25">
        <v>0</v>
      </c>
    </row>
    <row r="26" spans="1:4" x14ac:dyDescent="0.35">
      <c r="A26" s="165" t="s">
        <v>8</v>
      </c>
      <c r="B26" s="165" t="s">
        <v>9</v>
      </c>
      <c r="C26" s="166">
        <v>45678</v>
      </c>
      <c r="D26">
        <v>0</v>
      </c>
    </row>
    <row r="27" spans="1:4" x14ac:dyDescent="0.35">
      <c r="A27" s="165" t="s">
        <v>8</v>
      </c>
      <c r="B27" s="165" t="s">
        <v>9</v>
      </c>
      <c r="C27" s="166">
        <v>45709</v>
      </c>
      <c r="D27">
        <v>0</v>
      </c>
    </row>
    <row r="28" spans="1:4" x14ac:dyDescent="0.35">
      <c r="A28" s="165" t="s">
        <v>8</v>
      </c>
      <c r="B28" s="165" t="s">
        <v>9</v>
      </c>
      <c r="C28" s="166">
        <v>45737</v>
      </c>
      <c r="D28">
        <v>0</v>
      </c>
    </row>
    <row r="29" spans="1:4" x14ac:dyDescent="0.35">
      <c r="A29" s="165" t="s">
        <v>8</v>
      </c>
      <c r="B29" s="165" t="s">
        <v>9</v>
      </c>
      <c r="C29" s="166">
        <v>45768</v>
      </c>
      <c r="D29">
        <v>0</v>
      </c>
    </row>
    <row r="30" spans="1:4" x14ac:dyDescent="0.35">
      <c r="A30" s="165" t="s">
        <v>8</v>
      </c>
      <c r="B30" s="165" t="s">
        <v>9</v>
      </c>
      <c r="C30" s="166">
        <v>45798</v>
      </c>
      <c r="D30">
        <v>0</v>
      </c>
    </row>
    <row r="31" spans="1:4" x14ac:dyDescent="0.35">
      <c r="A31" s="165" t="s">
        <v>8</v>
      </c>
      <c r="B31" s="165" t="s">
        <v>9</v>
      </c>
      <c r="C31" s="166">
        <v>45829</v>
      </c>
      <c r="D31">
        <v>0</v>
      </c>
    </row>
    <row r="32" spans="1:4" x14ac:dyDescent="0.35">
      <c r="A32" s="165" t="s">
        <v>8</v>
      </c>
      <c r="B32" s="165" t="s">
        <v>9</v>
      </c>
      <c r="C32" s="166">
        <v>45859</v>
      </c>
      <c r="D32">
        <v>0</v>
      </c>
    </row>
    <row r="33" spans="1:4" x14ac:dyDescent="0.35">
      <c r="A33" s="165" t="s">
        <v>8</v>
      </c>
      <c r="B33" s="165" t="s">
        <v>9</v>
      </c>
      <c r="C33" s="166">
        <v>45890</v>
      </c>
      <c r="D33">
        <v>0</v>
      </c>
    </row>
    <row r="34" spans="1:4" x14ac:dyDescent="0.35">
      <c r="A34" s="165" t="s">
        <v>8</v>
      </c>
      <c r="B34" s="165" t="s">
        <v>9</v>
      </c>
      <c r="C34" s="166">
        <v>45921</v>
      </c>
      <c r="D34">
        <v>0</v>
      </c>
    </row>
    <row r="35" spans="1:4" x14ac:dyDescent="0.35">
      <c r="A35" s="165" t="s">
        <v>8</v>
      </c>
      <c r="B35" s="165" t="s">
        <v>9</v>
      </c>
      <c r="C35" s="166">
        <v>45951</v>
      </c>
      <c r="D35">
        <v>0</v>
      </c>
    </row>
    <row r="36" spans="1:4" x14ac:dyDescent="0.35">
      <c r="A36" s="165" t="s">
        <v>8</v>
      </c>
      <c r="B36" s="165" t="s">
        <v>9</v>
      </c>
      <c r="C36" s="166">
        <v>45991</v>
      </c>
      <c r="D36">
        <v>0</v>
      </c>
    </row>
    <row r="37" spans="1:4" x14ac:dyDescent="0.35">
      <c r="A37" s="165" t="s">
        <v>8</v>
      </c>
      <c r="B37" s="165" t="s">
        <v>9</v>
      </c>
      <c r="C37" s="166">
        <v>46022</v>
      </c>
      <c r="D37">
        <v>0</v>
      </c>
    </row>
    <row r="38" spans="1:4" x14ac:dyDescent="0.35">
      <c r="A38" s="165" t="s">
        <v>8</v>
      </c>
      <c r="B38" s="165" t="s">
        <v>9</v>
      </c>
      <c r="C38" s="166">
        <v>45679</v>
      </c>
      <c r="D38">
        <v>0</v>
      </c>
    </row>
    <row r="39" spans="1:4" x14ac:dyDescent="0.35">
      <c r="A39" s="165" t="s">
        <v>8</v>
      </c>
      <c r="B39" s="165" t="s">
        <v>9</v>
      </c>
      <c r="C39" s="166">
        <v>45710</v>
      </c>
      <c r="D39">
        <v>0</v>
      </c>
    </row>
    <row r="40" spans="1:4" x14ac:dyDescent="0.35">
      <c r="A40" s="165" t="s">
        <v>8</v>
      </c>
      <c r="B40" s="165" t="s">
        <v>9</v>
      </c>
      <c r="C40" s="166">
        <v>45738</v>
      </c>
      <c r="D40">
        <v>0</v>
      </c>
    </row>
    <row r="41" spans="1:4" x14ac:dyDescent="0.35">
      <c r="A41" s="165" t="s">
        <v>8</v>
      </c>
      <c r="B41" s="165" t="s">
        <v>9</v>
      </c>
      <c r="C41" s="166">
        <v>45769</v>
      </c>
      <c r="D41">
        <v>0</v>
      </c>
    </row>
    <row r="42" spans="1:4" x14ac:dyDescent="0.35">
      <c r="A42" s="165" t="s">
        <v>8</v>
      </c>
      <c r="B42" s="165" t="s">
        <v>9</v>
      </c>
      <c r="C42" s="166">
        <v>45799</v>
      </c>
      <c r="D42">
        <v>0</v>
      </c>
    </row>
    <row r="43" spans="1:4" x14ac:dyDescent="0.35">
      <c r="A43" s="165" t="s">
        <v>8</v>
      </c>
      <c r="B43" s="165" t="s">
        <v>9</v>
      </c>
      <c r="C43" s="166">
        <v>45830</v>
      </c>
      <c r="D43">
        <v>0</v>
      </c>
    </row>
    <row r="44" spans="1:4" x14ac:dyDescent="0.35">
      <c r="A44" s="165" t="s">
        <v>8</v>
      </c>
      <c r="B44" s="165" t="s">
        <v>9</v>
      </c>
      <c r="C44" s="166">
        <v>45860</v>
      </c>
      <c r="D44">
        <v>0</v>
      </c>
    </row>
    <row r="45" spans="1:4" x14ac:dyDescent="0.35">
      <c r="A45" s="165" t="s">
        <v>8</v>
      </c>
      <c r="B45" s="165" t="s">
        <v>9</v>
      </c>
      <c r="C45" s="166">
        <v>45891</v>
      </c>
      <c r="D45">
        <v>0</v>
      </c>
    </row>
    <row r="46" spans="1:4" x14ac:dyDescent="0.35">
      <c r="A46" s="165" t="s">
        <v>8</v>
      </c>
      <c r="B46" s="165" t="s">
        <v>9</v>
      </c>
      <c r="C46" s="166">
        <v>45922</v>
      </c>
      <c r="D46">
        <v>0</v>
      </c>
    </row>
    <row r="47" spans="1:4" x14ac:dyDescent="0.35">
      <c r="A47" s="165" t="s">
        <v>8</v>
      </c>
      <c r="B47" s="165" t="s">
        <v>9</v>
      </c>
      <c r="C47" s="166">
        <v>45952</v>
      </c>
      <c r="D47">
        <v>0</v>
      </c>
    </row>
    <row r="48" spans="1:4" x14ac:dyDescent="0.35">
      <c r="A48" s="165" t="s">
        <v>8</v>
      </c>
      <c r="B48" s="165" t="s">
        <v>9</v>
      </c>
      <c r="C48" s="166">
        <v>45983</v>
      </c>
      <c r="D48">
        <v>0</v>
      </c>
    </row>
    <row r="49" spans="1:4" x14ac:dyDescent="0.35">
      <c r="A49" s="165" t="s">
        <v>8</v>
      </c>
      <c r="B49" s="165" t="s">
        <v>9</v>
      </c>
      <c r="C49" s="166">
        <v>46013</v>
      </c>
      <c r="D49">
        <v>0</v>
      </c>
    </row>
    <row r="50" spans="1:4" x14ac:dyDescent="0.35">
      <c r="A50" s="165" t="s">
        <v>8</v>
      </c>
      <c r="B50" s="165" t="s">
        <v>9</v>
      </c>
      <c r="C50" s="166">
        <v>45680</v>
      </c>
      <c r="D50">
        <v>0</v>
      </c>
    </row>
    <row r="51" spans="1:4" x14ac:dyDescent="0.35">
      <c r="A51" s="165" t="s">
        <v>8</v>
      </c>
      <c r="B51" s="165" t="s">
        <v>9</v>
      </c>
      <c r="C51" s="166">
        <v>45711</v>
      </c>
      <c r="D51">
        <v>0</v>
      </c>
    </row>
    <row r="52" spans="1:4" x14ac:dyDescent="0.35">
      <c r="A52" s="165" t="s">
        <v>8</v>
      </c>
      <c r="B52" s="165" t="s">
        <v>9</v>
      </c>
      <c r="C52" s="166">
        <v>45739</v>
      </c>
      <c r="D52">
        <v>0</v>
      </c>
    </row>
    <row r="53" spans="1:4" x14ac:dyDescent="0.35">
      <c r="A53" s="165" t="s">
        <v>8</v>
      </c>
      <c r="B53" s="165" t="s">
        <v>9</v>
      </c>
      <c r="C53" s="166">
        <v>45770</v>
      </c>
      <c r="D53">
        <v>0</v>
      </c>
    </row>
    <row r="54" spans="1:4" x14ac:dyDescent="0.35">
      <c r="A54" s="165" t="s">
        <v>8</v>
      </c>
      <c r="B54" s="165" t="s">
        <v>9</v>
      </c>
      <c r="C54" s="166">
        <v>45800</v>
      </c>
      <c r="D54">
        <v>0</v>
      </c>
    </row>
    <row r="55" spans="1:4" x14ac:dyDescent="0.35">
      <c r="A55" s="165" t="s">
        <v>8</v>
      </c>
      <c r="B55" s="165" t="s">
        <v>9</v>
      </c>
      <c r="C55" s="166">
        <v>45831</v>
      </c>
      <c r="D55">
        <v>0</v>
      </c>
    </row>
    <row r="56" spans="1:4" x14ac:dyDescent="0.35">
      <c r="A56" s="165" t="s">
        <v>8</v>
      </c>
      <c r="B56" s="165" t="s">
        <v>9</v>
      </c>
      <c r="C56" s="166">
        <v>45861</v>
      </c>
      <c r="D56">
        <v>0</v>
      </c>
    </row>
    <row r="57" spans="1:4" x14ac:dyDescent="0.35">
      <c r="A57" s="165" t="s">
        <v>8</v>
      </c>
      <c r="B57" s="165" t="s">
        <v>9</v>
      </c>
      <c r="C57" s="166">
        <v>45892</v>
      </c>
      <c r="D57">
        <v>0</v>
      </c>
    </row>
    <row r="58" spans="1:4" x14ac:dyDescent="0.35">
      <c r="A58" s="165" t="s">
        <v>8</v>
      </c>
      <c r="B58" s="165" t="s">
        <v>9</v>
      </c>
      <c r="C58" s="166">
        <v>45923</v>
      </c>
      <c r="D58">
        <v>0</v>
      </c>
    </row>
    <row r="59" spans="1:4" x14ac:dyDescent="0.35">
      <c r="A59" s="165" t="s">
        <v>8</v>
      </c>
      <c r="B59" s="165" t="s">
        <v>9</v>
      </c>
      <c r="C59" s="166">
        <v>45953</v>
      </c>
      <c r="D59">
        <v>0</v>
      </c>
    </row>
    <row r="60" spans="1:4" x14ac:dyDescent="0.35">
      <c r="A60" s="165" t="s">
        <v>8</v>
      </c>
      <c r="B60" s="165" t="s">
        <v>9</v>
      </c>
      <c r="C60" s="166">
        <v>45984</v>
      </c>
      <c r="D60">
        <v>0</v>
      </c>
    </row>
    <row r="61" spans="1:4" x14ac:dyDescent="0.35">
      <c r="A61" s="165" t="s">
        <v>8</v>
      </c>
      <c r="B61" s="165" t="s">
        <v>9</v>
      </c>
      <c r="C61" s="166">
        <v>46014</v>
      </c>
      <c r="D61">
        <v>0</v>
      </c>
    </row>
    <row r="62" spans="1:4" x14ac:dyDescent="0.35">
      <c r="A62" s="165" t="s">
        <v>8</v>
      </c>
      <c r="B62" s="165" t="s">
        <v>9</v>
      </c>
      <c r="C62" s="166">
        <v>45681</v>
      </c>
      <c r="D62">
        <v>0</v>
      </c>
    </row>
    <row r="63" spans="1:4" x14ac:dyDescent="0.35">
      <c r="A63" s="165" t="s">
        <v>8</v>
      </c>
      <c r="B63" s="165" t="s">
        <v>9</v>
      </c>
      <c r="C63" s="166">
        <v>45712</v>
      </c>
      <c r="D63">
        <v>0</v>
      </c>
    </row>
    <row r="64" spans="1:4" x14ac:dyDescent="0.35">
      <c r="A64" s="165" t="s">
        <v>8</v>
      </c>
      <c r="B64" s="165" t="s">
        <v>9</v>
      </c>
      <c r="C64" s="166">
        <v>45740</v>
      </c>
      <c r="D64">
        <v>0</v>
      </c>
    </row>
    <row r="65" spans="1:4" x14ac:dyDescent="0.35">
      <c r="A65" s="165" t="s">
        <v>8</v>
      </c>
      <c r="B65" s="165" t="s">
        <v>9</v>
      </c>
      <c r="C65" s="166">
        <v>45771</v>
      </c>
      <c r="D65">
        <v>0</v>
      </c>
    </row>
    <row r="66" spans="1:4" x14ac:dyDescent="0.35">
      <c r="A66" s="165" t="s">
        <v>8</v>
      </c>
      <c r="B66" s="165" t="s">
        <v>9</v>
      </c>
      <c r="C66" s="166">
        <v>45801</v>
      </c>
      <c r="D66">
        <v>0</v>
      </c>
    </row>
    <row r="67" spans="1:4" x14ac:dyDescent="0.35">
      <c r="A67" s="165" t="s">
        <v>8</v>
      </c>
      <c r="B67" s="165" t="s">
        <v>9</v>
      </c>
      <c r="C67" s="166">
        <v>45832</v>
      </c>
      <c r="D67">
        <v>0</v>
      </c>
    </row>
    <row r="68" spans="1:4" x14ac:dyDescent="0.35">
      <c r="A68" s="165" t="s">
        <v>8</v>
      </c>
      <c r="B68" s="165" t="s">
        <v>9</v>
      </c>
      <c r="C68" s="166">
        <v>45862</v>
      </c>
      <c r="D68">
        <v>25000</v>
      </c>
    </row>
    <row r="69" spans="1:4" x14ac:dyDescent="0.35">
      <c r="A69" s="165" t="s">
        <v>8</v>
      </c>
      <c r="B69" s="165" t="s">
        <v>9</v>
      </c>
      <c r="C69" s="166">
        <v>45893</v>
      </c>
      <c r="D69">
        <v>25000</v>
      </c>
    </row>
    <row r="70" spans="1:4" x14ac:dyDescent="0.35">
      <c r="A70" s="165" t="s">
        <v>8</v>
      </c>
      <c r="B70" s="165" t="s">
        <v>9</v>
      </c>
      <c r="C70" s="166">
        <v>45924</v>
      </c>
      <c r="D70">
        <v>25000</v>
      </c>
    </row>
    <row r="71" spans="1:4" x14ac:dyDescent="0.35">
      <c r="A71" s="165" t="s">
        <v>8</v>
      </c>
      <c r="B71" s="165" t="s">
        <v>9</v>
      </c>
      <c r="C71" s="166">
        <v>45954</v>
      </c>
      <c r="D71">
        <v>25000</v>
      </c>
    </row>
    <row r="72" spans="1:4" x14ac:dyDescent="0.35">
      <c r="A72" s="165" t="s">
        <v>8</v>
      </c>
      <c r="B72" s="165" t="s">
        <v>9</v>
      </c>
      <c r="C72" s="166">
        <v>45985</v>
      </c>
      <c r="D72">
        <v>25000</v>
      </c>
    </row>
    <row r="73" spans="1:4" x14ac:dyDescent="0.35">
      <c r="A73" s="165" t="s">
        <v>8</v>
      </c>
      <c r="B73" s="165" t="s">
        <v>9</v>
      </c>
      <c r="C73" s="166">
        <v>46015</v>
      </c>
      <c r="D73">
        <v>25000</v>
      </c>
    </row>
    <row r="74" spans="1:4" x14ac:dyDescent="0.35">
      <c r="A74" s="165" t="s">
        <v>8</v>
      </c>
      <c r="B74" s="165" t="s">
        <v>9</v>
      </c>
      <c r="C74" s="166">
        <v>45682</v>
      </c>
      <c r="D74">
        <v>25000</v>
      </c>
    </row>
    <row r="75" spans="1:4" x14ac:dyDescent="0.35">
      <c r="A75" s="165" t="s">
        <v>8</v>
      </c>
      <c r="B75" s="165" t="s">
        <v>9</v>
      </c>
      <c r="C75" s="166">
        <v>45713</v>
      </c>
      <c r="D75">
        <v>25000</v>
      </c>
    </row>
    <row r="76" spans="1:4" x14ac:dyDescent="0.35">
      <c r="A76" s="165" t="s">
        <v>8</v>
      </c>
      <c r="B76" s="165" t="s">
        <v>9</v>
      </c>
      <c r="C76" s="166">
        <v>45741</v>
      </c>
      <c r="D76">
        <v>25000</v>
      </c>
    </row>
    <row r="77" spans="1:4" x14ac:dyDescent="0.35">
      <c r="A77" s="165" t="s">
        <v>8</v>
      </c>
      <c r="B77" s="165" t="s">
        <v>9</v>
      </c>
      <c r="C77" s="166">
        <v>45772</v>
      </c>
      <c r="D77">
        <v>25000</v>
      </c>
    </row>
    <row r="78" spans="1:4" x14ac:dyDescent="0.35">
      <c r="A78" s="165" t="s">
        <v>8</v>
      </c>
      <c r="B78" s="165" t="s">
        <v>9</v>
      </c>
      <c r="C78" s="166">
        <v>45802</v>
      </c>
      <c r="D78">
        <v>0</v>
      </c>
    </row>
    <row r="79" spans="1:4" x14ac:dyDescent="0.35">
      <c r="A79" s="165" t="s">
        <v>8</v>
      </c>
      <c r="B79" s="165" t="s">
        <v>9</v>
      </c>
      <c r="C79" s="166">
        <v>45833</v>
      </c>
      <c r="D79">
        <v>0</v>
      </c>
    </row>
    <row r="80" spans="1:4" x14ac:dyDescent="0.35">
      <c r="A80" s="165" t="s">
        <v>8</v>
      </c>
      <c r="B80" s="165" t="s">
        <v>9</v>
      </c>
      <c r="C80" s="166">
        <v>45863</v>
      </c>
      <c r="D80">
        <v>0</v>
      </c>
    </row>
    <row r="81" spans="1:4" x14ac:dyDescent="0.35">
      <c r="A81" s="165" t="s">
        <v>8</v>
      </c>
      <c r="B81" s="165" t="s">
        <v>9</v>
      </c>
      <c r="C81" s="166">
        <v>45894</v>
      </c>
      <c r="D81">
        <v>0</v>
      </c>
    </row>
    <row r="82" spans="1:4" x14ac:dyDescent="0.35">
      <c r="A82" s="165" t="s">
        <v>8</v>
      </c>
      <c r="B82" s="165" t="s">
        <v>9</v>
      </c>
      <c r="C82" s="166">
        <v>45925</v>
      </c>
      <c r="D82">
        <v>0</v>
      </c>
    </row>
    <row r="83" spans="1:4" x14ac:dyDescent="0.35">
      <c r="A83" s="165" t="s">
        <v>8</v>
      </c>
      <c r="B83" s="165" t="s">
        <v>9</v>
      </c>
      <c r="C83" s="166">
        <v>45955</v>
      </c>
      <c r="D83">
        <v>0</v>
      </c>
    </row>
    <row r="84" spans="1:4" x14ac:dyDescent="0.35">
      <c r="A84" s="165" t="s">
        <v>8</v>
      </c>
      <c r="B84" s="165" t="s">
        <v>9</v>
      </c>
      <c r="C84" s="166">
        <v>45986</v>
      </c>
      <c r="D84">
        <v>0</v>
      </c>
    </row>
    <row r="85" spans="1:4" x14ac:dyDescent="0.35">
      <c r="A85" s="165" t="s">
        <v>8</v>
      </c>
      <c r="B85" s="165" t="s">
        <v>9</v>
      </c>
      <c r="C85" s="166">
        <v>46016</v>
      </c>
      <c r="D85">
        <v>0</v>
      </c>
    </row>
    <row r="86" spans="1:4" x14ac:dyDescent="0.35">
      <c r="A86" s="165" t="s">
        <v>8</v>
      </c>
      <c r="B86" s="165" t="s">
        <v>9</v>
      </c>
      <c r="C86" s="166">
        <v>45683</v>
      </c>
      <c r="D86">
        <v>0</v>
      </c>
    </row>
    <row r="87" spans="1:4" x14ac:dyDescent="0.35">
      <c r="A87" s="165" t="s">
        <v>8</v>
      </c>
      <c r="B87" s="165" t="s">
        <v>9</v>
      </c>
      <c r="C87" s="166">
        <v>45714</v>
      </c>
      <c r="D87">
        <v>0</v>
      </c>
    </row>
    <row r="88" spans="1:4" x14ac:dyDescent="0.35">
      <c r="A88" s="165" t="s">
        <v>8</v>
      </c>
      <c r="B88" s="165" t="s">
        <v>9</v>
      </c>
      <c r="C88" s="166">
        <v>45742</v>
      </c>
      <c r="D88">
        <v>0</v>
      </c>
    </row>
    <row r="89" spans="1:4" x14ac:dyDescent="0.35">
      <c r="A89" s="165" t="s">
        <v>8</v>
      </c>
      <c r="B89" s="165" t="s">
        <v>9</v>
      </c>
      <c r="C89" s="166">
        <v>45773</v>
      </c>
      <c r="D89">
        <v>0</v>
      </c>
    </row>
    <row r="90" spans="1:4" x14ac:dyDescent="0.35">
      <c r="A90" s="165" t="s">
        <v>8</v>
      </c>
      <c r="B90" s="165" t="s">
        <v>9</v>
      </c>
      <c r="C90" s="166">
        <v>45803</v>
      </c>
      <c r="D90">
        <v>0</v>
      </c>
    </row>
    <row r="91" spans="1:4" x14ac:dyDescent="0.35">
      <c r="A91" s="165" t="s">
        <v>8</v>
      </c>
      <c r="B91" s="165" t="s">
        <v>9</v>
      </c>
      <c r="C91" s="166">
        <v>45834</v>
      </c>
      <c r="D91">
        <v>0</v>
      </c>
    </row>
    <row r="92" spans="1:4" x14ac:dyDescent="0.35">
      <c r="A92" s="165" t="s">
        <v>8</v>
      </c>
      <c r="B92" s="165" t="s">
        <v>9</v>
      </c>
      <c r="C92" s="166">
        <v>45864</v>
      </c>
      <c r="D92">
        <v>0</v>
      </c>
    </row>
    <row r="93" spans="1:4" x14ac:dyDescent="0.35">
      <c r="A93" s="165" t="s">
        <v>8</v>
      </c>
      <c r="B93" s="165" t="s">
        <v>9</v>
      </c>
      <c r="C93" s="166">
        <v>45895</v>
      </c>
      <c r="D93">
        <v>0</v>
      </c>
    </row>
    <row r="94" spans="1:4" x14ac:dyDescent="0.35">
      <c r="A94" s="165" t="s">
        <v>8</v>
      </c>
      <c r="B94" s="165" t="s">
        <v>9</v>
      </c>
      <c r="C94" s="166">
        <v>45926</v>
      </c>
      <c r="D94">
        <v>0</v>
      </c>
    </row>
    <row r="95" spans="1:4" x14ac:dyDescent="0.35">
      <c r="A95" s="165" t="s">
        <v>8</v>
      </c>
      <c r="B95" s="165" t="s">
        <v>9</v>
      </c>
      <c r="C95" s="166">
        <v>45956</v>
      </c>
      <c r="D95">
        <v>0</v>
      </c>
    </row>
    <row r="96" spans="1:4" x14ac:dyDescent="0.35">
      <c r="A96" s="165" t="s">
        <v>8</v>
      </c>
      <c r="B96" s="165" t="s">
        <v>9</v>
      </c>
      <c r="C96" s="166">
        <v>45987</v>
      </c>
      <c r="D96">
        <v>0</v>
      </c>
    </row>
    <row r="97" spans="1:4" x14ac:dyDescent="0.35">
      <c r="A97" s="165" t="s">
        <v>8</v>
      </c>
      <c r="B97" s="165" t="s">
        <v>9</v>
      </c>
      <c r="C97" s="166">
        <v>46017</v>
      </c>
      <c r="D97">
        <v>0</v>
      </c>
    </row>
    <row r="98" spans="1:4" x14ac:dyDescent="0.35">
      <c r="A98" s="165" t="s">
        <v>8</v>
      </c>
      <c r="B98" s="165" t="s">
        <v>9</v>
      </c>
      <c r="C98" s="166">
        <v>45684</v>
      </c>
      <c r="D98">
        <v>0</v>
      </c>
    </row>
    <row r="99" spans="1:4" x14ac:dyDescent="0.35">
      <c r="A99" s="165" t="s">
        <v>8</v>
      </c>
      <c r="B99" s="165" t="s">
        <v>9</v>
      </c>
      <c r="C99" s="166">
        <v>45715</v>
      </c>
      <c r="D99">
        <v>0</v>
      </c>
    </row>
    <row r="100" spans="1:4" x14ac:dyDescent="0.35">
      <c r="A100" s="165" t="s">
        <v>8</v>
      </c>
      <c r="B100" s="165" t="s">
        <v>9</v>
      </c>
      <c r="C100" s="166">
        <v>45743</v>
      </c>
      <c r="D100">
        <v>0</v>
      </c>
    </row>
    <row r="101" spans="1:4" x14ac:dyDescent="0.35">
      <c r="A101" s="165" t="s">
        <v>8</v>
      </c>
      <c r="B101" s="165" t="s">
        <v>9</v>
      </c>
      <c r="C101" s="166">
        <v>45774</v>
      </c>
      <c r="D101">
        <v>0</v>
      </c>
    </row>
    <row r="102" spans="1:4" x14ac:dyDescent="0.35">
      <c r="A102" s="165" t="s">
        <v>8</v>
      </c>
      <c r="B102" s="165" t="s">
        <v>9</v>
      </c>
      <c r="C102" s="166">
        <v>45804</v>
      </c>
      <c r="D102">
        <v>0</v>
      </c>
    </row>
    <row r="103" spans="1:4" x14ac:dyDescent="0.35">
      <c r="A103" s="165" t="s">
        <v>8</v>
      </c>
      <c r="B103" s="165" t="s">
        <v>9</v>
      </c>
      <c r="C103" s="166">
        <v>45835</v>
      </c>
      <c r="D103">
        <v>0</v>
      </c>
    </row>
    <row r="104" spans="1:4" x14ac:dyDescent="0.35">
      <c r="A104" s="165" t="s">
        <v>8</v>
      </c>
      <c r="B104" s="165" t="s">
        <v>9</v>
      </c>
      <c r="C104" s="166">
        <v>45865</v>
      </c>
      <c r="D104">
        <v>0</v>
      </c>
    </row>
    <row r="105" spans="1:4" x14ac:dyDescent="0.35">
      <c r="A105" s="165" t="s">
        <v>8</v>
      </c>
      <c r="B105" s="165" t="s">
        <v>9</v>
      </c>
      <c r="C105" s="166">
        <v>45896</v>
      </c>
      <c r="D105">
        <v>0</v>
      </c>
    </row>
    <row r="106" spans="1:4" x14ac:dyDescent="0.35">
      <c r="A106" s="165" t="s">
        <v>8</v>
      </c>
      <c r="B106" s="165" t="s">
        <v>9</v>
      </c>
      <c r="C106" s="166">
        <v>45927</v>
      </c>
      <c r="D106">
        <v>0</v>
      </c>
    </row>
    <row r="107" spans="1:4" x14ac:dyDescent="0.35">
      <c r="A107" s="165" t="s">
        <v>8</v>
      </c>
      <c r="B107" s="165" t="s">
        <v>9</v>
      </c>
      <c r="C107" s="166">
        <v>45957</v>
      </c>
      <c r="D107">
        <v>0</v>
      </c>
    </row>
    <row r="108" spans="1:4" x14ac:dyDescent="0.35">
      <c r="A108" s="165" t="s">
        <v>8</v>
      </c>
      <c r="B108" s="165" t="s">
        <v>9</v>
      </c>
      <c r="C108" s="166">
        <v>45988</v>
      </c>
      <c r="D108">
        <v>0</v>
      </c>
    </row>
    <row r="109" spans="1:4" x14ac:dyDescent="0.35">
      <c r="A109" s="165" t="s">
        <v>8</v>
      </c>
      <c r="B109" s="165" t="s">
        <v>9</v>
      </c>
      <c r="C109" s="166">
        <v>46018</v>
      </c>
      <c r="D109">
        <v>0</v>
      </c>
    </row>
    <row r="110" spans="1:4" x14ac:dyDescent="0.35">
      <c r="A110" s="165" t="s">
        <v>10</v>
      </c>
      <c r="B110" s="165" t="s">
        <v>11</v>
      </c>
      <c r="C110" s="166">
        <v>45676</v>
      </c>
      <c r="D110">
        <v>43.56</v>
      </c>
    </row>
    <row r="111" spans="1:4" x14ac:dyDescent="0.35">
      <c r="A111" s="165" t="s">
        <v>10</v>
      </c>
      <c r="B111" s="165" t="s">
        <v>11</v>
      </c>
      <c r="C111" s="166">
        <v>45707</v>
      </c>
      <c r="D111">
        <v>28.63</v>
      </c>
    </row>
    <row r="112" spans="1:4" x14ac:dyDescent="0.35">
      <c r="A112" s="165" t="s">
        <v>10</v>
      </c>
      <c r="B112" s="165" t="s">
        <v>11</v>
      </c>
      <c r="C112" s="166">
        <v>45735</v>
      </c>
      <c r="D112">
        <v>14.67</v>
      </c>
    </row>
    <row r="113" spans="1:4" x14ac:dyDescent="0.35">
      <c r="A113" s="165" t="s">
        <v>10</v>
      </c>
      <c r="B113" s="165" t="s">
        <v>11</v>
      </c>
      <c r="C113" s="166">
        <v>45766</v>
      </c>
      <c r="D113">
        <v>0.68</v>
      </c>
    </row>
    <row r="114" spans="1:4" x14ac:dyDescent="0.35">
      <c r="A114" s="165" t="s">
        <v>10</v>
      </c>
      <c r="B114" s="165" t="s">
        <v>11</v>
      </c>
      <c r="C114" s="166">
        <v>45796</v>
      </c>
      <c r="D114">
        <v>0.56000000000000005</v>
      </c>
    </row>
    <row r="115" spans="1:4" x14ac:dyDescent="0.35">
      <c r="A115" s="165" t="s">
        <v>10</v>
      </c>
      <c r="B115" s="165" t="s">
        <v>11</v>
      </c>
      <c r="C115" s="166">
        <v>45827</v>
      </c>
      <c r="D115">
        <v>-7.105427357601002E-17</v>
      </c>
    </row>
    <row r="116" spans="1:4" x14ac:dyDescent="0.35">
      <c r="A116" s="165" t="s">
        <v>10</v>
      </c>
      <c r="B116" s="165" t="s">
        <v>11</v>
      </c>
      <c r="C116" s="166">
        <v>45857</v>
      </c>
      <c r="D116">
        <v>-7.105427357601002E-17</v>
      </c>
    </row>
    <row r="117" spans="1:4" x14ac:dyDescent="0.35">
      <c r="A117" s="165" t="s">
        <v>10</v>
      </c>
      <c r="B117" s="165" t="s">
        <v>11</v>
      </c>
      <c r="C117" s="166">
        <v>45888</v>
      </c>
      <c r="D117">
        <v>-64.710000000000008</v>
      </c>
    </row>
    <row r="118" spans="1:4" x14ac:dyDescent="0.35">
      <c r="A118" s="165" t="s">
        <v>10</v>
      </c>
      <c r="B118" s="165" t="s">
        <v>11</v>
      </c>
      <c r="C118" s="166">
        <v>45919</v>
      </c>
      <c r="D118">
        <v>-130.63</v>
      </c>
    </row>
    <row r="119" spans="1:4" x14ac:dyDescent="0.35">
      <c r="A119" s="165" t="s">
        <v>10</v>
      </c>
      <c r="B119" s="165" t="s">
        <v>11</v>
      </c>
      <c r="C119" s="166">
        <v>45949</v>
      </c>
      <c r="D119">
        <v>-197.68</v>
      </c>
    </row>
    <row r="120" spans="1:4" x14ac:dyDescent="0.35">
      <c r="A120" s="165" t="s">
        <v>10</v>
      </c>
      <c r="B120" s="165" t="s">
        <v>11</v>
      </c>
      <c r="C120" s="166">
        <v>45980</v>
      </c>
      <c r="D120">
        <v>-197.68</v>
      </c>
    </row>
    <row r="121" spans="1:4" x14ac:dyDescent="0.35">
      <c r="A121" s="165" t="s">
        <v>10</v>
      </c>
      <c r="B121" s="165" t="s">
        <v>11</v>
      </c>
      <c r="C121" s="166">
        <v>46010</v>
      </c>
      <c r="D121">
        <v>-315.62</v>
      </c>
    </row>
    <row r="122" spans="1:4" x14ac:dyDescent="0.35">
      <c r="A122" s="165" t="s">
        <v>10</v>
      </c>
      <c r="B122" s="165" t="s">
        <v>11</v>
      </c>
      <c r="C122" s="166">
        <v>45677</v>
      </c>
      <c r="D122">
        <v>-357.32</v>
      </c>
    </row>
    <row r="123" spans="1:4" x14ac:dyDescent="0.35">
      <c r="A123" s="165" t="s">
        <v>10</v>
      </c>
      <c r="B123" s="165" t="s">
        <v>11</v>
      </c>
      <c r="C123" s="166">
        <v>45708</v>
      </c>
      <c r="D123">
        <v>-429.67</v>
      </c>
    </row>
    <row r="124" spans="1:4" x14ac:dyDescent="0.35">
      <c r="A124" s="165" t="s">
        <v>10</v>
      </c>
      <c r="B124" s="165" t="s">
        <v>11</v>
      </c>
      <c r="C124" s="166">
        <v>45736</v>
      </c>
      <c r="D124">
        <v>-534.42999999999995</v>
      </c>
    </row>
    <row r="125" spans="1:4" x14ac:dyDescent="0.35">
      <c r="A125" s="165" t="s">
        <v>10</v>
      </c>
      <c r="B125" s="165" t="s">
        <v>11</v>
      </c>
      <c r="C125" s="166">
        <v>45767</v>
      </c>
      <c r="D125">
        <v>-610.39</v>
      </c>
    </row>
    <row r="126" spans="1:4" x14ac:dyDescent="0.35">
      <c r="A126" s="165" t="s">
        <v>10</v>
      </c>
      <c r="B126" s="165" t="s">
        <v>11</v>
      </c>
      <c r="C126" s="166">
        <v>45797</v>
      </c>
      <c r="D126">
        <v>-687.25</v>
      </c>
    </row>
    <row r="127" spans="1:4" x14ac:dyDescent="0.35">
      <c r="A127" s="165" t="s">
        <v>10</v>
      </c>
      <c r="B127" s="165" t="s">
        <v>11</v>
      </c>
      <c r="C127" s="166">
        <v>45828</v>
      </c>
      <c r="D127">
        <v>-766.6</v>
      </c>
    </row>
    <row r="128" spans="1:4" x14ac:dyDescent="0.35">
      <c r="A128" s="165" t="s">
        <v>10</v>
      </c>
      <c r="B128" s="165" t="s">
        <v>11</v>
      </c>
      <c r="C128" s="166">
        <v>45858</v>
      </c>
      <c r="D128">
        <v>-766.6</v>
      </c>
    </row>
    <row r="129" spans="1:4" x14ac:dyDescent="0.35">
      <c r="A129" s="165" t="s">
        <v>10</v>
      </c>
      <c r="B129" s="165" t="s">
        <v>11</v>
      </c>
      <c r="C129" s="166">
        <v>45889</v>
      </c>
      <c r="D129">
        <v>-927.18</v>
      </c>
    </row>
    <row r="130" spans="1:4" x14ac:dyDescent="0.35">
      <c r="A130" s="165" t="s">
        <v>10</v>
      </c>
      <c r="B130" s="165" t="s">
        <v>11</v>
      </c>
      <c r="C130" s="166">
        <v>45920</v>
      </c>
      <c r="D130">
        <v>-909.19</v>
      </c>
    </row>
    <row r="131" spans="1:4" x14ac:dyDescent="0.35">
      <c r="A131" s="165" t="s">
        <v>10</v>
      </c>
      <c r="B131" s="165" t="s">
        <v>11</v>
      </c>
      <c r="C131" s="166">
        <v>45950</v>
      </c>
      <c r="D131">
        <v>0</v>
      </c>
    </row>
    <row r="132" spans="1:4" x14ac:dyDescent="0.35">
      <c r="A132" s="165" t="s">
        <v>10</v>
      </c>
      <c r="B132" s="165" t="s">
        <v>11</v>
      </c>
      <c r="C132" s="166">
        <v>45981</v>
      </c>
      <c r="D132">
        <v>0</v>
      </c>
    </row>
    <row r="133" spans="1:4" x14ac:dyDescent="0.35">
      <c r="A133" s="165" t="s">
        <v>10</v>
      </c>
      <c r="B133" s="165" t="s">
        <v>11</v>
      </c>
      <c r="C133" s="166">
        <v>46011</v>
      </c>
      <c r="D133">
        <v>0</v>
      </c>
    </row>
    <row r="134" spans="1:4" x14ac:dyDescent="0.35">
      <c r="A134" s="165" t="s">
        <v>10</v>
      </c>
      <c r="B134" s="165" t="s">
        <v>11</v>
      </c>
      <c r="C134" s="166">
        <v>45678</v>
      </c>
      <c r="D134">
        <v>0</v>
      </c>
    </row>
    <row r="135" spans="1:4" x14ac:dyDescent="0.35">
      <c r="A135" s="165" t="s">
        <v>10</v>
      </c>
      <c r="B135" s="165" t="s">
        <v>11</v>
      </c>
      <c r="C135" s="166">
        <v>45709</v>
      </c>
      <c r="D135">
        <v>0</v>
      </c>
    </row>
    <row r="136" spans="1:4" x14ac:dyDescent="0.35">
      <c r="A136" s="165" t="s">
        <v>10</v>
      </c>
      <c r="B136" s="165" t="s">
        <v>11</v>
      </c>
      <c r="C136" s="166">
        <v>45737</v>
      </c>
      <c r="D136">
        <v>0</v>
      </c>
    </row>
    <row r="137" spans="1:4" x14ac:dyDescent="0.35">
      <c r="A137" s="165" t="s">
        <v>10</v>
      </c>
      <c r="B137" s="165" t="s">
        <v>11</v>
      </c>
      <c r="C137" s="166">
        <v>45768</v>
      </c>
      <c r="D137">
        <v>0</v>
      </c>
    </row>
    <row r="138" spans="1:4" x14ac:dyDescent="0.35">
      <c r="A138" s="165" t="s">
        <v>10</v>
      </c>
      <c r="B138" s="165" t="s">
        <v>11</v>
      </c>
      <c r="C138" s="166">
        <v>45798</v>
      </c>
      <c r="D138">
        <v>0</v>
      </c>
    </row>
    <row r="139" spans="1:4" x14ac:dyDescent="0.35">
      <c r="A139" s="165" t="s">
        <v>10</v>
      </c>
      <c r="B139" s="165" t="s">
        <v>11</v>
      </c>
      <c r="C139" s="166">
        <v>45829</v>
      </c>
      <c r="D139">
        <v>0</v>
      </c>
    </row>
    <row r="140" spans="1:4" x14ac:dyDescent="0.35">
      <c r="A140" s="165" t="s">
        <v>10</v>
      </c>
      <c r="B140" s="165" t="s">
        <v>11</v>
      </c>
      <c r="C140" s="166">
        <v>45859</v>
      </c>
      <c r="D140">
        <v>0</v>
      </c>
    </row>
    <row r="141" spans="1:4" x14ac:dyDescent="0.35">
      <c r="A141" s="165" t="s">
        <v>10</v>
      </c>
      <c r="B141" s="165" t="s">
        <v>11</v>
      </c>
      <c r="C141" s="166">
        <v>45890</v>
      </c>
      <c r="D141">
        <v>0</v>
      </c>
    </row>
    <row r="142" spans="1:4" x14ac:dyDescent="0.35">
      <c r="A142" s="165" t="s">
        <v>10</v>
      </c>
      <c r="B142" s="165" t="s">
        <v>11</v>
      </c>
      <c r="C142" s="166">
        <v>45921</v>
      </c>
      <c r="D142">
        <v>0</v>
      </c>
    </row>
    <row r="143" spans="1:4" x14ac:dyDescent="0.35">
      <c r="A143" s="165" t="s">
        <v>10</v>
      </c>
      <c r="B143" s="165" t="s">
        <v>11</v>
      </c>
      <c r="C143" s="166">
        <v>45951</v>
      </c>
      <c r="D143">
        <v>0</v>
      </c>
    </row>
    <row r="144" spans="1:4" x14ac:dyDescent="0.35">
      <c r="A144" s="165" t="s">
        <v>10</v>
      </c>
      <c r="B144" s="165" t="s">
        <v>11</v>
      </c>
      <c r="C144" s="166">
        <v>45991</v>
      </c>
      <c r="D144">
        <v>0</v>
      </c>
    </row>
    <row r="145" spans="1:4" x14ac:dyDescent="0.35">
      <c r="A145" s="165" t="s">
        <v>10</v>
      </c>
      <c r="B145" s="165" t="s">
        <v>11</v>
      </c>
      <c r="C145" s="166">
        <v>46022</v>
      </c>
      <c r="D145">
        <v>0</v>
      </c>
    </row>
    <row r="146" spans="1:4" x14ac:dyDescent="0.35">
      <c r="A146" s="165" t="s">
        <v>10</v>
      </c>
      <c r="B146" s="165" t="s">
        <v>11</v>
      </c>
      <c r="C146" s="166">
        <v>45679</v>
      </c>
      <c r="D146">
        <v>0</v>
      </c>
    </row>
    <row r="147" spans="1:4" x14ac:dyDescent="0.35">
      <c r="A147" s="165" t="s">
        <v>10</v>
      </c>
      <c r="B147" s="165" t="s">
        <v>11</v>
      </c>
      <c r="C147" s="166">
        <v>45710</v>
      </c>
      <c r="D147">
        <v>0</v>
      </c>
    </row>
    <row r="148" spans="1:4" x14ac:dyDescent="0.35">
      <c r="A148" s="165" t="s">
        <v>10</v>
      </c>
      <c r="B148" s="165" t="s">
        <v>11</v>
      </c>
      <c r="C148" s="166">
        <v>45738</v>
      </c>
      <c r="D148">
        <v>0</v>
      </c>
    </row>
    <row r="149" spans="1:4" x14ac:dyDescent="0.35">
      <c r="A149" s="165" t="s">
        <v>10</v>
      </c>
      <c r="B149" s="165" t="s">
        <v>11</v>
      </c>
      <c r="C149" s="166">
        <v>45769</v>
      </c>
      <c r="D149">
        <v>0</v>
      </c>
    </row>
    <row r="150" spans="1:4" x14ac:dyDescent="0.35">
      <c r="A150" s="165" t="s">
        <v>10</v>
      </c>
      <c r="B150" s="165" t="s">
        <v>11</v>
      </c>
      <c r="C150" s="166">
        <v>45799</v>
      </c>
      <c r="D150">
        <v>0</v>
      </c>
    </row>
    <row r="151" spans="1:4" x14ac:dyDescent="0.35">
      <c r="A151" s="165" t="s">
        <v>10</v>
      </c>
      <c r="B151" s="165" t="s">
        <v>11</v>
      </c>
      <c r="C151" s="166">
        <v>45830</v>
      </c>
      <c r="D151">
        <v>0</v>
      </c>
    </row>
    <row r="152" spans="1:4" x14ac:dyDescent="0.35">
      <c r="A152" s="165" t="s">
        <v>10</v>
      </c>
      <c r="B152" s="165" t="s">
        <v>11</v>
      </c>
      <c r="C152" s="166">
        <v>45860</v>
      </c>
      <c r="D152">
        <v>0</v>
      </c>
    </row>
    <row r="153" spans="1:4" x14ac:dyDescent="0.35">
      <c r="A153" s="165" t="s">
        <v>10</v>
      </c>
      <c r="B153" s="165" t="s">
        <v>11</v>
      </c>
      <c r="C153" s="166">
        <v>45891</v>
      </c>
      <c r="D153">
        <v>0</v>
      </c>
    </row>
    <row r="154" spans="1:4" x14ac:dyDescent="0.35">
      <c r="A154" s="165" t="s">
        <v>10</v>
      </c>
      <c r="B154" s="165" t="s">
        <v>11</v>
      </c>
      <c r="C154" s="166">
        <v>45922</v>
      </c>
      <c r="D154">
        <v>0</v>
      </c>
    </row>
    <row r="155" spans="1:4" x14ac:dyDescent="0.35">
      <c r="A155" s="165" t="s">
        <v>10</v>
      </c>
      <c r="B155" s="165" t="s">
        <v>11</v>
      </c>
      <c r="C155" s="166">
        <v>45952</v>
      </c>
      <c r="D155">
        <v>0</v>
      </c>
    </row>
    <row r="156" spans="1:4" x14ac:dyDescent="0.35">
      <c r="A156" s="165" t="s">
        <v>10</v>
      </c>
      <c r="B156" s="165" t="s">
        <v>11</v>
      </c>
      <c r="C156" s="166">
        <v>45983</v>
      </c>
      <c r="D156">
        <v>0</v>
      </c>
    </row>
    <row r="157" spans="1:4" x14ac:dyDescent="0.35">
      <c r="A157" s="165" t="s">
        <v>10</v>
      </c>
      <c r="B157" s="165" t="s">
        <v>11</v>
      </c>
      <c r="C157" s="166">
        <v>46013</v>
      </c>
      <c r="D157">
        <v>0</v>
      </c>
    </row>
    <row r="158" spans="1:4" x14ac:dyDescent="0.35">
      <c r="A158" s="165" t="s">
        <v>10</v>
      </c>
      <c r="B158" s="165" t="s">
        <v>11</v>
      </c>
      <c r="C158" s="166">
        <v>45680</v>
      </c>
      <c r="D158">
        <v>0</v>
      </c>
    </row>
    <row r="159" spans="1:4" x14ac:dyDescent="0.35">
      <c r="A159" s="165" t="s">
        <v>10</v>
      </c>
      <c r="B159" s="165" t="s">
        <v>11</v>
      </c>
      <c r="C159" s="166">
        <v>45711</v>
      </c>
      <c r="D159">
        <v>0</v>
      </c>
    </row>
    <row r="160" spans="1:4" x14ac:dyDescent="0.35">
      <c r="A160" s="165" t="s">
        <v>10</v>
      </c>
      <c r="B160" s="165" t="s">
        <v>11</v>
      </c>
      <c r="C160" s="166">
        <v>45739</v>
      </c>
      <c r="D160">
        <v>0</v>
      </c>
    </row>
    <row r="161" spans="1:4" x14ac:dyDescent="0.35">
      <c r="A161" s="165" t="s">
        <v>10</v>
      </c>
      <c r="B161" s="165" t="s">
        <v>11</v>
      </c>
      <c r="C161" s="166">
        <v>45770</v>
      </c>
      <c r="D161">
        <v>0</v>
      </c>
    </row>
    <row r="162" spans="1:4" x14ac:dyDescent="0.35">
      <c r="A162" s="165" t="s">
        <v>10</v>
      </c>
      <c r="B162" s="165" t="s">
        <v>11</v>
      </c>
      <c r="C162" s="166">
        <v>45800</v>
      </c>
      <c r="D162">
        <v>0</v>
      </c>
    </row>
    <row r="163" spans="1:4" x14ac:dyDescent="0.35">
      <c r="A163" s="165" t="s">
        <v>10</v>
      </c>
      <c r="B163" s="165" t="s">
        <v>11</v>
      </c>
      <c r="C163" s="166">
        <v>45831</v>
      </c>
      <c r="D163">
        <v>0</v>
      </c>
    </row>
    <row r="164" spans="1:4" x14ac:dyDescent="0.35">
      <c r="A164" s="165" t="s">
        <v>10</v>
      </c>
      <c r="B164" s="165" t="s">
        <v>11</v>
      </c>
      <c r="C164" s="166">
        <v>45861</v>
      </c>
      <c r="D164">
        <v>0</v>
      </c>
    </row>
    <row r="165" spans="1:4" x14ac:dyDescent="0.35">
      <c r="A165" s="165" t="s">
        <v>10</v>
      </c>
      <c r="B165" s="165" t="s">
        <v>11</v>
      </c>
      <c r="C165" s="166">
        <v>45892</v>
      </c>
      <c r="D165">
        <v>0</v>
      </c>
    </row>
    <row r="166" spans="1:4" x14ac:dyDescent="0.35">
      <c r="A166" s="165" t="s">
        <v>10</v>
      </c>
      <c r="B166" s="165" t="s">
        <v>11</v>
      </c>
      <c r="C166" s="166">
        <v>45923</v>
      </c>
      <c r="D166">
        <v>0</v>
      </c>
    </row>
    <row r="167" spans="1:4" x14ac:dyDescent="0.35">
      <c r="A167" s="165" t="s">
        <v>10</v>
      </c>
      <c r="B167" s="165" t="s">
        <v>11</v>
      </c>
      <c r="C167" s="166">
        <v>45953</v>
      </c>
      <c r="D167">
        <v>0</v>
      </c>
    </row>
    <row r="168" spans="1:4" x14ac:dyDescent="0.35">
      <c r="A168" s="165" t="s">
        <v>10</v>
      </c>
      <c r="B168" s="165" t="s">
        <v>11</v>
      </c>
      <c r="C168" s="166">
        <v>45984</v>
      </c>
      <c r="D168">
        <v>0</v>
      </c>
    </row>
    <row r="169" spans="1:4" x14ac:dyDescent="0.35">
      <c r="A169" s="165" t="s">
        <v>10</v>
      </c>
      <c r="B169" s="165" t="s">
        <v>11</v>
      </c>
      <c r="C169" s="166">
        <v>46014</v>
      </c>
      <c r="D169">
        <v>0</v>
      </c>
    </row>
    <row r="170" spans="1:4" x14ac:dyDescent="0.35">
      <c r="A170" s="165" t="s">
        <v>10</v>
      </c>
      <c r="B170" s="165" t="s">
        <v>11</v>
      </c>
      <c r="C170" s="166">
        <v>45681</v>
      </c>
      <c r="D170">
        <v>0</v>
      </c>
    </row>
    <row r="171" spans="1:4" x14ac:dyDescent="0.35">
      <c r="A171" s="165" t="s">
        <v>10</v>
      </c>
      <c r="B171" s="165" t="s">
        <v>11</v>
      </c>
      <c r="C171" s="166">
        <v>45712</v>
      </c>
      <c r="D171">
        <v>0</v>
      </c>
    </row>
    <row r="172" spans="1:4" x14ac:dyDescent="0.35">
      <c r="A172" s="165" t="s">
        <v>10</v>
      </c>
      <c r="B172" s="165" t="s">
        <v>11</v>
      </c>
      <c r="C172" s="166">
        <v>45740</v>
      </c>
      <c r="D172">
        <v>0</v>
      </c>
    </row>
    <row r="173" spans="1:4" x14ac:dyDescent="0.35">
      <c r="A173" s="165" t="s">
        <v>10</v>
      </c>
      <c r="B173" s="165" t="s">
        <v>11</v>
      </c>
      <c r="C173" s="166">
        <v>45771</v>
      </c>
      <c r="D173">
        <v>0</v>
      </c>
    </row>
    <row r="174" spans="1:4" x14ac:dyDescent="0.35">
      <c r="A174" s="165" t="s">
        <v>10</v>
      </c>
      <c r="B174" s="165" t="s">
        <v>11</v>
      </c>
      <c r="C174" s="166">
        <v>45801</v>
      </c>
      <c r="D174">
        <v>0</v>
      </c>
    </row>
    <row r="175" spans="1:4" x14ac:dyDescent="0.35">
      <c r="A175" s="165" t="s">
        <v>10</v>
      </c>
      <c r="B175" s="165" t="s">
        <v>11</v>
      </c>
      <c r="C175" s="166">
        <v>45832</v>
      </c>
      <c r="D175">
        <v>0</v>
      </c>
    </row>
    <row r="176" spans="1:4" x14ac:dyDescent="0.35">
      <c r="A176" s="165" t="s">
        <v>10</v>
      </c>
      <c r="B176" s="165" t="s">
        <v>11</v>
      </c>
      <c r="C176" s="166">
        <v>45862</v>
      </c>
      <c r="D176">
        <v>0</v>
      </c>
    </row>
    <row r="177" spans="1:4" x14ac:dyDescent="0.35">
      <c r="A177" s="165" t="s">
        <v>10</v>
      </c>
      <c r="B177" s="165" t="s">
        <v>11</v>
      </c>
      <c r="C177" s="166">
        <v>45893</v>
      </c>
      <c r="D177">
        <v>0</v>
      </c>
    </row>
    <row r="178" spans="1:4" x14ac:dyDescent="0.35">
      <c r="A178" s="165" t="s">
        <v>10</v>
      </c>
      <c r="B178" s="165" t="s">
        <v>11</v>
      </c>
      <c r="C178" s="166">
        <v>45924</v>
      </c>
      <c r="D178">
        <v>0</v>
      </c>
    </row>
    <row r="179" spans="1:4" x14ac:dyDescent="0.35">
      <c r="A179" s="165" t="s">
        <v>10</v>
      </c>
      <c r="B179" s="165" t="s">
        <v>11</v>
      </c>
      <c r="C179" s="166">
        <v>45954</v>
      </c>
      <c r="D179">
        <v>0</v>
      </c>
    </row>
    <row r="180" spans="1:4" x14ac:dyDescent="0.35">
      <c r="A180" s="165" t="s">
        <v>10</v>
      </c>
      <c r="B180" s="165" t="s">
        <v>11</v>
      </c>
      <c r="C180" s="166">
        <v>45985</v>
      </c>
      <c r="D180">
        <v>0</v>
      </c>
    </row>
    <row r="181" spans="1:4" x14ac:dyDescent="0.35">
      <c r="A181" s="165" t="s">
        <v>10</v>
      </c>
      <c r="B181" s="165" t="s">
        <v>11</v>
      </c>
      <c r="C181" s="166">
        <v>46015</v>
      </c>
      <c r="D181">
        <v>0</v>
      </c>
    </row>
    <row r="182" spans="1:4" x14ac:dyDescent="0.35">
      <c r="A182" s="165" t="s">
        <v>10</v>
      </c>
      <c r="B182" s="165" t="s">
        <v>11</v>
      </c>
      <c r="C182" s="166">
        <v>45682</v>
      </c>
      <c r="D182">
        <v>0</v>
      </c>
    </row>
    <row r="183" spans="1:4" x14ac:dyDescent="0.35">
      <c r="A183" s="165" t="s">
        <v>10</v>
      </c>
      <c r="B183" s="165" t="s">
        <v>11</v>
      </c>
      <c r="C183" s="166">
        <v>45713</v>
      </c>
      <c r="D183">
        <v>0</v>
      </c>
    </row>
    <row r="184" spans="1:4" x14ac:dyDescent="0.35">
      <c r="A184" s="165" t="s">
        <v>10</v>
      </c>
      <c r="B184" s="165" t="s">
        <v>11</v>
      </c>
      <c r="C184" s="166">
        <v>45741</v>
      </c>
      <c r="D184">
        <v>0</v>
      </c>
    </row>
    <row r="185" spans="1:4" x14ac:dyDescent="0.35">
      <c r="A185" s="165" t="s">
        <v>10</v>
      </c>
      <c r="B185" s="165" t="s">
        <v>11</v>
      </c>
      <c r="C185" s="166">
        <v>45772</v>
      </c>
      <c r="D185">
        <v>0</v>
      </c>
    </row>
    <row r="186" spans="1:4" x14ac:dyDescent="0.35">
      <c r="A186" s="165" t="s">
        <v>10</v>
      </c>
      <c r="B186" s="165" t="s">
        <v>11</v>
      </c>
      <c r="C186" s="166">
        <v>45802</v>
      </c>
      <c r="D186">
        <v>0</v>
      </c>
    </row>
    <row r="187" spans="1:4" x14ac:dyDescent="0.35">
      <c r="A187" s="165" t="s">
        <v>10</v>
      </c>
      <c r="B187" s="165" t="s">
        <v>11</v>
      </c>
      <c r="C187" s="166">
        <v>45833</v>
      </c>
      <c r="D187">
        <v>0</v>
      </c>
    </row>
    <row r="188" spans="1:4" x14ac:dyDescent="0.35">
      <c r="A188" s="165" t="s">
        <v>10</v>
      </c>
      <c r="B188" s="165" t="s">
        <v>11</v>
      </c>
      <c r="C188" s="166">
        <v>45863</v>
      </c>
      <c r="D188">
        <v>0</v>
      </c>
    </row>
    <row r="189" spans="1:4" x14ac:dyDescent="0.35">
      <c r="A189" s="165" t="s">
        <v>10</v>
      </c>
      <c r="B189" s="165" t="s">
        <v>11</v>
      </c>
      <c r="C189" s="166">
        <v>45894</v>
      </c>
      <c r="D189">
        <v>0</v>
      </c>
    </row>
    <row r="190" spans="1:4" x14ac:dyDescent="0.35">
      <c r="A190" s="165" t="s">
        <v>10</v>
      </c>
      <c r="B190" s="165" t="s">
        <v>11</v>
      </c>
      <c r="C190" s="166">
        <v>45925</v>
      </c>
      <c r="D190">
        <v>0</v>
      </c>
    </row>
    <row r="191" spans="1:4" x14ac:dyDescent="0.35">
      <c r="A191" s="165" t="s">
        <v>10</v>
      </c>
      <c r="B191" s="165" t="s">
        <v>11</v>
      </c>
      <c r="C191" s="166">
        <v>45955</v>
      </c>
      <c r="D191">
        <v>0</v>
      </c>
    </row>
    <row r="192" spans="1:4" x14ac:dyDescent="0.35">
      <c r="A192" s="165" t="s">
        <v>10</v>
      </c>
      <c r="B192" s="165" t="s">
        <v>11</v>
      </c>
      <c r="C192" s="166">
        <v>45986</v>
      </c>
      <c r="D192">
        <v>0</v>
      </c>
    </row>
    <row r="193" spans="1:4" x14ac:dyDescent="0.35">
      <c r="A193" s="165" t="s">
        <v>10</v>
      </c>
      <c r="B193" s="165" t="s">
        <v>11</v>
      </c>
      <c r="C193" s="166">
        <v>46016</v>
      </c>
      <c r="D193">
        <v>0</v>
      </c>
    </row>
    <row r="194" spans="1:4" x14ac:dyDescent="0.35">
      <c r="A194" s="165" t="s">
        <v>10</v>
      </c>
      <c r="B194" s="165" t="s">
        <v>11</v>
      </c>
      <c r="C194" s="166">
        <v>45683</v>
      </c>
      <c r="D194">
        <v>0</v>
      </c>
    </row>
    <row r="195" spans="1:4" x14ac:dyDescent="0.35">
      <c r="A195" s="165" t="s">
        <v>10</v>
      </c>
      <c r="B195" s="165" t="s">
        <v>11</v>
      </c>
      <c r="C195" s="166">
        <v>45714</v>
      </c>
      <c r="D195">
        <v>0</v>
      </c>
    </row>
    <row r="196" spans="1:4" x14ac:dyDescent="0.35">
      <c r="A196" s="165" t="s">
        <v>10</v>
      </c>
      <c r="B196" s="165" t="s">
        <v>11</v>
      </c>
      <c r="C196" s="166">
        <v>45742</v>
      </c>
      <c r="D196">
        <v>0</v>
      </c>
    </row>
    <row r="197" spans="1:4" x14ac:dyDescent="0.35">
      <c r="A197" s="165" t="s">
        <v>10</v>
      </c>
      <c r="B197" s="165" t="s">
        <v>11</v>
      </c>
      <c r="C197" s="166">
        <v>45773</v>
      </c>
      <c r="D197">
        <v>0</v>
      </c>
    </row>
    <row r="198" spans="1:4" x14ac:dyDescent="0.35">
      <c r="A198" s="165" t="s">
        <v>10</v>
      </c>
      <c r="B198" s="165" t="s">
        <v>11</v>
      </c>
      <c r="C198" s="166">
        <v>45803</v>
      </c>
      <c r="D198">
        <v>0</v>
      </c>
    </row>
    <row r="199" spans="1:4" x14ac:dyDescent="0.35">
      <c r="A199" s="165" t="s">
        <v>10</v>
      </c>
      <c r="B199" s="165" t="s">
        <v>11</v>
      </c>
      <c r="C199" s="166">
        <v>45834</v>
      </c>
      <c r="D199">
        <v>0</v>
      </c>
    </row>
    <row r="200" spans="1:4" x14ac:dyDescent="0.35">
      <c r="A200" s="165" t="s">
        <v>10</v>
      </c>
      <c r="B200" s="165" t="s">
        <v>11</v>
      </c>
      <c r="C200" s="166">
        <v>45864</v>
      </c>
      <c r="D200">
        <v>0</v>
      </c>
    </row>
    <row r="201" spans="1:4" x14ac:dyDescent="0.35">
      <c r="A201" s="165" t="s">
        <v>10</v>
      </c>
      <c r="B201" s="165" t="s">
        <v>11</v>
      </c>
      <c r="C201" s="166">
        <v>45895</v>
      </c>
      <c r="D201">
        <v>0</v>
      </c>
    </row>
    <row r="202" spans="1:4" x14ac:dyDescent="0.35">
      <c r="A202" s="165" t="s">
        <v>10</v>
      </c>
      <c r="B202" s="165" t="s">
        <v>11</v>
      </c>
      <c r="C202" s="166">
        <v>45926</v>
      </c>
      <c r="D202">
        <v>0</v>
      </c>
    </row>
    <row r="203" spans="1:4" x14ac:dyDescent="0.35">
      <c r="A203" s="165" t="s">
        <v>10</v>
      </c>
      <c r="B203" s="165" t="s">
        <v>11</v>
      </c>
      <c r="C203" s="166">
        <v>45956</v>
      </c>
      <c r="D203">
        <v>0</v>
      </c>
    </row>
    <row r="204" spans="1:4" x14ac:dyDescent="0.35">
      <c r="A204" s="165" t="s">
        <v>10</v>
      </c>
      <c r="B204" s="165" t="s">
        <v>11</v>
      </c>
      <c r="C204" s="166">
        <v>45987</v>
      </c>
      <c r="D204">
        <v>0</v>
      </c>
    </row>
    <row r="205" spans="1:4" x14ac:dyDescent="0.35">
      <c r="A205" s="165" t="s">
        <v>10</v>
      </c>
      <c r="B205" s="165" t="s">
        <v>11</v>
      </c>
      <c r="C205" s="166">
        <v>46017</v>
      </c>
      <c r="D205">
        <v>0</v>
      </c>
    </row>
    <row r="206" spans="1:4" x14ac:dyDescent="0.35">
      <c r="A206" s="165" t="s">
        <v>10</v>
      </c>
      <c r="B206" s="165" t="s">
        <v>11</v>
      </c>
      <c r="C206" s="166">
        <v>45684</v>
      </c>
      <c r="D206">
        <v>0</v>
      </c>
    </row>
    <row r="207" spans="1:4" x14ac:dyDescent="0.35">
      <c r="A207" s="165" t="s">
        <v>10</v>
      </c>
      <c r="B207" s="165" t="s">
        <v>11</v>
      </c>
      <c r="C207" s="166">
        <v>45715</v>
      </c>
      <c r="D207">
        <v>0</v>
      </c>
    </row>
    <row r="208" spans="1:4" x14ac:dyDescent="0.35">
      <c r="A208" s="165" t="s">
        <v>10</v>
      </c>
      <c r="B208" s="165" t="s">
        <v>11</v>
      </c>
      <c r="C208" s="166">
        <v>45743</v>
      </c>
      <c r="D208">
        <v>0</v>
      </c>
    </row>
    <row r="209" spans="1:4" x14ac:dyDescent="0.35">
      <c r="A209" s="165" t="s">
        <v>10</v>
      </c>
      <c r="B209" s="165" t="s">
        <v>11</v>
      </c>
      <c r="C209" s="166">
        <v>45774</v>
      </c>
      <c r="D209">
        <v>0</v>
      </c>
    </row>
    <row r="210" spans="1:4" x14ac:dyDescent="0.35">
      <c r="A210" s="165" t="s">
        <v>10</v>
      </c>
      <c r="B210" s="165" t="s">
        <v>11</v>
      </c>
      <c r="C210" s="166">
        <v>45804</v>
      </c>
      <c r="D210">
        <v>0</v>
      </c>
    </row>
    <row r="211" spans="1:4" x14ac:dyDescent="0.35">
      <c r="A211" s="165" t="s">
        <v>10</v>
      </c>
      <c r="B211" s="165" t="s">
        <v>11</v>
      </c>
      <c r="C211" s="166">
        <v>45835</v>
      </c>
      <c r="D211">
        <v>0</v>
      </c>
    </row>
    <row r="212" spans="1:4" x14ac:dyDescent="0.35">
      <c r="A212" s="165" t="s">
        <v>10</v>
      </c>
      <c r="B212" s="165" t="s">
        <v>11</v>
      </c>
      <c r="C212" s="166">
        <v>45865</v>
      </c>
      <c r="D212">
        <v>0</v>
      </c>
    </row>
    <row r="213" spans="1:4" x14ac:dyDescent="0.35">
      <c r="A213" s="165" t="s">
        <v>10</v>
      </c>
      <c r="B213" s="165" t="s">
        <v>11</v>
      </c>
      <c r="C213" s="166">
        <v>45896</v>
      </c>
      <c r="D213">
        <v>0</v>
      </c>
    </row>
    <row r="214" spans="1:4" x14ac:dyDescent="0.35">
      <c r="A214" s="165" t="s">
        <v>10</v>
      </c>
      <c r="B214" s="165" t="s">
        <v>11</v>
      </c>
      <c r="C214" s="166">
        <v>45927</v>
      </c>
      <c r="D214">
        <v>0</v>
      </c>
    </row>
    <row r="215" spans="1:4" x14ac:dyDescent="0.35">
      <c r="A215" s="165" t="s">
        <v>10</v>
      </c>
      <c r="B215" s="165" t="s">
        <v>11</v>
      </c>
      <c r="C215" s="166">
        <v>45957</v>
      </c>
      <c r="D215">
        <v>0</v>
      </c>
    </row>
    <row r="216" spans="1:4" x14ac:dyDescent="0.35">
      <c r="A216" s="165" t="s">
        <v>10</v>
      </c>
      <c r="B216" s="165" t="s">
        <v>11</v>
      </c>
      <c r="C216" s="166">
        <v>45988</v>
      </c>
      <c r="D216">
        <v>0</v>
      </c>
    </row>
    <row r="217" spans="1:4" x14ac:dyDescent="0.35">
      <c r="A217" s="165" t="s">
        <v>10</v>
      </c>
      <c r="B217" s="165" t="s">
        <v>11</v>
      </c>
      <c r="C217" s="166">
        <v>46018</v>
      </c>
      <c r="D217">
        <v>0</v>
      </c>
    </row>
    <row r="218" spans="1:4" x14ac:dyDescent="0.35">
      <c r="A218" s="165" t="s">
        <v>12</v>
      </c>
      <c r="B218" s="165" t="s">
        <v>13</v>
      </c>
      <c r="C218" s="166">
        <v>45676</v>
      </c>
      <c r="D218">
        <v>95485.340000000026</v>
      </c>
    </row>
    <row r="219" spans="1:4" x14ac:dyDescent="0.35">
      <c r="A219" s="165" t="s">
        <v>12</v>
      </c>
      <c r="B219" s="165" t="s">
        <v>13</v>
      </c>
      <c r="C219" s="166">
        <v>45707</v>
      </c>
      <c r="D219">
        <v>60861.800000000017</v>
      </c>
    </row>
    <row r="220" spans="1:4" x14ac:dyDescent="0.35">
      <c r="A220" s="165" t="s">
        <v>12</v>
      </c>
      <c r="B220" s="165" t="s">
        <v>13</v>
      </c>
      <c r="C220" s="166">
        <v>45735</v>
      </c>
      <c r="D220">
        <v>82748.050000000017</v>
      </c>
    </row>
    <row r="221" spans="1:4" x14ac:dyDescent="0.35">
      <c r="A221" s="165" t="s">
        <v>12</v>
      </c>
      <c r="B221" s="165" t="s">
        <v>13</v>
      </c>
      <c r="C221" s="166">
        <v>45766</v>
      </c>
      <c r="D221">
        <v>150914.6</v>
      </c>
    </row>
    <row r="222" spans="1:4" x14ac:dyDescent="0.35">
      <c r="A222" s="165" t="s">
        <v>12</v>
      </c>
      <c r="B222" s="165" t="s">
        <v>13</v>
      </c>
      <c r="C222" s="166">
        <v>45796</v>
      </c>
      <c r="D222">
        <v>174655.42</v>
      </c>
    </row>
    <row r="223" spans="1:4" x14ac:dyDescent="0.35">
      <c r="A223" s="165" t="s">
        <v>12</v>
      </c>
      <c r="B223" s="165" t="s">
        <v>13</v>
      </c>
      <c r="C223" s="166">
        <v>45827</v>
      </c>
      <c r="D223">
        <v>234550.09</v>
      </c>
    </row>
    <row r="224" spans="1:4" x14ac:dyDescent="0.35">
      <c r="A224" s="165" t="s">
        <v>12</v>
      </c>
      <c r="B224" s="165" t="s">
        <v>13</v>
      </c>
      <c r="C224" s="166">
        <v>45857</v>
      </c>
      <c r="D224">
        <v>38529.43</v>
      </c>
    </row>
    <row r="225" spans="1:4" x14ac:dyDescent="0.35">
      <c r="A225" s="165" t="s">
        <v>12</v>
      </c>
      <c r="B225" s="165" t="s">
        <v>13</v>
      </c>
      <c r="C225" s="166">
        <v>45888</v>
      </c>
      <c r="D225">
        <v>38233.14</v>
      </c>
    </row>
    <row r="226" spans="1:4" x14ac:dyDescent="0.35">
      <c r="A226" s="165" t="s">
        <v>12</v>
      </c>
      <c r="B226" s="165" t="s">
        <v>13</v>
      </c>
      <c r="C226" s="166">
        <v>45919</v>
      </c>
      <c r="D226">
        <v>144164.23000000001</v>
      </c>
    </row>
    <row r="227" spans="1:4" x14ac:dyDescent="0.35">
      <c r="A227" s="165" t="s">
        <v>12</v>
      </c>
      <c r="B227" s="165" t="s">
        <v>13</v>
      </c>
      <c r="C227" s="166">
        <v>45949</v>
      </c>
      <c r="D227">
        <v>110119.02</v>
      </c>
    </row>
    <row r="228" spans="1:4" x14ac:dyDescent="0.35">
      <c r="A228" s="165" t="s">
        <v>12</v>
      </c>
      <c r="B228" s="165" t="s">
        <v>13</v>
      </c>
      <c r="C228" s="166">
        <v>45980</v>
      </c>
      <c r="D228">
        <v>42447.5</v>
      </c>
    </row>
    <row r="229" spans="1:4" x14ac:dyDescent="0.35">
      <c r="A229" s="165" t="s">
        <v>12</v>
      </c>
      <c r="B229" s="165" t="s">
        <v>13</v>
      </c>
      <c r="C229" s="166">
        <v>46010</v>
      </c>
      <c r="D229">
        <v>264755.25</v>
      </c>
    </row>
    <row r="230" spans="1:4" x14ac:dyDescent="0.35">
      <c r="A230" s="165" t="s">
        <v>12</v>
      </c>
      <c r="B230" s="165" t="s">
        <v>13</v>
      </c>
      <c r="C230" s="166">
        <v>45677</v>
      </c>
      <c r="D230">
        <v>19782.52</v>
      </c>
    </row>
    <row r="231" spans="1:4" x14ac:dyDescent="0.35">
      <c r="A231" s="165" t="s">
        <v>12</v>
      </c>
      <c r="B231" s="165" t="s">
        <v>13</v>
      </c>
      <c r="C231" s="166">
        <v>45708</v>
      </c>
      <c r="D231">
        <v>40476.71</v>
      </c>
    </row>
    <row r="232" spans="1:4" x14ac:dyDescent="0.35">
      <c r="A232" s="165" t="s">
        <v>12</v>
      </c>
      <c r="B232" s="165" t="s">
        <v>13</v>
      </c>
      <c r="C232" s="166">
        <v>45736</v>
      </c>
      <c r="D232">
        <v>190091.3</v>
      </c>
    </row>
    <row r="233" spans="1:4" x14ac:dyDescent="0.35">
      <c r="A233" s="165" t="s">
        <v>12</v>
      </c>
      <c r="B233" s="165" t="s">
        <v>13</v>
      </c>
      <c r="C233" s="166">
        <v>45767</v>
      </c>
      <c r="D233">
        <v>270583.03999999998</v>
      </c>
    </row>
    <row r="234" spans="1:4" x14ac:dyDescent="0.35">
      <c r="A234" s="165" t="s">
        <v>12</v>
      </c>
      <c r="B234" s="165" t="s">
        <v>13</v>
      </c>
      <c r="C234" s="166">
        <v>45797</v>
      </c>
      <c r="D234">
        <v>285690.49</v>
      </c>
    </row>
    <row r="235" spans="1:4" x14ac:dyDescent="0.35">
      <c r="A235" s="165" t="s">
        <v>12</v>
      </c>
      <c r="B235" s="165" t="s">
        <v>13</v>
      </c>
      <c r="C235" s="166">
        <v>45828</v>
      </c>
      <c r="D235">
        <v>288996.56</v>
      </c>
    </row>
    <row r="236" spans="1:4" x14ac:dyDescent="0.35">
      <c r="A236" s="165" t="s">
        <v>12</v>
      </c>
      <c r="B236" s="165" t="s">
        <v>13</v>
      </c>
      <c r="C236" s="166">
        <v>45858</v>
      </c>
      <c r="D236">
        <v>265913.06</v>
      </c>
    </row>
    <row r="237" spans="1:4" x14ac:dyDescent="0.35">
      <c r="A237" s="165" t="s">
        <v>12</v>
      </c>
      <c r="B237" s="165" t="s">
        <v>13</v>
      </c>
      <c r="C237" s="166">
        <v>45889</v>
      </c>
      <c r="D237">
        <v>223643.26</v>
      </c>
    </row>
    <row r="238" spans="1:4" x14ac:dyDescent="0.35">
      <c r="A238" s="165" t="s">
        <v>12</v>
      </c>
      <c r="B238" s="165" t="s">
        <v>13</v>
      </c>
      <c r="C238" s="166">
        <v>45920</v>
      </c>
      <c r="D238">
        <v>225290.73</v>
      </c>
    </row>
    <row r="239" spans="1:4" x14ac:dyDescent="0.35">
      <c r="A239" s="165" t="s">
        <v>12</v>
      </c>
      <c r="B239" s="165" t="s">
        <v>13</v>
      </c>
      <c r="C239" s="166">
        <v>45950</v>
      </c>
      <c r="D239">
        <v>223588.97</v>
      </c>
    </row>
    <row r="240" spans="1:4" x14ac:dyDescent="0.35">
      <c r="A240" s="165" t="s">
        <v>12</v>
      </c>
      <c r="B240" s="165" t="s">
        <v>13</v>
      </c>
      <c r="C240" s="166">
        <v>45981</v>
      </c>
      <c r="D240">
        <v>114520.23</v>
      </c>
    </row>
    <row r="241" spans="1:4" x14ac:dyDescent="0.35">
      <c r="A241" s="165" t="s">
        <v>12</v>
      </c>
      <c r="B241" s="165" t="s">
        <v>13</v>
      </c>
      <c r="C241" s="166">
        <v>46011</v>
      </c>
      <c r="D241">
        <v>267219.58</v>
      </c>
    </row>
    <row r="242" spans="1:4" x14ac:dyDescent="0.35">
      <c r="A242" s="165" t="s">
        <v>12</v>
      </c>
      <c r="B242" s="165" t="s">
        <v>13</v>
      </c>
      <c r="C242" s="166">
        <v>45678</v>
      </c>
      <c r="D242">
        <v>284823.05</v>
      </c>
    </row>
    <row r="243" spans="1:4" x14ac:dyDescent="0.35">
      <c r="A243" s="165" t="s">
        <v>12</v>
      </c>
      <c r="B243" s="165" t="s">
        <v>13</v>
      </c>
      <c r="C243" s="166">
        <v>45709</v>
      </c>
      <c r="D243">
        <v>214807.13</v>
      </c>
    </row>
    <row r="244" spans="1:4" x14ac:dyDescent="0.35">
      <c r="A244" s="165" t="s">
        <v>12</v>
      </c>
      <c r="B244" s="165" t="s">
        <v>13</v>
      </c>
      <c r="C244" s="166">
        <v>45737</v>
      </c>
      <c r="D244">
        <v>194276.8</v>
      </c>
    </row>
    <row r="245" spans="1:4" x14ac:dyDescent="0.35">
      <c r="A245" s="165" t="s">
        <v>12</v>
      </c>
      <c r="B245" s="165" t="s">
        <v>13</v>
      </c>
      <c r="C245" s="166">
        <v>45768</v>
      </c>
      <c r="D245">
        <v>278828.44</v>
      </c>
    </row>
    <row r="246" spans="1:4" x14ac:dyDescent="0.35">
      <c r="A246" s="165" t="s">
        <v>12</v>
      </c>
      <c r="B246" s="165" t="s">
        <v>13</v>
      </c>
      <c r="C246" s="166">
        <v>45798</v>
      </c>
      <c r="D246">
        <v>310341.31</v>
      </c>
    </row>
    <row r="247" spans="1:4" x14ac:dyDescent="0.35">
      <c r="A247" s="165" t="s">
        <v>12</v>
      </c>
      <c r="B247" s="165" t="s">
        <v>13</v>
      </c>
      <c r="C247" s="166">
        <v>45829</v>
      </c>
      <c r="D247">
        <v>277869.56</v>
      </c>
    </row>
    <row r="248" spans="1:4" x14ac:dyDescent="0.35">
      <c r="A248" s="165" t="s">
        <v>12</v>
      </c>
      <c r="B248" s="165" t="s">
        <v>13</v>
      </c>
      <c r="C248" s="166">
        <v>45859</v>
      </c>
      <c r="D248">
        <v>456759.06</v>
      </c>
    </row>
    <row r="249" spans="1:4" x14ac:dyDescent="0.35">
      <c r="A249" s="165" t="s">
        <v>12</v>
      </c>
      <c r="B249" s="165" t="s">
        <v>13</v>
      </c>
      <c r="C249" s="166">
        <v>45890</v>
      </c>
      <c r="D249">
        <v>484630.15</v>
      </c>
    </row>
    <row r="250" spans="1:4" x14ac:dyDescent="0.35">
      <c r="A250" s="165" t="s">
        <v>12</v>
      </c>
      <c r="B250" s="165" t="s">
        <v>13</v>
      </c>
      <c r="C250" s="166">
        <v>45921</v>
      </c>
      <c r="D250">
        <v>682115.09</v>
      </c>
    </row>
    <row r="251" spans="1:4" x14ac:dyDescent="0.35">
      <c r="A251" s="165" t="s">
        <v>12</v>
      </c>
      <c r="B251" s="165" t="s">
        <v>13</v>
      </c>
      <c r="C251" s="166">
        <v>45951</v>
      </c>
      <c r="D251">
        <v>630260.6</v>
      </c>
    </row>
    <row r="252" spans="1:4" x14ac:dyDescent="0.35">
      <c r="A252" s="165" t="s">
        <v>12</v>
      </c>
      <c r="B252" s="165" t="s">
        <v>13</v>
      </c>
      <c r="C252" s="166">
        <v>45991</v>
      </c>
      <c r="D252">
        <v>779781.16</v>
      </c>
    </row>
    <row r="253" spans="1:4" x14ac:dyDescent="0.35">
      <c r="A253" s="165" t="s">
        <v>12</v>
      </c>
      <c r="B253" s="165" t="s">
        <v>13</v>
      </c>
      <c r="C253" s="166">
        <v>46022</v>
      </c>
      <c r="D253">
        <v>816728.03</v>
      </c>
    </row>
    <row r="254" spans="1:4" x14ac:dyDescent="0.35">
      <c r="A254" s="165" t="s">
        <v>12</v>
      </c>
      <c r="B254" s="165" t="s">
        <v>13</v>
      </c>
      <c r="C254" s="166">
        <v>45679</v>
      </c>
      <c r="D254">
        <v>675379.18</v>
      </c>
    </row>
    <row r="255" spans="1:4" x14ac:dyDescent="0.35">
      <c r="A255" s="165" t="s">
        <v>12</v>
      </c>
      <c r="B255" s="165" t="s">
        <v>13</v>
      </c>
      <c r="C255" s="166">
        <v>45710</v>
      </c>
      <c r="D255">
        <v>558903.51</v>
      </c>
    </row>
    <row r="256" spans="1:4" x14ac:dyDescent="0.35">
      <c r="A256" s="165" t="s">
        <v>12</v>
      </c>
      <c r="B256" s="165" t="s">
        <v>13</v>
      </c>
      <c r="C256" s="166">
        <v>45738</v>
      </c>
      <c r="D256">
        <v>724165.82</v>
      </c>
    </row>
    <row r="257" spans="1:4" x14ac:dyDescent="0.35">
      <c r="A257" s="165" t="s">
        <v>12</v>
      </c>
      <c r="B257" s="165" t="s">
        <v>13</v>
      </c>
      <c r="C257" s="166">
        <v>45769</v>
      </c>
      <c r="D257">
        <v>669183.44999999995</v>
      </c>
    </row>
    <row r="258" spans="1:4" x14ac:dyDescent="0.35">
      <c r="A258" s="165" t="s">
        <v>12</v>
      </c>
      <c r="B258" s="165" t="s">
        <v>13</v>
      </c>
      <c r="C258" s="166">
        <v>45799</v>
      </c>
      <c r="D258">
        <v>641086.88</v>
      </c>
    </row>
    <row r="259" spans="1:4" x14ac:dyDescent="0.35">
      <c r="A259" s="165" t="s">
        <v>12</v>
      </c>
      <c r="B259" s="165" t="s">
        <v>13</v>
      </c>
      <c r="C259" s="166">
        <v>45830</v>
      </c>
      <c r="D259">
        <v>566035.29</v>
      </c>
    </row>
    <row r="260" spans="1:4" x14ac:dyDescent="0.35">
      <c r="A260" s="165" t="s">
        <v>12</v>
      </c>
      <c r="B260" s="165" t="s">
        <v>13</v>
      </c>
      <c r="C260" s="166">
        <v>45860</v>
      </c>
      <c r="D260">
        <v>555527.82999999996</v>
      </c>
    </row>
    <row r="261" spans="1:4" x14ac:dyDescent="0.35">
      <c r="A261" s="165" t="s">
        <v>12</v>
      </c>
      <c r="B261" s="165" t="s">
        <v>13</v>
      </c>
      <c r="C261" s="166">
        <v>45891</v>
      </c>
      <c r="D261">
        <v>610952.42000000004</v>
      </c>
    </row>
    <row r="262" spans="1:4" x14ac:dyDescent="0.35">
      <c r="A262" s="165" t="s">
        <v>12</v>
      </c>
      <c r="B262" s="165" t="s">
        <v>13</v>
      </c>
      <c r="C262" s="166">
        <v>45922</v>
      </c>
      <c r="D262">
        <v>687660.1</v>
      </c>
    </row>
    <row r="263" spans="1:4" x14ac:dyDescent="0.35">
      <c r="A263" s="165" t="s">
        <v>12</v>
      </c>
      <c r="B263" s="165" t="s">
        <v>13</v>
      </c>
      <c r="C263" s="166">
        <v>45952</v>
      </c>
      <c r="D263">
        <v>645949.54</v>
      </c>
    </row>
    <row r="264" spans="1:4" x14ac:dyDescent="0.35">
      <c r="A264" s="165" t="s">
        <v>12</v>
      </c>
      <c r="B264" s="165" t="s">
        <v>13</v>
      </c>
      <c r="C264" s="166">
        <v>45983</v>
      </c>
      <c r="D264">
        <v>603443.39</v>
      </c>
    </row>
    <row r="265" spans="1:4" x14ac:dyDescent="0.35">
      <c r="A265" s="165" t="s">
        <v>12</v>
      </c>
      <c r="B265" s="165" t="s">
        <v>13</v>
      </c>
      <c r="C265" s="166">
        <v>46013</v>
      </c>
      <c r="D265">
        <v>680262.19</v>
      </c>
    </row>
    <row r="266" spans="1:4" x14ac:dyDescent="0.35">
      <c r="A266" s="165" t="s">
        <v>12</v>
      </c>
      <c r="B266" s="165" t="s">
        <v>13</v>
      </c>
      <c r="C266" s="166">
        <v>45680</v>
      </c>
      <c r="D266">
        <v>640723.55000000005</v>
      </c>
    </row>
    <row r="267" spans="1:4" x14ac:dyDescent="0.35">
      <c r="A267" s="165" t="s">
        <v>12</v>
      </c>
      <c r="B267" s="165" t="s">
        <v>13</v>
      </c>
      <c r="C267" s="166">
        <v>45711</v>
      </c>
      <c r="D267">
        <v>632788.96</v>
      </c>
    </row>
    <row r="268" spans="1:4" x14ac:dyDescent="0.35">
      <c r="A268" s="165" t="s">
        <v>12</v>
      </c>
      <c r="B268" s="165" t="s">
        <v>13</v>
      </c>
      <c r="C268" s="166">
        <v>45739</v>
      </c>
      <c r="D268">
        <v>674222.79</v>
      </c>
    </row>
    <row r="269" spans="1:4" x14ac:dyDescent="0.35">
      <c r="A269" s="165" t="s">
        <v>12</v>
      </c>
      <c r="B269" s="165" t="s">
        <v>13</v>
      </c>
      <c r="C269" s="166">
        <v>45770</v>
      </c>
      <c r="D269">
        <v>677468.56</v>
      </c>
    </row>
    <row r="270" spans="1:4" x14ac:dyDescent="0.35">
      <c r="A270" s="165" t="s">
        <v>12</v>
      </c>
      <c r="B270" s="165" t="s">
        <v>13</v>
      </c>
      <c r="C270" s="166">
        <v>45800</v>
      </c>
      <c r="D270">
        <v>549501.11</v>
      </c>
    </row>
    <row r="271" spans="1:4" x14ac:dyDescent="0.35">
      <c r="A271" s="165" t="s">
        <v>12</v>
      </c>
      <c r="B271" s="165" t="s">
        <v>13</v>
      </c>
      <c r="C271" s="166">
        <v>45831</v>
      </c>
      <c r="D271">
        <v>650118.05000000005</v>
      </c>
    </row>
    <row r="272" spans="1:4" x14ac:dyDescent="0.35">
      <c r="A272" s="165" t="s">
        <v>12</v>
      </c>
      <c r="B272" s="165" t="s">
        <v>13</v>
      </c>
      <c r="C272" s="166">
        <v>45861</v>
      </c>
      <c r="D272">
        <v>609821.06000000006</v>
      </c>
    </row>
    <row r="273" spans="1:4" x14ac:dyDescent="0.35">
      <c r="A273" s="165" t="s">
        <v>12</v>
      </c>
      <c r="B273" s="165" t="s">
        <v>13</v>
      </c>
      <c r="C273" s="166">
        <v>45892</v>
      </c>
      <c r="D273">
        <v>778843.66</v>
      </c>
    </row>
    <row r="274" spans="1:4" x14ac:dyDescent="0.35">
      <c r="A274" s="165" t="s">
        <v>12</v>
      </c>
      <c r="B274" s="165" t="s">
        <v>13</v>
      </c>
      <c r="C274" s="166">
        <v>45923</v>
      </c>
      <c r="D274">
        <v>889937.48</v>
      </c>
    </row>
    <row r="275" spans="1:4" x14ac:dyDescent="0.35">
      <c r="A275" s="165" t="s">
        <v>12</v>
      </c>
      <c r="B275" s="165" t="s">
        <v>13</v>
      </c>
      <c r="C275" s="166">
        <v>45953</v>
      </c>
      <c r="D275">
        <v>821335.93</v>
      </c>
    </row>
    <row r="276" spans="1:4" x14ac:dyDescent="0.35">
      <c r="A276" s="165" t="s">
        <v>12</v>
      </c>
      <c r="B276" s="165" t="s">
        <v>13</v>
      </c>
      <c r="C276" s="166">
        <v>45984</v>
      </c>
      <c r="D276">
        <v>521500.17</v>
      </c>
    </row>
    <row r="277" spans="1:4" x14ac:dyDescent="0.35">
      <c r="A277" s="165" t="s">
        <v>12</v>
      </c>
      <c r="B277" s="165" t="s">
        <v>13</v>
      </c>
      <c r="C277" s="166">
        <v>46014</v>
      </c>
      <c r="D277">
        <v>578636.75</v>
      </c>
    </row>
    <row r="278" spans="1:4" x14ac:dyDescent="0.35">
      <c r="A278" s="165" t="s">
        <v>12</v>
      </c>
      <c r="B278" s="165" t="s">
        <v>13</v>
      </c>
      <c r="C278" s="166">
        <v>45681</v>
      </c>
      <c r="D278">
        <v>565945.06000000006</v>
      </c>
    </row>
    <row r="279" spans="1:4" x14ac:dyDescent="0.35">
      <c r="A279" s="165" t="s">
        <v>12</v>
      </c>
      <c r="B279" s="165" t="s">
        <v>13</v>
      </c>
      <c r="C279" s="166">
        <v>45712</v>
      </c>
      <c r="D279">
        <v>546433.12</v>
      </c>
    </row>
    <row r="280" spans="1:4" x14ac:dyDescent="0.35">
      <c r="A280" s="165" t="s">
        <v>12</v>
      </c>
      <c r="B280" s="165" t="s">
        <v>13</v>
      </c>
      <c r="C280" s="166">
        <v>45740</v>
      </c>
      <c r="D280">
        <v>441130.62</v>
      </c>
    </row>
    <row r="281" spans="1:4" x14ac:dyDescent="0.35">
      <c r="A281" s="165" t="s">
        <v>12</v>
      </c>
      <c r="B281" s="165" t="s">
        <v>13</v>
      </c>
      <c r="C281" s="166">
        <v>45771</v>
      </c>
      <c r="D281">
        <v>220424.36</v>
      </c>
    </row>
    <row r="282" spans="1:4" x14ac:dyDescent="0.35">
      <c r="A282" s="165" t="s">
        <v>12</v>
      </c>
      <c r="B282" s="165" t="s">
        <v>13</v>
      </c>
      <c r="C282" s="166">
        <v>45801</v>
      </c>
      <c r="D282">
        <v>481960.46</v>
      </c>
    </row>
    <row r="283" spans="1:4" x14ac:dyDescent="0.35">
      <c r="A283" s="165" t="s">
        <v>12</v>
      </c>
      <c r="B283" s="165" t="s">
        <v>13</v>
      </c>
      <c r="C283" s="166">
        <v>45832</v>
      </c>
      <c r="D283">
        <v>276075.11</v>
      </c>
    </row>
    <row r="284" spans="1:4" x14ac:dyDescent="0.35">
      <c r="A284" s="165" t="s">
        <v>12</v>
      </c>
      <c r="B284" s="165" t="s">
        <v>13</v>
      </c>
      <c r="C284" s="166">
        <v>45862</v>
      </c>
      <c r="D284">
        <v>226493.7</v>
      </c>
    </row>
    <row r="285" spans="1:4" x14ac:dyDescent="0.35">
      <c r="A285" s="165" t="s">
        <v>12</v>
      </c>
      <c r="B285" s="165" t="s">
        <v>13</v>
      </c>
      <c r="C285" s="166">
        <v>45893</v>
      </c>
      <c r="D285">
        <v>287144.98</v>
      </c>
    </row>
    <row r="286" spans="1:4" x14ac:dyDescent="0.35">
      <c r="A286" s="165" t="s">
        <v>12</v>
      </c>
      <c r="B286" s="165" t="s">
        <v>13</v>
      </c>
      <c r="C286" s="166">
        <v>45924</v>
      </c>
      <c r="D286">
        <v>451373.72</v>
      </c>
    </row>
    <row r="287" spans="1:4" x14ac:dyDescent="0.35">
      <c r="A287" s="165" t="s">
        <v>12</v>
      </c>
      <c r="B287" s="165" t="s">
        <v>13</v>
      </c>
      <c r="C287" s="166">
        <v>45954</v>
      </c>
      <c r="D287">
        <v>271593.21999999997</v>
      </c>
    </row>
    <row r="288" spans="1:4" x14ac:dyDescent="0.35">
      <c r="A288" s="165" t="s">
        <v>12</v>
      </c>
      <c r="B288" s="165" t="s">
        <v>13</v>
      </c>
      <c r="C288" s="166">
        <v>45985</v>
      </c>
      <c r="D288">
        <v>306590.13</v>
      </c>
    </row>
    <row r="289" spans="1:4" x14ac:dyDescent="0.35">
      <c r="A289" s="165" t="s">
        <v>12</v>
      </c>
      <c r="B289" s="165" t="s">
        <v>13</v>
      </c>
      <c r="C289" s="166">
        <v>46015</v>
      </c>
      <c r="D289">
        <v>333870.13</v>
      </c>
    </row>
    <row r="290" spans="1:4" x14ac:dyDescent="0.35">
      <c r="A290" s="165" t="s">
        <v>12</v>
      </c>
      <c r="B290" s="165" t="s">
        <v>13</v>
      </c>
      <c r="C290" s="166">
        <v>45682</v>
      </c>
      <c r="D290">
        <v>515417.95</v>
      </c>
    </row>
    <row r="291" spans="1:4" x14ac:dyDescent="0.35">
      <c r="A291" s="165" t="s">
        <v>12</v>
      </c>
      <c r="B291" s="165" t="s">
        <v>13</v>
      </c>
      <c r="C291" s="166">
        <v>45713</v>
      </c>
      <c r="D291">
        <v>599245.85</v>
      </c>
    </row>
    <row r="292" spans="1:4" x14ac:dyDescent="0.35">
      <c r="A292" s="165" t="s">
        <v>12</v>
      </c>
      <c r="B292" s="165" t="s">
        <v>13</v>
      </c>
      <c r="C292" s="166">
        <v>45741</v>
      </c>
      <c r="D292">
        <v>724986.05</v>
      </c>
    </row>
    <row r="293" spans="1:4" x14ac:dyDescent="0.35">
      <c r="A293" s="165" t="s">
        <v>12</v>
      </c>
      <c r="B293" s="165" t="s">
        <v>13</v>
      </c>
      <c r="C293" s="166">
        <v>45772</v>
      </c>
      <c r="D293">
        <v>502035.95</v>
      </c>
    </row>
    <row r="294" spans="1:4" x14ac:dyDescent="0.35">
      <c r="A294" s="165" t="s">
        <v>12</v>
      </c>
      <c r="B294" s="165" t="s">
        <v>13</v>
      </c>
      <c r="C294" s="166">
        <v>45802</v>
      </c>
      <c r="D294">
        <v>549013.61918149865</v>
      </c>
    </row>
    <row r="295" spans="1:4" x14ac:dyDescent="0.35">
      <c r="A295" s="165" t="s">
        <v>12</v>
      </c>
      <c r="B295" s="165" t="s">
        <v>13</v>
      </c>
      <c r="C295" s="166">
        <v>45833</v>
      </c>
      <c r="D295">
        <v>672064.16413082043</v>
      </c>
    </row>
    <row r="296" spans="1:4" x14ac:dyDescent="0.35">
      <c r="A296" s="165" t="s">
        <v>12</v>
      </c>
      <c r="B296" s="165" t="s">
        <v>13</v>
      </c>
      <c r="C296" s="166">
        <v>45863</v>
      </c>
      <c r="D296">
        <v>683183.29621165677</v>
      </c>
    </row>
    <row r="297" spans="1:4" x14ac:dyDescent="0.35">
      <c r="A297" s="165" t="s">
        <v>12</v>
      </c>
      <c r="B297" s="165" t="s">
        <v>13</v>
      </c>
      <c r="C297" s="166">
        <v>45894</v>
      </c>
      <c r="D297">
        <v>942144.12135648937</v>
      </c>
    </row>
    <row r="298" spans="1:4" x14ac:dyDescent="0.35">
      <c r="A298" s="165" t="s">
        <v>12</v>
      </c>
      <c r="B298" s="165" t="s">
        <v>13</v>
      </c>
      <c r="C298" s="166">
        <v>45925</v>
      </c>
      <c r="D298">
        <v>1132225.6747261288</v>
      </c>
    </row>
    <row r="299" spans="1:4" x14ac:dyDescent="0.35">
      <c r="A299" s="165" t="s">
        <v>12</v>
      </c>
      <c r="B299" s="165" t="s">
        <v>13</v>
      </c>
      <c r="C299" s="166">
        <v>45955</v>
      </c>
      <c r="D299">
        <v>858862.22558884695</v>
      </c>
    </row>
    <row r="300" spans="1:4" x14ac:dyDescent="0.35">
      <c r="A300" s="165" t="s">
        <v>12</v>
      </c>
      <c r="B300" s="165" t="s">
        <v>13</v>
      </c>
      <c r="C300" s="166">
        <v>45986</v>
      </c>
      <c r="D300">
        <v>992363.12110886583</v>
      </c>
    </row>
    <row r="301" spans="1:4" x14ac:dyDescent="0.35">
      <c r="A301" s="165" t="s">
        <v>12</v>
      </c>
      <c r="B301" s="165" t="s">
        <v>13</v>
      </c>
      <c r="C301" s="166">
        <v>46016</v>
      </c>
      <c r="D301">
        <v>1133028.6391925591</v>
      </c>
    </row>
    <row r="302" spans="1:4" x14ac:dyDescent="0.35">
      <c r="A302" s="165" t="s">
        <v>12</v>
      </c>
      <c r="B302" s="165" t="s">
        <v>13</v>
      </c>
      <c r="C302" s="166">
        <v>45683</v>
      </c>
      <c r="D302">
        <v>917508.9451273419</v>
      </c>
    </row>
    <row r="303" spans="1:4" x14ac:dyDescent="0.35">
      <c r="A303" s="165" t="s">
        <v>12</v>
      </c>
      <c r="B303" s="165" t="s">
        <v>13</v>
      </c>
      <c r="C303" s="166">
        <v>45714</v>
      </c>
      <c r="D303">
        <v>1044897.3763072403</v>
      </c>
    </row>
    <row r="304" spans="1:4" x14ac:dyDescent="0.35">
      <c r="A304" s="165" t="s">
        <v>12</v>
      </c>
      <c r="B304" s="165" t="s">
        <v>13</v>
      </c>
      <c r="C304" s="166">
        <v>45742</v>
      </c>
      <c r="D304">
        <v>1214488.8708225836</v>
      </c>
    </row>
    <row r="305" spans="1:4" x14ac:dyDescent="0.35">
      <c r="A305" s="165" t="s">
        <v>12</v>
      </c>
      <c r="B305" s="165" t="s">
        <v>13</v>
      </c>
      <c r="C305" s="166">
        <v>45773</v>
      </c>
      <c r="D305">
        <v>917916.49584549083</v>
      </c>
    </row>
    <row r="306" spans="1:4" x14ac:dyDescent="0.35">
      <c r="A306" s="165" t="s">
        <v>12</v>
      </c>
      <c r="B306" s="165" t="s">
        <v>13</v>
      </c>
      <c r="C306" s="166">
        <v>45803</v>
      </c>
      <c r="D306">
        <v>1116673.8442197607</v>
      </c>
    </row>
    <row r="307" spans="1:4" x14ac:dyDescent="0.35">
      <c r="A307" s="165" t="s">
        <v>12</v>
      </c>
      <c r="B307" s="165" t="s">
        <v>13</v>
      </c>
      <c r="C307" s="166">
        <v>45834</v>
      </c>
      <c r="D307">
        <v>1259827.6084003111</v>
      </c>
    </row>
    <row r="308" spans="1:4" x14ac:dyDescent="0.35">
      <c r="A308" s="165" t="s">
        <v>12</v>
      </c>
      <c r="B308" s="165" t="s">
        <v>13</v>
      </c>
      <c r="C308" s="166">
        <v>45864</v>
      </c>
      <c r="D308">
        <v>1290945.0011756492</v>
      </c>
    </row>
    <row r="309" spans="1:4" x14ac:dyDescent="0.35">
      <c r="A309" s="165" t="s">
        <v>12</v>
      </c>
      <c r="B309" s="165" t="s">
        <v>13</v>
      </c>
      <c r="C309" s="166">
        <v>45895</v>
      </c>
      <c r="D309">
        <v>1656902.7248538495</v>
      </c>
    </row>
    <row r="310" spans="1:4" x14ac:dyDescent="0.35">
      <c r="A310" s="165" t="s">
        <v>12</v>
      </c>
      <c r="B310" s="165" t="s">
        <v>13</v>
      </c>
      <c r="C310" s="166">
        <v>45926</v>
      </c>
      <c r="D310">
        <v>1650820.9041420401</v>
      </c>
    </row>
    <row r="311" spans="1:4" x14ac:dyDescent="0.35">
      <c r="A311" s="165" t="s">
        <v>12</v>
      </c>
      <c r="B311" s="165" t="s">
        <v>13</v>
      </c>
      <c r="C311" s="166">
        <v>45956</v>
      </c>
      <c r="D311">
        <v>1508254.1905678315</v>
      </c>
    </row>
    <row r="312" spans="1:4" x14ac:dyDescent="0.35">
      <c r="A312" s="165" t="s">
        <v>12</v>
      </c>
      <c r="B312" s="165" t="s">
        <v>13</v>
      </c>
      <c r="C312" s="166">
        <v>45987</v>
      </c>
      <c r="D312">
        <v>1716517.3833539938</v>
      </c>
    </row>
    <row r="313" spans="1:4" x14ac:dyDescent="0.35">
      <c r="A313" s="165" t="s">
        <v>12</v>
      </c>
      <c r="B313" s="165" t="s">
        <v>13</v>
      </c>
      <c r="C313" s="166">
        <v>46017</v>
      </c>
      <c r="D313">
        <v>1920506.4158955985</v>
      </c>
    </row>
    <row r="314" spans="1:4" x14ac:dyDescent="0.35">
      <c r="A314" s="165" t="s">
        <v>12</v>
      </c>
      <c r="B314" s="165" t="s">
        <v>13</v>
      </c>
      <c r="C314" s="166">
        <v>45684</v>
      </c>
      <c r="D314">
        <v>1848244.8495317814</v>
      </c>
    </row>
    <row r="315" spans="1:4" x14ac:dyDescent="0.35">
      <c r="A315" s="165" t="s">
        <v>12</v>
      </c>
      <c r="B315" s="165" t="s">
        <v>13</v>
      </c>
      <c r="C315" s="166">
        <v>45715</v>
      </c>
      <c r="D315">
        <v>2016587.0048584267</v>
      </c>
    </row>
    <row r="316" spans="1:4" x14ac:dyDescent="0.35">
      <c r="A316" s="165" t="s">
        <v>12</v>
      </c>
      <c r="B316" s="165" t="s">
        <v>13</v>
      </c>
      <c r="C316" s="166">
        <v>45743</v>
      </c>
      <c r="D316">
        <v>2002494.2197607239</v>
      </c>
    </row>
    <row r="317" spans="1:4" x14ac:dyDescent="0.35">
      <c r="A317" s="165" t="s">
        <v>12</v>
      </c>
      <c r="B317" s="165" t="s">
        <v>13</v>
      </c>
      <c r="C317" s="166">
        <v>45774</v>
      </c>
      <c r="D317">
        <v>1937945.2722208954</v>
      </c>
    </row>
    <row r="318" spans="1:4" x14ac:dyDescent="0.35">
      <c r="A318" s="165" t="s">
        <v>12</v>
      </c>
      <c r="B318" s="165" t="s">
        <v>13</v>
      </c>
      <c r="C318" s="166">
        <v>45804</v>
      </c>
      <c r="D318">
        <v>2180095.3816854423</v>
      </c>
    </row>
    <row r="319" spans="1:4" x14ac:dyDescent="0.35">
      <c r="A319" s="165" t="s">
        <v>12</v>
      </c>
      <c r="B319" s="165" t="s">
        <v>13</v>
      </c>
      <c r="C319" s="166">
        <v>45835</v>
      </c>
      <c r="D319">
        <v>2369769.8682426824</v>
      </c>
    </row>
    <row r="320" spans="1:4" x14ac:dyDescent="0.35">
      <c r="A320" s="165" t="s">
        <v>12</v>
      </c>
      <c r="B320" s="165" t="s">
        <v>13</v>
      </c>
      <c r="C320" s="166">
        <v>45865</v>
      </c>
      <c r="D320">
        <v>2404154.5441112192</v>
      </c>
    </row>
    <row r="321" spans="1:4" x14ac:dyDescent="0.35">
      <c r="A321" s="165" t="s">
        <v>12</v>
      </c>
      <c r="B321" s="165" t="s">
        <v>13</v>
      </c>
      <c r="C321" s="166">
        <v>45896</v>
      </c>
      <c r="D321">
        <v>2841421.8988176221</v>
      </c>
    </row>
    <row r="322" spans="1:4" x14ac:dyDescent="0.35">
      <c r="A322" s="165" t="s">
        <v>12</v>
      </c>
      <c r="B322" s="165" t="s">
        <v>13</v>
      </c>
      <c r="C322" s="166">
        <v>45927</v>
      </c>
      <c r="D322">
        <v>2855267.5224552392</v>
      </c>
    </row>
    <row r="323" spans="1:4" x14ac:dyDescent="0.35">
      <c r="A323" s="165" t="s">
        <v>12</v>
      </c>
      <c r="B323" s="165" t="s">
        <v>13</v>
      </c>
      <c r="C323" s="166">
        <v>45957</v>
      </c>
      <c r="D323">
        <v>2687437.8923851703</v>
      </c>
    </row>
    <row r="324" spans="1:4" x14ac:dyDescent="0.35">
      <c r="A324" s="165" t="s">
        <v>12</v>
      </c>
      <c r="B324" s="165" t="s">
        <v>13</v>
      </c>
      <c r="C324" s="166">
        <v>45988</v>
      </c>
      <c r="D324">
        <v>2944497.722522418</v>
      </c>
    </row>
    <row r="325" spans="1:4" x14ac:dyDescent="0.35">
      <c r="A325" s="165" t="s">
        <v>12</v>
      </c>
      <c r="B325" s="165" t="s">
        <v>13</v>
      </c>
      <c r="C325" s="166">
        <v>46018</v>
      </c>
      <c r="D325">
        <v>3193992.6475725635</v>
      </c>
    </row>
    <row r="326" spans="1:4" x14ac:dyDescent="0.35">
      <c r="A326" s="165" t="s">
        <v>14</v>
      </c>
      <c r="B326" s="165" t="s">
        <v>15</v>
      </c>
      <c r="C326" s="166">
        <v>45676</v>
      </c>
      <c r="D326">
        <v>0</v>
      </c>
    </row>
    <row r="327" spans="1:4" x14ac:dyDescent="0.35">
      <c r="A327" s="165" t="s">
        <v>14</v>
      </c>
      <c r="B327" s="165" t="s">
        <v>15</v>
      </c>
      <c r="C327" s="166">
        <v>45707</v>
      </c>
      <c r="D327">
        <v>0</v>
      </c>
    </row>
    <row r="328" spans="1:4" x14ac:dyDescent="0.35">
      <c r="A328" s="165" t="s">
        <v>14</v>
      </c>
      <c r="B328" s="165" t="s">
        <v>15</v>
      </c>
      <c r="C328" s="166">
        <v>45735</v>
      </c>
      <c r="D328">
        <v>0</v>
      </c>
    </row>
    <row r="329" spans="1:4" x14ac:dyDescent="0.35">
      <c r="A329" s="165" t="s">
        <v>14</v>
      </c>
      <c r="B329" s="165" t="s">
        <v>15</v>
      </c>
      <c r="C329" s="166">
        <v>45766</v>
      </c>
      <c r="D329">
        <v>0</v>
      </c>
    </row>
    <row r="330" spans="1:4" x14ac:dyDescent="0.35">
      <c r="A330" s="165" t="s">
        <v>14</v>
      </c>
      <c r="B330" s="165" t="s">
        <v>15</v>
      </c>
      <c r="C330" s="166">
        <v>45796</v>
      </c>
      <c r="D330">
        <v>0</v>
      </c>
    </row>
    <row r="331" spans="1:4" x14ac:dyDescent="0.35">
      <c r="A331" s="165" t="s">
        <v>14</v>
      </c>
      <c r="B331" s="165" t="s">
        <v>15</v>
      </c>
      <c r="C331" s="166">
        <v>45827</v>
      </c>
      <c r="D331">
        <v>0</v>
      </c>
    </row>
    <row r="332" spans="1:4" x14ac:dyDescent="0.35">
      <c r="A332" s="165" t="s">
        <v>14</v>
      </c>
      <c r="B332" s="165" t="s">
        <v>15</v>
      </c>
      <c r="C332" s="166">
        <v>45857</v>
      </c>
      <c r="D332">
        <v>0</v>
      </c>
    </row>
    <row r="333" spans="1:4" x14ac:dyDescent="0.35">
      <c r="A333" s="165" t="s">
        <v>14</v>
      </c>
      <c r="B333" s="165" t="s">
        <v>15</v>
      </c>
      <c r="C333" s="166">
        <v>45888</v>
      </c>
      <c r="D333">
        <v>0</v>
      </c>
    </row>
    <row r="334" spans="1:4" x14ac:dyDescent="0.35">
      <c r="A334" s="165" t="s">
        <v>14</v>
      </c>
      <c r="B334" s="165" t="s">
        <v>15</v>
      </c>
      <c r="C334" s="166">
        <v>45919</v>
      </c>
      <c r="D334">
        <v>0</v>
      </c>
    </row>
    <row r="335" spans="1:4" x14ac:dyDescent="0.35">
      <c r="A335" s="165" t="s">
        <v>14</v>
      </c>
      <c r="B335" s="165" t="s">
        <v>15</v>
      </c>
      <c r="C335" s="166">
        <v>45949</v>
      </c>
      <c r="D335">
        <v>0</v>
      </c>
    </row>
    <row r="336" spans="1:4" x14ac:dyDescent="0.35">
      <c r="A336" s="165" t="s">
        <v>14</v>
      </c>
      <c r="B336" s="165" t="s">
        <v>15</v>
      </c>
      <c r="C336" s="166">
        <v>45980</v>
      </c>
      <c r="D336">
        <v>0</v>
      </c>
    </row>
    <row r="337" spans="1:4" x14ac:dyDescent="0.35">
      <c r="A337" s="165" t="s">
        <v>14</v>
      </c>
      <c r="B337" s="165" t="s">
        <v>15</v>
      </c>
      <c r="C337" s="166">
        <v>46010</v>
      </c>
      <c r="D337">
        <v>0</v>
      </c>
    </row>
    <row r="338" spans="1:4" x14ac:dyDescent="0.35">
      <c r="A338" s="165" t="s">
        <v>14</v>
      </c>
      <c r="B338" s="165" t="s">
        <v>15</v>
      </c>
      <c r="C338" s="166">
        <v>45677</v>
      </c>
      <c r="D338">
        <v>0</v>
      </c>
    </row>
    <row r="339" spans="1:4" x14ac:dyDescent="0.35">
      <c r="A339" s="165" t="s">
        <v>14</v>
      </c>
      <c r="B339" s="165" t="s">
        <v>15</v>
      </c>
      <c r="C339" s="166">
        <v>45708</v>
      </c>
      <c r="D339">
        <v>0</v>
      </c>
    </row>
    <row r="340" spans="1:4" x14ac:dyDescent="0.35">
      <c r="A340" s="165" t="s">
        <v>14</v>
      </c>
      <c r="B340" s="165" t="s">
        <v>15</v>
      </c>
      <c r="C340" s="166">
        <v>45736</v>
      </c>
      <c r="D340">
        <v>0</v>
      </c>
    </row>
    <row r="341" spans="1:4" x14ac:dyDescent="0.35">
      <c r="A341" s="165" t="s">
        <v>14</v>
      </c>
      <c r="B341" s="165" t="s">
        <v>15</v>
      </c>
      <c r="C341" s="166">
        <v>45767</v>
      </c>
      <c r="D341">
        <v>0</v>
      </c>
    </row>
    <row r="342" spans="1:4" x14ac:dyDescent="0.35">
      <c r="A342" s="165" t="s">
        <v>14</v>
      </c>
      <c r="B342" s="165" t="s">
        <v>15</v>
      </c>
      <c r="C342" s="166">
        <v>45797</v>
      </c>
      <c r="D342">
        <v>0</v>
      </c>
    </row>
    <row r="343" spans="1:4" x14ac:dyDescent="0.35">
      <c r="A343" s="165" t="s">
        <v>14</v>
      </c>
      <c r="B343" s="165" t="s">
        <v>15</v>
      </c>
      <c r="C343" s="166">
        <v>45828</v>
      </c>
      <c r="D343">
        <v>0</v>
      </c>
    </row>
    <row r="344" spans="1:4" x14ac:dyDescent="0.35">
      <c r="A344" s="165" t="s">
        <v>14</v>
      </c>
      <c r="B344" s="165" t="s">
        <v>15</v>
      </c>
      <c r="C344" s="166">
        <v>45858</v>
      </c>
      <c r="D344">
        <v>0</v>
      </c>
    </row>
    <row r="345" spans="1:4" x14ac:dyDescent="0.35">
      <c r="A345" s="165" t="s">
        <v>14</v>
      </c>
      <c r="B345" s="165" t="s">
        <v>15</v>
      </c>
      <c r="C345" s="166">
        <v>45889</v>
      </c>
      <c r="D345">
        <v>0</v>
      </c>
    </row>
    <row r="346" spans="1:4" x14ac:dyDescent="0.35">
      <c r="A346" s="165" t="s">
        <v>14</v>
      </c>
      <c r="B346" s="165" t="s">
        <v>15</v>
      </c>
      <c r="C346" s="166">
        <v>45920</v>
      </c>
      <c r="D346">
        <v>-3.46</v>
      </c>
    </row>
    <row r="347" spans="1:4" x14ac:dyDescent="0.35">
      <c r="A347" s="165" t="s">
        <v>14</v>
      </c>
      <c r="B347" s="165" t="s">
        <v>15</v>
      </c>
      <c r="C347" s="166">
        <v>45950</v>
      </c>
      <c r="D347">
        <v>-2.88</v>
      </c>
    </row>
    <row r="348" spans="1:4" x14ac:dyDescent="0.35">
      <c r="A348" s="165" t="s">
        <v>14</v>
      </c>
      <c r="B348" s="165" t="s">
        <v>15</v>
      </c>
      <c r="C348" s="166">
        <v>45981</v>
      </c>
      <c r="D348">
        <v>0</v>
      </c>
    </row>
    <row r="349" spans="1:4" x14ac:dyDescent="0.35">
      <c r="A349" s="165" t="s">
        <v>14</v>
      </c>
      <c r="B349" s="165" t="s">
        <v>15</v>
      </c>
      <c r="C349" s="166">
        <v>46011</v>
      </c>
      <c r="D349">
        <v>0</v>
      </c>
    </row>
    <row r="350" spans="1:4" x14ac:dyDescent="0.35">
      <c r="A350" s="165" t="s">
        <v>14</v>
      </c>
      <c r="B350" s="165" t="s">
        <v>15</v>
      </c>
      <c r="C350" s="166">
        <v>45678</v>
      </c>
      <c r="D350">
        <v>0</v>
      </c>
    </row>
    <row r="351" spans="1:4" x14ac:dyDescent="0.35">
      <c r="A351" s="165" t="s">
        <v>14</v>
      </c>
      <c r="B351" s="165" t="s">
        <v>15</v>
      </c>
      <c r="C351" s="166">
        <v>45709</v>
      </c>
      <c r="D351">
        <v>0</v>
      </c>
    </row>
    <row r="352" spans="1:4" x14ac:dyDescent="0.35">
      <c r="A352" s="165" t="s">
        <v>14</v>
      </c>
      <c r="B352" s="165" t="s">
        <v>15</v>
      </c>
      <c r="C352" s="166">
        <v>45737</v>
      </c>
      <c r="D352">
        <v>0</v>
      </c>
    </row>
    <row r="353" spans="1:4" x14ac:dyDescent="0.35">
      <c r="A353" s="165" t="s">
        <v>14</v>
      </c>
      <c r="B353" s="165" t="s">
        <v>15</v>
      </c>
      <c r="C353" s="166">
        <v>45768</v>
      </c>
      <c r="D353">
        <v>0</v>
      </c>
    </row>
    <row r="354" spans="1:4" x14ac:dyDescent="0.35">
      <c r="A354" s="165" t="s">
        <v>14</v>
      </c>
      <c r="B354" s="165" t="s">
        <v>15</v>
      </c>
      <c r="C354" s="166">
        <v>45798</v>
      </c>
      <c r="D354">
        <v>0</v>
      </c>
    </row>
    <row r="355" spans="1:4" x14ac:dyDescent="0.35">
      <c r="A355" s="165" t="s">
        <v>14</v>
      </c>
      <c r="B355" s="165" t="s">
        <v>15</v>
      </c>
      <c r="C355" s="166">
        <v>45829</v>
      </c>
      <c r="D355">
        <v>0</v>
      </c>
    </row>
    <row r="356" spans="1:4" x14ac:dyDescent="0.35">
      <c r="A356" s="165" t="s">
        <v>14</v>
      </c>
      <c r="B356" s="165" t="s">
        <v>15</v>
      </c>
      <c r="C356" s="166">
        <v>45859</v>
      </c>
      <c r="D356">
        <v>0</v>
      </c>
    </row>
    <row r="357" spans="1:4" x14ac:dyDescent="0.35">
      <c r="A357" s="165" t="s">
        <v>14</v>
      </c>
      <c r="B357" s="165" t="s">
        <v>15</v>
      </c>
      <c r="C357" s="166">
        <v>45890</v>
      </c>
      <c r="D357">
        <v>0</v>
      </c>
    </row>
    <row r="358" spans="1:4" x14ac:dyDescent="0.35">
      <c r="A358" s="165" t="s">
        <v>14</v>
      </c>
      <c r="B358" s="165" t="s">
        <v>15</v>
      </c>
      <c r="C358" s="166">
        <v>45921</v>
      </c>
      <c r="D358">
        <v>0</v>
      </c>
    </row>
    <row r="359" spans="1:4" x14ac:dyDescent="0.35">
      <c r="A359" s="165" t="s">
        <v>14</v>
      </c>
      <c r="B359" s="165" t="s">
        <v>15</v>
      </c>
      <c r="C359" s="166">
        <v>45951</v>
      </c>
      <c r="D359">
        <v>0</v>
      </c>
    </row>
    <row r="360" spans="1:4" x14ac:dyDescent="0.35">
      <c r="A360" s="165" t="s">
        <v>14</v>
      </c>
      <c r="B360" s="165" t="s">
        <v>15</v>
      </c>
      <c r="C360" s="166">
        <v>45991</v>
      </c>
      <c r="D360">
        <v>0</v>
      </c>
    </row>
    <row r="361" spans="1:4" x14ac:dyDescent="0.35">
      <c r="A361" s="165" t="s">
        <v>14</v>
      </c>
      <c r="B361" s="165" t="s">
        <v>15</v>
      </c>
      <c r="C361" s="166">
        <v>46022</v>
      </c>
      <c r="D361">
        <v>0</v>
      </c>
    </row>
    <row r="362" spans="1:4" x14ac:dyDescent="0.35">
      <c r="A362" s="165" t="s">
        <v>14</v>
      </c>
      <c r="B362" s="165" t="s">
        <v>15</v>
      </c>
      <c r="C362" s="166">
        <v>45679</v>
      </c>
      <c r="D362">
        <v>0</v>
      </c>
    </row>
    <row r="363" spans="1:4" x14ac:dyDescent="0.35">
      <c r="A363" s="165" t="s">
        <v>14</v>
      </c>
      <c r="B363" s="165" t="s">
        <v>15</v>
      </c>
      <c r="C363" s="166">
        <v>45710</v>
      </c>
      <c r="D363">
        <v>0</v>
      </c>
    </row>
    <row r="364" spans="1:4" x14ac:dyDescent="0.35">
      <c r="A364" s="165" t="s">
        <v>14</v>
      </c>
      <c r="B364" s="165" t="s">
        <v>15</v>
      </c>
      <c r="C364" s="166">
        <v>45738</v>
      </c>
      <c r="D364">
        <v>0</v>
      </c>
    </row>
    <row r="365" spans="1:4" x14ac:dyDescent="0.35">
      <c r="A365" s="165" t="s">
        <v>14</v>
      </c>
      <c r="B365" s="165" t="s">
        <v>15</v>
      </c>
      <c r="C365" s="166">
        <v>45769</v>
      </c>
      <c r="D365">
        <v>0</v>
      </c>
    </row>
    <row r="366" spans="1:4" x14ac:dyDescent="0.35">
      <c r="A366" s="165" t="s">
        <v>14</v>
      </c>
      <c r="B366" s="165" t="s">
        <v>15</v>
      </c>
      <c r="C366" s="166">
        <v>45799</v>
      </c>
      <c r="D366">
        <v>0</v>
      </c>
    </row>
    <row r="367" spans="1:4" x14ac:dyDescent="0.35">
      <c r="A367" s="165" t="s">
        <v>14</v>
      </c>
      <c r="B367" s="165" t="s">
        <v>15</v>
      </c>
      <c r="C367" s="166">
        <v>45830</v>
      </c>
      <c r="D367">
        <v>0</v>
      </c>
    </row>
    <row r="368" spans="1:4" x14ac:dyDescent="0.35">
      <c r="A368" s="165" t="s">
        <v>14</v>
      </c>
      <c r="B368" s="165" t="s">
        <v>15</v>
      </c>
      <c r="C368" s="166">
        <v>45860</v>
      </c>
      <c r="D368">
        <v>0</v>
      </c>
    </row>
    <row r="369" spans="1:4" x14ac:dyDescent="0.35">
      <c r="A369" s="165" t="s">
        <v>14</v>
      </c>
      <c r="B369" s="165" t="s">
        <v>15</v>
      </c>
      <c r="C369" s="166">
        <v>45891</v>
      </c>
      <c r="D369">
        <v>0</v>
      </c>
    </row>
    <row r="370" spans="1:4" x14ac:dyDescent="0.35">
      <c r="A370" s="165" t="s">
        <v>14</v>
      </c>
      <c r="B370" s="165" t="s">
        <v>15</v>
      </c>
      <c r="C370" s="166">
        <v>45922</v>
      </c>
      <c r="D370">
        <v>0</v>
      </c>
    </row>
    <row r="371" spans="1:4" x14ac:dyDescent="0.35">
      <c r="A371" s="165" t="s">
        <v>14</v>
      </c>
      <c r="B371" s="165" t="s">
        <v>15</v>
      </c>
      <c r="C371" s="166">
        <v>45952</v>
      </c>
      <c r="D371">
        <v>0</v>
      </c>
    </row>
    <row r="372" spans="1:4" x14ac:dyDescent="0.35">
      <c r="A372" s="165" t="s">
        <v>14</v>
      </c>
      <c r="B372" s="165" t="s">
        <v>15</v>
      </c>
      <c r="C372" s="166">
        <v>45983</v>
      </c>
      <c r="D372">
        <v>0</v>
      </c>
    </row>
    <row r="373" spans="1:4" x14ac:dyDescent="0.35">
      <c r="A373" s="165" t="s">
        <v>14</v>
      </c>
      <c r="B373" s="165" t="s">
        <v>15</v>
      </c>
      <c r="C373" s="166">
        <v>46013</v>
      </c>
      <c r="D373">
        <v>0</v>
      </c>
    </row>
    <row r="374" spans="1:4" x14ac:dyDescent="0.35">
      <c r="A374" s="165" t="s">
        <v>14</v>
      </c>
      <c r="B374" s="165" t="s">
        <v>15</v>
      </c>
      <c r="C374" s="166">
        <v>45680</v>
      </c>
      <c r="D374">
        <v>0</v>
      </c>
    </row>
    <row r="375" spans="1:4" x14ac:dyDescent="0.35">
      <c r="A375" s="165" t="s">
        <v>14</v>
      </c>
      <c r="B375" s="165" t="s">
        <v>15</v>
      </c>
      <c r="C375" s="166">
        <v>45711</v>
      </c>
      <c r="D375">
        <v>0</v>
      </c>
    </row>
    <row r="376" spans="1:4" x14ac:dyDescent="0.35">
      <c r="A376" s="165" t="s">
        <v>14</v>
      </c>
      <c r="B376" s="165" t="s">
        <v>15</v>
      </c>
      <c r="C376" s="166">
        <v>45739</v>
      </c>
      <c r="D376">
        <v>0</v>
      </c>
    </row>
    <row r="377" spans="1:4" x14ac:dyDescent="0.35">
      <c r="A377" s="165" t="s">
        <v>14</v>
      </c>
      <c r="B377" s="165" t="s">
        <v>15</v>
      </c>
      <c r="C377" s="166">
        <v>45770</v>
      </c>
      <c r="D377">
        <v>0</v>
      </c>
    </row>
    <row r="378" spans="1:4" x14ac:dyDescent="0.35">
      <c r="A378" s="165" t="s">
        <v>14</v>
      </c>
      <c r="B378" s="165" t="s">
        <v>15</v>
      </c>
      <c r="C378" s="166">
        <v>45800</v>
      </c>
      <c r="D378">
        <v>0</v>
      </c>
    </row>
    <row r="379" spans="1:4" x14ac:dyDescent="0.35">
      <c r="A379" s="165" t="s">
        <v>14</v>
      </c>
      <c r="B379" s="165" t="s">
        <v>15</v>
      </c>
      <c r="C379" s="166">
        <v>45831</v>
      </c>
      <c r="D379">
        <v>0</v>
      </c>
    </row>
    <row r="380" spans="1:4" x14ac:dyDescent="0.35">
      <c r="A380" s="165" t="s">
        <v>14</v>
      </c>
      <c r="B380" s="165" t="s">
        <v>15</v>
      </c>
      <c r="C380" s="166">
        <v>45861</v>
      </c>
      <c r="D380">
        <v>0</v>
      </c>
    </row>
    <row r="381" spans="1:4" x14ac:dyDescent="0.35">
      <c r="A381" s="165" t="s">
        <v>14</v>
      </c>
      <c r="B381" s="165" t="s">
        <v>15</v>
      </c>
      <c r="C381" s="166">
        <v>45892</v>
      </c>
      <c r="D381">
        <v>0</v>
      </c>
    </row>
    <row r="382" spans="1:4" x14ac:dyDescent="0.35">
      <c r="A382" s="165" t="s">
        <v>14</v>
      </c>
      <c r="B382" s="165" t="s">
        <v>15</v>
      </c>
      <c r="C382" s="166">
        <v>45923</v>
      </c>
      <c r="D382">
        <v>0</v>
      </c>
    </row>
    <row r="383" spans="1:4" x14ac:dyDescent="0.35">
      <c r="A383" s="165" t="s">
        <v>14</v>
      </c>
      <c r="B383" s="165" t="s">
        <v>15</v>
      </c>
      <c r="C383" s="166">
        <v>45953</v>
      </c>
      <c r="D383">
        <v>0</v>
      </c>
    </row>
    <row r="384" spans="1:4" x14ac:dyDescent="0.35">
      <c r="A384" s="165" t="s">
        <v>14</v>
      </c>
      <c r="B384" s="165" t="s">
        <v>15</v>
      </c>
      <c r="C384" s="166">
        <v>45984</v>
      </c>
      <c r="D384">
        <v>0</v>
      </c>
    </row>
    <row r="385" spans="1:4" x14ac:dyDescent="0.35">
      <c r="A385" s="165" t="s">
        <v>14</v>
      </c>
      <c r="B385" s="165" t="s">
        <v>15</v>
      </c>
      <c r="C385" s="166">
        <v>46014</v>
      </c>
      <c r="D385">
        <v>0</v>
      </c>
    </row>
    <row r="386" spans="1:4" x14ac:dyDescent="0.35">
      <c r="A386" s="165" t="s">
        <v>14</v>
      </c>
      <c r="B386" s="165" t="s">
        <v>15</v>
      </c>
      <c r="C386" s="166">
        <v>45681</v>
      </c>
      <c r="D386">
        <v>0</v>
      </c>
    </row>
    <row r="387" spans="1:4" x14ac:dyDescent="0.35">
      <c r="A387" s="165" t="s">
        <v>14</v>
      </c>
      <c r="B387" s="165" t="s">
        <v>15</v>
      </c>
      <c r="C387" s="166">
        <v>45712</v>
      </c>
      <c r="D387">
        <v>0</v>
      </c>
    </row>
    <row r="388" spans="1:4" x14ac:dyDescent="0.35">
      <c r="A388" s="165" t="s">
        <v>14</v>
      </c>
      <c r="B388" s="165" t="s">
        <v>15</v>
      </c>
      <c r="C388" s="166">
        <v>45740</v>
      </c>
      <c r="D388">
        <v>0</v>
      </c>
    </row>
    <row r="389" spans="1:4" x14ac:dyDescent="0.35">
      <c r="A389" s="165" t="s">
        <v>14</v>
      </c>
      <c r="B389" s="165" t="s">
        <v>15</v>
      </c>
      <c r="C389" s="166">
        <v>45771</v>
      </c>
      <c r="D389">
        <v>0</v>
      </c>
    </row>
    <row r="390" spans="1:4" x14ac:dyDescent="0.35">
      <c r="A390" s="165" t="s">
        <v>14</v>
      </c>
      <c r="B390" s="165" t="s">
        <v>15</v>
      </c>
      <c r="C390" s="166">
        <v>45801</v>
      </c>
      <c r="D390">
        <v>0</v>
      </c>
    </row>
    <row r="391" spans="1:4" x14ac:dyDescent="0.35">
      <c r="A391" s="165" t="s">
        <v>14</v>
      </c>
      <c r="B391" s="165" t="s">
        <v>15</v>
      </c>
      <c r="C391" s="166">
        <v>45832</v>
      </c>
      <c r="D391">
        <v>0</v>
      </c>
    </row>
    <row r="392" spans="1:4" x14ac:dyDescent="0.35">
      <c r="A392" s="165" t="s">
        <v>14</v>
      </c>
      <c r="B392" s="165" t="s">
        <v>15</v>
      </c>
      <c r="C392" s="166">
        <v>45862</v>
      </c>
      <c r="D392">
        <v>0</v>
      </c>
    </row>
    <row r="393" spans="1:4" x14ac:dyDescent="0.35">
      <c r="A393" s="165" t="s">
        <v>14</v>
      </c>
      <c r="B393" s="165" t="s">
        <v>15</v>
      </c>
      <c r="C393" s="166">
        <v>45893</v>
      </c>
      <c r="D393">
        <v>0</v>
      </c>
    </row>
    <row r="394" spans="1:4" x14ac:dyDescent="0.35">
      <c r="A394" s="165" t="s">
        <v>14</v>
      </c>
      <c r="B394" s="165" t="s">
        <v>15</v>
      </c>
      <c r="C394" s="166">
        <v>45924</v>
      </c>
      <c r="D394">
        <v>0</v>
      </c>
    </row>
    <row r="395" spans="1:4" x14ac:dyDescent="0.35">
      <c r="A395" s="165" t="s">
        <v>14</v>
      </c>
      <c r="B395" s="165" t="s">
        <v>15</v>
      </c>
      <c r="C395" s="166">
        <v>45954</v>
      </c>
      <c r="D395">
        <v>0</v>
      </c>
    </row>
    <row r="396" spans="1:4" x14ac:dyDescent="0.35">
      <c r="A396" s="165" t="s">
        <v>14</v>
      </c>
      <c r="B396" s="165" t="s">
        <v>15</v>
      </c>
      <c r="C396" s="166">
        <v>45985</v>
      </c>
      <c r="D396">
        <v>0</v>
      </c>
    </row>
    <row r="397" spans="1:4" x14ac:dyDescent="0.35">
      <c r="A397" s="165" t="s">
        <v>14</v>
      </c>
      <c r="B397" s="165" t="s">
        <v>15</v>
      </c>
      <c r="C397" s="166">
        <v>46015</v>
      </c>
      <c r="D397">
        <v>0</v>
      </c>
    </row>
    <row r="398" spans="1:4" x14ac:dyDescent="0.35">
      <c r="A398" s="165" t="s">
        <v>14</v>
      </c>
      <c r="B398" s="165" t="s">
        <v>15</v>
      </c>
      <c r="C398" s="166">
        <v>45682</v>
      </c>
      <c r="D398">
        <v>0</v>
      </c>
    </row>
    <row r="399" spans="1:4" x14ac:dyDescent="0.35">
      <c r="A399" s="165" t="s">
        <v>14</v>
      </c>
      <c r="B399" s="165" t="s">
        <v>15</v>
      </c>
      <c r="C399" s="166">
        <v>45713</v>
      </c>
      <c r="D399">
        <v>0</v>
      </c>
    </row>
    <row r="400" spans="1:4" x14ac:dyDescent="0.35">
      <c r="A400" s="165" t="s">
        <v>14</v>
      </c>
      <c r="B400" s="165" t="s">
        <v>15</v>
      </c>
      <c r="C400" s="166">
        <v>45741</v>
      </c>
      <c r="D400">
        <v>0</v>
      </c>
    </row>
    <row r="401" spans="1:4" x14ac:dyDescent="0.35">
      <c r="A401" s="165" t="s">
        <v>14</v>
      </c>
      <c r="B401" s="165" t="s">
        <v>15</v>
      </c>
      <c r="C401" s="166">
        <v>45772</v>
      </c>
      <c r="D401">
        <v>0</v>
      </c>
    </row>
    <row r="402" spans="1:4" x14ac:dyDescent="0.35">
      <c r="A402" s="165" t="s">
        <v>14</v>
      </c>
      <c r="B402" s="165" t="s">
        <v>15</v>
      </c>
      <c r="C402" s="166">
        <v>45802</v>
      </c>
      <c r="D402">
        <v>0</v>
      </c>
    </row>
    <row r="403" spans="1:4" x14ac:dyDescent="0.35">
      <c r="A403" s="165" t="s">
        <v>14</v>
      </c>
      <c r="B403" s="165" t="s">
        <v>15</v>
      </c>
      <c r="C403" s="166">
        <v>45833</v>
      </c>
      <c r="D403">
        <v>0</v>
      </c>
    </row>
    <row r="404" spans="1:4" x14ac:dyDescent="0.35">
      <c r="A404" s="165" t="s">
        <v>14</v>
      </c>
      <c r="B404" s="165" t="s">
        <v>15</v>
      </c>
      <c r="C404" s="166">
        <v>45863</v>
      </c>
      <c r="D404">
        <v>0</v>
      </c>
    </row>
    <row r="405" spans="1:4" x14ac:dyDescent="0.35">
      <c r="A405" s="165" t="s">
        <v>14</v>
      </c>
      <c r="B405" s="165" t="s">
        <v>15</v>
      </c>
      <c r="C405" s="166">
        <v>45894</v>
      </c>
      <c r="D405">
        <v>0</v>
      </c>
    </row>
    <row r="406" spans="1:4" x14ac:dyDescent="0.35">
      <c r="A406" s="165" t="s">
        <v>14</v>
      </c>
      <c r="B406" s="165" t="s">
        <v>15</v>
      </c>
      <c r="C406" s="166">
        <v>45925</v>
      </c>
      <c r="D406">
        <v>0</v>
      </c>
    </row>
    <row r="407" spans="1:4" x14ac:dyDescent="0.35">
      <c r="A407" s="165" t="s">
        <v>14</v>
      </c>
      <c r="B407" s="165" t="s">
        <v>15</v>
      </c>
      <c r="C407" s="166">
        <v>45955</v>
      </c>
      <c r="D407">
        <v>0</v>
      </c>
    </row>
    <row r="408" spans="1:4" x14ac:dyDescent="0.35">
      <c r="A408" s="165" t="s">
        <v>14</v>
      </c>
      <c r="B408" s="165" t="s">
        <v>15</v>
      </c>
      <c r="C408" s="166">
        <v>45986</v>
      </c>
      <c r="D408">
        <v>0</v>
      </c>
    </row>
    <row r="409" spans="1:4" x14ac:dyDescent="0.35">
      <c r="A409" s="165" t="s">
        <v>14</v>
      </c>
      <c r="B409" s="165" t="s">
        <v>15</v>
      </c>
      <c r="C409" s="166">
        <v>46016</v>
      </c>
      <c r="D409">
        <v>0</v>
      </c>
    </row>
    <row r="410" spans="1:4" x14ac:dyDescent="0.35">
      <c r="A410" s="165" t="s">
        <v>14</v>
      </c>
      <c r="B410" s="165" t="s">
        <v>15</v>
      </c>
      <c r="C410" s="166">
        <v>45683</v>
      </c>
      <c r="D410">
        <v>0</v>
      </c>
    </row>
    <row r="411" spans="1:4" x14ac:dyDescent="0.35">
      <c r="A411" s="165" t="s">
        <v>14</v>
      </c>
      <c r="B411" s="165" t="s">
        <v>15</v>
      </c>
      <c r="C411" s="166">
        <v>45714</v>
      </c>
      <c r="D411">
        <v>0</v>
      </c>
    </row>
    <row r="412" spans="1:4" x14ac:dyDescent="0.35">
      <c r="A412" s="165" t="s">
        <v>14</v>
      </c>
      <c r="B412" s="165" t="s">
        <v>15</v>
      </c>
      <c r="C412" s="166">
        <v>45742</v>
      </c>
      <c r="D412">
        <v>0</v>
      </c>
    </row>
    <row r="413" spans="1:4" x14ac:dyDescent="0.35">
      <c r="A413" s="165" t="s">
        <v>14</v>
      </c>
      <c r="B413" s="165" t="s">
        <v>15</v>
      </c>
      <c r="C413" s="166">
        <v>45773</v>
      </c>
      <c r="D413">
        <v>0</v>
      </c>
    </row>
    <row r="414" spans="1:4" x14ac:dyDescent="0.35">
      <c r="A414" s="165" t="s">
        <v>14</v>
      </c>
      <c r="B414" s="165" t="s">
        <v>15</v>
      </c>
      <c r="C414" s="166">
        <v>45803</v>
      </c>
      <c r="D414">
        <v>0</v>
      </c>
    </row>
    <row r="415" spans="1:4" x14ac:dyDescent="0.35">
      <c r="A415" s="165" t="s">
        <v>14</v>
      </c>
      <c r="B415" s="165" t="s">
        <v>15</v>
      </c>
      <c r="C415" s="166">
        <v>45834</v>
      </c>
      <c r="D415">
        <v>0</v>
      </c>
    </row>
    <row r="416" spans="1:4" x14ac:dyDescent="0.35">
      <c r="A416" s="165" t="s">
        <v>14</v>
      </c>
      <c r="B416" s="165" t="s">
        <v>15</v>
      </c>
      <c r="C416" s="166">
        <v>45864</v>
      </c>
      <c r="D416">
        <v>0</v>
      </c>
    </row>
    <row r="417" spans="1:4" x14ac:dyDescent="0.35">
      <c r="A417" s="165" t="s">
        <v>14</v>
      </c>
      <c r="B417" s="165" t="s">
        <v>15</v>
      </c>
      <c r="C417" s="166">
        <v>45895</v>
      </c>
      <c r="D417">
        <v>0</v>
      </c>
    </row>
    <row r="418" spans="1:4" x14ac:dyDescent="0.35">
      <c r="A418" s="165" t="s">
        <v>14</v>
      </c>
      <c r="B418" s="165" t="s">
        <v>15</v>
      </c>
      <c r="C418" s="166">
        <v>45926</v>
      </c>
      <c r="D418">
        <v>0</v>
      </c>
    </row>
    <row r="419" spans="1:4" x14ac:dyDescent="0.35">
      <c r="A419" s="165" t="s">
        <v>14</v>
      </c>
      <c r="B419" s="165" t="s">
        <v>15</v>
      </c>
      <c r="C419" s="166">
        <v>45956</v>
      </c>
      <c r="D419">
        <v>0</v>
      </c>
    </row>
    <row r="420" spans="1:4" x14ac:dyDescent="0.35">
      <c r="A420" s="165" t="s">
        <v>14</v>
      </c>
      <c r="B420" s="165" t="s">
        <v>15</v>
      </c>
      <c r="C420" s="166">
        <v>45987</v>
      </c>
      <c r="D420">
        <v>0</v>
      </c>
    </row>
    <row r="421" spans="1:4" x14ac:dyDescent="0.35">
      <c r="A421" s="165" t="s">
        <v>14</v>
      </c>
      <c r="B421" s="165" t="s">
        <v>15</v>
      </c>
      <c r="C421" s="166">
        <v>46017</v>
      </c>
      <c r="D421">
        <v>0</v>
      </c>
    </row>
    <row r="422" spans="1:4" x14ac:dyDescent="0.35">
      <c r="A422" s="165" t="s">
        <v>14</v>
      </c>
      <c r="B422" s="165" t="s">
        <v>15</v>
      </c>
      <c r="C422" s="166">
        <v>45684</v>
      </c>
      <c r="D422">
        <v>0</v>
      </c>
    </row>
    <row r="423" spans="1:4" x14ac:dyDescent="0.35">
      <c r="A423" s="165" t="s">
        <v>14</v>
      </c>
      <c r="B423" s="165" t="s">
        <v>15</v>
      </c>
      <c r="C423" s="166">
        <v>45715</v>
      </c>
      <c r="D423">
        <v>0</v>
      </c>
    </row>
    <row r="424" spans="1:4" x14ac:dyDescent="0.35">
      <c r="A424" s="165" t="s">
        <v>14</v>
      </c>
      <c r="B424" s="165" t="s">
        <v>15</v>
      </c>
      <c r="C424" s="166">
        <v>45743</v>
      </c>
      <c r="D424">
        <v>0</v>
      </c>
    </row>
    <row r="425" spans="1:4" x14ac:dyDescent="0.35">
      <c r="A425" s="165" t="s">
        <v>14</v>
      </c>
      <c r="B425" s="165" t="s">
        <v>15</v>
      </c>
      <c r="C425" s="166">
        <v>45774</v>
      </c>
      <c r="D425">
        <v>0</v>
      </c>
    </row>
    <row r="426" spans="1:4" x14ac:dyDescent="0.35">
      <c r="A426" s="165" t="s">
        <v>14</v>
      </c>
      <c r="B426" s="165" t="s">
        <v>15</v>
      </c>
      <c r="C426" s="166">
        <v>45804</v>
      </c>
      <c r="D426">
        <v>0</v>
      </c>
    </row>
    <row r="427" spans="1:4" x14ac:dyDescent="0.35">
      <c r="A427" s="165" t="s">
        <v>14</v>
      </c>
      <c r="B427" s="165" t="s">
        <v>15</v>
      </c>
      <c r="C427" s="166">
        <v>45835</v>
      </c>
      <c r="D427">
        <v>0</v>
      </c>
    </row>
    <row r="428" spans="1:4" x14ac:dyDescent="0.35">
      <c r="A428" s="165" t="s">
        <v>14</v>
      </c>
      <c r="B428" s="165" t="s">
        <v>15</v>
      </c>
      <c r="C428" s="166">
        <v>45865</v>
      </c>
      <c r="D428">
        <v>0</v>
      </c>
    </row>
    <row r="429" spans="1:4" x14ac:dyDescent="0.35">
      <c r="A429" s="165" t="s">
        <v>14</v>
      </c>
      <c r="B429" s="165" t="s">
        <v>15</v>
      </c>
      <c r="C429" s="166">
        <v>45896</v>
      </c>
      <c r="D429">
        <v>0</v>
      </c>
    </row>
    <row r="430" spans="1:4" x14ac:dyDescent="0.35">
      <c r="A430" s="165" t="s">
        <v>14</v>
      </c>
      <c r="B430" s="165" t="s">
        <v>15</v>
      </c>
      <c r="C430" s="166">
        <v>45927</v>
      </c>
      <c r="D430">
        <v>0</v>
      </c>
    </row>
    <row r="431" spans="1:4" x14ac:dyDescent="0.35">
      <c r="A431" s="165" t="s">
        <v>14</v>
      </c>
      <c r="B431" s="165" t="s">
        <v>15</v>
      </c>
      <c r="C431" s="166">
        <v>45957</v>
      </c>
      <c r="D431">
        <v>0</v>
      </c>
    </row>
    <row r="432" spans="1:4" x14ac:dyDescent="0.35">
      <c r="A432" s="165" t="s">
        <v>14</v>
      </c>
      <c r="B432" s="165" t="s">
        <v>15</v>
      </c>
      <c r="C432" s="166">
        <v>45988</v>
      </c>
      <c r="D432">
        <v>0</v>
      </c>
    </row>
    <row r="433" spans="1:4" x14ac:dyDescent="0.35">
      <c r="A433" s="165" t="s">
        <v>14</v>
      </c>
      <c r="B433" s="165" t="s">
        <v>15</v>
      </c>
      <c r="C433" s="166">
        <v>46018</v>
      </c>
      <c r="D433">
        <v>0</v>
      </c>
    </row>
    <row r="434" spans="1:4" x14ac:dyDescent="0.35">
      <c r="A434" s="165" t="s">
        <v>16</v>
      </c>
      <c r="B434" s="165"/>
      <c r="C434" s="166">
        <v>45676</v>
      </c>
      <c r="D434">
        <v>96811.820000000022</v>
      </c>
    </row>
    <row r="435" spans="1:4" x14ac:dyDescent="0.35">
      <c r="A435" s="165" t="s">
        <v>16</v>
      </c>
      <c r="B435" s="165"/>
      <c r="C435" s="166">
        <v>45707</v>
      </c>
      <c r="D435">
        <v>62261.620000000017</v>
      </c>
    </row>
    <row r="436" spans="1:4" x14ac:dyDescent="0.35">
      <c r="A436" s="165" t="s">
        <v>16</v>
      </c>
      <c r="B436" s="165"/>
      <c r="C436" s="166">
        <v>45735</v>
      </c>
      <c r="D436">
        <v>84241.030000000013</v>
      </c>
    </row>
    <row r="437" spans="1:4" x14ac:dyDescent="0.35">
      <c r="A437" s="165" t="s">
        <v>16</v>
      </c>
      <c r="B437" s="165"/>
      <c r="C437" s="166">
        <v>45766</v>
      </c>
      <c r="D437">
        <v>152366.33000000002</v>
      </c>
    </row>
    <row r="438" spans="1:4" x14ac:dyDescent="0.35">
      <c r="A438" s="165" t="s">
        <v>16</v>
      </c>
      <c r="B438" s="165"/>
      <c r="C438" s="166">
        <v>45796</v>
      </c>
      <c r="D438">
        <v>176079.77000000002</v>
      </c>
    </row>
    <row r="439" spans="1:4" x14ac:dyDescent="0.35">
      <c r="A439" s="165" t="s">
        <v>16</v>
      </c>
      <c r="B439" s="165"/>
      <c r="C439" s="166">
        <v>45827</v>
      </c>
      <c r="D439">
        <v>235946.62</v>
      </c>
    </row>
    <row r="440" spans="1:4" x14ac:dyDescent="0.35">
      <c r="A440" s="165" t="s">
        <v>16</v>
      </c>
      <c r="B440" s="165"/>
      <c r="C440" s="166">
        <v>45857</v>
      </c>
      <c r="D440">
        <v>39869.699999999997</v>
      </c>
    </row>
    <row r="441" spans="1:4" x14ac:dyDescent="0.35">
      <c r="A441" s="165" t="s">
        <v>16</v>
      </c>
      <c r="B441" s="165"/>
      <c r="C441" s="166">
        <v>45888</v>
      </c>
      <c r="D441">
        <v>39452.44</v>
      </c>
    </row>
    <row r="442" spans="1:4" x14ac:dyDescent="0.35">
      <c r="A442" s="165" t="s">
        <v>16</v>
      </c>
      <c r="B442" s="165"/>
      <c r="C442" s="166">
        <v>45919</v>
      </c>
      <c r="D442">
        <v>145261.35</v>
      </c>
    </row>
    <row r="443" spans="1:4" x14ac:dyDescent="0.35">
      <c r="A443" s="165" t="s">
        <v>16</v>
      </c>
      <c r="B443" s="165"/>
      <c r="C443" s="166">
        <v>45949</v>
      </c>
      <c r="D443">
        <v>111092.83</v>
      </c>
    </row>
    <row r="444" spans="1:4" x14ac:dyDescent="0.35">
      <c r="A444" s="165" t="s">
        <v>16</v>
      </c>
      <c r="B444" s="165"/>
      <c r="C444" s="166">
        <v>45980</v>
      </c>
      <c r="D444">
        <v>43421.31</v>
      </c>
    </row>
    <row r="445" spans="1:4" x14ac:dyDescent="0.35">
      <c r="A445" s="165" t="s">
        <v>16</v>
      </c>
      <c r="B445" s="165"/>
      <c r="C445" s="166">
        <v>46010</v>
      </c>
      <c r="D445">
        <v>265552.86</v>
      </c>
    </row>
    <row r="446" spans="1:4" x14ac:dyDescent="0.35">
      <c r="A446" s="165" t="s">
        <v>16</v>
      </c>
      <c r="B446" s="165"/>
      <c r="C446" s="166">
        <v>45677</v>
      </c>
      <c r="D446">
        <v>20505.89</v>
      </c>
    </row>
    <row r="447" spans="1:4" x14ac:dyDescent="0.35">
      <c r="A447" s="165" t="s">
        <v>16</v>
      </c>
      <c r="B447" s="165"/>
      <c r="C447" s="166">
        <v>45708</v>
      </c>
      <c r="D447">
        <v>41109.46</v>
      </c>
    </row>
    <row r="448" spans="1:4" x14ac:dyDescent="0.35">
      <c r="A448" s="165" t="s">
        <v>16</v>
      </c>
      <c r="B448" s="165"/>
      <c r="C448" s="166">
        <v>45736</v>
      </c>
      <c r="D448">
        <v>190601.02</v>
      </c>
    </row>
    <row r="449" spans="1:4" x14ac:dyDescent="0.35">
      <c r="A449" s="165" t="s">
        <v>16</v>
      </c>
      <c r="B449" s="165"/>
      <c r="C449" s="166">
        <v>45767</v>
      </c>
      <c r="D449">
        <v>270998.52999999997</v>
      </c>
    </row>
    <row r="450" spans="1:4" x14ac:dyDescent="0.35">
      <c r="A450" s="165" t="s">
        <v>16</v>
      </c>
      <c r="B450" s="165"/>
      <c r="C450" s="166">
        <v>45797</v>
      </c>
      <c r="D450">
        <v>286010.84999999998</v>
      </c>
    </row>
    <row r="451" spans="1:4" x14ac:dyDescent="0.35">
      <c r="A451" s="165" t="s">
        <v>16</v>
      </c>
      <c r="B451" s="165"/>
      <c r="C451" s="166">
        <v>45828</v>
      </c>
      <c r="D451">
        <v>289219.3</v>
      </c>
    </row>
    <row r="452" spans="1:4" x14ac:dyDescent="0.35">
      <c r="A452" s="165" t="s">
        <v>16</v>
      </c>
      <c r="B452" s="165"/>
      <c r="C452" s="166">
        <v>45858</v>
      </c>
      <c r="D452">
        <v>266135.8</v>
      </c>
    </row>
    <row r="453" spans="1:4" x14ac:dyDescent="0.35">
      <c r="A453" s="165" t="s">
        <v>16</v>
      </c>
      <c r="B453" s="165"/>
      <c r="C453" s="166">
        <v>45889</v>
      </c>
      <c r="D453">
        <v>223685.15000000002</v>
      </c>
    </row>
    <row r="454" spans="1:4" x14ac:dyDescent="0.35">
      <c r="A454" s="165" t="s">
        <v>16</v>
      </c>
      <c r="B454" s="165"/>
      <c r="C454" s="166">
        <v>45920</v>
      </c>
      <c r="D454">
        <v>225312.61000000002</v>
      </c>
    </row>
    <row r="455" spans="1:4" x14ac:dyDescent="0.35">
      <c r="A455" s="165" t="s">
        <v>16</v>
      </c>
      <c r="B455" s="165"/>
      <c r="C455" s="166">
        <v>45950</v>
      </c>
      <c r="D455">
        <v>223586.09</v>
      </c>
    </row>
    <row r="456" spans="1:4" x14ac:dyDescent="0.35">
      <c r="A456" s="165" t="s">
        <v>16</v>
      </c>
      <c r="B456" s="165"/>
      <c r="C456" s="166">
        <v>45981</v>
      </c>
      <c r="D456">
        <v>114520.23</v>
      </c>
    </row>
    <row r="457" spans="1:4" x14ac:dyDescent="0.35">
      <c r="A457" s="165" t="s">
        <v>16</v>
      </c>
      <c r="B457" s="165"/>
      <c r="C457" s="166">
        <v>46011</v>
      </c>
      <c r="D457">
        <v>267219.58</v>
      </c>
    </row>
    <row r="458" spans="1:4" x14ac:dyDescent="0.35">
      <c r="A458" s="165" t="s">
        <v>16</v>
      </c>
      <c r="B458" s="165"/>
      <c r="C458" s="166">
        <v>45678</v>
      </c>
      <c r="D458">
        <v>284823.05</v>
      </c>
    </row>
    <row r="459" spans="1:4" x14ac:dyDescent="0.35">
      <c r="A459" s="165" t="s">
        <v>16</v>
      </c>
      <c r="B459" s="165"/>
      <c r="C459" s="166">
        <v>45709</v>
      </c>
      <c r="D459">
        <v>214807.13</v>
      </c>
    </row>
    <row r="460" spans="1:4" x14ac:dyDescent="0.35">
      <c r="A460" s="165" t="s">
        <v>16</v>
      </c>
      <c r="B460" s="165"/>
      <c r="C460" s="166">
        <v>45737</v>
      </c>
      <c r="D460">
        <v>194276.8</v>
      </c>
    </row>
    <row r="461" spans="1:4" x14ac:dyDescent="0.35">
      <c r="A461" s="165" t="s">
        <v>16</v>
      </c>
      <c r="B461" s="165"/>
      <c r="C461" s="166">
        <v>45768</v>
      </c>
      <c r="D461">
        <v>278828.44</v>
      </c>
    </row>
    <row r="462" spans="1:4" x14ac:dyDescent="0.35">
      <c r="A462" s="165" t="s">
        <v>16</v>
      </c>
      <c r="B462" s="165"/>
      <c r="C462" s="166">
        <v>45798</v>
      </c>
      <c r="D462">
        <v>310341.31</v>
      </c>
    </row>
    <row r="463" spans="1:4" x14ac:dyDescent="0.35">
      <c r="A463" s="165" t="s">
        <v>16</v>
      </c>
      <c r="B463" s="165"/>
      <c r="C463" s="166">
        <v>45829</v>
      </c>
      <c r="D463">
        <v>277869.56</v>
      </c>
    </row>
    <row r="464" spans="1:4" x14ac:dyDescent="0.35">
      <c r="A464" s="165" t="s">
        <v>16</v>
      </c>
      <c r="B464" s="165"/>
      <c r="C464" s="166">
        <v>45859</v>
      </c>
      <c r="D464">
        <v>456759.06</v>
      </c>
    </row>
    <row r="465" spans="1:4" x14ac:dyDescent="0.35">
      <c r="A465" s="165" t="s">
        <v>16</v>
      </c>
      <c r="B465" s="165"/>
      <c r="C465" s="166">
        <v>45890</v>
      </c>
      <c r="D465">
        <v>484630.15</v>
      </c>
    </row>
    <row r="466" spans="1:4" x14ac:dyDescent="0.35">
      <c r="A466" s="165" t="s">
        <v>16</v>
      </c>
      <c r="B466" s="165"/>
      <c r="C466" s="166">
        <v>45921</v>
      </c>
      <c r="D466">
        <v>682115.09</v>
      </c>
    </row>
    <row r="467" spans="1:4" x14ac:dyDescent="0.35">
      <c r="A467" s="165" t="s">
        <v>16</v>
      </c>
      <c r="B467" s="165"/>
      <c r="C467" s="166">
        <v>45951</v>
      </c>
      <c r="D467">
        <v>630260.6</v>
      </c>
    </row>
    <row r="468" spans="1:4" x14ac:dyDescent="0.35">
      <c r="A468" s="165" t="s">
        <v>16</v>
      </c>
      <c r="B468" s="165"/>
      <c r="C468" s="166">
        <v>45991</v>
      </c>
      <c r="D468">
        <v>779781.16</v>
      </c>
    </row>
    <row r="469" spans="1:4" x14ac:dyDescent="0.35">
      <c r="A469" s="165" t="s">
        <v>16</v>
      </c>
      <c r="B469" s="165"/>
      <c r="C469" s="166">
        <v>46022</v>
      </c>
      <c r="D469">
        <v>816728.03</v>
      </c>
    </row>
    <row r="470" spans="1:4" x14ac:dyDescent="0.35">
      <c r="A470" s="165" t="s">
        <v>16</v>
      </c>
      <c r="B470" s="165"/>
      <c r="C470" s="166">
        <v>45679</v>
      </c>
      <c r="D470">
        <v>675379.18</v>
      </c>
    </row>
    <row r="471" spans="1:4" x14ac:dyDescent="0.35">
      <c r="A471" s="165" t="s">
        <v>16</v>
      </c>
      <c r="B471" s="165"/>
      <c r="C471" s="166">
        <v>45710</v>
      </c>
      <c r="D471">
        <v>558903.51</v>
      </c>
    </row>
    <row r="472" spans="1:4" x14ac:dyDescent="0.35">
      <c r="A472" s="165" t="s">
        <v>16</v>
      </c>
      <c r="B472" s="165"/>
      <c r="C472" s="166">
        <v>45738</v>
      </c>
      <c r="D472">
        <v>724165.82</v>
      </c>
    </row>
    <row r="473" spans="1:4" x14ac:dyDescent="0.35">
      <c r="A473" s="165" t="s">
        <v>16</v>
      </c>
      <c r="B473" s="165"/>
      <c r="C473" s="166">
        <v>45769</v>
      </c>
      <c r="D473">
        <v>669183.44999999995</v>
      </c>
    </row>
    <row r="474" spans="1:4" x14ac:dyDescent="0.35">
      <c r="A474" s="165" t="s">
        <v>16</v>
      </c>
      <c r="B474" s="165"/>
      <c r="C474" s="166">
        <v>45799</v>
      </c>
      <c r="D474">
        <v>641086.88</v>
      </c>
    </row>
    <row r="475" spans="1:4" x14ac:dyDescent="0.35">
      <c r="A475" s="165" t="s">
        <v>16</v>
      </c>
      <c r="B475" s="165"/>
      <c r="C475" s="166">
        <v>45830</v>
      </c>
      <c r="D475">
        <v>566035.29</v>
      </c>
    </row>
    <row r="476" spans="1:4" x14ac:dyDescent="0.35">
      <c r="A476" s="165" t="s">
        <v>16</v>
      </c>
      <c r="B476" s="165"/>
      <c r="C476" s="166">
        <v>45860</v>
      </c>
      <c r="D476">
        <v>555527.82999999996</v>
      </c>
    </row>
    <row r="477" spans="1:4" x14ac:dyDescent="0.35">
      <c r="A477" s="165" t="s">
        <v>16</v>
      </c>
      <c r="B477" s="165"/>
      <c r="C477" s="166">
        <v>45891</v>
      </c>
      <c r="D477">
        <v>610952.42000000004</v>
      </c>
    </row>
    <row r="478" spans="1:4" x14ac:dyDescent="0.35">
      <c r="A478" s="165" t="s">
        <v>16</v>
      </c>
      <c r="B478" s="165"/>
      <c r="C478" s="166">
        <v>45922</v>
      </c>
      <c r="D478">
        <v>687660.1</v>
      </c>
    </row>
    <row r="479" spans="1:4" x14ac:dyDescent="0.35">
      <c r="A479" s="165" t="s">
        <v>16</v>
      </c>
      <c r="B479" s="165"/>
      <c r="C479" s="166">
        <v>45952</v>
      </c>
      <c r="D479">
        <v>645949.54</v>
      </c>
    </row>
    <row r="480" spans="1:4" x14ac:dyDescent="0.35">
      <c r="A480" s="165" t="s">
        <v>16</v>
      </c>
      <c r="B480" s="165"/>
      <c r="C480" s="166">
        <v>45983</v>
      </c>
      <c r="D480">
        <v>603443.39</v>
      </c>
    </row>
    <row r="481" spans="1:4" x14ac:dyDescent="0.35">
      <c r="A481" s="165" t="s">
        <v>16</v>
      </c>
      <c r="B481" s="165"/>
      <c r="C481" s="166">
        <v>46013</v>
      </c>
      <c r="D481">
        <v>680262.19</v>
      </c>
    </row>
    <row r="482" spans="1:4" x14ac:dyDescent="0.35">
      <c r="A482" s="165" t="s">
        <v>16</v>
      </c>
      <c r="B482" s="165"/>
      <c r="C482" s="166">
        <v>45680</v>
      </c>
      <c r="D482">
        <v>640723.55000000005</v>
      </c>
    </row>
    <row r="483" spans="1:4" x14ac:dyDescent="0.35">
      <c r="A483" s="165" t="s">
        <v>16</v>
      </c>
      <c r="B483" s="165"/>
      <c r="C483" s="166">
        <v>45711</v>
      </c>
      <c r="D483">
        <v>632788.96</v>
      </c>
    </row>
    <row r="484" spans="1:4" x14ac:dyDescent="0.35">
      <c r="A484" s="165" t="s">
        <v>16</v>
      </c>
      <c r="B484" s="165"/>
      <c r="C484" s="166">
        <v>45739</v>
      </c>
      <c r="D484">
        <v>674222.79</v>
      </c>
    </row>
    <row r="485" spans="1:4" x14ac:dyDescent="0.35">
      <c r="A485" s="165" t="s">
        <v>16</v>
      </c>
      <c r="B485" s="165"/>
      <c r="C485" s="166">
        <v>45770</v>
      </c>
      <c r="D485">
        <v>677468.56</v>
      </c>
    </row>
    <row r="486" spans="1:4" x14ac:dyDescent="0.35">
      <c r="A486" s="165" t="s">
        <v>16</v>
      </c>
      <c r="B486" s="165"/>
      <c r="C486" s="166">
        <v>45800</v>
      </c>
      <c r="D486">
        <v>549501.11</v>
      </c>
    </row>
    <row r="487" spans="1:4" x14ac:dyDescent="0.35">
      <c r="A487" s="165" t="s">
        <v>16</v>
      </c>
      <c r="B487" s="165"/>
      <c r="C487" s="166">
        <v>45831</v>
      </c>
      <c r="D487">
        <v>650118.05000000005</v>
      </c>
    </row>
    <row r="488" spans="1:4" x14ac:dyDescent="0.35">
      <c r="A488" s="165" t="s">
        <v>16</v>
      </c>
      <c r="B488" s="165"/>
      <c r="C488" s="166">
        <v>45861</v>
      </c>
      <c r="D488">
        <v>609821.06000000006</v>
      </c>
    </row>
    <row r="489" spans="1:4" x14ac:dyDescent="0.35">
      <c r="A489" s="165" t="s">
        <v>16</v>
      </c>
      <c r="B489" s="165"/>
      <c r="C489" s="166">
        <v>45892</v>
      </c>
      <c r="D489">
        <v>778843.66</v>
      </c>
    </row>
    <row r="490" spans="1:4" x14ac:dyDescent="0.35">
      <c r="A490" s="165" t="s">
        <v>16</v>
      </c>
      <c r="B490" s="165"/>
      <c r="C490" s="166">
        <v>45923</v>
      </c>
      <c r="D490">
        <v>889937.48</v>
      </c>
    </row>
    <row r="491" spans="1:4" x14ac:dyDescent="0.35">
      <c r="A491" s="165" t="s">
        <v>16</v>
      </c>
      <c r="B491" s="165"/>
      <c r="C491" s="166">
        <v>45953</v>
      </c>
      <c r="D491">
        <v>821335.93</v>
      </c>
    </row>
    <row r="492" spans="1:4" x14ac:dyDescent="0.35">
      <c r="A492" s="165" t="s">
        <v>16</v>
      </c>
      <c r="B492" s="165"/>
      <c r="C492" s="166">
        <v>45984</v>
      </c>
      <c r="D492">
        <v>521500.17</v>
      </c>
    </row>
    <row r="493" spans="1:4" x14ac:dyDescent="0.35">
      <c r="A493" s="165" t="s">
        <v>16</v>
      </c>
      <c r="B493" s="165"/>
      <c r="C493" s="166">
        <v>46014</v>
      </c>
      <c r="D493">
        <v>578636.75</v>
      </c>
    </row>
    <row r="494" spans="1:4" x14ac:dyDescent="0.35">
      <c r="A494" s="165" t="s">
        <v>16</v>
      </c>
      <c r="B494" s="165"/>
      <c r="C494" s="166">
        <v>45681</v>
      </c>
      <c r="D494">
        <v>565945.06000000006</v>
      </c>
    </row>
    <row r="495" spans="1:4" x14ac:dyDescent="0.35">
      <c r="A495" s="165" t="s">
        <v>16</v>
      </c>
      <c r="B495" s="165"/>
      <c r="C495" s="166">
        <v>45712</v>
      </c>
      <c r="D495">
        <v>546433.12</v>
      </c>
    </row>
    <row r="496" spans="1:4" x14ac:dyDescent="0.35">
      <c r="A496" s="165" t="s">
        <v>16</v>
      </c>
      <c r="B496" s="165"/>
      <c r="C496" s="166">
        <v>45740</v>
      </c>
      <c r="D496">
        <v>441130.62</v>
      </c>
    </row>
    <row r="497" spans="1:4" x14ac:dyDescent="0.35">
      <c r="A497" s="165" t="s">
        <v>16</v>
      </c>
      <c r="B497" s="165"/>
      <c r="C497" s="166">
        <v>45771</v>
      </c>
      <c r="D497">
        <v>220424.36</v>
      </c>
    </row>
    <row r="498" spans="1:4" x14ac:dyDescent="0.35">
      <c r="A498" s="165" t="s">
        <v>16</v>
      </c>
      <c r="B498" s="165"/>
      <c r="C498" s="166">
        <v>45801</v>
      </c>
      <c r="D498">
        <v>481960.46</v>
      </c>
    </row>
    <row r="499" spans="1:4" x14ac:dyDescent="0.35">
      <c r="A499" s="165" t="s">
        <v>16</v>
      </c>
      <c r="B499" s="165"/>
      <c r="C499" s="166">
        <v>45832</v>
      </c>
      <c r="D499">
        <v>276075.11</v>
      </c>
    </row>
    <row r="500" spans="1:4" x14ac:dyDescent="0.35">
      <c r="A500" s="165" t="s">
        <v>16</v>
      </c>
      <c r="B500" s="165"/>
      <c r="C500" s="166">
        <v>45862</v>
      </c>
      <c r="D500">
        <v>251493.7</v>
      </c>
    </row>
    <row r="501" spans="1:4" x14ac:dyDescent="0.35">
      <c r="A501" s="165" t="s">
        <v>16</v>
      </c>
      <c r="B501" s="165"/>
      <c r="C501" s="166">
        <v>45893</v>
      </c>
      <c r="D501">
        <v>312144.98</v>
      </c>
    </row>
    <row r="502" spans="1:4" x14ac:dyDescent="0.35">
      <c r="A502" s="165" t="s">
        <v>16</v>
      </c>
      <c r="B502" s="165"/>
      <c r="C502" s="166">
        <v>45924</v>
      </c>
      <c r="D502">
        <v>476373.72</v>
      </c>
    </row>
    <row r="503" spans="1:4" x14ac:dyDescent="0.35">
      <c r="A503" s="165" t="s">
        <v>16</v>
      </c>
      <c r="B503" s="165"/>
      <c r="C503" s="166">
        <v>45954</v>
      </c>
      <c r="D503">
        <v>296593.21999999997</v>
      </c>
    </row>
    <row r="504" spans="1:4" x14ac:dyDescent="0.35">
      <c r="A504" s="165" t="s">
        <v>16</v>
      </c>
      <c r="B504" s="165"/>
      <c r="C504" s="166">
        <v>45985</v>
      </c>
      <c r="D504">
        <v>331590.13</v>
      </c>
    </row>
    <row r="505" spans="1:4" x14ac:dyDescent="0.35">
      <c r="A505" s="165" t="s">
        <v>16</v>
      </c>
      <c r="B505" s="165"/>
      <c r="C505" s="166">
        <v>46015</v>
      </c>
      <c r="D505">
        <v>358870.13</v>
      </c>
    </row>
    <row r="506" spans="1:4" x14ac:dyDescent="0.35">
      <c r="A506" s="165" t="s">
        <v>16</v>
      </c>
      <c r="B506" s="165"/>
      <c r="C506" s="166">
        <v>45682</v>
      </c>
      <c r="D506">
        <v>540417.94999999995</v>
      </c>
    </row>
    <row r="507" spans="1:4" x14ac:dyDescent="0.35">
      <c r="A507" s="165" t="s">
        <v>16</v>
      </c>
      <c r="B507" s="165"/>
      <c r="C507" s="166">
        <v>45713</v>
      </c>
      <c r="D507">
        <v>624245.85</v>
      </c>
    </row>
    <row r="508" spans="1:4" x14ac:dyDescent="0.35">
      <c r="A508" s="165" t="s">
        <v>16</v>
      </c>
      <c r="B508" s="165"/>
      <c r="C508" s="166">
        <v>45741</v>
      </c>
      <c r="D508">
        <v>749986.05</v>
      </c>
    </row>
    <row r="509" spans="1:4" x14ac:dyDescent="0.35">
      <c r="A509" s="165" t="s">
        <v>16</v>
      </c>
      <c r="B509" s="165"/>
      <c r="C509" s="166">
        <v>45772</v>
      </c>
      <c r="D509">
        <v>527035.94999999995</v>
      </c>
    </row>
    <row r="510" spans="1:4" x14ac:dyDescent="0.35">
      <c r="A510" s="165" t="s">
        <v>16</v>
      </c>
      <c r="B510" s="165"/>
      <c r="C510" s="166">
        <v>45802</v>
      </c>
      <c r="D510">
        <v>549013.61918149865</v>
      </c>
    </row>
    <row r="511" spans="1:4" x14ac:dyDescent="0.35">
      <c r="A511" s="165" t="s">
        <v>16</v>
      </c>
      <c r="B511" s="165"/>
      <c r="C511" s="166">
        <v>45833</v>
      </c>
      <c r="D511">
        <v>672064.16413082043</v>
      </c>
    </row>
    <row r="512" spans="1:4" x14ac:dyDescent="0.35">
      <c r="A512" s="165" t="s">
        <v>16</v>
      </c>
      <c r="B512" s="165"/>
      <c r="C512" s="166">
        <v>45863</v>
      </c>
      <c r="D512">
        <v>683183.29621165677</v>
      </c>
    </row>
    <row r="513" spans="1:4" x14ac:dyDescent="0.35">
      <c r="A513" s="165" t="s">
        <v>16</v>
      </c>
      <c r="B513" s="165"/>
      <c r="C513" s="166">
        <v>45894</v>
      </c>
      <c r="D513">
        <v>942144.12135648937</v>
      </c>
    </row>
    <row r="514" spans="1:4" x14ac:dyDescent="0.35">
      <c r="A514" s="165" t="s">
        <v>16</v>
      </c>
      <c r="B514" s="165"/>
      <c r="C514" s="166">
        <v>45925</v>
      </c>
      <c r="D514">
        <v>1132225.6747261288</v>
      </c>
    </row>
    <row r="515" spans="1:4" x14ac:dyDescent="0.35">
      <c r="A515" s="165" t="s">
        <v>16</v>
      </c>
      <c r="B515" s="165"/>
      <c r="C515" s="166">
        <v>45955</v>
      </c>
      <c r="D515">
        <v>858862.22558884695</v>
      </c>
    </row>
    <row r="516" spans="1:4" x14ac:dyDescent="0.35">
      <c r="A516" s="165" t="s">
        <v>16</v>
      </c>
      <c r="B516" s="165"/>
      <c r="C516" s="166">
        <v>45986</v>
      </c>
      <c r="D516">
        <v>992363.12110886583</v>
      </c>
    </row>
    <row r="517" spans="1:4" x14ac:dyDescent="0.35">
      <c r="A517" s="165" t="s">
        <v>16</v>
      </c>
      <c r="B517" s="165"/>
      <c r="C517" s="166">
        <v>46016</v>
      </c>
      <c r="D517">
        <v>1133028.6391925591</v>
      </c>
    </row>
    <row r="518" spans="1:4" x14ac:dyDescent="0.35">
      <c r="A518" s="165" t="s">
        <v>16</v>
      </c>
      <c r="B518" s="165"/>
      <c r="C518" s="166">
        <v>45683</v>
      </c>
      <c r="D518">
        <v>917508.9451273419</v>
      </c>
    </row>
    <row r="519" spans="1:4" x14ac:dyDescent="0.35">
      <c r="A519" s="165" t="s">
        <v>16</v>
      </c>
      <c r="B519" s="165"/>
      <c r="C519" s="166">
        <v>45714</v>
      </c>
      <c r="D519">
        <v>1044897.3763072403</v>
      </c>
    </row>
    <row r="520" spans="1:4" x14ac:dyDescent="0.35">
      <c r="A520" s="165" t="s">
        <v>16</v>
      </c>
      <c r="B520" s="165"/>
      <c r="C520" s="166">
        <v>45742</v>
      </c>
      <c r="D520">
        <v>1214488.8708225836</v>
      </c>
    </row>
    <row r="521" spans="1:4" x14ac:dyDescent="0.35">
      <c r="A521" s="165" t="s">
        <v>16</v>
      </c>
      <c r="B521" s="165"/>
      <c r="C521" s="166">
        <v>45773</v>
      </c>
      <c r="D521">
        <v>917916.49584549083</v>
      </c>
    </row>
    <row r="522" spans="1:4" x14ac:dyDescent="0.35">
      <c r="A522" s="165" t="s">
        <v>16</v>
      </c>
      <c r="B522" s="165"/>
      <c r="C522" s="166">
        <v>45803</v>
      </c>
      <c r="D522">
        <v>1116673.8442197607</v>
      </c>
    </row>
    <row r="523" spans="1:4" x14ac:dyDescent="0.35">
      <c r="A523" s="165" t="s">
        <v>16</v>
      </c>
      <c r="B523" s="165"/>
      <c r="C523" s="166">
        <v>45834</v>
      </c>
      <c r="D523">
        <v>1259827.6084003111</v>
      </c>
    </row>
    <row r="524" spans="1:4" x14ac:dyDescent="0.35">
      <c r="A524" s="165" t="s">
        <v>16</v>
      </c>
      <c r="B524" s="165"/>
      <c r="C524" s="166">
        <v>45864</v>
      </c>
      <c r="D524">
        <v>1290945.0011756492</v>
      </c>
    </row>
    <row r="525" spans="1:4" x14ac:dyDescent="0.35">
      <c r="A525" s="165" t="s">
        <v>16</v>
      </c>
      <c r="B525" s="165"/>
      <c r="C525" s="166">
        <v>45895</v>
      </c>
      <c r="D525">
        <v>1656902.7248538495</v>
      </c>
    </row>
    <row r="526" spans="1:4" x14ac:dyDescent="0.35">
      <c r="A526" s="165" t="s">
        <v>16</v>
      </c>
      <c r="B526" s="165"/>
      <c r="C526" s="166">
        <v>45926</v>
      </c>
      <c r="D526">
        <v>1650820.9041420401</v>
      </c>
    </row>
    <row r="527" spans="1:4" x14ac:dyDescent="0.35">
      <c r="A527" s="165" t="s">
        <v>16</v>
      </c>
      <c r="B527" s="165"/>
      <c r="C527" s="166">
        <v>45956</v>
      </c>
      <c r="D527">
        <v>1508254.1905678315</v>
      </c>
    </row>
    <row r="528" spans="1:4" x14ac:dyDescent="0.35">
      <c r="A528" s="165" t="s">
        <v>16</v>
      </c>
      <c r="B528" s="165"/>
      <c r="C528" s="166">
        <v>45987</v>
      </c>
      <c r="D528">
        <v>1716517.3833539938</v>
      </c>
    </row>
    <row r="529" spans="1:4" x14ac:dyDescent="0.35">
      <c r="A529" s="165" t="s">
        <v>16</v>
      </c>
      <c r="B529" s="165"/>
      <c r="C529" s="166">
        <v>46017</v>
      </c>
      <c r="D529">
        <v>1920506.4158955985</v>
      </c>
    </row>
    <row r="530" spans="1:4" x14ac:dyDescent="0.35">
      <c r="A530" s="165" t="s">
        <v>16</v>
      </c>
      <c r="B530" s="165"/>
      <c r="C530" s="166">
        <v>45684</v>
      </c>
      <c r="D530">
        <v>1848244.8495317814</v>
      </c>
    </row>
    <row r="531" spans="1:4" x14ac:dyDescent="0.35">
      <c r="A531" s="165" t="s">
        <v>16</v>
      </c>
      <c r="B531" s="165"/>
      <c r="C531" s="166">
        <v>45715</v>
      </c>
      <c r="D531">
        <v>2016587.0048584267</v>
      </c>
    </row>
    <row r="532" spans="1:4" x14ac:dyDescent="0.35">
      <c r="A532" s="165" t="s">
        <v>16</v>
      </c>
      <c r="B532" s="165"/>
      <c r="C532" s="166">
        <v>45743</v>
      </c>
      <c r="D532">
        <v>2002494.2197607239</v>
      </c>
    </row>
    <row r="533" spans="1:4" x14ac:dyDescent="0.35">
      <c r="A533" s="165" t="s">
        <v>16</v>
      </c>
      <c r="B533" s="165"/>
      <c r="C533" s="166">
        <v>45774</v>
      </c>
      <c r="D533">
        <v>1937945.2722208954</v>
      </c>
    </row>
    <row r="534" spans="1:4" x14ac:dyDescent="0.35">
      <c r="A534" s="165" t="s">
        <v>16</v>
      </c>
      <c r="B534" s="165"/>
      <c r="C534" s="166">
        <v>45804</v>
      </c>
      <c r="D534">
        <v>2180095.3816854423</v>
      </c>
    </row>
    <row r="535" spans="1:4" x14ac:dyDescent="0.35">
      <c r="A535" s="165" t="s">
        <v>16</v>
      </c>
      <c r="B535" s="165"/>
      <c r="C535" s="166">
        <v>45835</v>
      </c>
      <c r="D535">
        <v>2369769.8682426824</v>
      </c>
    </row>
    <row r="536" spans="1:4" x14ac:dyDescent="0.35">
      <c r="A536" s="165" t="s">
        <v>16</v>
      </c>
      <c r="B536" s="165"/>
      <c r="C536" s="166">
        <v>45865</v>
      </c>
      <c r="D536">
        <v>2404154.5441112192</v>
      </c>
    </row>
    <row r="537" spans="1:4" x14ac:dyDescent="0.35">
      <c r="A537" s="165" t="s">
        <v>16</v>
      </c>
      <c r="B537" s="165"/>
      <c r="C537" s="166">
        <v>45896</v>
      </c>
      <c r="D537">
        <v>2841421.8988176221</v>
      </c>
    </row>
    <row r="538" spans="1:4" x14ac:dyDescent="0.35">
      <c r="A538" s="165" t="s">
        <v>16</v>
      </c>
      <c r="B538" s="165"/>
      <c r="C538" s="166">
        <v>45927</v>
      </c>
      <c r="D538">
        <v>2855267.5224552392</v>
      </c>
    </row>
    <row r="539" spans="1:4" x14ac:dyDescent="0.35">
      <c r="A539" s="165" t="s">
        <v>16</v>
      </c>
      <c r="B539" s="165"/>
      <c r="C539" s="166">
        <v>45957</v>
      </c>
      <c r="D539">
        <v>2687437.8923851703</v>
      </c>
    </row>
    <row r="540" spans="1:4" x14ac:dyDescent="0.35">
      <c r="A540" s="165" t="s">
        <v>16</v>
      </c>
      <c r="B540" s="165"/>
      <c r="C540" s="166">
        <v>45988</v>
      </c>
      <c r="D540">
        <v>2944497.722522418</v>
      </c>
    </row>
    <row r="541" spans="1:4" x14ac:dyDescent="0.35">
      <c r="A541" s="165" t="s">
        <v>16</v>
      </c>
      <c r="B541" s="165"/>
      <c r="C541" s="166">
        <v>46018</v>
      </c>
      <c r="D541">
        <v>3193992.6475725635</v>
      </c>
    </row>
    <row r="542" spans="1:4" x14ac:dyDescent="0.35">
      <c r="A542" s="165" t="s">
        <v>17</v>
      </c>
      <c r="B542" s="165" t="s">
        <v>18</v>
      </c>
      <c r="C542" s="166">
        <v>45676</v>
      </c>
      <c r="D542">
        <v>321708.93</v>
      </c>
    </row>
    <row r="543" spans="1:4" x14ac:dyDescent="0.35">
      <c r="A543" s="165" t="s">
        <v>17</v>
      </c>
      <c r="B543" s="165" t="s">
        <v>18</v>
      </c>
      <c r="C543" s="166">
        <v>45707</v>
      </c>
      <c r="D543">
        <v>297930.69</v>
      </c>
    </row>
    <row r="544" spans="1:4" x14ac:dyDescent="0.35">
      <c r="A544" s="165" t="s">
        <v>17</v>
      </c>
      <c r="B544" s="165" t="s">
        <v>18</v>
      </c>
      <c r="C544" s="166">
        <v>45735</v>
      </c>
      <c r="D544">
        <v>415302.58</v>
      </c>
    </row>
    <row r="545" spans="1:4" x14ac:dyDescent="0.35">
      <c r="A545" s="165" t="s">
        <v>17</v>
      </c>
      <c r="B545" s="165" t="s">
        <v>18</v>
      </c>
      <c r="C545" s="166">
        <v>45766</v>
      </c>
      <c r="D545">
        <v>332713.5</v>
      </c>
    </row>
    <row r="546" spans="1:4" x14ac:dyDescent="0.35">
      <c r="A546" s="165" t="s">
        <v>17</v>
      </c>
      <c r="B546" s="165" t="s">
        <v>18</v>
      </c>
      <c r="C546" s="166">
        <v>45796</v>
      </c>
      <c r="D546">
        <v>290087.8</v>
      </c>
    </row>
    <row r="547" spans="1:4" x14ac:dyDescent="0.35">
      <c r="A547" s="165" t="s">
        <v>17</v>
      </c>
      <c r="B547" s="165" t="s">
        <v>18</v>
      </c>
      <c r="C547" s="166">
        <v>45827</v>
      </c>
      <c r="D547">
        <v>323955.38</v>
      </c>
    </row>
    <row r="548" spans="1:4" x14ac:dyDescent="0.35">
      <c r="A548" s="165" t="s">
        <v>17</v>
      </c>
      <c r="B548" s="165" t="s">
        <v>18</v>
      </c>
      <c r="C548" s="166">
        <v>45857</v>
      </c>
      <c r="D548">
        <v>383455.39</v>
      </c>
    </row>
    <row r="549" spans="1:4" x14ac:dyDescent="0.35">
      <c r="A549" s="165" t="s">
        <v>17</v>
      </c>
      <c r="B549" s="165" t="s">
        <v>18</v>
      </c>
      <c r="C549" s="166">
        <v>45888</v>
      </c>
      <c r="D549">
        <v>546160.34</v>
      </c>
    </row>
    <row r="550" spans="1:4" x14ac:dyDescent="0.35">
      <c r="A550" s="165" t="s">
        <v>17</v>
      </c>
      <c r="B550" s="165" t="s">
        <v>18</v>
      </c>
      <c r="C550" s="166">
        <v>45919</v>
      </c>
      <c r="D550">
        <v>403621.77</v>
      </c>
    </row>
    <row r="551" spans="1:4" x14ac:dyDescent="0.35">
      <c r="A551" s="165" t="s">
        <v>17</v>
      </c>
      <c r="B551" s="165" t="s">
        <v>18</v>
      </c>
      <c r="C551" s="166">
        <v>45949</v>
      </c>
      <c r="D551">
        <v>263801.36</v>
      </c>
    </row>
    <row r="552" spans="1:4" x14ac:dyDescent="0.35">
      <c r="A552" s="165" t="s">
        <v>17</v>
      </c>
      <c r="B552" s="165" t="s">
        <v>18</v>
      </c>
      <c r="C552" s="166">
        <v>45980</v>
      </c>
      <c r="D552">
        <v>364056.64</v>
      </c>
    </row>
    <row r="553" spans="1:4" x14ac:dyDescent="0.35">
      <c r="A553" s="165" t="s">
        <v>17</v>
      </c>
      <c r="B553" s="165" t="s">
        <v>18</v>
      </c>
      <c r="C553" s="166">
        <v>46010</v>
      </c>
      <c r="D553">
        <v>351581.1</v>
      </c>
    </row>
    <row r="554" spans="1:4" x14ac:dyDescent="0.35">
      <c r="A554" s="165" t="s">
        <v>17</v>
      </c>
      <c r="B554" s="165" t="s">
        <v>18</v>
      </c>
      <c r="C554" s="166">
        <v>45677</v>
      </c>
      <c r="D554">
        <v>387163.56</v>
      </c>
    </row>
    <row r="555" spans="1:4" x14ac:dyDescent="0.35">
      <c r="A555" s="165" t="s">
        <v>17</v>
      </c>
      <c r="B555" s="165" t="s">
        <v>18</v>
      </c>
      <c r="C555" s="166">
        <v>45708</v>
      </c>
      <c r="D555">
        <v>414580.66</v>
      </c>
    </row>
    <row r="556" spans="1:4" x14ac:dyDescent="0.35">
      <c r="A556" s="165" t="s">
        <v>17</v>
      </c>
      <c r="B556" s="165" t="s">
        <v>18</v>
      </c>
      <c r="C556" s="166">
        <v>45736</v>
      </c>
      <c r="D556">
        <v>224336.21</v>
      </c>
    </row>
    <row r="557" spans="1:4" x14ac:dyDescent="0.35">
      <c r="A557" s="165" t="s">
        <v>17</v>
      </c>
      <c r="B557" s="165" t="s">
        <v>18</v>
      </c>
      <c r="C557" s="166">
        <v>45767</v>
      </c>
      <c r="D557">
        <v>122924.28</v>
      </c>
    </row>
    <row r="558" spans="1:4" x14ac:dyDescent="0.35">
      <c r="A558" s="165" t="s">
        <v>17</v>
      </c>
      <c r="B558" s="165" t="s">
        <v>18</v>
      </c>
      <c r="C558" s="166">
        <v>45797</v>
      </c>
      <c r="D558">
        <v>91534.7</v>
      </c>
    </row>
    <row r="559" spans="1:4" x14ac:dyDescent="0.35">
      <c r="A559" s="165" t="s">
        <v>17</v>
      </c>
      <c r="B559" s="165" t="s">
        <v>18</v>
      </c>
      <c r="C559" s="166">
        <v>45828</v>
      </c>
      <c r="D559">
        <v>63508.28</v>
      </c>
    </row>
    <row r="560" spans="1:4" x14ac:dyDescent="0.35">
      <c r="A560" s="165" t="s">
        <v>17</v>
      </c>
      <c r="B560" s="165" t="s">
        <v>18</v>
      </c>
      <c r="C560" s="166">
        <v>45858</v>
      </c>
      <c r="D560">
        <v>37775.760000000002</v>
      </c>
    </row>
    <row r="561" spans="1:4" x14ac:dyDescent="0.35">
      <c r="A561" s="165" t="s">
        <v>17</v>
      </c>
      <c r="B561" s="165" t="s">
        <v>18</v>
      </c>
      <c r="C561" s="166">
        <v>45889</v>
      </c>
      <c r="D561">
        <v>58797.02</v>
      </c>
    </row>
    <row r="562" spans="1:4" x14ac:dyDescent="0.35">
      <c r="A562" s="165" t="s">
        <v>17</v>
      </c>
      <c r="B562" s="165" t="s">
        <v>18</v>
      </c>
      <c r="C562" s="166">
        <v>45920</v>
      </c>
      <c r="D562">
        <v>99327.21</v>
      </c>
    </row>
    <row r="563" spans="1:4" x14ac:dyDescent="0.35">
      <c r="A563" s="165" t="s">
        <v>17</v>
      </c>
      <c r="B563" s="165" t="s">
        <v>18</v>
      </c>
      <c r="C563" s="166">
        <v>45950</v>
      </c>
      <c r="D563">
        <v>136944.57</v>
      </c>
    </row>
    <row r="564" spans="1:4" x14ac:dyDescent="0.35">
      <c r="A564" s="165" t="s">
        <v>17</v>
      </c>
      <c r="B564" s="165" t="s">
        <v>18</v>
      </c>
      <c r="C564" s="166">
        <v>45981</v>
      </c>
      <c r="D564">
        <v>150743.13</v>
      </c>
    </row>
    <row r="565" spans="1:4" x14ac:dyDescent="0.35">
      <c r="A565" s="165" t="s">
        <v>17</v>
      </c>
      <c r="B565" s="165" t="s">
        <v>18</v>
      </c>
      <c r="C565" s="166">
        <v>46011</v>
      </c>
      <c r="D565">
        <v>107894.02</v>
      </c>
    </row>
    <row r="566" spans="1:4" x14ac:dyDescent="0.35">
      <c r="A566" s="165" t="s">
        <v>17</v>
      </c>
      <c r="B566" s="165" t="s">
        <v>18</v>
      </c>
      <c r="C566" s="166">
        <v>45678</v>
      </c>
      <c r="D566">
        <v>89488.71</v>
      </c>
    </row>
    <row r="567" spans="1:4" x14ac:dyDescent="0.35">
      <c r="A567" s="165" t="s">
        <v>17</v>
      </c>
      <c r="B567" s="165" t="s">
        <v>18</v>
      </c>
      <c r="C567" s="166">
        <v>45709</v>
      </c>
      <c r="D567">
        <v>88859.82</v>
      </c>
    </row>
    <row r="568" spans="1:4" x14ac:dyDescent="0.35">
      <c r="A568" s="165" t="s">
        <v>17</v>
      </c>
      <c r="B568" s="165" t="s">
        <v>18</v>
      </c>
      <c r="C568" s="166">
        <v>45737</v>
      </c>
      <c r="D568">
        <v>91478.52</v>
      </c>
    </row>
    <row r="569" spans="1:4" x14ac:dyDescent="0.35">
      <c r="A569" s="165" t="s">
        <v>17</v>
      </c>
      <c r="B569" s="165" t="s">
        <v>18</v>
      </c>
      <c r="C569" s="166">
        <v>45768</v>
      </c>
      <c r="D569">
        <v>105302.92</v>
      </c>
    </row>
    <row r="570" spans="1:4" x14ac:dyDescent="0.35">
      <c r="A570" s="165" t="s">
        <v>17</v>
      </c>
      <c r="B570" s="165" t="s">
        <v>18</v>
      </c>
      <c r="C570" s="166">
        <v>45798</v>
      </c>
      <c r="D570">
        <v>88037.84</v>
      </c>
    </row>
    <row r="571" spans="1:4" x14ac:dyDescent="0.35">
      <c r="A571" s="165" t="s">
        <v>17</v>
      </c>
      <c r="B571" s="165" t="s">
        <v>18</v>
      </c>
      <c r="C571" s="166">
        <v>45829</v>
      </c>
      <c r="D571">
        <v>66640.070000000007</v>
      </c>
    </row>
    <row r="572" spans="1:4" x14ac:dyDescent="0.35">
      <c r="A572" s="165" t="s">
        <v>17</v>
      </c>
      <c r="B572" s="165" t="s">
        <v>18</v>
      </c>
      <c r="C572" s="166">
        <v>45859</v>
      </c>
      <c r="D572">
        <v>198240.4</v>
      </c>
    </row>
    <row r="573" spans="1:4" x14ac:dyDescent="0.35">
      <c r="A573" s="165" t="s">
        <v>17</v>
      </c>
      <c r="B573" s="165" t="s">
        <v>18</v>
      </c>
      <c r="C573" s="166">
        <v>45890</v>
      </c>
      <c r="D573">
        <v>221908.51</v>
      </c>
    </row>
    <row r="574" spans="1:4" x14ac:dyDescent="0.35">
      <c r="A574" s="165" t="s">
        <v>17</v>
      </c>
      <c r="B574" s="165" t="s">
        <v>18</v>
      </c>
      <c r="C574" s="166">
        <v>45921</v>
      </c>
      <c r="D574">
        <v>162640.79999999999</v>
      </c>
    </row>
    <row r="575" spans="1:4" x14ac:dyDescent="0.35">
      <c r="A575" s="165" t="s">
        <v>17</v>
      </c>
      <c r="B575" s="165" t="s">
        <v>18</v>
      </c>
      <c r="C575" s="166">
        <v>45951</v>
      </c>
      <c r="D575">
        <v>193746.01</v>
      </c>
    </row>
    <row r="576" spans="1:4" x14ac:dyDescent="0.35">
      <c r="A576" s="165" t="s">
        <v>17</v>
      </c>
      <c r="B576" s="165" t="s">
        <v>18</v>
      </c>
      <c r="C576" s="166">
        <v>45991</v>
      </c>
      <c r="D576">
        <v>183541.1</v>
      </c>
    </row>
    <row r="577" spans="1:4" x14ac:dyDescent="0.35">
      <c r="A577" s="165" t="s">
        <v>17</v>
      </c>
      <c r="B577" s="165" t="s">
        <v>18</v>
      </c>
      <c r="C577" s="166">
        <v>46022</v>
      </c>
      <c r="D577">
        <v>162305.85999999999</v>
      </c>
    </row>
    <row r="578" spans="1:4" x14ac:dyDescent="0.35">
      <c r="A578" s="165" t="s">
        <v>17</v>
      </c>
      <c r="B578" s="165" t="s">
        <v>18</v>
      </c>
      <c r="C578" s="166">
        <v>45679</v>
      </c>
      <c r="D578">
        <v>169287.29</v>
      </c>
    </row>
    <row r="579" spans="1:4" x14ac:dyDescent="0.35">
      <c r="A579" s="165" t="s">
        <v>17</v>
      </c>
      <c r="B579" s="165" t="s">
        <v>18</v>
      </c>
      <c r="C579" s="166">
        <v>45710</v>
      </c>
      <c r="D579">
        <v>176214.6</v>
      </c>
    </row>
    <row r="580" spans="1:4" x14ac:dyDescent="0.35">
      <c r="A580" s="165" t="s">
        <v>17</v>
      </c>
      <c r="B580" s="165" t="s">
        <v>18</v>
      </c>
      <c r="C580" s="166">
        <v>45738</v>
      </c>
      <c r="D580">
        <v>128731.73</v>
      </c>
    </row>
    <row r="581" spans="1:4" x14ac:dyDescent="0.35">
      <c r="A581" s="165" t="s">
        <v>17</v>
      </c>
      <c r="B581" s="165" t="s">
        <v>18</v>
      </c>
      <c r="C581" s="166">
        <v>45769</v>
      </c>
      <c r="D581">
        <v>104264.43</v>
      </c>
    </row>
    <row r="582" spans="1:4" x14ac:dyDescent="0.35">
      <c r="A582" s="165" t="s">
        <v>17</v>
      </c>
      <c r="B582" s="165" t="s">
        <v>18</v>
      </c>
      <c r="C582" s="166">
        <v>45799</v>
      </c>
      <c r="D582">
        <v>168155.57</v>
      </c>
    </row>
    <row r="583" spans="1:4" x14ac:dyDescent="0.35">
      <c r="A583" s="165" t="s">
        <v>17</v>
      </c>
      <c r="B583" s="165" t="s">
        <v>18</v>
      </c>
      <c r="C583" s="166">
        <v>45830</v>
      </c>
      <c r="D583">
        <v>202280.47</v>
      </c>
    </row>
    <row r="584" spans="1:4" x14ac:dyDescent="0.35">
      <c r="A584" s="165" t="s">
        <v>17</v>
      </c>
      <c r="B584" s="165" t="s">
        <v>18</v>
      </c>
      <c r="C584" s="166">
        <v>45860</v>
      </c>
      <c r="D584">
        <v>256012.5</v>
      </c>
    </row>
    <row r="585" spans="1:4" x14ac:dyDescent="0.35">
      <c r="A585" s="165" t="s">
        <v>17</v>
      </c>
      <c r="B585" s="165" t="s">
        <v>18</v>
      </c>
      <c r="C585" s="166">
        <v>45891</v>
      </c>
      <c r="D585">
        <v>263513.19</v>
      </c>
    </row>
    <row r="586" spans="1:4" x14ac:dyDescent="0.35">
      <c r="A586" s="165" t="s">
        <v>17</v>
      </c>
      <c r="B586" s="165" t="s">
        <v>18</v>
      </c>
      <c r="C586" s="166">
        <v>45922</v>
      </c>
      <c r="D586">
        <v>285713.91999999998</v>
      </c>
    </row>
    <row r="587" spans="1:4" x14ac:dyDescent="0.35">
      <c r="A587" s="165" t="s">
        <v>17</v>
      </c>
      <c r="B587" s="165" t="s">
        <v>18</v>
      </c>
      <c r="C587" s="166">
        <v>45952</v>
      </c>
      <c r="D587">
        <v>246534.47</v>
      </c>
    </row>
    <row r="588" spans="1:4" x14ac:dyDescent="0.35">
      <c r="A588" s="165" t="s">
        <v>17</v>
      </c>
      <c r="B588" s="165" t="s">
        <v>18</v>
      </c>
      <c r="C588" s="166">
        <v>45983</v>
      </c>
      <c r="D588">
        <v>222134.09</v>
      </c>
    </row>
    <row r="589" spans="1:4" x14ac:dyDescent="0.35">
      <c r="A589" s="165" t="s">
        <v>17</v>
      </c>
      <c r="B589" s="165" t="s">
        <v>18</v>
      </c>
      <c r="C589" s="166">
        <v>46013</v>
      </c>
      <c r="D589">
        <v>248692.46</v>
      </c>
    </row>
    <row r="590" spans="1:4" x14ac:dyDescent="0.35">
      <c r="A590" s="165" t="s">
        <v>17</v>
      </c>
      <c r="B590" s="165" t="s">
        <v>18</v>
      </c>
      <c r="C590" s="166">
        <v>45680</v>
      </c>
      <c r="D590">
        <v>245530.42</v>
      </c>
    </row>
    <row r="591" spans="1:4" x14ac:dyDescent="0.35">
      <c r="A591" s="165" t="s">
        <v>17</v>
      </c>
      <c r="B591" s="165" t="s">
        <v>18</v>
      </c>
      <c r="C591" s="166">
        <v>45711</v>
      </c>
      <c r="D591">
        <v>182625.53</v>
      </c>
    </row>
    <row r="592" spans="1:4" x14ac:dyDescent="0.35">
      <c r="A592" s="165" t="s">
        <v>17</v>
      </c>
      <c r="B592" s="165" t="s">
        <v>18</v>
      </c>
      <c r="C592" s="166">
        <v>45739</v>
      </c>
      <c r="D592">
        <v>154772.75</v>
      </c>
    </row>
    <row r="593" spans="1:4" x14ac:dyDescent="0.35">
      <c r="A593" s="165" t="s">
        <v>17</v>
      </c>
      <c r="B593" s="165" t="s">
        <v>18</v>
      </c>
      <c r="C593" s="166">
        <v>45770</v>
      </c>
      <c r="D593">
        <v>204510.49</v>
      </c>
    </row>
    <row r="594" spans="1:4" x14ac:dyDescent="0.35">
      <c r="A594" s="165" t="s">
        <v>17</v>
      </c>
      <c r="B594" s="165" t="s">
        <v>18</v>
      </c>
      <c r="C594" s="166">
        <v>45800</v>
      </c>
      <c r="D594">
        <v>206754.69</v>
      </c>
    </row>
    <row r="595" spans="1:4" x14ac:dyDescent="0.35">
      <c r="A595" s="165" t="s">
        <v>17</v>
      </c>
      <c r="B595" s="165" t="s">
        <v>18</v>
      </c>
      <c r="C595" s="166">
        <v>45831</v>
      </c>
      <c r="D595">
        <v>241830.86</v>
      </c>
    </row>
    <row r="596" spans="1:4" x14ac:dyDescent="0.35">
      <c r="A596" s="165" t="s">
        <v>17</v>
      </c>
      <c r="B596" s="165" t="s">
        <v>18</v>
      </c>
      <c r="C596" s="166">
        <v>45861</v>
      </c>
      <c r="D596">
        <v>261747.9</v>
      </c>
    </row>
    <row r="597" spans="1:4" x14ac:dyDescent="0.35">
      <c r="A597" s="165" t="s">
        <v>17</v>
      </c>
      <c r="B597" s="165" t="s">
        <v>18</v>
      </c>
      <c r="C597" s="166">
        <v>45892</v>
      </c>
      <c r="D597">
        <v>209593.57</v>
      </c>
    </row>
    <row r="598" spans="1:4" x14ac:dyDescent="0.35">
      <c r="A598" s="165" t="s">
        <v>17</v>
      </c>
      <c r="B598" s="165" t="s">
        <v>18</v>
      </c>
      <c r="C598" s="166">
        <v>45923</v>
      </c>
      <c r="D598">
        <v>257677.09</v>
      </c>
    </row>
    <row r="599" spans="1:4" x14ac:dyDescent="0.35">
      <c r="A599" s="165" t="s">
        <v>17</v>
      </c>
      <c r="B599" s="165" t="s">
        <v>18</v>
      </c>
      <c r="C599" s="166">
        <v>45953</v>
      </c>
      <c r="D599">
        <v>255863.16</v>
      </c>
    </row>
    <row r="600" spans="1:4" x14ac:dyDescent="0.35">
      <c r="A600" s="165" t="s">
        <v>17</v>
      </c>
      <c r="B600" s="165" t="s">
        <v>18</v>
      </c>
      <c r="C600" s="166">
        <v>45984</v>
      </c>
      <c r="D600">
        <v>186432.79</v>
      </c>
    </row>
    <row r="601" spans="1:4" x14ac:dyDescent="0.35">
      <c r="A601" s="165" t="s">
        <v>17</v>
      </c>
      <c r="B601" s="165" t="s">
        <v>18</v>
      </c>
      <c r="C601" s="166">
        <v>46014</v>
      </c>
      <c r="D601">
        <v>239513.9</v>
      </c>
    </row>
    <row r="602" spans="1:4" x14ac:dyDescent="0.35">
      <c r="A602" s="165" t="s">
        <v>17</v>
      </c>
      <c r="B602" s="165" t="s">
        <v>18</v>
      </c>
      <c r="C602" s="166">
        <v>45681</v>
      </c>
      <c r="D602">
        <v>200797.16</v>
      </c>
    </row>
    <row r="603" spans="1:4" x14ac:dyDescent="0.35">
      <c r="A603" s="165" t="s">
        <v>17</v>
      </c>
      <c r="B603" s="165" t="s">
        <v>18</v>
      </c>
      <c r="C603" s="166">
        <v>45712</v>
      </c>
      <c r="D603">
        <v>219786.62</v>
      </c>
    </row>
    <row r="604" spans="1:4" x14ac:dyDescent="0.35">
      <c r="A604" s="165" t="s">
        <v>17</v>
      </c>
      <c r="B604" s="165" t="s">
        <v>18</v>
      </c>
      <c r="C604" s="166">
        <v>45740</v>
      </c>
      <c r="D604">
        <v>248798.17</v>
      </c>
    </row>
    <row r="605" spans="1:4" x14ac:dyDescent="0.35">
      <c r="A605" s="165" t="s">
        <v>17</v>
      </c>
      <c r="B605" s="165" t="s">
        <v>18</v>
      </c>
      <c r="C605" s="166">
        <v>45771</v>
      </c>
      <c r="D605">
        <v>241576.33</v>
      </c>
    </row>
    <row r="606" spans="1:4" x14ac:dyDescent="0.35">
      <c r="A606" s="165" t="s">
        <v>17</v>
      </c>
      <c r="B606" s="165" t="s">
        <v>18</v>
      </c>
      <c r="C606" s="166">
        <v>45801</v>
      </c>
      <c r="D606">
        <v>203148.24</v>
      </c>
    </row>
    <row r="607" spans="1:4" x14ac:dyDescent="0.35">
      <c r="A607" s="165" t="s">
        <v>17</v>
      </c>
      <c r="B607" s="165" t="s">
        <v>18</v>
      </c>
      <c r="C607" s="166">
        <v>45832</v>
      </c>
      <c r="D607">
        <v>236027.51999999999</v>
      </c>
    </row>
    <row r="608" spans="1:4" x14ac:dyDescent="0.35">
      <c r="A608" s="165" t="s">
        <v>17</v>
      </c>
      <c r="B608" s="165" t="s">
        <v>18</v>
      </c>
      <c r="C608" s="166">
        <v>45862</v>
      </c>
      <c r="D608">
        <v>228239.8</v>
      </c>
    </row>
    <row r="609" spans="1:4" x14ac:dyDescent="0.35">
      <c r="A609" s="165" t="s">
        <v>17</v>
      </c>
      <c r="B609" s="165" t="s">
        <v>18</v>
      </c>
      <c r="C609" s="166">
        <v>45893</v>
      </c>
      <c r="D609">
        <v>455154.53</v>
      </c>
    </row>
    <row r="610" spans="1:4" x14ac:dyDescent="0.35">
      <c r="A610" s="165" t="s">
        <v>17</v>
      </c>
      <c r="B610" s="165" t="s">
        <v>18</v>
      </c>
      <c r="C610" s="166">
        <v>45924</v>
      </c>
      <c r="D610">
        <v>344383.6</v>
      </c>
    </row>
    <row r="611" spans="1:4" x14ac:dyDescent="0.35">
      <c r="A611" s="165" t="s">
        <v>17</v>
      </c>
      <c r="B611" s="165" t="s">
        <v>18</v>
      </c>
      <c r="C611" s="166">
        <v>45954</v>
      </c>
      <c r="D611">
        <v>308176.90000000002</v>
      </c>
    </row>
    <row r="612" spans="1:4" x14ac:dyDescent="0.35">
      <c r="A612" s="165" t="s">
        <v>17</v>
      </c>
      <c r="B612" s="165" t="s">
        <v>18</v>
      </c>
      <c r="C612" s="166">
        <v>45985</v>
      </c>
      <c r="D612">
        <v>430135.51</v>
      </c>
    </row>
    <row r="613" spans="1:4" x14ac:dyDescent="0.35">
      <c r="A613" s="165" t="s">
        <v>17</v>
      </c>
      <c r="B613" s="165" t="s">
        <v>18</v>
      </c>
      <c r="C613" s="166">
        <v>46015</v>
      </c>
      <c r="D613">
        <v>363128.25</v>
      </c>
    </row>
    <row r="614" spans="1:4" x14ac:dyDescent="0.35">
      <c r="A614" s="165" t="s">
        <v>17</v>
      </c>
      <c r="B614" s="165" t="s">
        <v>18</v>
      </c>
      <c r="C614" s="166">
        <v>45682</v>
      </c>
      <c r="D614">
        <v>255641.51</v>
      </c>
    </row>
    <row r="615" spans="1:4" x14ac:dyDescent="0.35">
      <c r="A615" s="165" t="s">
        <v>17</v>
      </c>
      <c r="B615" s="165" t="s">
        <v>18</v>
      </c>
      <c r="C615" s="166">
        <v>45713</v>
      </c>
      <c r="D615">
        <v>332435.73</v>
      </c>
    </row>
    <row r="616" spans="1:4" x14ac:dyDescent="0.35">
      <c r="A616" s="165" t="s">
        <v>17</v>
      </c>
      <c r="B616" s="165" t="s">
        <v>18</v>
      </c>
      <c r="C616" s="166">
        <v>45741</v>
      </c>
      <c r="D616">
        <v>369915.33</v>
      </c>
    </row>
    <row r="617" spans="1:4" x14ac:dyDescent="0.35">
      <c r="A617" s="165" t="s">
        <v>17</v>
      </c>
      <c r="B617" s="165" t="s">
        <v>18</v>
      </c>
      <c r="C617" s="166">
        <v>45772</v>
      </c>
      <c r="D617">
        <v>275200.7</v>
      </c>
    </row>
    <row r="618" spans="1:4" x14ac:dyDescent="0.35">
      <c r="A618" s="165" t="s">
        <v>17</v>
      </c>
      <c r="B618" s="165" t="s">
        <v>18</v>
      </c>
      <c r="C618" s="166">
        <v>45802</v>
      </c>
      <c r="D618">
        <v>182395.39013728916</v>
      </c>
    </row>
    <row r="619" spans="1:4" x14ac:dyDescent="0.35">
      <c r="A619" s="165" t="s">
        <v>17</v>
      </c>
      <c r="B619" s="165" t="s">
        <v>18</v>
      </c>
      <c r="C619" s="166">
        <v>45833</v>
      </c>
      <c r="D619">
        <v>181370.60997865043</v>
      </c>
    </row>
    <row r="620" spans="1:4" x14ac:dyDescent="0.35">
      <c r="A620" s="165" t="s">
        <v>17</v>
      </c>
      <c r="B620" s="165" t="s">
        <v>18</v>
      </c>
      <c r="C620" s="166">
        <v>45863</v>
      </c>
      <c r="D620">
        <v>224466.20351195487</v>
      </c>
    </row>
    <row r="621" spans="1:4" x14ac:dyDescent="0.35">
      <c r="A621" s="165" t="s">
        <v>17</v>
      </c>
      <c r="B621" s="165" t="s">
        <v>18</v>
      </c>
      <c r="C621" s="166">
        <v>45894</v>
      </c>
      <c r="D621">
        <v>291296.96230942552</v>
      </c>
    </row>
    <row r="622" spans="1:4" x14ac:dyDescent="0.35">
      <c r="A622" s="165" t="s">
        <v>17</v>
      </c>
      <c r="B622" s="165" t="s">
        <v>18</v>
      </c>
      <c r="C622" s="166">
        <v>45925</v>
      </c>
      <c r="D622">
        <v>220263.01374013047</v>
      </c>
    </row>
    <row r="623" spans="1:4" x14ac:dyDescent="0.35">
      <c r="A623" s="165" t="s">
        <v>17</v>
      </c>
      <c r="B623" s="165" t="s">
        <v>18</v>
      </c>
      <c r="C623" s="166">
        <v>45955</v>
      </c>
      <c r="D623">
        <v>212371.25372534158</v>
      </c>
    </row>
    <row r="624" spans="1:4" x14ac:dyDescent="0.35">
      <c r="A624" s="165" t="s">
        <v>17</v>
      </c>
      <c r="B624" s="165" t="s">
        <v>18</v>
      </c>
      <c r="C624" s="166">
        <v>45986</v>
      </c>
      <c r="D624">
        <v>226253.777130228</v>
      </c>
    </row>
    <row r="625" spans="1:4" x14ac:dyDescent="0.35">
      <c r="A625" s="165" t="s">
        <v>17</v>
      </c>
      <c r="B625" s="165" t="s">
        <v>18</v>
      </c>
      <c r="C625" s="166">
        <v>46016</v>
      </c>
      <c r="D625">
        <v>162827.79665097082</v>
      </c>
    </row>
    <row r="626" spans="1:4" x14ac:dyDescent="0.35">
      <c r="A626" s="165" t="s">
        <v>17</v>
      </c>
      <c r="B626" s="165" t="s">
        <v>18</v>
      </c>
      <c r="C626" s="166">
        <v>45683</v>
      </c>
      <c r="D626">
        <v>277384.46204042435</v>
      </c>
    </row>
    <row r="627" spans="1:4" x14ac:dyDescent="0.35">
      <c r="A627" s="165" t="s">
        <v>17</v>
      </c>
      <c r="B627" s="165" t="s">
        <v>18</v>
      </c>
      <c r="C627" s="166">
        <v>45714</v>
      </c>
      <c r="D627">
        <v>279625.81995531148</v>
      </c>
    </row>
    <row r="628" spans="1:4" x14ac:dyDescent="0.35">
      <c r="A628" s="165" t="s">
        <v>17</v>
      </c>
      <c r="B628" s="165" t="s">
        <v>18</v>
      </c>
      <c r="C628" s="166">
        <v>45742</v>
      </c>
      <c r="D628">
        <v>288259.5733835249</v>
      </c>
    </row>
    <row r="629" spans="1:4" x14ac:dyDescent="0.35">
      <c r="A629" s="165" t="s">
        <v>17</v>
      </c>
      <c r="B629" s="165" t="s">
        <v>18</v>
      </c>
      <c r="C629" s="166">
        <v>45773</v>
      </c>
      <c r="D629">
        <v>310929.87467872683</v>
      </c>
    </row>
    <row r="630" spans="1:4" x14ac:dyDescent="0.35">
      <c r="A630" s="165" t="s">
        <v>17</v>
      </c>
      <c r="B630" s="165" t="s">
        <v>18</v>
      </c>
      <c r="C630" s="166">
        <v>45803</v>
      </c>
      <c r="D630">
        <v>226158.47372013106</v>
      </c>
    </row>
    <row r="631" spans="1:4" x14ac:dyDescent="0.35">
      <c r="A631" s="165" t="s">
        <v>17</v>
      </c>
      <c r="B631" s="165" t="s">
        <v>18</v>
      </c>
      <c r="C631" s="166">
        <v>45834</v>
      </c>
      <c r="D631">
        <v>195984.18436105919</v>
      </c>
    </row>
    <row r="632" spans="1:4" x14ac:dyDescent="0.35">
      <c r="A632" s="165" t="s">
        <v>17</v>
      </c>
      <c r="B632" s="165" t="s">
        <v>18</v>
      </c>
      <c r="C632" s="166">
        <v>45864</v>
      </c>
      <c r="D632">
        <v>341726.5527716194</v>
      </c>
    </row>
    <row r="633" spans="1:4" x14ac:dyDescent="0.35">
      <c r="A633" s="165" t="s">
        <v>17</v>
      </c>
      <c r="B633" s="165" t="s">
        <v>18</v>
      </c>
      <c r="C633" s="166">
        <v>45895</v>
      </c>
      <c r="D633">
        <v>410169.52896049881</v>
      </c>
    </row>
    <row r="634" spans="1:4" x14ac:dyDescent="0.35">
      <c r="A634" s="165" t="s">
        <v>17</v>
      </c>
      <c r="B634" s="165" t="s">
        <v>18</v>
      </c>
      <c r="C634" s="166">
        <v>45926</v>
      </c>
      <c r="D634">
        <v>231322.50125257569</v>
      </c>
    </row>
    <row r="635" spans="1:4" x14ac:dyDescent="0.35">
      <c r="A635" s="165" t="s">
        <v>17</v>
      </c>
      <c r="B635" s="165" t="s">
        <v>18</v>
      </c>
      <c r="C635" s="166">
        <v>45956</v>
      </c>
      <c r="D635">
        <v>291367.47346092836</v>
      </c>
    </row>
    <row r="636" spans="1:4" x14ac:dyDescent="0.35">
      <c r="A636" s="165" t="s">
        <v>17</v>
      </c>
      <c r="B636" s="165" t="s">
        <v>18</v>
      </c>
      <c r="C636" s="166">
        <v>45987</v>
      </c>
      <c r="D636">
        <v>321285.46351588081</v>
      </c>
    </row>
    <row r="637" spans="1:4" x14ac:dyDescent="0.35">
      <c r="A637" s="165" t="s">
        <v>17</v>
      </c>
      <c r="B637" s="165" t="s">
        <v>18</v>
      </c>
      <c r="C637" s="166">
        <v>46017</v>
      </c>
      <c r="D637">
        <v>238609.97143313201</v>
      </c>
    </row>
    <row r="638" spans="1:4" x14ac:dyDescent="0.35">
      <c r="A638" s="165" t="s">
        <v>17</v>
      </c>
      <c r="B638" s="165" t="s">
        <v>18</v>
      </c>
      <c r="C638" s="166">
        <v>45684</v>
      </c>
      <c r="D638">
        <v>330659.27962206636</v>
      </c>
    </row>
    <row r="639" spans="1:4" x14ac:dyDescent="0.35">
      <c r="A639" s="165" t="s">
        <v>17</v>
      </c>
      <c r="B639" s="165" t="s">
        <v>18</v>
      </c>
      <c r="C639" s="166">
        <v>45715</v>
      </c>
      <c r="D639">
        <v>333473.43086846918</v>
      </c>
    </row>
    <row r="640" spans="1:4" x14ac:dyDescent="0.35">
      <c r="A640" s="165" t="s">
        <v>17</v>
      </c>
      <c r="B640" s="165" t="s">
        <v>18</v>
      </c>
      <c r="C640" s="166">
        <v>45743</v>
      </c>
      <c r="D640">
        <v>341718.61259589175</v>
      </c>
    </row>
    <row r="641" spans="1:4" x14ac:dyDescent="0.35">
      <c r="A641" s="165" t="s">
        <v>17</v>
      </c>
      <c r="B641" s="165" t="s">
        <v>18</v>
      </c>
      <c r="C641" s="166">
        <v>45774</v>
      </c>
      <c r="D641">
        <v>367377.05318424181</v>
      </c>
    </row>
    <row r="642" spans="1:4" x14ac:dyDescent="0.35">
      <c r="A642" s="165" t="s">
        <v>17</v>
      </c>
      <c r="B642" s="165" t="s">
        <v>18</v>
      </c>
      <c r="C642" s="166">
        <v>45804</v>
      </c>
      <c r="D642">
        <v>275075.61634360394</v>
      </c>
    </row>
    <row r="643" spans="1:4" x14ac:dyDescent="0.35">
      <c r="A643" s="165" t="s">
        <v>17</v>
      </c>
      <c r="B643" s="165" t="s">
        <v>18</v>
      </c>
      <c r="C643" s="166">
        <v>45835</v>
      </c>
      <c r="D643">
        <v>235873.63438905304</v>
      </c>
    </row>
    <row r="644" spans="1:4" x14ac:dyDescent="0.35">
      <c r="A644" s="165" t="s">
        <v>17</v>
      </c>
      <c r="B644" s="165" t="s">
        <v>18</v>
      </c>
      <c r="C644" s="166">
        <v>45865</v>
      </c>
      <c r="D644">
        <v>406221.74899726879</v>
      </c>
    </row>
    <row r="645" spans="1:4" x14ac:dyDescent="0.35">
      <c r="A645" s="165" t="s">
        <v>17</v>
      </c>
      <c r="B645" s="165" t="s">
        <v>18</v>
      </c>
      <c r="C645" s="166">
        <v>45896</v>
      </c>
      <c r="D645">
        <v>486021.76594407106</v>
      </c>
    </row>
    <row r="646" spans="1:4" x14ac:dyDescent="0.35">
      <c r="A646" s="165" t="s">
        <v>17</v>
      </c>
      <c r="B646" s="165" t="s">
        <v>18</v>
      </c>
      <c r="C646" s="166">
        <v>45927</v>
      </c>
      <c r="D646">
        <v>287064.17362097971</v>
      </c>
    </row>
    <row r="647" spans="1:4" x14ac:dyDescent="0.35">
      <c r="A647" s="165" t="s">
        <v>17</v>
      </c>
      <c r="B647" s="165" t="s">
        <v>18</v>
      </c>
      <c r="C647" s="166">
        <v>45957</v>
      </c>
      <c r="D647">
        <v>342833.21605815401</v>
      </c>
    </row>
    <row r="648" spans="1:4" x14ac:dyDescent="0.35">
      <c r="A648" s="165" t="s">
        <v>17</v>
      </c>
      <c r="B648" s="165" t="s">
        <v>18</v>
      </c>
      <c r="C648" s="166">
        <v>45988</v>
      </c>
      <c r="D648">
        <v>376587.49738022179</v>
      </c>
    </row>
    <row r="649" spans="1:4" x14ac:dyDescent="0.35">
      <c r="A649" s="165" t="s">
        <v>17</v>
      </c>
      <c r="B649" s="165" t="s">
        <v>18</v>
      </c>
      <c r="C649" s="166">
        <v>46018</v>
      </c>
      <c r="D649">
        <v>285796.79810170672</v>
      </c>
    </row>
    <row r="650" spans="1:4" x14ac:dyDescent="0.35">
      <c r="A650" s="165" t="s">
        <v>19</v>
      </c>
      <c r="B650" s="165" t="s">
        <v>20</v>
      </c>
      <c r="C650" s="166">
        <v>45676</v>
      </c>
      <c r="D650">
        <v>73573.989999999976</v>
      </c>
    </row>
    <row r="651" spans="1:4" x14ac:dyDescent="0.35">
      <c r="A651" s="165" t="s">
        <v>19</v>
      </c>
      <c r="B651" s="165" t="s">
        <v>20</v>
      </c>
      <c r="C651" s="166">
        <v>45707</v>
      </c>
      <c r="D651">
        <v>77269.699999999983</v>
      </c>
    </row>
    <row r="652" spans="1:4" x14ac:dyDescent="0.35">
      <c r="A652" s="165" t="s">
        <v>19</v>
      </c>
      <c r="B652" s="165" t="s">
        <v>20</v>
      </c>
      <c r="C652" s="166">
        <v>45735</v>
      </c>
      <c r="D652">
        <v>101494.53999999998</v>
      </c>
    </row>
    <row r="653" spans="1:4" x14ac:dyDescent="0.35">
      <c r="A653" s="165" t="s">
        <v>19</v>
      </c>
      <c r="B653" s="165" t="s">
        <v>20</v>
      </c>
      <c r="C653" s="166">
        <v>45766</v>
      </c>
      <c r="D653">
        <v>45524.139999999985</v>
      </c>
    </row>
    <row r="654" spans="1:4" x14ac:dyDescent="0.35">
      <c r="A654" s="165" t="s">
        <v>19</v>
      </c>
      <c r="B654" s="165" t="s">
        <v>20</v>
      </c>
      <c r="C654" s="166">
        <v>45796</v>
      </c>
      <c r="D654">
        <v>95042.299999999988</v>
      </c>
    </row>
    <row r="655" spans="1:4" x14ac:dyDescent="0.35">
      <c r="A655" s="165" t="s">
        <v>19</v>
      </c>
      <c r="B655" s="165" t="s">
        <v>20</v>
      </c>
      <c r="C655" s="166">
        <v>45827</v>
      </c>
      <c r="D655">
        <v>77931.679999999978</v>
      </c>
    </row>
    <row r="656" spans="1:4" x14ac:dyDescent="0.35">
      <c r="A656" s="165" t="s">
        <v>19</v>
      </c>
      <c r="B656" s="165" t="s">
        <v>20</v>
      </c>
      <c r="C656" s="166">
        <v>45857</v>
      </c>
      <c r="D656">
        <v>28086.069999999982</v>
      </c>
    </row>
    <row r="657" spans="1:4" x14ac:dyDescent="0.35">
      <c r="A657" s="165" t="s">
        <v>19</v>
      </c>
      <c r="B657" s="165" t="s">
        <v>20</v>
      </c>
      <c r="C657" s="166">
        <v>45888</v>
      </c>
      <c r="D657">
        <v>61948.969999999979</v>
      </c>
    </row>
    <row r="658" spans="1:4" x14ac:dyDescent="0.35">
      <c r="A658" s="165" t="s">
        <v>19</v>
      </c>
      <c r="B658" s="165" t="s">
        <v>20</v>
      </c>
      <c r="C658" s="166">
        <v>45919</v>
      </c>
      <c r="D658">
        <v>41134.449999999983</v>
      </c>
    </row>
    <row r="659" spans="1:4" x14ac:dyDescent="0.35">
      <c r="A659" s="165" t="s">
        <v>19</v>
      </c>
      <c r="B659" s="165" t="s">
        <v>20</v>
      </c>
      <c r="C659" s="166">
        <v>45949</v>
      </c>
      <c r="D659">
        <v>47372.999999999978</v>
      </c>
    </row>
    <row r="660" spans="1:4" x14ac:dyDescent="0.35">
      <c r="A660" s="165" t="s">
        <v>19</v>
      </c>
      <c r="B660" s="165" t="s">
        <v>20</v>
      </c>
      <c r="C660" s="166">
        <v>45980</v>
      </c>
      <c r="D660">
        <v>75728.569999999978</v>
      </c>
    </row>
    <row r="661" spans="1:4" x14ac:dyDescent="0.35">
      <c r="A661" s="165" t="s">
        <v>19</v>
      </c>
      <c r="B661" s="165" t="s">
        <v>20</v>
      </c>
      <c r="C661" s="166">
        <v>46010</v>
      </c>
      <c r="D661">
        <v>2534.2399999999816</v>
      </c>
    </row>
    <row r="662" spans="1:4" x14ac:dyDescent="0.35">
      <c r="A662" s="165" t="s">
        <v>19</v>
      </c>
      <c r="B662" s="165" t="s">
        <v>20</v>
      </c>
      <c r="C662" s="166">
        <v>45677</v>
      </c>
      <c r="D662">
        <v>54227</v>
      </c>
    </row>
    <row r="663" spans="1:4" x14ac:dyDescent="0.35">
      <c r="A663" s="165" t="s">
        <v>19</v>
      </c>
      <c r="B663" s="165" t="s">
        <v>20</v>
      </c>
      <c r="C663" s="166">
        <v>45708</v>
      </c>
      <c r="D663">
        <v>46241.59</v>
      </c>
    </row>
    <row r="664" spans="1:4" x14ac:dyDescent="0.35">
      <c r="A664" s="165" t="s">
        <v>19</v>
      </c>
      <c r="B664" s="165" t="s">
        <v>20</v>
      </c>
      <c r="C664" s="166">
        <v>45736</v>
      </c>
      <c r="D664">
        <v>99897.37</v>
      </c>
    </row>
    <row r="665" spans="1:4" x14ac:dyDescent="0.35">
      <c r="A665" s="165" t="s">
        <v>19</v>
      </c>
      <c r="B665" s="165" t="s">
        <v>20</v>
      </c>
      <c r="C665" s="166">
        <v>45767</v>
      </c>
      <c r="D665">
        <v>121078.08</v>
      </c>
    </row>
    <row r="666" spans="1:4" x14ac:dyDescent="0.35">
      <c r="A666" s="165" t="s">
        <v>19</v>
      </c>
      <c r="B666" s="165" t="s">
        <v>20</v>
      </c>
      <c r="C666" s="166">
        <v>45797</v>
      </c>
      <c r="D666">
        <v>144370.85999999999</v>
      </c>
    </row>
    <row r="667" spans="1:4" x14ac:dyDescent="0.35">
      <c r="A667" s="165" t="s">
        <v>19</v>
      </c>
      <c r="B667" s="165" t="s">
        <v>20</v>
      </c>
      <c r="C667" s="166">
        <v>45828</v>
      </c>
      <c r="D667">
        <v>166034.6</v>
      </c>
    </row>
    <row r="668" spans="1:4" x14ac:dyDescent="0.35">
      <c r="A668" s="165" t="s">
        <v>19</v>
      </c>
      <c r="B668" s="165" t="s">
        <v>20</v>
      </c>
      <c r="C668" s="166">
        <v>45858</v>
      </c>
      <c r="D668">
        <v>193063.37</v>
      </c>
    </row>
    <row r="669" spans="1:4" x14ac:dyDescent="0.35">
      <c r="A669" s="165" t="s">
        <v>19</v>
      </c>
      <c r="B669" s="165" t="s">
        <v>20</v>
      </c>
      <c r="C669" s="166">
        <v>45889</v>
      </c>
      <c r="D669">
        <v>287024.26</v>
      </c>
    </row>
    <row r="670" spans="1:4" x14ac:dyDescent="0.35">
      <c r="A670" s="165" t="s">
        <v>19</v>
      </c>
      <c r="B670" s="165" t="s">
        <v>20</v>
      </c>
      <c r="C670" s="166">
        <v>45920</v>
      </c>
      <c r="D670">
        <v>10021.849999999962</v>
      </c>
    </row>
    <row r="671" spans="1:4" x14ac:dyDescent="0.35">
      <c r="A671" s="165" t="s">
        <v>19</v>
      </c>
      <c r="B671" s="165" t="s">
        <v>20</v>
      </c>
      <c r="C671" s="166">
        <v>45950</v>
      </c>
      <c r="D671">
        <v>4053.969999999963</v>
      </c>
    </row>
    <row r="672" spans="1:4" x14ac:dyDescent="0.35">
      <c r="A672" s="165" t="s">
        <v>19</v>
      </c>
      <c r="B672" s="165" t="s">
        <v>20</v>
      </c>
      <c r="C672" s="166">
        <v>45981</v>
      </c>
      <c r="D672">
        <v>99100.349999999962</v>
      </c>
    </row>
    <row r="673" spans="1:4" x14ac:dyDescent="0.35">
      <c r="A673" s="165" t="s">
        <v>19</v>
      </c>
      <c r="B673" s="165" t="s">
        <v>20</v>
      </c>
      <c r="C673" s="166">
        <v>46011</v>
      </c>
      <c r="D673">
        <v>2319.1999999999625</v>
      </c>
    </row>
    <row r="674" spans="1:4" x14ac:dyDescent="0.35">
      <c r="A674" s="165" t="s">
        <v>19</v>
      </c>
      <c r="B674" s="165" t="s">
        <v>20</v>
      </c>
      <c r="C674" s="166">
        <v>45678</v>
      </c>
      <c r="D674">
        <v>32019.58</v>
      </c>
    </row>
    <row r="675" spans="1:4" x14ac:dyDescent="0.35">
      <c r="A675" s="165" t="s">
        <v>19</v>
      </c>
      <c r="B675" s="165" t="s">
        <v>20</v>
      </c>
      <c r="C675" s="166">
        <v>45709</v>
      </c>
      <c r="D675">
        <v>42708.77</v>
      </c>
    </row>
    <row r="676" spans="1:4" x14ac:dyDescent="0.35">
      <c r="A676" s="165" t="s">
        <v>19</v>
      </c>
      <c r="B676" s="165" t="s">
        <v>20</v>
      </c>
      <c r="C676" s="166">
        <v>45737</v>
      </c>
      <c r="D676">
        <v>111411.36</v>
      </c>
    </row>
    <row r="677" spans="1:4" x14ac:dyDescent="0.35">
      <c r="A677" s="165" t="s">
        <v>19</v>
      </c>
      <c r="B677" s="165" t="s">
        <v>20</v>
      </c>
      <c r="C677" s="166">
        <v>45768</v>
      </c>
      <c r="D677">
        <v>88861.26</v>
      </c>
    </row>
    <row r="678" spans="1:4" x14ac:dyDescent="0.35">
      <c r="A678" s="165" t="s">
        <v>19</v>
      </c>
      <c r="B678" s="165" t="s">
        <v>20</v>
      </c>
      <c r="C678" s="166">
        <v>45798</v>
      </c>
      <c r="D678">
        <v>139264.44</v>
      </c>
    </row>
    <row r="679" spans="1:4" x14ac:dyDescent="0.35">
      <c r="A679" s="165" t="s">
        <v>19</v>
      </c>
      <c r="B679" s="165" t="s">
        <v>20</v>
      </c>
      <c r="C679" s="166">
        <v>45829</v>
      </c>
      <c r="D679">
        <v>213892.25</v>
      </c>
    </row>
    <row r="680" spans="1:4" x14ac:dyDescent="0.35">
      <c r="A680" s="165" t="s">
        <v>19</v>
      </c>
      <c r="B680" s="165" t="s">
        <v>20</v>
      </c>
      <c r="C680" s="166">
        <v>45859</v>
      </c>
      <c r="D680">
        <v>71252.25</v>
      </c>
    </row>
    <row r="681" spans="1:4" x14ac:dyDescent="0.35">
      <c r="A681" s="165" t="s">
        <v>19</v>
      </c>
      <c r="B681" s="165" t="s">
        <v>20</v>
      </c>
      <c r="C681" s="166">
        <v>45890</v>
      </c>
      <c r="D681">
        <v>65289.16</v>
      </c>
    </row>
    <row r="682" spans="1:4" x14ac:dyDescent="0.35">
      <c r="A682" s="165" t="s">
        <v>19</v>
      </c>
      <c r="B682" s="165" t="s">
        <v>20</v>
      </c>
      <c r="C682" s="166">
        <v>45921</v>
      </c>
      <c r="D682">
        <v>31825.51</v>
      </c>
    </row>
    <row r="683" spans="1:4" x14ac:dyDescent="0.35">
      <c r="A683" s="165" t="s">
        <v>19</v>
      </c>
      <c r="B683" s="165" t="s">
        <v>20</v>
      </c>
      <c r="C683" s="166">
        <v>45951</v>
      </c>
      <c r="D683">
        <v>98365.63</v>
      </c>
    </row>
    <row r="684" spans="1:4" x14ac:dyDescent="0.35">
      <c r="A684" s="165" t="s">
        <v>19</v>
      </c>
      <c r="B684" s="165" t="s">
        <v>20</v>
      </c>
      <c r="C684" s="166">
        <v>45991</v>
      </c>
      <c r="D684">
        <v>60410.74</v>
      </c>
    </row>
    <row r="685" spans="1:4" x14ac:dyDescent="0.35">
      <c r="A685" s="165" t="s">
        <v>19</v>
      </c>
      <c r="B685" s="165" t="s">
        <v>20</v>
      </c>
      <c r="C685" s="166">
        <v>46022</v>
      </c>
      <c r="D685">
        <v>320.61</v>
      </c>
    </row>
    <row r="686" spans="1:4" x14ac:dyDescent="0.35">
      <c r="A686" s="165" t="s">
        <v>19</v>
      </c>
      <c r="B686" s="165" t="s">
        <v>20</v>
      </c>
      <c r="C686" s="166">
        <v>45679</v>
      </c>
      <c r="D686">
        <v>47887</v>
      </c>
    </row>
    <row r="687" spans="1:4" x14ac:dyDescent="0.35">
      <c r="A687" s="165" t="s">
        <v>19</v>
      </c>
      <c r="B687" s="165" t="s">
        <v>20</v>
      </c>
      <c r="C687" s="166">
        <v>45710</v>
      </c>
      <c r="D687">
        <v>73246.25</v>
      </c>
    </row>
    <row r="688" spans="1:4" x14ac:dyDescent="0.35">
      <c r="A688" s="165" t="s">
        <v>19</v>
      </c>
      <c r="B688" s="165" t="s">
        <v>20</v>
      </c>
      <c r="C688" s="166">
        <v>45738</v>
      </c>
      <c r="D688">
        <v>57771.01</v>
      </c>
    </row>
    <row r="689" spans="1:4" x14ac:dyDescent="0.35">
      <c r="A689" s="165" t="s">
        <v>19</v>
      </c>
      <c r="B689" s="165" t="s">
        <v>20</v>
      </c>
      <c r="C689" s="166">
        <v>45769</v>
      </c>
      <c r="D689">
        <v>103403</v>
      </c>
    </row>
    <row r="690" spans="1:4" x14ac:dyDescent="0.35">
      <c r="A690" s="165" t="s">
        <v>19</v>
      </c>
      <c r="B690" s="165" t="s">
        <v>20</v>
      </c>
      <c r="C690" s="166">
        <v>45799</v>
      </c>
      <c r="D690">
        <v>87137.61</v>
      </c>
    </row>
    <row r="691" spans="1:4" x14ac:dyDescent="0.35">
      <c r="A691" s="165" t="s">
        <v>19</v>
      </c>
      <c r="B691" s="165" t="s">
        <v>20</v>
      </c>
      <c r="C691" s="166">
        <v>45830</v>
      </c>
      <c r="D691">
        <v>83267.399999999994</v>
      </c>
    </row>
    <row r="692" spans="1:4" x14ac:dyDescent="0.35">
      <c r="A692" s="165" t="s">
        <v>19</v>
      </c>
      <c r="B692" s="165" t="s">
        <v>20</v>
      </c>
      <c r="C692" s="166">
        <v>45860</v>
      </c>
      <c r="D692">
        <v>92995.38</v>
      </c>
    </row>
    <row r="693" spans="1:4" x14ac:dyDescent="0.35">
      <c r="A693" s="165" t="s">
        <v>19</v>
      </c>
      <c r="B693" s="165" t="s">
        <v>20</v>
      </c>
      <c r="C693" s="166">
        <v>45891</v>
      </c>
      <c r="D693">
        <v>89908.52</v>
      </c>
    </row>
    <row r="694" spans="1:4" x14ac:dyDescent="0.35">
      <c r="A694" s="165" t="s">
        <v>19</v>
      </c>
      <c r="B694" s="165" t="s">
        <v>20</v>
      </c>
      <c r="C694" s="166">
        <v>45922</v>
      </c>
      <c r="D694">
        <v>69625.11</v>
      </c>
    </row>
    <row r="695" spans="1:4" x14ac:dyDescent="0.35">
      <c r="A695" s="165" t="s">
        <v>19</v>
      </c>
      <c r="B695" s="165" t="s">
        <v>20</v>
      </c>
      <c r="C695" s="166">
        <v>45952</v>
      </c>
      <c r="D695">
        <v>59675.43</v>
      </c>
    </row>
    <row r="696" spans="1:4" x14ac:dyDescent="0.35">
      <c r="A696" s="165" t="s">
        <v>19</v>
      </c>
      <c r="B696" s="165" t="s">
        <v>20</v>
      </c>
      <c r="C696" s="166">
        <v>45983</v>
      </c>
      <c r="D696">
        <v>57585.45</v>
      </c>
    </row>
    <row r="697" spans="1:4" x14ac:dyDescent="0.35">
      <c r="A697" s="165" t="s">
        <v>19</v>
      </c>
      <c r="B697" s="165" t="s">
        <v>20</v>
      </c>
      <c r="C697" s="166">
        <v>46013</v>
      </c>
      <c r="D697">
        <v>3452.8</v>
      </c>
    </row>
    <row r="698" spans="1:4" x14ac:dyDescent="0.35">
      <c r="A698" s="165" t="s">
        <v>19</v>
      </c>
      <c r="B698" s="165" t="s">
        <v>20</v>
      </c>
      <c r="C698" s="166">
        <v>45680</v>
      </c>
      <c r="D698">
        <v>80914.92</v>
      </c>
    </row>
    <row r="699" spans="1:4" x14ac:dyDescent="0.35">
      <c r="A699" s="165" t="s">
        <v>19</v>
      </c>
      <c r="B699" s="165" t="s">
        <v>20</v>
      </c>
      <c r="C699" s="166">
        <v>45711</v>
      </c>
      <c r="D699">
        <v>72768.75</v>
      </c>
    </row>
    <row r="700" spans="1:4" x14ac:dyDescent="0.35">
      <c r="A700" s="165" t="s">
        <v>19</v>
      </c>
      <c r="B700" s="165" t="s">
        <v>20</v>
      </c>
      <c r="C700" s="166">
        <v>45739</v>
      </c>
      <c r="D700">
        <v>62123.32</v>
      </c>
    </row>
    <row r="701" spans="1:4" x14ac:dyDescent="0.35">
      <c r="A701" s="165" t="s">
        <v>19</v>
      </c>
      <c r="B701" s="165" t="s">
        <v>20</v>
      </c>
      <c r="C701" s="166">
        <v>45770</v>
      </c>
      <c r="D701">
        <v>76584.3</v>
      </c>
    </row>
    <row r="702" spans="1:4" x14ac:dyDescent="0.35">
      <c r="A702" s="165" t="s">
        <v>19</v>
      </c>
      <c r="B702" s="165" t="s">
        <v>20</v>
      </c>
      <c r="C702" s="166">
        <v>45800</v>
      </c>
      <c r="D702">
        <v>92460.96</v>
      </c>
    </row>
    <row r="703" spans="1:4" x14ac:dyDescent="0.35">
      <c r="A703" s="165" t="s">
        <v>19</v>
      </c>
      <c r="B703" s="165" t="s">
        <v>20</v>
      </c>
      <c r="C703" s="166">
        <v>45831</v>
      </c>
      <c r="D703">
        <v>140609.5</v>
      </c>
    </row>
    <row r="704" spans="1:4" x14ac:dyDescent="0.35">
      <c r="A704" s="165" t="s">
        <v>19</v>
      </c>
      <c r="B704" s="165" t="s">
        <v>20</v>
      </c>
      <c r="C704" s="166">
        <v>45861</v>
      </c>
      <c r="D704">
        <v>110773.89</v>
      </c>
    </row>
    <row r="705" spans="1:4" x14ac:dyDescent="0.35">
      <c r="A705" s="165" t="s">
        <v>19</v>
      </c>
      <c r="B705" s="165" t="s">
        <v>20</v>
      </c>
      <c r="C705" s="166">
        <v>45892</v>
      </c>
      <c r="D705">
        <v>154645.89000000001</v>
      </c>
    </row>
    <row r="706" spans="1:4" x14ac:dyDescent="0.35">
      <c r="A706" s="165" t="s">
        <v>19</v>
      </c>
      <c r="B706" s="165" t="s">
        <v>20</v>
      </c>
      <c r="C706" s="166">
        <v>45923</v>
      </c>
      <c r="D706">
        <v>111769.97</v>
      </c>
    </row>
    <row r="707" spans="1:4" x14ac:dyDescent="0.35">
      <c r="A707" s="165" t="s">
        <v>19</v>
      </c>
      <c r="B707" s="165" t="s">
        <v>20</v>
      </c>
      <c r="C707" s="166">
        <v>45953</v>
      </c>
      <c r="D707">
        <v>96824.57</v>
      </c>
    </row>
    <row r="708" spans="1:4" x14ac:dyDescent="0.35">
      <c r="A708" s="165" t="s">
        <v>19</v>
      </c>
      <c r="B708" s="165" t="s">
        <v>20</v>
      </c>
      <c r="C708" s="166">
        <v>45984</v>
      </c>
      <c r="D708">
        <v>86387.72</v>
      </c>
    </row>
    <row r="709" spans="1:4" x14ac:dyDescent="0.35">
      <c r="A709" s="165" t="s">
        <v>19</v>
      </c>
      <c r="B709" s="165" t="s">
        <v>20</v>
      </c>
      <c r="C709" s="166">
        <v>46014</v>
      </c>
      <c r="D709">
        <v>320.61</v>
      </c>
    </row>
    <row r="710" spans="1:4" x14ac:dyDescent="0.35">
      <c r="A710" s="165" t="s">
        <v>19</v>
      </c>
      <c r="B710" s="165" t="s">
        <v>20</v>
      </c>
      <c r="C710" s="166">
        <v>45681</v>
      </c>
      <c r="D710">
        <v>54851.72</v>
      </c>
    </row>
    <row r="711" spans="1:4" x14ac:dyDescent="0.35">
      <c r="A711" s="165" t="s">
        <v>19</v>
      </c>
      <c r="B711" s="165" t="s">
        <v>20</v>
      </c>
      <c r="C711" s="166">
        <v>45712</v>
      </c>
      <c r="D711">
        <v>58742.18</v>
      </c>
    </row>
    <row r="712" spans="1:4" x14ac:dyDescent="0.35">
      <c r="A712" s="165" t="s">
        <v>19</v>
      </c>
      <c r="B712" s="165" t="s">
        <v>20</v>
      </c>
      <c r="C712" s="166">
        <v>45740</v>
      </c>
      <c r="D712">
        <v>103213.01</v>
      </c>
    </row>
    <row r="713" spans="1:4" x14ac:dyDescent="0.35">
      <c r="A713" s="165" t="s">
        <v>19</v>
      </c>
      <c r="B713" s="165" t="s">
        <v>20</v>
      </c>
      <c r="C713" s="166">
        <v>45771</v>
      </c>
      <c r="D713">
        <v>121380.85</v>
      </c>
    </row>
    <row r="714" spans="1:4" x14ac:dyDescent="0.35">
      <c r="A714" s="165" t="s">
        <v>19</v>
      </c>
      <c r="B714" s="165" t="s">
        <v>20</v>
      </c>
      <c r="C714" s="166">
        <v>45801</v>
      </c>
      <c r="D714">
        <v>54869.389999999992</v>
      </c>
    </row>
    <row r="715" spans="1:4" x14ac:dyDescent="0.35">
      <c r="A715" s="165" t="s">
        <v>19</v>
      </c>
      <c r="B715" s="165" t="s">
        <v>20</v>
      </c>
      <c r="C715" s="166">
        <v>45832</v>
      </c>
      <c r="D715">
        <v>41803.69999999999</v>
      </c>
    </row>
    <row r="716" spans="1:4" x14ac:dyDescent="0.35">
      <c r="A716" s="165" t="s">
        <v>19</v>
      </c>
      <c r="B716" s="165" t="s">
        <v>20</v>
      </c>
      <c r="C716" s="166">
        <v>45862</v>
      </c>
      <c r="D716">
        <v>89539.51</v>
      </c>
    </row>
    <row r="717" spans="1:4" x14ac:dyDescent="0.35">
      <c r="A717" s="165" t="s">
        <v>19</v>
      </c>
      <c r="B717" s="165" t="s">
        <v>20</v>
      </c>
      <c r="C717" s="166">
        <v>45893</v>
      </c>
      <c r="D717">
        <v>45683.3</v>
      </c>
    </row>
    <row r="718" spans="1:4" x14ac:dyDescent="0.35">
      <c r="A718" s="165" t="s">
        <v>19</v>
      </c>
      <c r="B718" s="165" t="s">
        <v>20</v>
      </c>
      <c r="C718" s="166">
        <v>45924</v>
      </c>
      <c r="D718">
        <v>34010.07</v>
      </c>
    </row>
    <row r="719" spans="1:4" x14ac:dyDescent="0.35">
      <c r="A719" s="165" t="s">
        <v>19</v>
      </c>
      <c r="B719" s="165" t="s">
        <v>20</v>
      </c>
      <c r="C719" s="166">
        <v>45954</v>
      </c>
      <c r="D719">
        <v>39120.949999999997</v>
      </c>
    </row>
    <row r="720" spans="1:4" x14ac:dyDescent="0.35">
      <c r="A720" s="165" t="s">
        <v>19</v>
      </c>
      <c r="B720" s="165" t="s">
        <v>20</v>
      </c>
      <c r="C720" s="166">
        <v>45985</v>
      </c>
      <c r="D720">
        <v>99963.15</v>
      </c>
    </row>
    <row r="721" spans="1:4" x14ac:dyDescent="0.35">
      <c r="A721" s="165" t="s">
        <v>19</v>
      </c>
      <c r="B721" s="165" t="s">
        <v>20</v>
      </c>
      <c r="C721" s="166">
        <v>46015</v>
      </c>
      <c r="D721">
        <v>320.61</v>
      </c>
    </row>
    <row r="722" spans="1:4" x14ac:dyDescent="0.35">
      <c r="A722" s="165" t="s">
        <v>19</v>
      </c>
      <c r="B722" s="165" t="s">
        <v>20</v>
      </c>
      <c r="C722" s="166">
        <v>45682</v>
      </c>
      <c r="D722">
        <v>38660.310000000005</v>
      </c>
    </row>
    <row r="723" spans="1:4" x14ac:dyDescent="0.35">
      <c r="A723" s="165" t="s">
        <v>19</v>
      </c>
      <c r="B723" s="165" t="s">
        <v>20</v>
      </c>
      <c r="C723" s="166">
        <v>45713</v>
      </c>
      <c r="D723">
        <v>18343.060000000005</v>
      </c>
    </row>
    <row r="724" spans="1:4" x14ac:dyDescent="0.35">
      <c r="A724" s="165" t="s">
        <v>19</v>
      </c>
      <c r="B724" s="165" t="s">
        <v>20</v>
      </c>
      <c r="C724" s="166">
        <v>45741</v>
      </c>
      <c r="D724">
        <v>14810.570000000005</v>
      </c>
    </row>
    <row r="725" spans="1:4" x14ac:dyDescent="0.35">
      <c r="A725" s="165" t="s">
        <v>19</v>
      </c>
      <c r="B725" s="165" t="s">
        <v>20</v>
      </c>
      <c r="C725" s="166">
        <v>45772</v>
      </c>
      <c r="D725">
        <v>320.61000000000467</v>
      </c>
    </row>
    <row r="726" spans="1:4" x14ac:dyDescent="0.35">
      <c r="A726" s="165" t="s">
        <v>19</v>
      </c>
      <c r="B726" s="165" t="s">
        <v>20</v>
      </c>
      <c r="C726" s="166">
        <v>45802</v>
      </c>
      <c r="D726">
        <v>63746.607666666663</v>
      </c>
    </row>
    <row r="727" spans="1:4" x14ac:dyDescent="0.35">
      <c r="A727" s="165" t="s">
        <v>19</v>
      </c>
      <c r="B727" s="165" t="s">
        <v>20</v>
      </c>
      <c r="C727" s="166">
        <v>45833</v>
      </c>
      <c r="D727">
        <v>79265.834166666667</v>
      </c>
    </row>
    <row r="728" spans="1:4" x14ac:dyDescent="0.35">
      <c r="A728" s="165" t="s">
        <v>19</v>
      </c>
      <c r="B728" s="165" t="s">
        <v>20</v>
      </c>
      <c r="C728" s="166">
        <v>45863</v>
      </c>
      <c r="D728">
        <v>83289.224166666667</v>
      </c>
    </row>
    <row r="729" spans="1:4" x14ac:dyDescent="0.35">
      <c r="A729" s="165" t="s">
        <v>19</v>
      </c>
      <c r="B729" s="165" t="s">
        <v>20</v>
      </c>
      <c r="C729" s="166">
        <v>45894</v>
      </c>
      <c r="D729">
        <v>76535.676666666666</v>
      </c>
    </row>
    <row r="730" spans="1:4" x14ac:dyDescent="0.35">
      <c r="A730" s="165" t="s">
        <v>19</v>
      </c>
      <c r="B730" s="165" t="s">
        <v>20</v>
      </c>
      <c r="C730" s="166">
        <v>45925</v>
      </c>
      <c r="D730">
        <v>33721.941666666666</v>
      </c>
    </row>
    <row r="731" spans="1:4" x14ac:dyDescent="0.35">
      <c r="A731" s="165" t="s">
        <v>19</v>
      </c>
      <c r="B731" s="165" t="s">
        <v>20</v>
      </c>
      <c r="C731" s="166">
        <v>45955</v>
      </c>
      <c r="D731">
        <v>46163.991666666669</v>
      </c>
    </row>
    <row r="732" spans="1:4" x14ac:dyDescent="0.35">
      <c r="A732" s="165" t="s">
        <v>19</v>
      </c>
      <c r="B732" s="165" t="s">
        <v>20</v>
      </c>
      <c r="C732" s="166">
        <v>45986</v>
      </c>
      <c r="D732">
        <v>51806.316666666666</v>
      </c>
    </row>
    <row r="733" spans="1:4" x14ac:dyDescent="0.35">
      <c r="A733" s="165" t="s">
        <v>19</v>
      </c>
      <c r="B733" s="165" t="s">
        <v>20</v>
      </c>
      <c r="C733" s="166">
        <v>46016</v>
      </c>
      <c r="D733">
        <v>42040.754166666666</v>
      </c>
    </row>
    <row r="734" spans="1:4" x14ac:dyDescent="0.35">
      <c r="A734" s="165" t="s">
        <v>19</v>
      </c>
      <c r="B734" s="165" t="s">
        <v>20</v>
      </c>
      <c r="C734" s="166">
        <v>45683</v>
      </c>
      <c r="D734">
        <v>13820.804166666667</v>
      </c>
    </row>
    <row r="735" spans="1:4" x14ac:dyDescent="0.35">
      <c r="A735" s="165" t="s">
        <v>19</v>
      </c>
      <c r="B735" s="165" t="s">
        <v>20</v>
      </c>
      <c r="C735" s="166">
        <v>45714</v>
      </c>
      <c r="D735">
        <v>16948.596666666668</v>
      </c>
    </row>
    <row r="736" spans="1:4" x14ac:dyDescent="0.35">
      <c r="A736" s="165" t="s">
        <v>19</v>
      </c>
      <c r="B736" s="165" t="s">
        <v>20</v>
      </c>
      <c r="C736" s="166">
        <v>45742</v>
      </c>
      <c r="D736">
        <v>35268.52416666667</v>
      </c>
    </row>
    <row r="737" spans="1:4" x14ac:dyDescent="0.35">
      <c r="A737" s="165" t="s">
        <v>19</v>
      </c>
      <c r="B737" s="165" t="s">
        <v>20</v>
      </c>
      <c r="C737" s="166">
        <v>45773</v>
      </c>
      <c r="D737">
        <v>34076.984166666669</v>
      </c>
    </row>
    <row r="738" spans="1:4" x14ac:dyDescent="0.35">
      <c r="A738" s="165" t="s">
        <v>19</v>
      </c>
      <c r="B738" s="165" t="s">
        <v>20</v>
      </c>
      <c r="C738" s="166">
        <v>45803</v>
      </c>
      <c r="D738">
        <v>65354.909166666672</v>
      </c>
    </row>
    <row r="739" spans="1:4" x14ac:dyDescent="0.35">
      <c r="A739" s="165" t="s">
        <v>19</v>
      </c>
      <c r="B739" s="165" t="s">
        <v>20</v>
      </c>
      <c r="C739" s="166">
        <v>45834</v>
      </c>
      <c r="D739">
        <v>81366.22791666667</v>
      </c>
    </row>
    <row r="740" spans="1:4" x14ac:dyDescent="0.35">
      <c r="A740" s="165" t="s">
        <v>19</v>
      </c>
      <c r="B740" s="165" t="s">
        <v>20</v>
      </c>
      <c r="C740" s="166">
        <v>45864</v>
      </c>
      <c r="D740">
        <v>73546.746666666673</v>
      </c>
    </row>
    <row r="741" spans="1:4" x14ac:dyDescent="0.35">
      <c r="A741" s="165" t="s">
        <v>19</v>
      </c>
      <c r="B741" s="165" t="s">
        <v>20</v>
      </c>
      <c r="C741" s="166">
        <v>45895</v>
      </c>
      <c r="D741">
        <v>71461.551666666681</v>
      </c>
    </row>
    <row r="742" spans="1:4" x14ac:dyDescent="0.35">
      <c r="A742" s="165" t="s">
        <v>19</v>
      </c>
      <c r="B742" s="165" t="s">
        <v>20</v>
      </c>
      <c r="C742" s="166">
        <v>45926</v>
      </c>
      <c r="D742">
        <v>34076.984166666669</v>
      </c>
    </row>
    <row r="743" spans="1:4" x14ac:dyDescent="0.35">
      <c r="A743" s="165" t="s">
        <v>19</v>
      </c>
      <c r="B743" s="165" t="s">
        <v>20</v>
      </c>
      <c r="C743" s="166">
        <v>45956</v>
      </c>
      <c r="D743">
        <v>37800.546666666669</v>
      </c>
    </row>
    <row r="744" spans="1:4" x14ac:dyDescent="0.35">
      <c r="A744" s="165" t="s">
        <v>19</v>
      </c>
      <c r="B744" s="165" t="s">
        <v>20</v>
      </c>
      <c r="C744" s="166">
        <v>45987</v>
      </c>
      <c r="D744">
        <v>31396.019166666665</v>
      </c>
    </row>
    <row r="745" spans="1:4" x14ac:dyDescent="0.35">
      <c r="A745" s="165" t="s">
        <v>19</v>
      </c>
      <c r="B745" s="165" t="s">
        <v>20</v>
      </c>
      <c r="C745" s="166">
        <v>46017</v>
      </c>
      <c r="D745">
        <v>12927.149166666666</v>
      </c>
    </row>
    <row r="746" spans="1:4" x14ac:dyDescent="0.35">
      <c r="A746" s="165" t="s">
        <v>19</v>
      </c>
      <c r="B746" s="165" t="s">
        <v>20</v>
      </c>
      <c r="C746" s="166">
        <v>45684</v>
      </c>
      <c r="D746">
        <v>13854.554166666667</v>
      </c>
    </row>
    <row r="747" spans="1:4" x14ac:dyDescent="0.35">
      <c r="A747" s="165" t="s">
        <v>19</v>
      </c>
      <c r="B747" s="165" t="s">
        <v>20</v>
      </c>
      <c r="C747" s="166">
        <v>45715</v>
      </c>
      <c r="D747">
        <v>17029.596666666668</v>
      </c>
    </row>
    <row r="748" spans="1:4" x14ac:dyDescent="0.35">
      <c r="A748" s="165" t="s">
        <v>19</v>
      </c>
      <c r="B748" s="165" t="s">
        <v>20</v>
      </c>
      <c r="C748" s="166">
        <v>45743</v>
      </c>
      <c r="D748">
        <v>35626.27416666667</v>
      </c>
    </row>
    <row r="749" spans="1:4" x14ac:dyDescent="0.35">
      <c r="A749" s="165" t="s">
        <v>19</v>
      </c>
      <c r="B749" s="165" t="s">
        <v>20</v>
      </c>
      <c r="C749" s="166">
        <v>45774</v>
      </c>
      <c r="D749">
        <v>34416.734166666669</v>
      </c>
    </row>
    <row r="750" spans="1:4" x14ac:dyDescent="0.35">
      <c r="A750" s="165" t="s">
        <v>19</v>
      </c>
      <c r="B750" s="165" t="s">
        <v>20</v>
      </c>
      <c r="C750" s="166">
        <v>45804</v>
      </c>
      <c r="D750">
        <v>66167.159166666679</v>
      </c>
    </row>
    <row r="751" spans="1:4" x14ac:dyDescent="0.35">
      <c r="A751" s="165" t="s">
        <v>19</v>
      </c>
      <c r="B751" s="165" t="s">
        <v>20</v>
      </c>
      <c r="C751" s="166">
        <v>45835</v>
      </c>
      <c r="D751">
        <v>82420.35291666667</v>
      </c>
    </row>
    <row r="752" spans="1:4" x14ac:dyDescent="0.35">
      <c r="A752" s="165" t="s">
        <v>19</v>
      </c>
      <c r="B752" s="165" t="s">
        <v>20</v>
      </c>
      <c r="C752" s="166">
        <v>45865</v>
      </c>
      <c r="D752">
        <v>74482.746666666673</v>
      </c>
    </row>
    <row r="753" spans="1:4" x14ac:dyDescent="0.35">
      <c r="A753" s="165" t="s">
        <v>19</v>
      </c>
      <c r="B753" s="165" t="s">
        <v>20</v>
      </c>
      <c r="C753" s="166">
        <v>45896</v>
      </c>
      <c r="D753">
        <v>72366.051666666681</v>
      </c>
    </row>
    <row r="754" spans="1:4" x14ac:dyDescent="0.35">
      <c r="A754" s="165" t="s">
        <v>19</v>
      </c>
      <c r="B754" s="165" t="s">
        <v>20</v>
      </c>
      <c r="C754" s="166">
        <v>45927</v>
      </c>
      <c r="D754">
        <v>34416.734166666669</v>
      </c>
    </row>
    <row r="755" spans="1:4" x14ac:dyDescent="0.35">
      <c r="A755" s="165" t="s">
        <v>19</v>
      </c>
      <c r="B755" s="165" t="s">
        <v>20</v>
      </c>
      <c r="C755" s="166">
        <v>45957</v>
      </c>
      <c r="D755">
        <v>38196.546666666669</v>
      </c>
    </row>
    <row r="756" spans="1:4" x14ac:dyDescent="0.35">
      <c r="A756" s="165" t="s">
        <v>19</v>
      </c>
      <c r="B756" s="165" t="s">
        <v>20</v>
      </c>
      <c r="C756" s="166">
        <v>45988</v>
      </c>
      <c r="D756">
        <v>31695.269166666665</v>
      </c>
    </row>
    <row r="757" spans="1:4" x14ac:dyDescent="0.35">
      <c r="A757" s="165" t="s">
        <v>19</v>
      </c>
      <c r="B757" s="165" t="s">
        <v>20</v>
      </c>
      <c r="C757" s="166">
        <v>46018</v>
      </c>
      <c r="D757">
        <v>12947.399166666666</v>
      </c>
    </row>
    <row r="758" spans="1:4" x14ac:dyDescent="0.35">
      <c r="A758" s="165" t="s">
        <v>21</v>
      </c>
      <c r="B758" s="165" t="s">
        <v>22</v>
      </c>
      <c r="C758" s="166">
        <v>45983</v>
      </c>
      <c r="D758">
        <v>1387.01</v>
      </c>
    </row>
    <row r="759" spans="1:4" x14ac:dyDescent="0.35">
      <c r="A759" s="165" t="s">
        <v>21</v>
      </c>
      <c r="B759" s="165" t="s">
        <v>22</v>
      </c>
      <c r="C759" s="166">
        <v>46013</v>
      </c>
      <c r="D759">
        <v>7197.19</v>
      </c>
    </row>
    <row r="760" spans="1:4" x14ac:dyDescent="0.35">
      <c r="A760" s="165" t="s">
        <v>21</v>
      </c>
      <c r="B760" s="165" t="s">
        <v>22</v>
      </c>
      <c r="C760" s="166">
        <v>45680</v>
      </c>
      <c r="D760">
        <v>8794.4599999999991</v>
      </c>
    </row>
    <row r="761" spans="1:4" x14ac:dyDescent="0.35">
      <c r="A761" s="165" t="s">
        <v>21</v>
      </c>
      <c r="B761" s="165" t="s">
        <v>22</v>
      </c>
      <c r="C761" s="166">
        <v>45711</v>
      </c>
      <c r="D761">
        <v>2301.7399999999998</v>
      </c>
    </row>
    <row r="762" spans="1:4" x14ac:dyDescent="0.35">
      <c r="A762" s="165" t="s">
        <v>21</v>
      </c>
      <c r="B762" s="165" t="s">
        <v>22</v>
      </c>
      <c r="C762" s="166">
        <v>45739</v>
      </c>
      <c r="D762">
        <v>7989.26</v>
      </c>
    </row>
    <row r="763" spans="1:4" x14ac:dyDescent="0.35">
      <c r="A763" s="165" t="s">
        <v>21</v>
      </c>
      <c r="B763" s="165" t="s">
        <v>22</v>
      </c>
      <c r="C763" s="166">
        <v>45770</v>
      </c>
      <c r="D763">
        <v>26033.82</v>
      </c>
    </row>
    <row r="764" spans="1:4" x14ac:dyDescent="0.35">
      <c r="A764" s="165" t="s">
        <v>21</v>
      </c>
      <c r="B764" s="165" t="s">
        <v>22</v>
      </c>
      <c r="C764" s="166">
        <v>45800</v>
      </c>
      <c r="D764">
        <v>7375.8099999999977</v>
      </c>
    </row>
    <row r="765" spans="1:4" x14ac:dyDescent="0.35">
      <c r="A765" s="165" t="s">
        <v>21</v>
      </c>
      <c r="B765" s="165" t="s">
        <v>22</v>
      </c>
      <c r="C765" s="166">
        <v>45831</v>
      </c>
      <c r="D765">
        <v>7191.409999999998</v>
      </c>
    </row>
    <row r="766" spans="1:4" x14ac:dyDescent="0.35">
      <c r="A766" s="165" t="s">
        <v>21</v>
      </c>
      <c r="B766" s="165" t="s">
        <v>22</v>
      </c>
      <c r="C766" s="166">
        <v>45861</v>
      </c>
      <c r="D766">
        <v>7691.739999999998</v>
      </c>
    </row>
    <row r="767" spans="1:4" x14ac:dyDescent="0.35">
      <c r="A767" s="165" t="s">
        <v>21</v>
      </c>
      <c r="B767" s="165" t="s">
        <v>22</v>
      </c>
      <c r="C767" s="166">
        <v>45892</v>
      </c>
      <c r="D767">
        <v>8450.2199999999975</v>
      </c>
    </row>
    <row r="768" spans="1:4" x14ac:dyDescent="0.35">
      <c r="A768" s="165" t="s">
        <v>21</v>
      </c>
      <c r="B768" s="165" t="s">
        <v>22</v>
      </c>
      <c r="C768" s="166">
        <v>45923</v>
      </c>
      <c r="D768">
        <v>16135.029999999997</v>
      </c>
    </row>
    <row r="769" spans="1:4" x14ac:dyDescent="0.35">
      <c r="A769" s="165" t="s">
        <v>21</v>
      </c>
      <c r="B769" s="165" t="s">
        <v>22</v>
      </c>
      <c r="C769" s="166">
        <v>45953</v>
      </c>
      <c r="D769">
        <v>10978.759999999998</v>
      </c>
    </row>
    <row r="770" spans="1:4" x14ac:dyDescent="0.35">
      <c r="A770" s="165" t="s">
        <v>21</v>
      </c>
      <c r="B770" s="165" t="s">
        <v>22</v>
      </c>
      <c r="C770" s="166">
        <v>45984</v>
      </c>
      <c r="D770">
        <v>15018.149999999998</v>
      </c>
    </row>
    <row r="771" spans="1:4" x14ac:dyDescent="0.35">
      <c r="A771" s="165" t="s">
        <v>21</v>
      </c>
      <c r="B771" s="165" t="s">
        <v>22</v>
      </c>
      <c r="C771" s="166">
        <v>46014</v>
      </c>
      <c r="D771">
        <v>24752.36</v>
      </c>
    </row>
    <row r="772" spans="1:4" x14ac:dyDescent="0.35">
      <c r="A772" s="165" t="s">
        <v>21</v>
      </c>
      <c r="B772" s="165" t="s">
        <v>22</v>
      </c>
      <c r="C772" s="166">
        <v>45681</v>
      </c>
      <c r="D772">
        <v>22323.4</v>
      </c>
    </row>
    <row r="773" spans="1:4" x14ac:dyDescent="0.35">
      <c r="A773" s="165" t="s">
        <v>21</v>
      </c>
      <c r="B773" s="165" t="s">
        <v>22</v>
      </c>
      <c r="C773" s="166">
        <v>45712</v>
      </c>
      <c r="D773">
        <v>25710.69</v>
      </c>
    </row>
    <row r="774" spans="1:4" x14ac:dyDescent="0.35">
      <c r="A774" s="165" t="s">
        <v>21</v>
      </c>
      <c r="B774" s="165" t="s">
        <v>22</v>
      </c>
      <c r="C774" s="166">
        <v>45740</v>
      </c>
      <c r="D774">
        <v>33854.269999999997</v>
      </c>
    </row>
    <row r="775" spans="1:4" x14ac:dyDescent="0.35">
      <c r="A775" s="165" t="s">
        <v>21</v>
      </c>
      <c r="B775" s="165" t="s">
        <v>22</v>
      </c>
      <c r="C775" s="166">
        <v>45771</v>
      </c>
      <c r="D775">
        <v>27901.39</v>
      </c>
    </row>
    <row r="776" spans="1:4" x14ac:dyDescent="0.35">
      <c r="A776" s="165" t="s">
        <v>21</v>
      </c>
      <c r="B776" s="165" t="s">
        <v>22</v>
      </c>
      <c r="C776" s="166">
        <v>45801</v>
      </c>
      <c r="D776">
        <v>27850.83</v>
      </c>
    </row>
    <row r="777" spans="1:4" x14ac:dyDescent="0.35">
      <c r="A777" s="165" t="s">
        <v>21</v>
      </c>
      <c r="B777" s="165" t="s">
        <v>22</v>
      </c>
      <c r="C777" s="166">
        <v>45832</v>
      </c>
      <c r="D777">
        <v>22431.17</v>
      </c>
    </row>
    <row r="778" spans="1:4" x14ac:dyDescent="0.35">
      <c r="A778" s="165" t="s">
        <v>21</v>
      </c>
      <c r="B778" s="165" t="s">
        <v>22</v>
      </c>
      <c r="C778" s="166">
        <v>45862</v>
      </c>
      <c r="D778">
        <v>30504.1</v>
      </c>
    </row>
    <row r="779" spans="1:4" x14ac:dyDescent="0.35">
      <c r="A779" s="165" t="s">
        <v>21</v>
      </c>
      <c r="B779" s="165" t="s">
        <v>22</v>
      </c>
      <c r="C779" s="166">
        <v>45893</v>
      </c>
      <c r="D779">
        <v>50318.98</v>
      </c>
    </row>
    <row r="780" spans="1:4" x14ac:dyDescent="0.35">
      <c r="A780" s="165" t="s">
        <v>21</v>
      </c>
      <c r="B780" s="165" t="s">
        <v>22</v>
      </c>
      <c r="C780" s="166">
        <v>45924</v>
      </c>
      <c r="D780">
        <v>30973.98</v>
      </c>
    </row>
    <row r="781" spans="1:4" x14ac:dyDescent="0.35">
      <c r="A781" s="165" t="s">
        <v>21</v>
      </c>
      <c r="B781" s="165" t="s">
        <v>22</v>
      </c>
      <c r="C781" s="166">
        <v>45954</v>
      </c>
      <c r="D781">
        <v>16306.21</v>
      </c>
    </row>
    <row r="782" spans="1:4" x14ac:dyDescent="0.35">
      <c r="A782" s="165" t="s">
        <v>21</v>
      </c>
      <c r="B782" s="165" t="s">
        <v>22</v>
      </c>
      <c r="C782" s="166">
        <v>45985</v>
      </c>
      <c r="D782">
        <v>21154.09</v>
      </c>
    </row>
    <row r="783" spans="1:4" x14ac:dyDescent="0.35">
      <c r="A783" s="165" t="s">
        <v>21</v>
      </c>
      <c r="B783" s="165" t="s">
        <v>22</v>
      </c>
      <c r="C783" s="166">
        <v>46015</v>
      </c>
      <c r="D783">
        <v>24625.95</v>
      </c>
    </row>
    <row r="784" spans="1:4" x14ac:dyDescent="0.35">
      <c r="A784" s="165" t="s">
        <v>21</v>
      </c>
      <c r="B784" s="165" t="s">
        <v>22</v>
      </c>
      <c r="C784" s="166">
        <v>45682</v>
      </c>
      <c r="D784">
        <v>16490.88</v>
      </c>
    </row>
    <row r="785" spans="1:4" x14ac:dyDescent="0.35">
      <c r="A785" s="165" t="s">
        <v>21</v>
      </c>
      <c r="B785" s="165" t="s">
        <v>22</v>
      </c>
      <c r="C785" s="166">
        <v>45713</v>
      </c>
      <c r="D785">
        <v>11037.68</v>
      </c>
    </row>
    <row r="786" spans="1:4" x14ac:dyDescent="0.35">
      <c r="A786" s="165" t="s">
        <v>21</v>
      </c>
      <c r="B786" s="165" t="s">
        <v>22</v>
      </c>
      <c r="C786" s="166">
        <v>45741</v>
      </c>
      <c r="D786">
        <v>14492.12</v>
      </c>
    </row>
    <row r="787" spans="1:4" x14ac:dyDescent="0.35">
      <c r="A787" s="165" t="s">
        <v>21</v>
      </c>
      <c r="B787" s="165" t="s">
        <v>22</v>
      </c>
      <c r="C787" s="166">
        <v>45772</v>
      </c>
      <c r="D787">
        <v>24235.67</v>
      </c>
    </row>
    <row r="788" spans="1:4" x14ac:dyDescent="0.35">
      <c r="A788" s="165" t="s">
        <v>21</v>
      </c>
      <c r="B788" s="165" t="s">
        <v>22</v>
      </c>
      <c r="C788" s="166">
        <v>45802</v>
      </c>
      <c r="D788">
        <v>17352.257194023819</v>
      </c>
    </row>
    <row r="789" spans="1:4" x14ac:dyDescent="0.35">
      <c r="A789" s="165" t="s">
        <v>21</v>
      </c>
      <c r="B789" s="165" t="s">
        <v>22</v>
      </c>
      <c r="C789" s="166">
        <v>45833</v>
      </c>
      <c r="D789">
        <v>17818.09241096416</v>
      </c>
    </row>
    <row r="790" spans="1:4" x14ac:dyDescent="0.35">
      <c r="A790" s="165" t="s">
        <v>21</v>
      </c>
      <c r="B790" s="165" t="s">
        <v>22</v>
      </c>
      <c r="C790" s="166">
        <v>45863</v>
      </c>
      <c r="D790">
        <v>22132.493106660593</v>
      </c>
    </row>
    <row r="791" spans="1:4" x14ac:dyDescent="0.35">
      <c r="A791" s="165" t="s">
        <v>21</v>
      </c>
      <c r="B791" s="165" t="s">
        <v>22</v>
      </c>
      <c r="C791" s="166">
        <v>45894</v>
      </c>
      <c r="D791">
        <v>26738.148834736196</v>
      </c>
    </row>
    <row r="792" spans="1:4" x14ac:dyDescent="0.35">
      <c r="A792" s="165" t="s">
        <v>21</v>
      </c>
      <c r="B792" s="165" t="s">
        <v>22</v>
      </c>
      <c r="C792" s="166">
        <v>45925</v>
      </c>
      <c r="D792">
        <v>20908.465071820759</v>
      </c>
    </row>
    <row r="793" spans="1:4" x14ac:dyDescent="0.35">
      <c r="A793" s="165" t="s">
        <v>21</v>
      </c>
      <c r="B793" s="165" t="s">
        <v>22</v>
      </c>
      <c r="C793" s="166">
        <v>45955</v>
      </c>
      <c r="D793">
        <v>22386.156667073381</v>
      </c>
    </row>
    <row r="794" spans="1:4" x14ac:dyDescent="0.35">
      <c r="A794" s="165" t="s">
        <v>21</v>
      </c>
      <c r="B794" s="165" t="s">
        <v>22</v>
      </c>
      <c r="C794" s="166">
        <v>45986</v>
      </c>
      <c r="D794">
        <v>26165.622480468533</v>
      </c>
    </row>
    <row r="795" spans="1:4" x14ac:dyDescent="0.35">
      <c r="A795" s="165" t="s">
        <v>21</v>
      </c>
      <c r="B795" s="165" t="s">
        <v>22</v>
      </c>
      <c r="C795" s="166">
        <v>46016</v>
      </c>
      <c r="D795">
        <v>12592.965705357044</v>
      </c>
    </row>
    <row r="796" spans="1:4" x14ac:dyDescent="0.35">
      <c r="A796" s="165" t="s">
        <v>21</v>
      </c>
      <c r="B796" s="165" t="s">
        <v>22</v>
      </c>
      <c r="C796" s="166">
        <v>45683</v>
      </c>
      <c r="D796">
        <v>18605.334596616769</v>
      </c>
    </row>
    <row r="797" spans="1:4" x14ac:dyDescent="0.35">
      <c r="A797" s="165" t="s">
        <v>21</v>
      </c>
      <c r="B797" s="165" t="s">
        <v>22</v>
      </c>
      <c r="C797" s="166">
        <v>45714</v>
      </c>
      <c r="D797">
        <v>17833.241633618345</v>
      </c>
    </row>
    <row r="798" spans="1:4" x14ac:dyDescent="0.35">
      <c r="A798" s="165" t="s">
        <v>21</v>
      </c>
      <c r="B798" s="165" t="s">
        <v>22</v>
      </c>
      <c r="C798" s="166">
        <v>45742</v>
      </c>
      <c r="D798">
        <v>23074.800169501563</v>
      </c>
    </row>
    <row r="799" spans="1:4" x14ac:dyDescent="0.35">
      <c r="A799" s="165" t="s">
        <v>21</v>
      </c>
      <c r="B799" s="165" t="s">
        <v>22</v>
      </c>
      <c r="C799" s="166">
        <v>45773</v>
      </c>
      <c r="D799">
        <v>16597.036363814004</v>
      </c>
    </row>
    <row r="800" spans="1:4" x14ac:dyDescent="0.35">
      <c r="A800" s="165" t="s">
        <v>21</v>
      </c>
      <c r="B800" s="165" t="s">
        <v>22</v>
      </c>
      <c r="C800" s="166">
        <v>45803</v>
      </c>
      <c r="D800">
        <v>19986.05182341428</v>
      </c>
    </row>
    <row r="801" spans="1:4" x14ac:dyDescent="0.35">
      <c r="A801" s="165" t="s">
        <v>21</v>
      </c>
      <c r="B801" s="165" t="s">
        <v>22</v>
      </c>
      <c r="C801" s="166">
        <v>45834</v>
      </c>
      <c r="D801">
        <v>23541.68209681131</v>
      </c>
    </row>
    <row r="802" spans="1:4" x14ac:dyDescent="0.35">
      <c r="A802" s="165" t="s">
        <v>21</v>
      </c>
      <c r="B802" s="165" t="s">
        <v>22</v>
      </c>
      <c r="C802" s="166">
        <v>45864</v>
      </c>
      <c r="D802">
        <v>22893.050994030335</v>
      </c>
    </row>
    <row r="803" spans="1:4" x14ac:dyDescent="0.35">
      <c r="A803" s="165" t="s">
        <v>21</v>
      </c>
      <c r="B803" s="165" t="s">
        <v>22</v>
      </c>
      <c r="C803" s="166">
        <v>45895</v>
      </c>
      <c r="D803">
        <v>23577.226584388518</v>
      </c>
    </row>
    <row r="804" spans="1:4" x14ac:dyDescent="0.35">
      <c r="A804" s="165" t="s">
        <v>21</v>
      </c>
      <c r="B804" s="165" t="s">
        <v>22</v>
      </c>
      <c r="C804" s="166">
        <v>45926</v>
      </c>
      <c r="D804">
        <v>25387.129223305925</v>
      </c>
    </row>
    <row r="805" spans="1:4" x14ac:dyDescent="0.35">
      <c r="A805" s="165" t="s">
        <v>21</v>
      </c>
      <c r="B805" s="165" t="s">
        <v>22</v>
      </c>
      <c r="C805" s="166">
        <v>45956</v>
      </c>
      <c r="D805">
        <v>23939.093917965693</v>
      </c>
    </row>
    <row r="806" spans="1:4" x14ac:dyDescent="0.35">
      <c r="A806" s="165" t="s">
        <v>21</v>
      </c>
      <c r="B806" s="165" t="s">
        <v>22</v>
      </c>
      <c r="C806" s="166">
        <v>45987</v>
      </c>
      <c r="D806">
        <v>22839.258282887749</v>
      </c>
    </row>
    <row r="807" spans="1:4" x14ac:dyDescent="0.35">
      <c r="A807" s="165" t="s">
        <v>21</v>
      </c>
      <c r="B807" s="165" t="s">
        <v>22</v>
      </c>
      <c r="C807" s="166">
        <v>46017</v>
      </c>
      <c r="D807">
        <v>19412.888859355273</v>
      </c>
    </row>
    <row r="808" spans="1:4" x14ac:dyDescent="0.35">
      <c r="A808" s="165" t="s">
        <v>21</v>
      </c>
      <c r="B808" s="165" t="s">
        <v>22</v>
      </c>
      <c r="C808" s="166">
        <v>45684</v>
      </c>
      <c r="D808">
        <v>19087.113105120821</v>
      </c>
    </row>
    <row r="809" spans="1:4" x14ac:dyDescent="0.35">
      <c r="A809" s="165" t="s">
        <v>21</v>
      </c>
      <c r="B809" s="165" t="s">
        <v>22</v>
      </c>
      <c r="C809" s="166">
        <v>45715</v>
      </c>
      <c r="D809">
        <v>18361.283150326897</v>
      </c>
    </row>
    <row r="810" spans="1:4" x14ac:dyDescent="0.35">
      <c r="A810" s="165" t="s">
        <v>21</v>
      </c>
      <c r="B810" s="165" t="s">
        <v>22</v>
      </c>
      <c r="C810" s="166">
        <v>45743</v>
      </c>
      <c r="D810">
        <v>28606.015441960921</v>
      </c>
    </row>
    <row r="811" spans="1:4" x14ac:dyDescent="0.35">
      <c r="A811" s="165" t="s">
        <v>21</v>
      </c>
      <c r="B811" s="165" t="s">
        <v>22</v>
      </c>
      <c r="C811" s="166">
        <v>45774</v>
      </c>
      <c r="D811">
        <v>21457.702088802511</v>
      </c>
    </row>
    <row r="812" spans="1:4" x14ac:dyDescent="0.35">
      <c r="A812" s="165" t="s">
        <v>21</v>
      </c>
      <c r="B812" s="165" t="s">
        <v>22</v>
      </c>
      <c r="C812" s="166">
        <v>45804</v>
      </c>
      <c r="D812">
        <v>20526.749963474362</v>
      </c>
    </row>
    <row r="813" spans="1:4" x14ac:dyDescent="0.35">
      <c r="A813" s="165" t="s">
        <v>21</v>
      </c>
      <c r="B813" s="165" t="s">
        <v>22</v>
      </c>
      <c r="C813" s="166">
        <v>45835</v>
      </c>
      <c r="D813">
        <v>30516.663409593286</v>
      </c>
    </row>
    <row r="814" spans="1:4" x14ac:dyDescent="0.35">
      <c r="A814" s="165" t="s">
        <v>21</v>
      </c>
      <c r="B814" s="165" t="s">
        <v>22</v>
      </c>
      <c r="C814" s="166">
        <v>45865</v>
      </c>
      <c r="D814">
        <v>28303.856820016321</v>
      </c>
    </row>
    <row r="815" spans="1:4" x14ac:dyDescent="0.35">
      <c r="A815" s="165" t="s">
        <v>21</v>
      </c>
      <c r="B815" s="165" t="s">
        <v>22</v>
      </c>
      <c r="C815" s="166">
        <v>45896</v>
      </c>
      <c r="D815">
        <v>29221.695790815342</v>
      </c>
    </row>
    <row r="816" spans="1:4" x14ac:dyDescent="0.35">
      <c r="A816" s="165" t="s">
        <v>21</v>
      </c>
      <c r="B816" s="165" t="s">
        <v>22</v>
      </c>
      <c r="C816" s="166">
        <v>45927</v>
      </c>
      <c r="D816">
        <v>17526.445647637956</v>
      </c>
    </row>
    <row r="817" spans="1:4" x14ac:dyDescent="0.35">
      <c r="A817" s="165" t="s">
        <v>21</v>
      </c>
      <c r="B817" s="165" t="s">
        <v>22</v>
      </c>
      <c r="C817" s="166">
        <v>45957</v>
      </c>
      <c r="D817">
        <v>29769.337410364435</v>
      </c>
    </row>
    <row r="818" spans="1:4" x14ac:dyDescent="0.35">
      <c r="A818" s="165" t="s">
        <v>21</v>
      </c>
      <c r="B818" s="165" t="s">
        <v>22</v>
      </c>
      <c r="C818" s="166">
        <v>45988</v>
      </c>
      <c r="D818">
        <v>28410.989165742572</v>
      </c>
    </row>
    <row r="819" spans="1:4" x14ac:dyDescent="0.35">
      <c r="A819" s="165" t="s">
        <v>21</v>
      </c>
      <c r="B819" s="165" t="s">
        <v>22</v>
      </c>
      <c r="C819" s="166">
        <v>46018</v>
      </c>
      <c r="D819">
        <v>16789.173140355968</v>
      </c>
    </row>
    <row r="820" spans="1:4" x14ac:dyDescent="0.35">
      <c r="A820" s="165" t="s">
        <v>23</v>
      </c>
      <c r="B820" s="165" t="s">
        <v>24</v>
      </c>
      <c r="C820" s="166">
        <v>45676</v>
      </c>
      <c r="D820">
        <v>-809.26</v>
      </c>
    </row>
    <row r="821" spans="1:4" x14ac:dyDescent="0.35">
      <c r="A821" s="165" t="s">
        <v>23</v>
      </c>
      <c r="B821" s="165" t="s">
        <v>24</v>
      </c>
      <c r="C821" s="166">
        <v>45707</v>
      </c>
      <c r="D821">
        <v>-701.83</v>
      </c>
    </row>
    <row r="822" spans="1:4" x14ac:dyDescent="0.35">
      <c r="A822" s="165" t="s">
        <v>23</v>
      </c>
      <c r="B822" s="165" t="s">
        <v>24</v>
      </c>
      <c r="C822" s="166">
        <v>45735</v>
      </c>
      <c r="D822">
        <v>-701.83</v>
      </c>
    </row>
    <row r="823" spans="1:4" x14ac:dyDescent="0.35">
      <c r="A823" s="165" t="s">
        <v>23</v>
      </c>
      <c r="B823" s="165" t="s">
        <v>24</v>
      </c>
      <c r="C823" s="166">
        <v>45766</v>
      </c>
      <c r="D823">
        <v>247.64</v>
      </c>
    </row>
    <row r="824" spans="1:4" x14ac:dyDescent="0.35">
      <c r="A824" s="165" t="s">
        <v>23</v>
      </c>
      <c r="B824" s="165" t="s">
        <v>24</v>
      </c>
      <c r="C824" s="166">
        <v>45796</v>
      </c>
      <c r="D824">
        <v>-923.07</v>
      </c>
    </row>
    <row r="825" spans="1:4" x14ac:dyDescent="0.35">
      <c r="A825" s="165" t="s">
        <v>23</v>
      </c>
      <c r="B825" s="165" t="s">
        <v>24</v>
      </c>
      <c r="C825" s="166">
        <v>45827</v>
      </c>
      <c r="D825">
        <v>-1023.34</v>
      </c>
    </row>
    <row r="826" spans="1:4" x14ac:dyDescent="0.35">
      <c r="A826" s="165" t="s">
        <v>23</v>
      </c>
      <c r="B826" s="165" t="s">
        <v>24</v>
      </c>
      <c r="C826" s="166">
        <v>45857</v>
      </c>
      <c r="D826">
        <v>-1023.34</v>
      </c>
    </row>
    <row r="827" spans="1:4" x14ac:dyDescent="0.35">
      <c r="A827" s="165" t="s">
        <v>23</v>
      </c>
      <c r="B827" s="165" t="s">
        <v>24</v>
      </c>
      <c r="C827" s="166">
        <v>45888</v>
      </c>
      <c r="D827">
        <v>-830.68</v>
      </c>
    </row>
    <row r="828" spans="1:4" x14ac:dyDescent="0.35">
      <c r="A828" s="165" t="s">
        <v>23</v>
      </c>
      <c r="B828" s="165" t="s">
        <v>24</v>
      </c>
      <c r="C828" s="166">
        <v>45919</v>
      </c>
      <c r="D828">
        <v>-930.95</v>
      </c>
    </row>
    <row r="829" spans="1:4" x14ac:dyDescent="0.35">
      <c r="A829" s="165" t="s">
        <v>23</v>
      </c>
      <c r="B829" s="165" t="s">
        <v>24</v>
      </c>
      <c r="C829" s="166">
        <v>45949</v>
      </c>
      <c r="D829">
        <v>-1116.82</v>
      </c>
    </row>
    <row r="830" spans="1:4" x14ac:dyDescent="0.35">
      <c r="A830" s="165" t="s">
        <v>23</v>
      </c>
      <c r="B830" s="165" t="s">
        <v>24</v>
      </c>
      <c r="C830" s="166">
        <v>45980</v>
      </c>
      <c r="D830">
        <v>-770.42</v>
      </c>
    </row>
    <row r="831" spans="1:4" x14ac:dyDescent="0.35">
      <c r="A831" s="165" t="s">
        <v>23</v>
      </c>
      <c r="B831" s="165" t="s">
        <v>24</v>
      </c>
      <c r="C831" s="166">
        <v>46010</v>
      </c>
      <c r="D831">
        <v>-1741.72</v>
      </c>
    </row>
    <row r="832" spans="1:4" x14ac:dyDescent="0.35">
      <c r="A832" s="165" t="s">
        <v>23</v>
      </c>
      <c r="B832" s="165" t="s">
        <v>24</v>
      </c>
      <c r="C832" s="166">
        <v>45677</v>
      </c>
      <c r="D832">
        <v>-1298.3</v>
      </c>
    </row>
    <row r="833" spans="1:4" x14ac:dyDescent="0.35">
      <c r="A833" s="165" t="s">
        <v>23</v>
      </c>
      <c r="B833" s="165" t="s">
        <v>24</v>
      </c>
      <c r="C833" s="166">
        <v>45708</v>
      </c>
      <c r="D833">
        <v>6253.82</v>
      </c>
    </row>
    <row r="834" spans="1:4" x14ac:dyDescent="0.35">
      <c r="A834" s="165" t="s">
        <v>23</v>
      </c>
      <c r="B834" s="165" t="s">
        <v>24</v>
      </c>
      <c r="C834" s="166">
        <v>45736</v>
      </c>
      <c r="D834">
        <v>6253.82</v>
      </c>
    </row>
    <row r="835" spans="1:4" x14ac:dyDescent="0.35">
      <c r="A835" s="165" t="s">
        <v>23</v>
      </c>
      <c r="B835" s="165" t="s">
        <v>24</v>
      </c>
      <c r="C835" s="166">
        <v>45767</v>
      </c>
      <c r="D835">
        <v>6332.27</v>
      </c>
    </row>
    <row r="836" spans="1:4" x14ac:dyDescent="0.35">
      <c r="A836" s="165" t="s">
        <v>23</v>
      </c>
      <c r="B836" s="165" t="s">
        <v>24</v>
      </c>
      <c r="C836" s="166">
        <v>45797</v>
      </c>
      <c r="D836">
        <v>6332.27</v>
      </c>
    </row>
    <row r="837" spans="1:4" x14ac:dyDescent="0.35">
      <c r="A837" s="165" t="s">
        <v>23</v>
      </c>
      <c r="B837" s="165" t="s">
        <v>24</v>
      </c>
      <c r="C837" s="166">
        <v>45828</v>
      </c>
      <c r="D837">
        <v>6332.27</v>
      </c>
    </row>
    <row r="838" spans="1:4" x14ac:dyDescent="0.35">
      <c r="A838" s="165" t="s">
        <v>23</v>
      </c>
      <c r="B838" s="165" t="s">
        <v>24</v>
      </c>
      <c r="C838" s="166">
        <v>45858</v>
      </c>
      <c r="D838">
        <v>6332.27</v>
      </c>
    </row>
    <row r="839" spans="1:4" x14ac:dyDescent="0.35">
      <c r="A839" s="165" t="s">
        <v>23</v>
      </c>
      <c r="B839" s="165" t="s">
        <v>24</v>
      </c>
      <c r="C839" s="166">
        <v>45889</v>
      </c>
      <c r="D839">
        <v>-844.62</v>
      </c>
    </row>
    <row r="840" spans="1:4" x14ac:dyDescent="0.35">
      <c r="A840" s="165" t="s">
        <v>23</v>
      </c>
      <c r="B840" s="165" t="s">
        <v>24</v>
      </c>
      <c r="C840" s="166">
        <v>45920</v>
      </c>
      <c r="D840">
        <v>-923.07</v>
      </c>
    </row>
    <row r="841" spans="1:4" x14ac:dyDescent="0.35">
      <c r="A841" s="165" t="s">
        <v>23</v>
      </c>
      <c r="B841" s="165" t="s">
        <v>24</v>
      </c>
      <c r="C841" s="166">
        <v>45950</v>
      </c>
      <c r="D841">
        <v>-923.07</v>
      </c>
    </row>
    <row r="842" spans="1:4" x14ac:dyDescent="0.35">
      <c r="A842" s="165" t="s">
        <v>23</v>
      </c>
      <c r="B842" s="165" t="s">
        <v>24</v>
      </c>
      <c r="C842" s="166">
        <v>45981</v>
      </c>
      <c r="D842">
        <v>-705.25</v>
      </c>
    </row>
    <row r="843" spans="1:4" x14ac:dyDescent="0.35">
      <c r="A843" s="165" t="s">
        <v>23</v>
      </c>
      <c r="B843" s="165" t="s">
        <v>24</v>
      </c>
      <c r="C843" s="166">
        <v>46011</v>
      </c>
      <c r="D843">
        <v>2072.1</v>
      </c>
    </row>
    <row r="844" spans="1:4" x14ac:dyDescent="0.35">
      <c r="A844" s="165" t="s">
        <v>23</v>
      </c>
      <c r="B844" s="165" t="s">
        <v>24</v>
      </c>
      <c r="C844" s="166">
        <v>45678</v>
      </c>
      <c r="D844">
        <v>3430.63</v>
      </c>
    </row>
    <row r="845" spans="1:4" x14ac:dyDescent="0.35">
      <c r="A845" s="165" t="s">
        <v>23</v>
      </c>
      <c r="B845" s="165" t="s">
        <v>24</v>
      </c>
      <c r="C845" s="166">
        <v>45709</v>
      </c>
      <c r="D845">
        <v>2369.0500000000002</v>
      </c>
    </row>
    <row r="846" spans="1:4" x14ac:dyDescent="0.35">
      <c r="A846" s="165" t="s">
        <v>23</v>
      </c>
      <c r="B846" s="165" t="s">
        <v>24</v>
      </c>
      <c r="C846" s="166">
        <v>45737</v>
      </c>
      <c r="D846">
        <v>1158.46</v>
      </c>
    </row>
    <row r="847" spans="1:4" x14ac:dyDescent="0.35">
      <c r="A847" s="165" t="s">
        <v>23</v>
      </c>
      <c r="B847" s="165" t="s">
        <v>24</v>
      </c>
      <c r="C847" s="166">
        <v>45768</v>
      </c>
      <c r="D847">
        <v>784.00000000000011</v>
      </c>
    </row>
    <row r="848" spans="1:4" x14ac:dyDescent="0.35">
      <c r="A848" s="165" t="s">
        <v>23</v>
      </c>
      <c r="B848" s="165" t="s">
        <v>24</v>
      </c>
      <c r="C848" s="166">
        <v>45798</v>
      </c>
      <c r="D848">
        <v>856.93000000000018</v>
      </c>
    </row>
    <row r="849" spans="1:4" x14ac:dyDescent="0.35">
      <c r="A849" s="165" t="s">
        <v>23</v>
      </c>
      <c r="B849" s="165" t="s">
        <v>24</v>
      </c>
      <c r="C849" s="166">
        <v>45829</v>
      </c>
      <c r="D849">
        <v>38.060000000000144</v>
      </c>
    </row>
    <row r="850" spans="1:4" x14ac:dyDescent="0.35">
      <c r="A850" s="165" t="s">
        <v>23</v>
      </c>
      <c r="B850" s="165" t="s">
        <v>24</v>
      </c>
      <c r="C850" s="166">
        <v>45859</v>
      </c>
      <c r="D850">
        <v>-626.13999999999987</v>
      </c>
    </row>
    <row r="851" spans="1:4" x14ac:dyDescent="0.35">
      <c r="A851" s="165" t="s">
        <v>23</v>
      </c>
      <c r="B851" s="165" t="s">
        <v>24</v>
      </c>
      <c r="C851" s="166">
        <v>45890</v>
      </c>
      <c r="D851">
        <v>-626.13999999999987</v>
      </c>
    </row>
    <row r="852" spans="1:4" x14ac:dyDescent="0.35">
      <c r="A852" s="165" t="s">
        <v>23</v>
      </c>
      <c r="B852" s="165" t="s">
        <v>24</v>
      </c>
      <c r="C852" s="166">
        <v>45921</v>
      </c>
      <c r="D852">
        <v>-626.13999999999987</v>
      </c>
    </row>
    <row r="853" spans="1:4" x14ac:dyDescent="0.35">
      <c r="A853" s="165" t="s">
        <v>23</v>
      </c>
      <c r="B853" s="165" t="s">
        <v>24</v>
      </c>
      <c r="C853" s="166">
        <v>45951</v>
      </c>
      <c r="D853">
        <v>-626.13999999999987</v>
      </c>
    </row>
    <row r="854" spans="1:4" x14ac:dyDescent="0.35">
      <c r="A854" s="165" t="s">
        <v>23</v>
      </c>
      <c r="B854" s="165" t="s">
        <v>24</v>
      </c>
      <c r="C854" s="166">
        <v>45991</v>
      </c>
      <c r="D854">
        <v>-626.13999999999987</v>
      </c>
    </row>
    <row r="855" spans="1:4" x14ac:dyDescent="0.35">
      <c r="A855" s="165" t="s">
        <v>23</v>
      </c>
      <c r="B855" s="165" t="s">
        <v>24</v>
      </c>
      <c r="C855" s="166">
        <v>46022</v>
      </c>
      <c r="D855">
        <v>-626.13999999999987</v>
      </c>
    </row>
    <row r="856" spans="1:4" x14ac:dyDescent="0.35">
      <c r="A856" s="165" t="s">
        <v>23</v>
      </c>
      <c r="B856" s="165" t="s">
        <v>24</v>
      </c>
      <c r="C856" s="166">
        <v>45679</v>
      </c>
      <c r="D856">
        <v>-626.14</v>
      </c>
    </row>
    <row r="857" spans="1:4" x14ac:dyDescent="0.35">
      <c r="A857" s="165" t="s">
        <v>23</v>
      </c>
      <c r="B857" s="165" t="s">
        <v>24</v>
      </c>
      <c r="C857" s="166">
        <v>45710</v>
      </c>
      <c r="D857">
        <v>-13.35</v>
      </c>
    </row>
    <row r="858" spans="1:4" x14ac:dyDescent="0.35">
      <c r="A858" s="165" t="s">
        <v>23</v>
      </c>
      <c r="B858" s="165" t="s">
        <v>24</v>
      </c>
      <c r="C858" s="166">
        <v>45738</v>
      </c>
      <c r="D858">
        <v>451.05</v>
      </c>
    </row>
    <row r="859" spans="1:4" x14ac:dyDescent="0.35">
      <c r="A859" s="165" t="s">
        <v>23</v>
      </c>
      <c r="B859" s="165" t="s">
        <v>24</v>
      </c>
      <c r="C859" s="166">
        <v>45769</v>
      </c>
      <c r="D859">
        <v>1179.43</v>
      </c>
    </row>
    <row r="860" spans="1:4" x14ac:dyDescent="0.35">
      <c r="A860" s="165" t="s">
        <v>23</v>
      </c>
      <c r="B860" s="165" t="s">
        <v>24</v>
      </c>
      <c r="C860" s="166">
        <v>45799</v>
      </c>
      <c r="D860">
        <v>-440.07</v>
      </c>
    </row>
    <row r="861" spans="1:4" x14ac:dyDescent="0.35">
      <c r="A861" s="165" t="s">
        <v>23</v>
      </c>
      <c r="B861" s="165" t="s">
        <v>24</v>
      </c>
      <c r="C861" s="166">
        <v>45830</v>
      </c>
      <c r="D861">
        <v>-576.15</v>
      </c>
    </row>
    <row r="862" spans="1:4" x14ac:dyDescent="0.35">
      <c r="A862" s="165" t="s">
        <v>23</v>
      </c>
      <c r="B862" s="165" t="s">
        <v>24</v>
      </c>
      <c r="C862" s="166">
        <v>45860</v>
      </c>
      <c r="D862">
        <v>-576.15</v>
      </c>
    </row>
    <row r="863" spans="1:4" x14ac:dyDescent="0.35">
      <c r="A863" s="165" t="s">
        <v>23</v>
      </c>
      <c r="B863" s="165" t="s">
        <v>24</v>
      </c>
      <c r="C863" s="166">
        <v>45891</v>
      </c>
      <c r="D863">
        <v>-576.15</v>
      </c>
    </row>
    <row r="864" spans="1:4" x14ac:dyDescent="0.35">
      <c r="A864" s="165" t="s">
        <v>23</v>
      </c>
      <c r="B864" s="165" t="s">
        <v>24</v>
      </c>
      <c r="C864" s="166">
        <v>45922</v>
      </c>
      <c r="D864">
        <v>-576.15</v>
      </c>
    </row>
    <row r="865" spans="1:4" x14ac:dyDescent="0.35">
      <c r="A865" s="165" t="s">
        <v>23</v>
      </c>
      <c r="B865" s="165" t="s">
        <v>24</v>
      </c>
      <c r="C865" s="166">
        <v>45952</v>
      </c>
      <c r="D865">
        <v>-576.15</v>
      </c>
    </row>
    <row r="866" spans="1:4" x14ac:dyDescent="0.35">
      <c r="A866" s="165" t="s">
        <v>23</v>
      </c>
      <c r="B866" s="165" t="s">
        <v>24</v>
      </c>
      <c r="C866" s="166">
        <v>45983</v>
      </c>
      <c r="D866">
        <v>-576.15</v>
      </c>
    </row>
    <row r="867" spans="1:4" x14ac:dyDescent="0.35">
      <c r="A867" s="165" t="s">
        <v>23</v>
      </c>
      <c r="B867" s="165" t="s">
        <v>24</v>
      </c>
      <c r="C867" s="166">
        <v>46013</v>
      </c>
      <c r="D867">
        <v>-695.91</v>
      </c>
    </row>
    <row r="868" spans="1:4" x14ac:dyDescent="0.35">
      <c r="A868" s="165" t="s">
        <v>23</v>
      </c>
      <c r="B868" s="165" t="s">
        <v>24</v>
      </c>
      <c r="C868" s="166">
        <v>45680</v>
      </c>
      <c r="D868">
        <v>-576.15</v>
      </c>
    </row>
    <row r="869" spans="1:4" x14ac:dyDescent="0.35">
      <c r="A869" s="165" t="s">
        <v>23</v>
      </c>
      <c r="B869" s="165" t="s">
        <v>24</v>
      </c>
      <c r="C869" s="166">
        <v>45711</v>
      </c>
      <c r="D869">
        <v>-927.34</v>
      </c>
    </row>
    <row r="870" spans="1:4" x14ac:dyDescent="0.35">
      <c r="A870" s="165" t="s">
        <v>23</v>
      </c>
      <c r="B870" s="165" t="s">
        <v>24</v>
      </c>
      <c r="C870" s="166">
        <v>45739</v>
      </c>
      <c r="D870">
        <v>-927.34</v>
      </c>
    </row>
    <row r="871" spans="1:4" x14ac:dyDescent="0.35">
      <c r="A871" s="165" t="s">
        <v>23</v>
      </c>
      <c r="B871" s="165" t="s">
        <v>24</v>
      </c>
      <c r="C871" s="166">
        <v>45770</v>
      </c>
      <c r="D871">
        <v>-927.34</v>
      </c>
    </row>
    <row r="872" spans="1:4" x14ac:dyDescent="0.35">
      <c r="A872" s="165" t="s">
        <v>23</v>
      </c>
      <c r="B872" s="165" t="s">
        <v>24</v>
      </c>
      <c r="C872" s="166">
        <v>45800</v>
      </c>
      <c r="D872">
        <v>-927.34</v>
      </c>
    </row>
    <row r="873" spans="1:4" x14ac:dyDescent="0.35">
      <c r="A873" s="165" t="s">
        <v>23</v>
      </c>
      <c r="B873" s="165" t="s">
        <v>24</v>
      </c>
      <c r="C873" s="166">
        <v>45831</v>
      </c>
      <c r="D873">
        <v>-1041.5899999999999</v>
      </c>
    </row>
    <row r="874" spans="1:4" x14ac:dyDescent="0.35">
      <c r="A874" s="165" t="s">
        <v>23</v>
      </c>
      <c r="B874" s="165" t="s">
        <v>24</v>
      </c>
      <c r="C874" s="166">
        <v>45861</v>
      </c>
      <c r="D874">
        <v>-1200.98</v>
      </c>
    </row>
    <row r="875" spans="1:4" x14ac:dyDescent="0.35">
      <c r="A875" s="165" t="s">
        <v>23</v>
      </c>
      <c r="B875" s="165" t="s">
        <v>24</v>
      </c>
      <c r="C875" s="166">
        <v>45892</v>
      </c>
      <c r="D875">
        <v>-1200.98</v>
      </c>
    </row>
    <row r="876" spans="1:4" x14ac:dyDescent="0.35">
      <c r="A876" s="165" t="s">
        <v>23</v>
      </c>
      <c r="B876" s="165" t="s">
        <v>24</v>
      </c>
      <c r="C876" s="166">
        <v>45923</v>
      </c>
      <c r="D876">
        <v>-1200.98</v>
      </c>
    </row>
    <row r="877" spans="1:4" x14ac:dyDescent="0.35">
      <c r="A877" s="165" t="s">
        <v>23</v>
      </c>
      <c r="B877" s="165" t="s">
        <v>24</v>
      </c>
      <c r="C877" s="166">
        <v>45953</v>
      </c>
      <c r="D877">
        <v>-1517.68</v>
      </c>
    </row>
    <row r="878" spans="1:4" x14ac:dyDescent="0.35">
      <c r="A878" s="165" t="s">
        <v>23</v>
      </c>
      <c r="B878" s="165" t="s">
        <v>24</v>
      </c>
      <c r="C878" s="166">
        <v>45984</v>
      </c>
      <c r="D878">
        <v>-1561.43</v>
      </c>
    </row>
    <row r="879" spans="1:4" x14ac:dyDescent="0.35">
      <c r="A879" s="165" t="s">
        <v>23</v>
      </c>
      <c r="B879" s="165" t="s">
        <v>24</v>
      </c>
      <c r="C879" s="166">
        <v>46014</v>
      </c>
      <c r="D879">
        <v>-886.47</v>
      </c>
    </row>
    <row r="880" spans="1:4" x14ac:dyDescent="0.35">
      <c r="A880" s="165" t="s">
        <v>23</v>
      </c>
      <c r="B880" s="165" t="s">
        <v>24</v>
      </c>
      <c r="C880" s="166">
        <v>45681</v>
      </c>
      <c r="D880">
        <v>-886.47</v>
      </c>
    </row>
    <row r="881" spans="1:4" x14ac:dyDescent="0.35">
      <c r="A881" s="165" t="s">
        <v>23</v>
      </c>
      <c r="B881" s="165" t="s">
        <v>24</v>
      </c>
      <c r="C881" s="166">
        <v>45712</v>
      </c>
      <c r="D881">
        <v>-886.47</v>
      </c>
    </row>
    <row r="882" spans="1:4" x14ac:dyDescent="0.35">
      <c r="A882" s="165" t="s">
        <v>23</v>
      </c>
      <c r="B882" s="165" t="s">
        <v>24</v>
      </c>
      <c r="C882" s="166">
        <v>45740</v>
      </c>
      <c r="D882">
        <v>-886.47</v>
      </c>
    </row>
    <row r="883" spans="1:4" x14ac:dyDescent="0.35">
      <c r="A883" s="165" t="s">
        <v>23</v>
      </c>
      <c r="B883" s="165" t="s">
        <v>24</v>
      </c>
      <c r="C883" s="166">
        <v>45771</v>
      </c>
      <c r="D883">
        <v>-886.47</v>
      </c>
    </row>
    <row r="884" spans="1:4" x14ac:dyDescent="0.35">
      <c r="A884" s="165" t="s">
        <v>23</v>
      </c>
      <c r="B884" s="165" t="s">
        <v>24</v>
      </c>
      <c r="C884" s="166">
        <v>45801</v>
      </c>
      <c r="D884">
        <v>-886.47</v>
      </c>
    </row>
    <row r="885" spans="1:4" x14ac:dyDescent="0.35">
      <c r="A885" s="165" t="s">
        <v>23</v>
      </c>
      <c r="B885" s="165" t="s">
        <v>24</v>
      </c>
      <c r="C885" s="166">
        <v>45832</v>
      </c>
      <c r="D885">
        <v>-886.47</v>
      </c>
    </row>
    <row r="886" spans="1:4" x14ac:dyDescent="0.35">
      <c r="A886" s="165" t="s">
        <v>23</v>
      </c>
      <c r="B886" s="165" t="s">
        <v>24</v>
      </c>
      <c r="C886" s="166">
        <v>45862</v>
      </c>
      <c r="D886">
        <v>-886.47</v>
      </c>
    </row>
    <row r="887" spans="1:4" x14ac:dyDescent="0.35">
      <c r="A887" s="165" t="s">
        <v>23</v>
      </c>
      <c r="B887" s="165" t="s">
        <v>24</v>
      </c>
      <c r="C887" s="166">
        <v>45893</v>
      </c>
      <c r="D887">
        <v>-676.69</v>
      </c>
    </row>
    <row r="888" spans="1:4" x14ac:dyDescent="0.35">
      <c r="A888" s="165" t="s">
        <v>23</v>
      </c>
      <c r="B888" s="165" t="s">
        <v>24</v>
      </c>
      <c r="C888" s="166">
        <v>45924</v>
      </c>
      <c r="D888">
        <v>-886.47</v>
      </c>
    </row>
    <row r="889" spans="1:4" x14ac:dyDescent="0.35">
      <c r="A889" s="165" t="s">
        <v>23</v>
      </c>
      <c r="B889" s="165" t="s">
        <v>24</v>
      </c>
      <c r="C889" s="166">
        <v>45954</v>
      </c>
      <c r="D889">
        <v>-886.47</v>
      </c>
    </row>
    <row r="890" spans="1:4" x14ac:dyDescent="0.35">
      <c r="A890" s="165" t="s">
        <v>23</v>
      </c>
      <c r="B890" s="165" t="s">
        <v>24</v>
      </c>
      <c r="C890" s="166">
        <v>45985</v>
      </c>
      <c r="D890">
        <v>-886.47</v>
      </c>
    </row>
    <row r="891" spans="1:4" x14ac:dyDescent="0.35">
      <c r="A891" s="165" t="s">
        <v>23</v>
      </c>
      <c r="B891" s="165" t="s">
        <v>24</v>
      </c>
      <c r="C891" s="166">
        <v>46015</v>
      </c>
      <c r="D891">
        <v>-886.47</v>
      </c>
    </row>
    <row r="892" spans="1:4" x14ac:dyDescent="0.35">
      <c r="A892" s="165" t="s">
        <v>23</v>
      </c>
      <c r="B892" s="165" t="s">
        <v>24</v>
      </c>
      <c r="C892" s="166">
        <v>45682</v>
      </c>
      <c r="D892">
        <v>-886.47</v>
      </c>
    </row>
    <row r="893" spans="1:4" x14ac:dyDescent="0.35">
      <c r="A893" s="165" t="s">
        <v>23</v>
      </c>
      <c r="B893" s="165" t="s">
        <v>24</v>
      </c>
      <c r="C893" s="166">
        <v>45713</v>
      </c>
      <c r="D893">
        <v>-886.47</v>
      </c>
    </row>
    <row r="894" spans="1:4" x14ac:dyDescent="0.35">
      <c r="A894" s="165" t="s">
        <v>23</v>
      </c>
      <c r="B894" s="165" t="s">
        <v>24</v>
      </c>
      <c r="C894" s="166">
        <v>45741</v>
      </c>
      <c r="D894">
        <v>-886.47</v>
      </c>
    </row>
    <row r="895" spans="1:4" x14ac:dyDescent="0.35">
      <c r="A895" s="165" t="s">
        <v>23</v>
      </c>
      <c r="B895" s="165" t="s">
        <v>24</v>
      </c>
      <c r="C895" s="166">
        <v>45772</v>
      </c>
      <c r="D895">
        <v>-886.47</v>
      </c>
    </row>
    <row r="896" spans="1:4" x14ac:dyDescent="0.35">
      <c r="A896" s="165" t="s">
        <v>23</v>
      </c>
      <c r="B896" s="165" t="s">
        <v>24</v>
      </c>
      <c r="C896" s="166">
        <v>45802</v>
      </c>
      <c r="D896">
        <v>-1041.5899999999999</v>
      </c>
    </row>
    <row r="897" spans="1:4" x14ac:dyDescent="0.35">
      <c r="A897" s="165" t="s">
        <v>23</v>
      </c>
      <c r="B897" s="165" t="s">
        <v>24</v>
      </c>
      <c r="C897" s="166">
        <v>45833</v>
      </c>
      <c r="D897">
        <v>-1041.5899999999999</v>
      </c>
    </row>
    <row r="898" spans="1:4" x14ac:dyDescent="0.35">
      <c r="A898" s="165" t="s">
        <v>23</v>
      </c>
      <c r="B898" s="165" t="s">
        <v>24</v>
      </c>
      <c r="C898" s="166">
        <v>45863</v>
      </c>
      <c r="D898">
        <v>-1041.5899999999999</v>
      </c>
    </row>
    <row r="899" spans="1:4" x14ac:dyDescent="0.35">
      <c r="A899" s="165" t="s">
        <v>23</v>
      </c>
      <c r="B899" s="165" t="s">
        <v>24</v>
      </c>
      <c r="C899" s="166">
        <v>45894</v>
      </c>
      <c r="D899">
        <v>-1041.5899999999999</v>
      </c>
    </row>
    <row r="900" spans="1:4" x14ac:dyDescent="0.35">
      <c r="A900" s="165" t="s">
        <v>23</v>
      </c>
      <c r="B900" s="165" t="s">
        <v>24</v>
      </c>
      <c r="C900" s="166">
        <v>45925</v>
      </c>
      <c r="D900">
        <v>-1041.5899999999999</v>
      </c>
    </row>
    <row r="901" spans="1:4" x14ac:dyDescent="0.35">
      <c r="A901" s="165" t="s">
        <v>23</v>
      </c>
      <c r="B901" s="165" t="s">
        <v>24</v>
      </c>
      <c r="C901" s="166">
        <v>45955</v>
      </c>
      <c r="D901">
        <v>-1041.5899999999999</v>
      </c>
    </row>
    <row r="902" spans="1:4" x14ac:dyDescent="0.35">
      <c r="A902" s="165" t="s">
        <v>23</v>
      </c>
      <c r="B902" s="165" t="s">
        <v>24</v>
      </c>
      <c r="C902" s="166">
        <v>45986</v>
      </c>
      <c r="D902">
        <v>-1041.5899999999999</v>
      </c>
    </row>
    <row r="903" spans="1:4" x14ac:dyDescent="0.35">
      <c r="A903" s="165" t="s">
        <v>23</v>
      </c>
      <c r="B903" s="165" t="s">
        <v>24</v>
      </c>
      <c r="C903" s="166">
        <v>46016</v>
      </c>
      <c r="D903">
        <v>-1041.5899999999999</v>
      </c>
    </row>
    <row r="904" spans="1:4" x14ac:dyDescent="0.35">
      <c r="A904" s="165" t="s">
        <v>23</v>
      </c>
      <c r="B904" s="165" t="s">
        <v>24</v>
      </c>
      <c r="C904" s="166">
        <v>45683</v>
      </c>
      <c r="D904">
        <v>-1041.5899999999999</v>
      </c>
    </row>
    <row r="905" spans="1:4" x14ac:dyDescent="0.35">
      <c r="A905" s="165" t="s">
        <v>23</v>
      </c>
      <c r="B905" s="165" t="s">
        <v>24</v>
      </c>
      <c r="C905" s="166">
        <v>45714</v>
      </c>
      <c r="D905">
        <v>-1041.5899999999999</v>
      </c>
    </row>
    <row r="906" spans="1:4" x14ac:dyDescent="0.35">
      <c r="A906" s="165" t="s">
        <v>23</v>
      </c>
      <c r="B906" s="165" t="s">
        <v>24</v>
      </c>
      <c r="C906" s="166">
        <v>45742</v>
      </c>
      <c r="D906">
        <v>-1041.5899999999999</v>
      </c>
    </row>
    <row r="907" spans="1:4" x14ac:dyDescent="0.35">
      <c r="A907" s="165" t="s">
        <v>23</v>
      </c>
      <c r="B907" s="165" t="s">
        <v>24</v>
      </c>
      <c r="C907" s="166">
        <v>45773</v>
      </c>
      <c r="D907">
        <v>-1041.5899999999999</v>
      </c>
    </row>
    <row r="908" spans="1:4" x14ac:dyDescent="0.35">
      <c r="A908" s="165" t="s">
        <v>23</v>
      </c>
      <c r="B908" s="165" t="s">
        <v>24</v>
      </c>
      <c r="C908" s="166">
        <v>45803</v>
      </c>
      <c r="D908">
        <v>-1041.5899999999999</v>
      </c>
    </row>
    <row r="909" spans="1:4" x14ac:dyDescent="0.35">
      <c r="A909" s="165" t="s">
        <v>23</v>
      </c>
      <c r="B909" s="165" t="s">
        <v>24</v>
      </c>
      <c r="C909" s="166">
        <v>45834</v>
      </c>
      <c r="D909">
        <v>-1041.5899999999999</v>
      </c>
    </row>
    <row r="910" spans="1:4" x14ac:dyDescent="0.35">
      <c r="A910" s="165" t="s">
        <v>23</v>
      </c>
      <c r="B910" s="165" t="s">
        <v>24</v>
      </c>
      <c r="C910" s="166">
        <v>45864</v>
      </c>
      <c r="D910">
        <v>-1041.5899999999999</v>
      </c>
    </row>
    <row r="911" spans="1:4" x14ac:dyDescent="0.35">
      <c r="A911" s="165" t="s">
        <v>23</v>
      </c>
      <c r="B911" s="165" t="s">
        <v>24</v>
      </c>
      <c r="C911" s="166">
        <v>45895</v>
      </c>
      <c r="D911">
        <v>-1041.5899999999999</v>
      </c>
    </row>
    <row r="912" spans="1:4" x14ac:dyDescent="0.35">
      <c r="A912" s="165" t="s">
        <v>23</v>
      </c>
      <c r="B912" s="165" t="s">
        <v>24</v>
      </c>
      <c r="C912" s="166">
        <v>45926</v>
      </c>
      <c r="D912">
        <v>-1041.5899999999999</v>
      </c>
    </row>
    <row r="913" spans="1:4" x14ac:dyDescent="0.35">
      <c r="A913" s="165" t="s">
        <v>23</v>
      </c>
      <c r="B913" s="165" t="s">
        <v>24</v>
      </c>
      <c r="C913" s="166">
        <v>45956</v>
      </c>
      <c r="D913">
        <v>-1041.5899999999999</v>
      </c>
    </row>
    <row r="914" spans="1:4" x14ac:dyDescent="0.35">
      <c r="A914" s="165" t="s">
        <v>23</v>
      </c>
      <c r="B914" s="165" t="s">
        <v>24</v>
      </c>
      <c r="C914" s="166">
        <v>45987</v>
      </c>
      <c r="D914">
        <v>-1041.5899999999999</v>
      </c>
    </row>
    <row r="915" spans="1:4" x14ac:dyDescent="0.35">
      <c r="A915" s="165" t="s">
        <v>23</v>
      </c>
      <c r="B915" s="165" t="s">
        <v>24</v>
      </c>
      <c r="C915" s="166">
        <v>46017</v>
      </c>
      <c r="D915">
        <v>-1041.5899999999999</v>
      </c>
    </row>
    <row r="916" spans="1:4" x14ac:dyDescent="0.35">
      <c r="A916" s="165" t="s">
        <v>23</v>
      </c>
      <c r="B916" s="165" t="s">
        <v>24</v>
      </c>
      <c r="C916" s="166">
        <v>45684</v>
      </c>
      <c r="D916">
        <v>-1041.5899999999999</v>
      </c>
    </row>
    <row r="917" spans="1:4" x14ac:dyDescent="0.35">
      <c r="A917" s="165" t="s">
        <v>23</v>
      </c>
      <c r="B917" s="165" t="s">
        <v>24</v>
      </c>
      <c r="C917" s="166">
        <v>45715</v>
      </c>
      <c r="D917">
        <v>-1041.5899999999999</v>
      </c>
    </row>
    <row r="918" spans="1:4" x14ac:dyDescent="0.35">
      <c r="A918" s="165" t="s">
        <v>23</v>
      </c>
      <c r="B918" s="165" t="s">
        <v>24</v>
      </c>
      <c r="C918" s="166">
        <v>45743</v>
      </c>
      <c r="D918">
        <v>-1041.5899999999999</v>
      </c>
    </row>
    <row r="919" spans="1:4" x14ac:dyDescent="0.35">
      <c r="A919" s="165" t="s">
        <v>23</v>
      </c>
      <c r="B919" s="165" t="s">
        <v>24</v>
      </c>
      <c r="C919" s="166">
        <v>45774</v>
      </c>
      <c r="D919">
        <v>-1041.5899999999999</v>
      </c>
    </row>
    <row r="920" spans="1:4" x14ac:dyDescent="0.35">
      <c r="A920" s="165" t="s">
        <v>23</v>
      </c>
      <c r="B920" s="165" t="s">
        <v>24</v>
      </c>
      <c r="C920" s="166">
        <v>45804</v>
      </c>
      <c r="D920">
        <v>-1041.5899999999999</v>
      </c>
    </row>
    <row r="921" spans="1:4" x14ac:dyDescent="0.35">
      <c r="A921" s="165" t="s">
        <v>23</v>
      </c>
      <c r="B921" s="165" t="s">
        <v>24</v>
      </c>
      <c r="C921" s="166">
        <v>45835</v>
      </c>
      <c r="D921">
        <v>-1041.5899999999999</v>
      </c>
    </row>
    <row r="922" spans="1:4" x14ac:dyDescent="0.35">
      <c r="A922" s="165" t="s">
        <v>23</v>
      </c>
      <c r="B922" s="165" t="s">
        <v>24</v>
      </c>
      <c r="C922" s="166">
        <v>45865</v>
      </c>
      <c r="D922">
        <v>-1041.5899999999999</v>
      </c>
    </row>
    <row r="923" spans="1:4" x14ac:dyDescent="0.35">
      <c r="A923" s="165" t="s">
        <v>23</v>
      </c>
      <c r="B923" s="165" t="s">
        <v>24</v>
      </c>
      <c r="C923" s="166">
        <v>45896</v>
      </c>
      <c r="D923">
        <v>-1041.5899999999999</v>
      </c>
    </row>
    <row r="924" spans="1:4" x14ac:dyDescent="0.35">
      <c r="A924" s="165" t="s">
        <v>23</v>
      </c>
      <c r="B924" s="165" t="s">
        <v>24</v>
      </c>
      <c r="C924" s="166">
        <v>45927</v>
      </c>
      <c r="D924">
        <v>-1041.5899999999999</v>
      </c>
    </row>
    <row r="925" spans="1:4" x14ac:dyDescent="0.35">
      <c r="A925" s="165" t="s">
        <v>23</v>
      </c>
      <c r="B925" s="165" t="s">
        <v>24</v>
      </c>
      <c r="C925" s="166">
        <v>45957</v>
      </c>
      <c r="D925">
        <v>-1041.5899999999999</v>
      </c>
    </row>
    <row r="926" spans="1:4" x14ac:dyDescent="0.35">
      <c r="A926" s="165" t="s">
        <v>23</v>
      </c>
      <c r="B926" s="165" t="s">
        <v>24</v>
      </c>
      <c r="C926" s="166">
        <v>45988</v>
      </c>
      <c r="D926">
        <v>-1041.5899999999999</v>
      </c>
    </row>
    <row r="927" spans="1:4" x14ac:dyDescent="0.35">
      <c r="A927" s="165" t="s">
        <v>23</v>
      </c>
      <c r="B927" s="165" t="s">
        <v>24</v>
      </c>
      <c r="C927" s="166">
        <v>46018</v>
      </c>
      <c r="D927">
        <v>-1041.5899999999999</v>
      </c>
    </row>
    <row r="928" spans="1:4" x14ac:dyDescent="0.35">
      <c r="A928" s="165" t="s">
        <v>25</v>
      </c>
      <c r="B928" s="165" t="s">
        <v>26</v>
      </c>
      <c r="C928" s="166">
        <v>45676</v>
      </c>
      <c r="D928">
        <v>80762.02</v>
      </c>
    </row>
    <row r="929" spans="1:4" x14ac:dyDescent="0.35">
      <c r="A929" s="165" t="s">
        <v>25</v>
      </c>
      <c r="B929" s="165" t="s">
        <v>26</v>
      </c>
      <c r="C929" s="166">
        <v>45707</v>
      </c>
      <c r="D929">
        <v>74668.47</v>
      </c>
    </row>
    <row r="930" spans="1:4" x14ac:dyDescent="0.35">
      <c r="A930" s="165" t="s">
        <v>25</v>
      </c>
      <c r="B930" s="165" t="s">
        <v>26</v>
      </c>
      <c r="C930" s="166">
        <v>45735</v>
      </c>
      <c r="D930">
        <v>29758.080000000002</v>
      </c>
    </row>
    <row r="931" spans="1:4" x14ac:dyDescent="0.35">
      <c r="A931" s="165" t="s">
        <v>25</v>
      </c>
      <c r="B931" s="165" t="s">
        <v>26</v>
      </c>
      <c r="C931" s="166">
        <v>45766</v>
      </c>
      <c r="D931">
        <v>70733.14</v>
      </c>
    </row>
    <row r="932" spans="1:4" x14ac:dyDescent="0.35">
      <c r="A932" s="165" t="s">
        <v>25</v>
      </c>
      <c r="B932" s="165" t="s">
        <v>26</v>
      </c>
      <c r="C932" s="166">
        <v>45796</v>
      </c>
      <c r="D932">
        <v>19663.919999999998</v>
      </c>
    </row>
    <row r="933" spans="1:4" x14ac:dyDescent="0.35">
      <c r="A933" s="165" t="s">
        <v>25</v>
      </c>
      <c r="B933" s="165" t="s">
        <v>26</v>
      </c>
      <c r="C933" s="166">
        <v>45827</v>
      </c>
      <c r="D933">
        <v>34239.839999999997</v>
      </c>
    </row>
    <row r="934" spans="1:4" x14ac:dyDescent="0.35">
      <c r="A934" s="165" t="s">
        <v>25</v>
      </c>
      <c r="B934" s="165" t="s">
        <v>26</v>
      </c>
      <c r="C934" s="166">
        <v>45857</v>
      </c>
      <c r="D934">
        <v>85324.25</v>
      </c>
    </row>
    <row r="935" spans="1:4" x14ac:dyDescent="0.35">
      <c r="A935" s="165" t="s">
        <v>25</v>
      </c>
      <c r="B935" s="165" t="s">
        <v>26</v>
      </c>
      <c r="C935" s="166">
        <v>45888</v>
      </c>
      <c r="D935">
        <v>49432.19</v>
      </c>
    </row>
    <row r="936" spans="1:4" x14ac:dyDescent="0.35">
      <c r="A936" s="165" t="s">
        <v>25</v>
      </c>
      <c r="B936" s="165" t="s">
        <v>26</v>
      </c>
      <c r="C936" s="166">
        <v>45919</v>
      </c>
      <c r="D936">
        <v>39317.160000000003</v>
      </c>
    </row>
    <row r="937" spans="1:4" x14ac:dyDescent="0.35">
      <c r="A937" s="165" t="s">
        <v>25</v>
      </c>
      <c r="B937" s="165" t="s">
        <v>26</v>
      </c>
      <c r="C937" s="166">
        <v>45949</v>
      </c>
      <c r="D937">
        <v>75450.5</v>
      </c>
    </row>
    <row r="938" spans="1:4" x14ac:dyDescent="0.35">
      <c r="A938" s="165" t="s">
        <v>25</v>
      </c>
      <c r="B938" s="165" t="s">
        <v>26</v>
      </c>
      <c r="C938" s="166">
        <v>45980</v>
      </c>
      <c r="D938">
        <v>28953</v>
      </c>
    </row>
    <row r="939" spans="1:4" x14ac:dyDescent="0.35">
      <c r="A939" s="165" t="s">
        <v>25</v>
      </c>
      <c r="B939" s="165" t="s">
        <v>26</v>
      </c>
      <c r="C939" s="166">
        <v>46010</v>
      </c>
      <c r="D939">
        <v>19529.41</v>
      </c>
    </row>
    <row r="940" spans="1:4" x14ac:dyDescent="0.35">
      <c r="A940" s="165" t="s">
        <v>25</v>
      </c>
      <c r="B940" s="165" t="s">
        <v>26</v>
      </c>
      <c r="C940" s="166">
        <v>45677</v>
      </c>
      <c r="D940">
        <v>38978.65</v>
      </c>
    </row>
    <row r="941" spans="1:4" x14ac:dyDescent="0.35">
      <c r="A941" s="165" t="s">
        <v>25</v>
      </c>
      <c r="B941" s="165" t="s">
        <v>26</v>
      </c>
      <c r="C941" s="166">
        <v>45708</v>
      </c>
      <c r="D941">
        <v>41963.85</v>
      </c>
    </row>
    <row r="942" spans="1:4" x14ac:dyDescent="0.35">
      <c r="A942" s="165" t="s">
        <v>25</v>
      </c>
      <c r="B942" s="165" t="s">
        <v>26</v>
      </c>
      <c r="C942" s="166">
        <v>45736</v>
      </c>
      <c r="D942">
        <v>12091.99</v>
      </c>
    </row>
    <row r="943" spans="1:4" x14ac:dyDescent="0.35">
      <c r="A943" s="165" t="s">
        <v>25</v>
      </c>
      <c r="B943" s="165" t="s">
        <v>26</v>
      </c>
      <c r="C943" s="166">
        <v>45767</v>
      </c>
      <c r="D943">
        <v>20866.939999999999</v>
      </c>
    </row>
    <row r="944" spans="1:4" x14ac:dyDescent="0.35">
      <c r="A944" s="165" t="s">
        <v>25</v>
      </c>
      <c r="B944" s="165" t="s">
        <v>26</v>
      </c>
      <c r="C944" s="166">
        <v>45797</v>
      </c>
      <c r="D944">
        <v>15697.24</v>
      </c>
    </row>
    <row r="945" spans="1:4" x14ac:dyDescent="0.35">
      <c r="A945" s="165" t="s">
        <v>25</v>
      </c>
      <c r="B945" s="165" t="s">
        <v>26</v>
      </c>
      <c r="C945" s="166">
        <v>45828</v>
      </c>
      <c r="D945">
        <v>19716.650000000001</v>
      </c>
    </row>
    <row r="946" spans="1:4" x14ac:dyDescent="0.35">
      <c r="A946" s="165" t="s">
        <v>25</v>
      </c>
      <c r="B946" s="165" t="s">
        <v>26</v>
      </c>
      <c r="C946" s="166">
        <v>45858</v>
      </c>
      <c r="D946">
        <v>22294.41</v>
      </c>
    </row>
    <row r="947" spans="1:4" x14ac:dyDescent="0.35">
      <c r="A947" s="165" t="s">
        <v>25</v>
      </c>
      <c r="B947" s="165" t="s">
        <v>26</v>
      </c>
      <c r="C947" s="166">
        <v>45889</v>
      </c>
      <c r="D947">
        <v>85357.45</v>
      </c>
    </row>
    <row r="948" spans="1:4" x14ac:dyDescent="0.35">
      <c r="A948" s="165" t="s">
        <v>25</v>
      </c>
      <c r="B948" s="165" t="s">
        <v>26</v>
      </c>
      <c r="C948" s="166">
        <v>45920</v>
      </c>
      <c r="D948">
        <v>92739.13</v>
      </c>
    </row>
    <row r="949" spans="1:4" x14ac:dyDescent="0.35">
      <c r="A949" s="165" t="s">
        <v>25</v>
      </c>
      <c r="B949" s="165" t="s">
        <v>26</v>
      </c>
      <c r="C949" s="166">
        <v>45950</v>
      </c>
      <c r="D949">
        <v>71561.75</v>
      </c>
    </row>
    <row r="950" spans="1:4" x14ac:dyDescent="0.35">
      <c r="A950" s="165" t="s">
        <v>25</v>
      </c>
      <c r="B950" s="165" t="s">
        <v>26</v>
      </c>
      <c r="C950" s="166">
        <v>45981</v>
      </c>
      <c r="D950">
        <v>45924.54</v>
      </c>
    </row>
    <row r="951" spans="1:4" x14ac:dyDescent="0.35">
      <c r="A951" s="165" t="s">
        <v>25</v>
      </c>
      <c r="B951" s="165" t="s">
        <v>26</v>
      </c>
      <c r="C951" s="166">
        <v>46011</v>
      </c>
      <c r="D951">
        <v>68412.06</v>
      </c>
    </row>
    <row r="952" spans="1:4" x14ac:dyDescent="0.35">
      <c r="A952" s="165" t="s">
        <v>25</v>
      </c>
      <c r="B952" s="165" t="s">
        <v>26</v>
      </c>
      <c r="C952" s="166">
        <v>45678</v>
      </c>
      <c r="D952">
        <v>37701.57</v>
      </c>
    </row>
    <row r="953" spans="1:4" x14ac:dyDescent="0.35">
      <c r="A953" s="165" t="s">
        <v>25</v>
      </c>
      <c r="B953" s="165" t="s">
        <v>26</v>
      </c>
      <c r="C953" s="166">
        <v>45709</v>
      </c>
      <c r="D953">
        <v>50904.92</v>
      </c>
    </row>
    <row r="954" spans="1:4" x14ac:dyDescent="0.35">
      <c r="A954" s="165" t="s">
        <v>25</v>
      </c>
      <c r="B954" s="165" t="s">
        <v>26</v>
      </c>
      <c r="C954" s="166">
        <v>45737</v>
      </c>
      <c r="D954">
        <v>79408.179999999993</v>
      </c>
    </row>
    <row r="955" spans="1:4" x14ac:dyDescent="0.35">
      <c r="A955" s="165" t="s">
        <v>25</v>
      </c>
      <c r="B955" s="165" t="s">
        <v>26</v>
      </c>
      <c r="C955" s="166">
        <v>45768</v>
      </c>
      <c r="D955">
        <v>78688.42</v>
      </c>
    </row>
    <row r="956" spans="1:4" x14ac:dyDescent="0.35">
      <c r="A956" s="165" t="s">
        <v>25</v>
      </c>
      <c r="B956" s="165" t="s">
        <v>26</v>
      </c>
      <c r="C956" s="166">
        <v>45798</v>
      </c>
      <c r="D956">
        <v>35986.370000000003</v>
      </c>
    </row>
    <row r="957" spans="1:4" x14ac:dyDescent="0.35">
      <c r="A957" s="165" t="s">
        <v>25</v>
      </c>
      <c r="B957" s="165" t="s">
        <v>26</v>
      </c>
      <c r="C957" s="166">
        <v>45829</v>
      </c>
      <c r="D957">
        <v>57901.87</v>
      </c>
    </row>
    <row r="958" spans="1:4" x14ac:dyDescent="0.35">
      <c r="A958" s="165" t="s">
        <v>25</v>
      </c>
      <c r="B958" s="165" t="s">
        <v>26</v>
      </c>
      <c r="C958" s="166">
        <v>45859</v>
      </c>
      <c r="D958">
        <v>37740.519999999997</v>
      </c>
    </row>
    <row r="959" spans="1:4" x14ac:dyDescent="0.35">
      <c r="A959" s="165" t="s">
        <v>25</v>
      </c>
      <c r="B959" s="165" t="s">
        <v>26</v>
      </c>
      <c r="C959" s="166">
        <v>45890</v>
      </c>
      <c r="D959">
        <v>93867.17</v>
      </c>
    </row>
    <row r="960" spans="1:4" x14ac:dyDescent="0.35">
      <c r="A960" s="165" t="s">
        <v>25</v>
      </c>
      <c r="B960" s="165" t="s">
        <v>26</v>
      </c>
      <c r="C960" s="166">
        <v>45921</v>
      </c>
      <c r="D960">
        <v>90275.51</v>
      </c>
    </row>
    <row r="961" spans="1:4" x14ac:dyDescent="0.35">
      <c r="A961" s="165" t="s">
        <v>25</v>
      </c>
      <c r="B961" s="165" t="s">
        <v>26</v>
      </c>
      <c r="C961" s="166">
        <v>45951</v>
      </c>
      <c r="D961">
        <v>59321.81</v>
      </c>
    </row>
    <row r="962" spans="1:4" x14ac:dyDescent="0.35">
      <c r="A962" s="165" t="s">
        <v>25</v>
      </c>
      <c r="B962" s="165" t="s">
        <v>26</v>
      </c>
      <c r="C962" s="166">
        <v>45991</v>
      </c>
      <c r="D962">
        <v>46041.18</v>
      </c>
    </row>
    <row r="963" spans="1:4" x14ac:dyDescent="0.35">
      <c r="A963" s="165" t="s">
        <v>25</v>
      </c>
      <c r="B963" s="165" t="s">
        <v>26</v>
      </c>
      <c r="C963" s="166">
        <v>46022</v>
      </c>
      <c r="D963">
        <v>87621.57</v>
      </c>
    </row>
    <row r="964" spans="1:4" x14ac:dyDescent="0.35">
      <c r="A964" s="165" t="s">
        <v>25</v>
      </c>
      <c r="B964" s="165" t="s">
        <v>26</v>
      </c>
      <c r="C964" s="166">
        <v>45679</v>
      </c>
      <c r="D964">
        <v>85711.58</v>
      </c>
    </row>
    <row r="965" spans="1:4" x14ac:dyDescent="0.35">
      <c r="A965" s="165" t="s">
        <v>25</v>
      </c>
      <c r="B965" s="165" t="s">
        <v>26</v>
      </c>
      <c r="C965" s="166">
        <v>45710</v>
      </c>
      <c r="D965">
        <v>103265.8</v>
      </c>
    </row>
    <row r="966" spans="1:4" x14ac:dyDescent="0.35">
      <c r="A966" s="165" t="s">
        <v>25</v>
      </c>
      <c r="B966" s="165" t="s">
        <v>26</v>
      </c>
      <c r="C966" s="166">
        <v>45738</v>
      </c>
      <c r="D966">
        <v>57724.84</v>
      </c>
    </row>
    <row r="967" spans="1:4" x14ac:dyDescent="0.35">
      <c r="A967" s="165" t="s">
        <v>25</v>
      </c>
      <c r="B967" s="165" t="s">
        <v>26</v>
      </c>
      <c r="C967" s="166">
        <v>45769</v>
      </c>
      <c r="D967">
        <v>73190.720000000001</v>
      </c>
    </row>
    <row r="968" spans="1:4" x14ac:dyDescent="0.35">
      <c r="A968" s="165" t="s">
        <v>25</v>
      </c>
      <c r="B968" s="165" t="s">
        <v>26</v>
      </c>
      <c r="C968" s="166">
        <v>45799</v>
      </c>
      <c r="D968">
        <v>51785.75</v>
      </c>
    </row>
    <row r="969" spans="1:4" x14ac:dyDescent="0.35">
      <c r="A969" s="165" t="s">
        <v>25</v>
      </c>
      <c r="B969" s="165" t="s">
        <v>26</v>
      </c>
      <c r="C969" s="166">
        <v>45830</v>
      </c>
      <c r="D969">
        <v>46877.19</v>
      </c>
    </row>
    <row r="970" spans="1:4" x14ac:dyDescent="0.35">
      <c r="A970" s="165" t="s">
        <v>25</v>
      </c>
      <c r="B970" s="165" t="s">
        <v>26</v>
      </c>
      <c r="C970" s="166">
        <v>45860</v>
      </c>
      <c r="D970">
        <v>6493</v>
      </c>
    </row>
    <row r="971" spans="1:4" x14ac:dyDescent="0.35">
      <c r="A971" s="165" t="s">
        <v>25</v>
      </c>
      <c r="B971" s="165" t="s">
        <v>26</v>
      </c>
      <c r="C971" s="166">
        <v>45891</v>
      </c>
      <c r="D971">
        <v>53851.7</v>
      </c>
    </row>
    <row r="972" spans="1:4" x14ac:dyDescent="0.35">
      <c r="A972" s="165" t="s">
        <v>25</v>
      </c>
      <c r="B972" s="165" t="s">
        <v>26</v>
      </c>
      <c r="C972" s="166">
        <v>45922</v>
      </c>
      <c r="D972">
        <v>3359.7</v>
      </c>
    </row>
    <row r="973" spans="1:4" x14ac:dyDescent="0.35">
      <c r="A973" s="165" t="s">
        <v>25</v>
      </c>
      <c r="B973" s="165" t="s">
        <v>26</v>
      </c>
      <c r="C973" s="166">
        <v>45952</v>
      </c>
      <c r="D973">
        <v>14504.99</v>
      </c>
    </row>
    <row r="974" spans="1:4" x14ac:dyDescent="0.35">
      <c r="A974" s="165" t="s">
        <v>25</v>
      </c>
      <c r="B974" s="165" t="s">
        <v>26</v>
      </c>
      <c r="C974" s="166">
        <v>45983</v>
      </c>
      <c r="D974">
        <v>40094.26</v>
      </c>
    </row>
    <row r="975" spans="1:4" x14ac:dyDescent="0.35">
      <c r="A975" s="165" t="s">
        <v>25</v>
      </c>
      <c r="B975" s="165" t="s">
        <v>26</v>
      </c>
      <c r="C975" s="166">
        <v>46013</v>
      </c>
      <c r="D975">
        <v>1377.68</v>
      </c>
    </row>
    <row r="976" spans="1:4" x14ac:dyDescent="0.35">
      <c r="A976" s="165" t="s">
        <v>25</v>
      </c>
      <c r="B976" s="165" t="s">
        <v>26</v>
      </c>
      <c r="C976" s="166">
        <v>45680</v>
      </c>
      <c r="D976">
        <v>25951.86</v>
      </c>
    </row>
    <row r="977" spans="1:4" x14ac:dyDescent="0.35">
      <c r="A977" s="165" t="s">
        <v>25</v>
      </c>
      <c r="B977" s="165" t="s">
        <v>26</v>
      </c>
      <c r="C977" s="166">
        <v>45711</v>
      </c>
      <c r="D977">
        <v>42895.26</v>
      </c>
    </row>
    <row r="978" spans="1:4" x14ac:dyDescent="0.35">
      <c r="A978" s="165" t="s">
        <v>25</v>
      </c>
      <c r="B978" s="165" t="s">
        <v>26</v>
      </c>
      <c r="C978" s="166">
        <v>45739</v>
      </c>
      <c r="D978">
        <v>93650.240000000005</v>
      </c>
    </row>
    <row r="979" spans="1:4" x14ac:dyDescent="0.35">
      <c r="A979" s="165" t="s">
        <v>25</v>
      </c>
      <c r="B979" s="165" t="s">
        <v>26</v>
      </c>
      <c r="C979" s="166">
        <v>45770</v>
      </c>
      <c r="D979">
        <v>25276.44</v>
      </c>
    </row>
    <row r="980" spans="1:4" x14ac:dyDescent="0.35">
      <c r="A980" s="165" t="s">
        <v>25</v>
      </c>
      <c r="B980" s="165" t="s">
        <v>26</v>
      </c>
      <c r="C980" s="166">
        <v>45800</v>
      </c>
      <c r="D980">
        <v>84437.6</v>
      </c>
    </row>
    <row r="981" spans="1:4" x14ac:dyDescent="0.35">
      <c r="A981" s="165" t="s">
        <v>25</v>
      </c>
      <c r="B981" s="165" t="s">
        <v>26</v>
      </c>
      <c r="C981" s="166">
        <v>45831</v>
      </c>
      <c r="D981">
        <v>37544.559999999998</v>
      </c>
    </row>
    <row r="982" spans="1:4" x14ac:dyDescent="0.35">
      <c r="A982" s="165" t="s">
        <v>25</v>
      </c>
      <c r="B982" s="165" t="s">
        <v>26</v>
      </c>
      <c r="C982" s="166">
        <v>45861</v>
      </c>
      <c r="D982">
        <v>31220.76</v>
      </c>
    </row>
    <row r="983" spans="1:4" x14ac:dyDescent="0.35">
      <c r="A983" s="165" t="s">
        <v>25</v>
      </c>
      <c r="B983" s="165" t="s">
        <v>26</v>
      </c>
      <c r="C983" s="166">
        <v>45892</v>
      </c>
      <c r="D983">
        <v>124544.44</v>
      </c>
    </row>
    <row r="984" spans="1:4" x14ac:dyDescent="0.35">
      <c r="A984" s="165" t="s">
        <v>25</v>
      </c>
      <c r="B984" s="165" t="s">
        <v>26</v>
      </c>
      <c r="C984" s="166">
        <v>45923</v>
      </c>
      <c r="D984">
        <v>3425.78</v>
      </c>
    </row>
    <row r="985" spans="1:4" x14ac:dyDescent="0.35">
      <c r="A985" s="165" t="s">
        <v>25</v>
      </c>
      <c r="B985" s="165" t="s">
        <v>26</v>
      </c>
      <c r="C985" s="166">
        <v>45953</v>
      </c>
      <c r="D985">
        <v>37518.53</v>
      </c>
    </row>
    <row r="986" spans="1:4" x14ac:dyDescent="0.35">
      <c r="A986" s="165" t="s">
        <v>25</v>
      </c>
      <c r="B986" s="165" t="s">
        <v>26</v>
      </c>
      <c r="C986" s="166">
        <v>45984</v>
      </c>
      <c r="D986">
        <v>77088.160000000003</v>
      </c>
    </row>
    <row r="987" spans="1:4" x14ac:dyDescent="0.35">
      <c r="A987" s="165" t="s">
        <v>25</v>
      </c>
      <c r="B987" s="165" t="s">
        <v>26</v>
      </c>
      <c r="C987" s="166">
        <v>46014</v>
      </c>
      <c r="D987">
        <v>793.11</v>
      </c>
    </row>
    <row r="988" spans="1:4" x14ac:dyDescent="0.35">
      <c r="A988" s="165" t="s">
        <v>25</v>
      </c>
      <c r="B988" s="165" t="s">
        <v>26</v>
      </c>
      <c r="C988" s="166">
        <v>45681</v>
      </c>
      <c r="D988">
        <v>56085.19</v>
      </c>
    </row>
    <row r="989" spans="1:4" x14ac:dyDescent="0.35">
      <c r="A989" s="165" t="s">
        <v>25</v>
      </c>
      <c r="B989" s="165" t="s">
        <v>26</v>
      </c>
      <c r="C989" s="166">
        <v>45712</v>
      </c>
      <c r="D989">
        <v>80483.460000000006</v>
      </c>
    </row>
    <row r="990" spans="1:4" x14ac:dyDescent="0.35">
      <c r="A990" s="165" t="s">
        <v>25</v>
      </c>
      <c r="B990" s="165" t="s">
        <v>26</v>
      </c>
      <c r="C990" s="166">
        <v>45740</v>
      </c>
      <c r="D990">
        <v>858.10999999999069</v>
      </c>
    </row>
    <row r="991" spans="1:4" x14ac:dyDescent="0.35">
      <c r="A991" s="165" t="s">
        <v>25</v>
      </c>
      <c r="B991" s="165" t="s">
        <v>26</v>
      </c>
      <c r="C991" s="166">
        <v>45771</v>
      </c>
      <c r="D991">
        <v>41587.229999999996</v>
      </c>
    </row>
    <row r="992" spans="1:4" x14ac:dyDescent="0.35">
      <c r="A992" s="165" t="s">
        <v>25</v>
      </c>
      <c r="B992" s="165" t="s">
        <v>26</v>
      </c>
      <c r="C992" s="166">
        <v>45801</v>
      </c>
      <c r="D992">
        <v>1598.1699999999953</v>
      </c>
    </row>
    <row r="993" spans="1:4" x14ac:dyDescent="0.35">
      <c r="A993" s="165" t="s">
        <v>25</v>
      </c>
      <c r="B993" s="165" t="s">
        <v>26</v>
      </c>
      <c r="C993" s="166">
        <v>45832</v>
      </c>
      <c r="D993">
        <v>1740.5799999999954</v>
      </c>
    </row>
    <row r="994" spans="1:4" x14ac:dyDescent="0.35">
      <c r="A994" s="165" t="s">
        <v>25</v>
      </c>
      <c r="B994" s="165" t="s">
        <v>26</v>
      </c>
      <c r="C994" s="166">
        <v>45862</v>
      </c>
      <c r="D994">
        <v>82357.839999999982</v>
      </c>
    </row>
    <row r="995" spans="1:4" x14ac:dyDescent="0.35">
      <c r="A995" s="165" t="s">
        <v>25</v>
      </c>
      <c r="B995" s="165" t="s">
        <v>26</v>
      </c>
      <c r="C995" s="166">
        <v>45893</v>
      </c>
      <c r="D995">
        <v>1439.3599999999815</v>
      </c>
    </row>
    <row r="996" spans="1:4" x14ac:dyDescent="0.35">
      <c r="A996" s="165" t="s">
        <v>25</v>
      </c>
      <c r="B996" s="165" t="s">
        <v>26</v>
      </c>
      <c r="C996" s="166">
        <v>45924</v>
      </c>
      <c r="D996">
        <v>19549.449999999983</v>
      </c>
    </row>
    <row r="997" spans="1:4" x14ac:dyDescent="0.35">
      <c r="A997" s="165" t="s">
        <v>25</v>
      </c>
      <c r="B997" s="165" t="s">
        <v>26</v>
      </c>
      <c r="C997" s="166">
        <v>45954</v>
      </c>
      <c r="D997">
        <v>82128.879999999976</v>
      </c>
    </row>
    <row r="998" spans="1:4" x14ac:dyDescent="0.35">
      <c r="A998" s="165" t="s">
        <v>25</v>
      </c>
      <c r="B998" s="165" t="s">
        <v>26</v>
      </c>
      <c r="C998" s="166">
        <v>45985</v>
      </c>
      <c r="D998">
        <v>1439.3599999999815</v>
      </c>
    </row>
    <row r="999" spans="1:4" x14ac:dyDescent="0.35">
      <c r="A999" s="165" t="s">
        <v>25</v>
      </c>
      <c r="B999" s="165" t="s">
        <v>26</v>
      </c>
      <c r="C999" s="166">
        <v>46015</v>
      </c>
      <c r="D999">
        <v>32038.119999999981</v>
      </c>
    </row>
    <row r="1000" spans="1:4" x14ac:dyDescent="0.35">
      <c r="A1000" s="165" t="s">
        <v>25</v>
      </c>
      <c r="B1000" s="165" t="s">
        <v>26</v>
      </c>
      <c r="C1000" s="166">
        <v>45682</v>
      </c>
      <c r="D1000">
        <v>118972.46</v>
      </c>
    </row>
    <row r="1001" spans="1:4" x14ac:dyDescent="0.35">
      <c r="A1001" s="165" t="s">
        <v>25</v>
      </c>
      <c r="B1001" s="165" t="s">
        <v>26</v>
      </c>
      <c r="C1001" s="166">
        <v>45713</v>
      </c>
      <c r="D1001">
        <v>885.69</v>
      </c>
    </row>
    <row r="1002" spans="1:4" x14ac:dyDescent="0.35">
      <c r="A1002" s="165" t="s">
        <v>25</v>
      </c>
      <c r="B1002" s="165" t="s">
        <v>26</v>
      </c>
      <c r="C1002" s="166">
        <v>45741</v>
      </c>
      <c r="D1002">
        <v>38977.18</v>
      </c>
    </row>
    <row r="1003" spans="1:4" x14ac:dyDescent="0.35">
      <c r="A1003" s="165" t="s">
        <v>25</v>
      </c>
      <c r="B1003" s="165" t="s">
        <v>26</v>
      </c>
      <c r="C1003" s="166">
        <v>45772</v>
      </c>
      <c r="D1003">
        <v>60505.06</v>
      </c>
    </row>
    <row r="1004" spans="1:4" x14ac:dyDescent="0.35">
      <c r="A1004" s="165" t="s">
        <v>25</v>
      </c>
      <c r="B1004" s="165" t="s">
        <v>26</v>
      </c>
      <c r="C1004" s="166">
        <v>45802</v>
      </c>
      <c r="D1004">
        <v>37544.559999999998</v>
      </c>
    </row>
    <row r="1005" spans="1:4" x14ac:dyDescent="0.35">
      <c r="A1005" s="165" t="s">
        <v>25</v>
      </c>
      <c r="B1005" s="165" t="s">
        <v>26</v>
      </c>
      <c r="C1005" s="166">
        <v>45833</v>
      </c>
      <c r="D1005">
        <v>37544.559999999998</v>
      </c>
    </row>
    <row r="1006" spans="1:4" x14ac:dyDescent="0.35">
      <c r="A1006" s="165" t="s">
        <v>25</v>
      </c>
      <c r="B1006" s="165" t="s">
        <v>26</v>
      </c>
      <c r="C1006" s="166">
        <v>45863</v>
      </c>
      <c r="D1006">
        <v>37544.559999999998</v>
      </c>
    </row>
    <row r="1007" spans="1:4" x14ac:dyDescent="0.35">
      <c r="A1007" s="165" t="s">
        <v>25</v>
      </c>
      <c r="B1007" s="165" t="s">
        <v>26</v>
      </c>
      <c r="C1007" s="166">
        <v>45894</v>
      </c>
      <c r="D1007">
        <v>37544.559999999998</v>
      </c>
    </row>
    <row r="1008" spans="1:4" x14ac:dyDescent="0.35">
      <c r="A1008" s="165" t="s">
        <v>25</v>
      </c>
      <c r="B1008" s="165" t="s">
        <v>26</v>
      </c>
      <c r="C1008" s="166">
        <v>45925</v>
      </c>
      <c r="D1008">
        <v>37544.559999999998</v>
      </c>
    </row>
    <row r="1009" spans="1:4" x14ac:dyDescent="0.35">
      <c r="A1009" s="165" t="s">
        <v>25</v>
      </c>
      <c r="B1009" s="165" t="s">
        <v>26</v>
      </c>
      <c r="C1009" s="166">
        <v>45955</v>
      </c>
      <c r="D1009">
        <v>37544.559999999998</v>
      </c>
    </row>
    <row r="1010" spans="1:4" x14ac:dyDescent="0.35">
      <c r="A1010" s="165" t="s">
        <v>25</v>
      </c>
      <c r="B1010" s="165" t="s">
        <v>26</v>
      </c>
      <c r="C1010" s="166">
        <v>45986</v>
      </c>
      <c r="D1010">
        <v>37544.559999999998</v>
      </c>
    </row>
    <row r="1011" spans="1:4" x14ac:dyDescent="0.35">
      <c r="A1011" s="165" t="s">
        <v>25</v>
      </c>
      <c r="B1011" s="165" t="s">
        <v>26</v>
      </c>
      <c r="C1011" s="166">
        <v>46016</v>
      </c>
      <c r="D1011">
        <v>37544.559999999998</v>
      </c>
    </row>
    <row r="1012" spans="1:4" x14ac:dyDescent="0.35">
      <c r="A1012" s="165" t="s">
        <v>25</v>
      </c>
      <c r="B1012" s="165" t="s">
        <v>26</v>
      </c>
      <c r="C1012" s="166">
        <v>45683</v>
      </c>
      <c r="D1012">
        <v>37544.559999999998</v>
      </c>
    </row>
    <row r="1013" spans="1:4" x14ac:dyDescent="0.35">
      <c r="A1013" s="165" t="s">
        <v>25</v>
      </c>
      <c r="B1013" s="165" t="s">
        <v>26</v>
      </c>
      <c r="C1013" s="166">
        <v>45714</v>
      </c>
      <c r="D1013">
        <v>37544.559999999998</v>
      </c>
    </row>
    <row r="1014" spans="1:4" x14ac:dyDescent="0.35">
      <c r="A1014" s="165" t="s">
        <v>25</v>
      </c>
      <c r="B1014" s="165" t="s">
        <v>26</v>
      </c>
      <c r="C1014" s="166">
        <v>45742</v>
      </c>
      <c r="D1014">
        <v>37544.559999999998</v>
      </c>
    </row>
    <row r="1015" spans="1:4" x14ac:dyDescent="0.35">
      <c r="A1015" s="165" t="s">
        <v>25</v>
      </c>
      <c r="B1015" s="165" t="s">
        <v>26</v>
      </c>
      <c r="C1015" s="166">
        <v>45773</v>
      </c>
      <c r="D1015">
        <v>37544.559999999998</v>
      </c>
    </row>
    <row r="1016" spans="1:4" x14ac:dyDescent="0.35">
      <c r="A1016" s="165" t="s">
        <v>25</v>
      </c>
      <c r="B1016" s="165" t="s">
        <v>26</v>
      </c>
      <c r="C1016" s="166">
        <v>45803</v>
      </c>
      <c r="D1016">
        <v>37544.559999999998</v>
      </c>
    </row>
    <row r="1017" spans="1:4" x14ac:dyDescent="0.35">
      <c r="A1017" s="165" t="s">
        <v>25</v>
      </c>
      <c r="B1017" s="165" t="s">
        <v>26</v>
      </c>
      <c r="C1017" s="166">
        <v>45834</v>
      </c>
      <c r="D1017">
        <v>37544.559999999998</v>
      </c>
    </row>
    <row r="1018" spans="1:4" x14ac:dyDescent="0.35">
      <c r="A1018" s="165" t="s">
        <v>25</v>
      </c>
      <c r="B1018" s="165" t="s">
        <v>26</v>
      </c>
      <c r="C1018" s="166">
        <v>45864</v>
      </c>
      <c r="D1018">
        <v>37544.559999999998</v>
      </c>
    </row>
    <row r="1019" spans="1:4" x14ac:dyDescent="0.35">
      <c r="A1019" s="165" t="s">
        <v>25</v>
      </c>
      <c r="B1019" s="165" t="s">
        <v>26</v>
      </c>
      <c r="C1019" s="166">
        <v>45895</v>
      </c>
      <c r="D1019">
        <v>37544.559999999998</v>
      </c>
    </row>
    <row r="1020" spans="1:4" x14ac:dyDescent="0.35">
      <c r="A1020" s="165" t="s">
        <v>25</v>
      </c>
      <c r="B1020" s="165" t="s">
        <v>26</v>
      </c>
      <c r="C1020" s="166">
        <v>45926</v>
      </c>
      <c r="D1020">
        <v>37544.559999999998</v>
      </c>
    </row>
    <row r="1021" spans="1:4" x14ac:dyDescent="0.35">
      <c r="A1021" s="165" t="s">
        <v>25</v>
      </c>
      <c r="B1021" s="165" t="s">
        <v>26</v>
      </c>
      <c r="C1021" s="166">
        <v>45956</v>
      </c>
      <c r="D1021">
        <v>37544.559999999998</v>
      </c>
    </row>
    <row r="1022" spans="1:4" x14ac:dyDescent="0.35">
      <c r="A1022" s="165" t="s">
        <v>25</v>
      </c>
      <c r="B1022" s="165" t="s">
        <v>26</v>
      </c>
      <c r="C1022" s="166">
        <v>45987</v>
      </c>
      <c r="D1022">
        <v>37544.559999999998</v>
      </c>
    </row>
    <row r="1023" spans="1:4" x14ac:dyDescent="0.35">
      <c r="A1023" s="165" t="s">
        <v>25</v>
      </c>
      <c r="B1023" s="165" t="s">
        <v>26</v>
      </c>
      <c r="C1023" s="166">
        <v>46017</v>
      </c>
      <c r="D1023">
        <v>37544.559999999998</v>
      </c>
    </row>
    <row r="1024" spans="1:4" x14ac:dyDescent="0.35">
      <c r="A1024" s="165" t="s">
        <v>25</v>
      </c>
      <c r="B1024" s="165" t="s">
        <v>26</v>
      </c>
      <c r="C1024" s="166">
        <v>45684</v>
      </c>
      <c r="D1024">
        <v>37544.559999999998</v>
      </c>
    </row>
    <row r="1025" spans="1:4" x14ac:dyDescent="0.35">
      <c r="A1025" s="165" t="s">
        <v>25</v>
      </c>
      <c r="B1025" s="165" t="s">
        <v>26</v>
      </c>
      <c r="C1025" s="166">
        <v>45715</v>
      </c>
      <c r="D1025">
        <v>37544.559999999998</v>
      </c>
    </row>
    <row r="1026" spans="1:4" x14ac:dyDescent="0.35">
      <c r="A1026" s="165" t="s">
        <v>25</v>
      </c>
      <c r="B1026" s="165" t="s">
        <v>26</v>
      </c>
      <c r="C1026" s="166">
        <v>45743</v>
      </c>
      <c r="D1026">
        <v>37544.559999999998</v>
      </c>
    </row>
    <row r="1027" spans="1:4" x14ac:dyDescent="0.35">
      <c r="A1027" s="165" t="s">
        <v>25</v>
      </c>
      <c r="B1027" s="165" t="s">
        <v>26</v>
      </c>
      <c r="C1027" s="166">
        <v>45774</v>
      </c>
      <c r="D1027">
        <v>37544.559999999998</v>
      </c>
    </row>
    <row r="1028" spans="1:4" x14ac:dyDescent="0.35">
      <c r="A1028" s="165" t="s">
        <v>25</v>
      </c>
      <c r="B1028" s="165" t="s">
        <v>26</v>
      </c>
      <c r="C1028" s="166">
        <v>45804</v>
      </c>
      <c r="D1028">
        <v>37544.559999999998</v>
      </c>
    </row>
    <row r="1029" spans="1:4" x14ac:dyDescent="0.35">
      <c r="A1029" s="165" t="s">
        <v>25</v>
      </c>
      <c r="B1029" s="165" t="s">
        <v>26</v>
      </c>
      <c r="C1029" s="166">
        <v>45835</v>
      </c>
      <c r="D1029">
        <v>37544.559999999998</v>
      </c>
    </row>
    <row r="1030" spans="1:4" x14ac:dyDescent="0.35">
      <c r="A1030" s="165" t="s">
        <v>25</v>
      </c>
      <c r="B1030" s="165" t="s">
        <v>26</v>
      </c>
      <c r="C1030" s="166">
        <v>45865</v>
      </c>
      <c r="D1030">
        <v>37544.559999999998</v>
      </c>
    </row>
    <row r="1031" spans="1:4" x14ac:dyDescent="0.35">
      <c r="A1031" s="165" t="s">
        <v>25</v>
      </c>
      <c r="B1031" s="165" t="s">
        <v>26</v>
      </c>
      <c r="C1031" s="166">
        <v>45896</v>
      </c>
      <c r="D1031">
        <v>37544.559999999998</v>
      </c>
    </row>
    <row r="1032" spans="1:4" x14ac:dyDescent="0.35">
      <c r="A1032" s="165" t="s">
        <v>25</v>
      </c>
      <c r="B1032" s="165" t="s">
        <v>26</v>
      </c>
      <c r="C1032" s="166">
        <v>45927</v>
      </c>
      <c r="D1032">
        <v>37544.559999999998</v>
      </c>
    </row>
    <row r="1033" spans="1:4" x14ac:dyDescent="0.35">
      <c r="A1033" s="165" t="s">
        <v>25</v>
      </c>
      <c r="B1033" s="165" t="s">
        <v>26</v>
      </c>
      <c r="C1033" s="166">
        <v>45957</v>
      </c>
      <c r="D1033">
        <v>37544.559999999998</v>
      </c>
    </row>
    <row r="1034" spans="1:4" x14ac:dyDescent="0.35">
      <c r="A1034" s="165" t="s">
        <v>25</v>
      </c>
      <c r="B1034" s="165" t="s">
        <v>26</v>
      </c>
      <c r="C1034" s="166">
        <v>45988</v>
      </c>
      <c r="D1034">
        <v>37544.559999999998</v>
      </c>
    </row>
    <row r="1035" spans="1:4" x14ac:dyDescent="0.35">
      <c r="A1035" s="165" t="s">
        <v>25</v>
      </c>
      <c r="B1035" s="165" t="s">
        <v>26</v>
      </c>
      <c r="C1035" s="166">
        <v>46018</v>
      </c>
      <c r="D1035">
        <v>37544.559999999998</v>
      </c>
    </row>
    <row r="1036" spans="1:4" x14ac:dyDescent="0.35">
      <c r="A1036" s="165" t="s">
        <v>27</v>
      </c>
      <c r="B1036" s="165" t="s">
        <v>28</v>
      </c>
      <c r="C1036" s="166">
        <v>45676</v>
      </c>
      <c r="D1036">
        <v>-6848.59</v>
      </c>
    </row>
    <row r="1037" spans="1:4" x14ac:dyDescent="0.35">
      <c r="A1037" s="165" t="s">
        <v>27</v>
      </c>
      <c r="B1037" s="165" t="s">
        <v>28</v>
      </c>
      <c r="C1037" s="166">
        <v>45707</v>
      </c>
      <c r="D1037">
        <v>-7348.59</v>
      </c>
    </row>
    <row r="1038" spans="1:4" x14ac:dyDescent="0.35">
      <c r="A1038" s="165" t="s">
        <v>27</v>
      </c>
      <c r="B1038" s="165" t="s">
        <v>28</v>
      </c>
      <c r="C1038" s="166">
        <v>45735</v>
      </c>
      <c r="D1038">
        <v>-7218.5</v>
      </c>
    </row>
    <row r="1039" spans="1:4" x14ac:dyDescent="0.35">
      <c r="A1039" s="165" t="s">
        <v>27</v>
      </c>
      <c r="B1039" s="165" t="s">
        <v>28</v>
      </c>
      <c r="C1039" s="166">
        <v>45766</v>
      </c>
      <c r="D1039">
        <v>-7718.5</v>
      </c>
    </row>
    <row r="1040" spans="1:4" x14ac:dyDescent="0.35">
      <c r="A1040" s="165" t="s">
        <v>27</v>
      </c>
      <c r="B1040" s="165" t="s">
        <v>28</v>
      </c>
      <c r="C1040" s="166">
        <v>45796</v>
      </c>
      <c r="D1040">
        <v>-8218.5</v>
      </c>
    </row>
    <row r="1041" spans="1:4" x14ac:dyDescent="0.35">
      <c r="A1041" s="165" t="s">
        <v>27</v>
      </c>
      <c r="B1041" s="165" t="s">
        <v>28</v>
      </c>
      <c r="C1041" s="166">
        <v>45827</v>
      </c>
      <c r="D1041">
        <v>-8718.5</v>
      </c>
    </row>
    <row r="1042" spans="1:4" x14ac:dyDescent="0.35">
      <c r="A1042" s="165" t="s">
        <v>27</v>
      </c>
      <c r="B1042" s="165" t="s">
        <v>28</v>
      </c>
      <c r="C1042" s="166">
        <v>45857</v>
      </c>
      <c r="D1042">
        <v>-9218.5</v>
      </c>
    </row>
    <row r="1043" spans="1:4" x14ac:dyDescent="0.35">
      <c r="A1043" s="165" t="s">
        <v>27</v>
      </c>
      <c r="B1043" s="165" t="s">
        <v>28</v>
      </c>
      <c r="C1043" s="166">
        <v>45888</v>
      </c>
      <c r="D1043">
        <v>-9718.5</v>
      </c>
    </row>
    <row r="1044" spans="1:4" x14ac:dyDescent="0.35">
      <c r="A1044" s="165" t="s">
        <v>27</v>
      </c>
      <c r="B1044" s="165" t="s">
        <v>28</v>
      </c>
      <c r="C1044" s="166">
        <v>45919</v>
      </c>
      <c r="D1044">
        <v>-10218.5</v>
      </c>
    </row>
    <row r="1045" spans="1:4" x14ac:dyDescent="0.35">
      <c r="A1045" s="165" t="s">
        <v>27</v>
      </c>
      <c r="B1045" s="165" t="s">
        <v>28</v>
      </c>
      <c r="C1045" s="166">
        <v>45949</v>
      </c>
      <c r="D1045">
        <v>-10718.5</v>
      </c>
    </row>
    <row r="1046" spans="1:4" x14ac:dyDescent="0.35">
      <c r="A1046" s="165" t="s">
        <v>27</v>
      </c>
      <c r="B1046" s="165" t="s">
        <v>28</v>
      </c>
      <c r="C1046" s="166">
        <v>45980</v>
      </c>
      <c r="D1046">
        <v>-11218.5</v>
      </c>
    </row>
    <row r="1047" spans="1:4" x14ac:dyDescent="0.35">
      <c r="A1047" s="165" t="s">
        <v>27</v>
      </c>
      <c r="B1047" s="165" t="s">
        <v>28</v>
      </c>
      <c r="C1047" s="166">
        <v>46010</v>
      </c>
      <c r="D1047">
        <v>-667.92</v>
      </c>
    </row>
    <row r="1048" spans="1:4" x14ac:dyDescent="0.35">
      <c r="A1048" s="165" t="s">
        <v>27</v>
      </c>
      <c r="B1048" s="165" t="s">
        <v>28</v>
      </c>
      <c r="C1048" s="166">
        <v>45677</v>
      </c>
      <c r="D1048">
        <v>-1167.92</v>
      </c>
    </row>
    <row r="1049" spans="1:4" x14ac:dyDescent="0.35">
      <c r="A1049" s="165" t="s">
        <v>27</v>
      </c>
      <c r="B1049" s="165" t="s">
        <v>28</v>
      </c>
      <c r="C1049" s="166">
        <v>45708</v>
      </c>
      <c r="D1049">
        <v>-1667.92</v>
      </c>
    </row>
    <row r="1050" spans="1:4" x14ac:dyDescent="0.35">
      <c r="A1050" s="165" t="s">
        <v>27</v>
      </c>
      <c r="B1050" s="165" t="s">
        <v>28</v>
      </c>
      <c r="C1050" s="166">
        <v>45736</v>
      </c>
      <c r="D1050">
        <v>-1667.92</v>
      </c>
    </row>
    <row r="1051" spans="1:4" x14ac:dyDescent="0.35">
      <c r="A1051" s="165" t="s">
        <v>27</v>
      </c>
      <c r="B1051" s="165" t="s">
        <v>28</v>
      </c>
      <c r="C1051" s="166">
        <v>45767</v>
      </c>
      <c r="D1051">
        <v>-2167.92</v>
      </c>
    </row>
    <row r="1052" spans="1:4" x14ac:dyDescent="0.35">
      <c r="A1052" s="165" t="s">
        <v>27</v>
      </c>
      <c r="B1052" s="165" t="s">
        <v>28</v>
      </c>
      <c r="C1052" s="166">
        <v>45797</v>
      </c>
      <c r="D1052">
        <v>-2667.92</v>
      </c>
    </row>
    <row r="1053" spans="1:4" x14ac:dyDescent="0.35">
      <c r="A1053" s="165" t="s">
        <v>27</v>
      </c>
      <c r="B1053" s="165" t="s">
        <v>28</v>
      </c>
      <c r="C1053" s="166">
        <v>45828</v>
      </c>
      <c r="D1053">
        <v>-3167.92</v>
      </c>
    </row>
    <row r="1054" spans="1:4" x14ac:dyDescent="0.35">
      <c r="A1054" s="165" t="s">
        <v>27</v>
      </c>
      <c r="B1054" s="165" t="s">
        <v>28</v>
      </c>
      <c r="C1054" s="166">
        <v>45858</v>
      </c>
      <c r="D1054">
        <v>-3667.92</v>
      </c>
    </row>
    <row r="1055" spans="1:4" x14ac:dyDescent="0.35">
      <c r="A1055" s="165" t="s">
        <v>27</v>
      </c>
      <c r="B1055" s="165" t="s">
        <v>28</v>
      </c>
      <c r="C1055" s="166">
        <v>45889</v>
      </c>
      <c r="D1055">
        <v>-4167.92</v>
      </c>
    </row>
    <row r="1056" spans="1:4" x14ac:dyDescent="0.35">
      <c r="A1056" s="165" t="s">
        <v>27</v>
      </c>
      <c r="B1056" s="165" t="s">
        <v>28</v>
      </c>
      <c r="C1056" s="166">
        <v>45920</v>
      </c>
      <c r="D1056">
        <v>-4667.92</v>
      </c>
    </row>
    <row r="1057" spans="1:4" x14ac:dyDescent="0.35">
      <c r="A1057" s="165" t="s">
        <v>27</v>
      </c>
      <c r="B1057" s="165" t="s">
        <v>28</v>
      </c>
      <c r="C1057" s="166">
        <v>45950</v>
      </c>
      <c r="D1057">
        <v>-5167.92</v>
      </c>
    </row>
    <row r="1058" spans="1:4" x14ac:dyDescent="0.35">
      <c r="A1058" s="165" t="s">
        <v>27</v>
      </c>
      <c r="B1058" s="165" t="s">
        <v>28</v>
      </c>
      <c r="C1058" s="166">
        <v>45981</v>
      </c>
      <c r="D1058">
        <v>-5667.92</v>
      </c>
    </row>
    <row r="1059" spans="1:4" x14ac:dyDescent="0.35">
      <c r="A1059" s="165" t="s">
        <v>27</v>
      </c>
      <c r="B1059" s="165" t="s">
        <v>28</v>
      </c>
      <c r="C1059" s="166">
        <v>46011</v>
      </c>
      <c r="D1059">
        <v>-9783.92</v>
      </c>
    </row>
    <row r="1060" spans="1:4" x14ac:dyDescent="0.35">
      <c r="A1060" s="165" t="s">
        <v>27</v>
      </c>
      <c r="B1060" s="165" t="s">
        <v>28</v>
      </c>
      <c r="C1060" s="166">
        <v>45678</v>
      </c>
      <c r="D1060">
        <v>-10283.92</v>
      </c>
    </row>
    <row r="1061" spans="1:4" x14ac:dyDescent="0.35">
      <c r="A1061" s="165" t="s">
        <v>27</v>
      </c>
      <c r="B1061" s="165" t="s">
        <v>28</v>
      </c>
      <c r="C1061" s="166">
        <v>45709</v>
      </c>
      <c r="D1061">
        <v>-10783.92</v>
      </c>
    </row>
    <row r="1062" spans="1:4" x14ac:dyDescent="0.35">
      <c r="A1062" s="165" t="s">
        <v>27</v>
      </c>
      <c r="B1062" s="165" t="s">
        <v>28</v>
      </c>
      <c r="C1062" s="166">
        <v>45737</v>
      </c>
      <c r="D1062">
        <v>-11283.92</v>
      </c>
    </row>
    <row r="1063" spans="1:4" x14ac:dyDescent="0.35">
      <c r="A1063" s="165" t="s">
        <v>27</v>
      </c>
      <c r="B1063" s="165" t="s">
        <v>28</v>
      </c>
      <c r="C1063" s="166">
        <v>45768</v>
      </c>
      <c r="D1063">
        <v>-11783.92</v>
      </c>
    </row>
    <row r="1064" spans="1:4" x14ac:dyDescent="0.35">
      <c r="A1064" s="165" t="s">
        <v>27</v>
      </c>
      <c r="B1064" s="165" t="s">
        <v>28</v>
      </c>
      <c r="C1064" s="166">
        <v>45798</v>
      </c>
      <c r="D1064">
        <v>-12283.92</v>
      </c>
    </row>
    <row r="1065" spans="1:4" x14ac:dyDescent="0.35">
      <c r="A1065" s="165" t="s">
        <v>27</v>
      </c>
      <c r="B1065" s="165" t="s">
        <v>28</v>
      </c>
      <c r="C1065" s="166">
        <v>45829</v>
      </c>
      <c r="D1065">
        <v>-3283.92</v>
      </c>
    </row>
    <row r="1066" spans="1:4" x14ac:dyDescent="0.35">
      <c r="A1066" s="165" t="s">
        <v>27</v>
      </c>
      <c r="B1066" s="165" t="s">
        <v>28</v>
      </c>
      <c r="C1066" s="166">
        <v>45859</v>
      </c>
      <c r="D1066">
        <v>-3783.92</v>
      </c>
    </row>
    <row r="1067" spans="1:4" x14ac:dyDescent="0.35">
      <c r="A1067" s="165" t="s">
        <v>27</v>
      </c>
      <c r="B1067" s="165" t="s">
        <v>28</v>
      </c>
      <c r="C1067" s="166">
        <v>45890</v>
      </c>
      <c r="D1067">
        <v>-4283.92</v>
      </c>
    </row>
    <row r="1068" spans="1:4" x14ac:dyDescent="0.35">
      <c r="A1068" s="165" t="s">
        <v>27</v>
      </c>
      <c r="B1068" s="165" t="s">
        <v>28</v>
      </c>
      <c r="C1068" s="166">
        <v>45921</v>
      </c>
      <c r="D1068">
        <v>-4783.92</v>
      </c>
    </row>
    <row r="1069" spans="1:4" x14ac:dyDescent="0.35">
      <c r="A1069" s="165" t="s">
        <v>27</v>
      </c>
      <c r="B1069" s="165" t="s">
        <v>28</v>
      </c>
      <c r="C1069" s="166">
        <v>45951</v>
      </c>
      <c r="D1069">
        <v>-5283.92</v>
      </c>
    </row>
    <row r="1070" spans="1:4" x14ac:dyDescent="0.35">
      <c r="A1070" s="165" t="s">
        <v>27</v>
      </c>
      <c r="B1070" s="165" t="s">
        <v>28</v>
      </c>
      <c r="C1070" s="166">
        <v>45991</v>
      </c>
      <c r="D1070">
        <v>0</v>
      </c>
    </row>
    <row r="1071" spans="1:4" x14ac:dyDescent="0.35">
      <c r="A1071" s="165" t="s">
        <v>27</v>
      </c>
      <c r="B1071" s="165" t="s">
        <v>28</v>
      </c>
      <c r="C1071" s="166">
        <v>46022</v>
      </c>
      <c r="D1071">
        <v>0</v>
      </c>
    </row>
    <row r="1072" spans="1:4" x14ac:dyDescent="0.35">
      <c r="A1072" s="165" t="s">
        <v>27</v>
      </c>
      <c r="B1072" s="165" t="s">
        <v>28</v>
      </c>
      <c r="C1072" s="166">
        <v>45679</v>
      </c>
      <c r="D1072">
        <v>0</v>
      </c>
    </row>
    <row r="1073" spans="1:4" x14ac:dyDescent="0.35">
      <c r="A1073" s="165" t="s">
        <v>27</v>
      </c>
      <c r="B1073" s="165" t="s">
        <v>28</v>
      </c>
      <c r="C1073" s="166">
        <v>45710</v>
      </c>
      <c r="D1073">
        <v>0</v>
      </c>
    </row>
    <row r="1074" spans="1:4" x14ac:dyDescent="0.35">
      <c r="A1074" s="165" t="s">
        <v>27</v>
      </c>
      <c r="B1074" s="165" t="s">
        <v>28</v>
      </c>
      <c r="C1074" s="166">
        <v>45738</v>
      </c>
      <c r="D1074">
        <v>0</v>
      </c>
    </row>
    <row r="1075" spans="1:4" x14ac:dyDescent="0.35">
      <c r="A1075" s="165" t="s">
        <v>27</v>
      </c>
      <c r="B1075" s="165" t="s">
        <v>28</v>
      </c>
      <c r="C1075" s="166">
        <v>45769</v>
      </c>
      <c r="D1075">
        <v>0</v>
      </c>
    </row>
    <row r="1076" spans="1:4" x14ac:dyDescent="0.35">
      <c r="A1076" s="165" t="s">
        <v>27</v>
      </c>
      <c r="B1076" s="165" t="s">
        <v>28</v>
      </c>
      <c r="C1076" s="166">
        <v>45799</v>
      </c>
      <c r="D1076">
        <v>0</v>
      </c>
    </row>
    <row r="1077" spans="1:4" x14ac:dyDescent="0.35">
      <c r="A1077" s="165" t="s">
        <v>27</v>
      </c>
      <c r="B1077" s="165" t="s">
        <v>28</v>
      </c>
      <c r="C1077" s="166">
        <v>45830</v>
      </c>
      <c r="D1077">
        <v>0</v>
      </c>
    </row>
    <row r="1078" spans="1:4" x14ac:dyDescent="0.35">
      <c r="A1078" s="165" t="s">
        <v>27</v>
      </c>
      <c r="B1078" s="165" t="s">
        <v>28</v>
      </c>
      <c r="C1078" s="166">
        <v>45860</v>
      </c>
      <c r="D1078">
        <v>0</v>
      </c>
    </row>
    <row r="1079" spans="1:4" x14ac:dyDescent="0.35">
      <c r="A1079" s="165" t="s">
        <v>27</v>
      </c>
      <c r="B1079" s="165" t="s">
        <v>28</v>
      </c>
      <c r="C1079" s="166">
        <v>45891</v>
      </c>
      <c r="D1079">
        <v>0</v>
      </c>
    </row>
    <row r="1080" spans="1:4" x14ac:dyDescent="0.35">
      <c r="A1080" s="165" t="s">
        <v>27</v>
      </c>
      <c r="B1080" s="165" t="s">
        <v>28</v>
      </c>
      <c r="C1080" s="166">
        <v>45922</v>
      </c>
      <c r="D1080">
        <v>0</v>
      </c>
    </row>
    <row r="1081" spans="1:4" x14ac:dyDescent="0.35">
      <c r="A1081" s="165" t="s">
        <v>27</v>
      </c>
      <c r="B1081" s="165" t="s">
        <v>28</v>
      </c>
      <c r="C1081" s="166">
        <v>45952</v>
      </c>
      <c r="D1081">
        <v>0</v>
      </c>
    </row>
    <row r="1082" spans="1:4" x14ac:dyDescent="0.35">
      <c r="A1082" s="165" t="s">
        <v>27</v>
      </c>
      <c r="B1082" s="165" t="s">
        <v>28</v>
      </c>
      <c r="C1082" s="166">
        <v>45983</v>
      </c>
      <c r="D1082">
        <v>0</v>
      </c>
    </row>
    <row r="1083" spans="1:4" x14ac:dyDescent="0.35">
      <c r="A1083" s="165" t="s">
        <v>27</v>
      </c>
      <c r="B1083" s="165" t="s">
        <v>28</v>
      </c>
      <c r="C1083" s="166">
        <v>46013</v>
      </c>
      <c r="D1083">
        <v>0</v>
      </c>
    </row>
    <row r="1084" spans="1:4" x14ac:dyDescent="0.35">
      <c r="A1084" s="165" t="s">
        <v>27</v>
      </c>
      <c r="B1084" s="165" t="s">
        <v>28</v>
      </c>
      <c r="C1084" s="166">
        <v>45680</v>
      </c>
      <c r="D1084">
        <v>0</v>
      </c>
    </row>
    <row r="1085" spans="1:4" x14ac:dyDescent="0.35">
      <c r="A1085" s="165" t="s">
        <v>27</v>
      </c>
      <c r="B1085" s="165" t="s">
        <v>28</v>
      </c>
      <c r="C1085" s="166">
        <v>45711</v>
      </c>
      <c r="D1085">
        <v>0</v>
      </c>
    </row>
    <row r="1086" spans="1:4" x14ac:dyDescent="0.35">
      <c r="A1086" s="165" t="s">
        <v>27</v>
      </c>
      <c r="B1086" s="165" t="s">
        <v>28</v>
      </c>
      <c r="C1086" s="166">
        <v>45739</v>
      </c>
      <c r="D1086">
        <v>0</v>
      </c>
    </row>
    <row r="1087" spans="1:4" x14ac:dyDescent="0.35">
      <c r="A1087" s="165" t="s">
        <v>27</v>
      </c>
      <c r="B1087" s="165" t="s">
        <v>28</v>
      </c>
      <c r="C1087" s="166">
        <v>45770</v>
      </c>
      <c r="D1087">
        <v>0</v>
      </c>
    </row>
    <row r="1088" spans="1:4" x14ac:dyDescent="0.35">
      <c r="A1088" s="165" t="s">
        <v>27</v>
      </c>
      <c r="B1088" s="165" t="s">
        <v>28</v>
      </c>
      <c r="C1088" s="166">
        <v>45800</v>
      </c>
      <c r="D1088">
        <v>-500</v>
      </c>
    </row>
    <row r="1089" spans="1:4" x14ac:dyDescent="0.35">
      <c r="A1089" s="165" t="s">
        <v>27</v>
      </c>
      <c r="B1089" s="165" t="s">
        <v>28</v>
      </c>
      <c r="C1089" s="166">
        <v>45831</v>
      </c>
      <c r="D1089">
        <v>-500</v>
      </c>
    </row>
    <row r="1090" spans="1:4" x14ac:dyDescent="0.35">
      <c r="A1090" s="165" t="s">
        <v>27</v>
      </c>
      <c r="B1090" s="165" t="s">
        <v>28</v>
      </c>
      <c r="C1090" s="166">
        <v>45861</v>
      </c>
      <c r="D1090">
        <v>-500</v>
      </c>
    </row>
    <row r="1091" spans="1:4" x14ac:dyDescent="0.35">
      <c r="A1091" s="165" t="s">
        <v>27</v>
      </c>
      <c r="B1091" s="165" t="s">
        <v>28</v>
      </c>
      <c r="C1091" s="166">
        <v>45892</v>
      </c>
      <c r="D1091">
        <v>-500</v>
      </c>
    </row>
    <row r="1092" spans="1:4" x14ac:dyDescent="0.35">
      <c r="A1092" s="165" t="s">
        <v>27</v>
      </c>
      <c r="B1092" s="165" t="s">
        <v>28</v>
      </c>
      <c r="C1092" s="166">
        <v>45923</v>
      </c>
      <c r="D1092">
        <v>-1000</v>
      </c>
    </row>
    <row r="1093" spans="1:4" x14ac:dyDescent="0.35">
      <c r="A1093" s="165" t="s">
        <v>27</v>
      </c>
      <c r="B1093" s="165" t="s">
        <v>28</v>
      </c>
      <c r="C1093" s="166">
        <v>45953</v>
      </c>
      <c r="D1093">
        <v>-1500</v>
      </c>
    </row>
    <row r="1094" spans="1:4" x14ac:dyDescent="0.35">
      <c r="A1094" s="165" t="s">
        <v>27</v>
      </c>
      <c r="B1094" s="165" t="s">
        <v>28</v>
      </c>
      <c r="C1094" s="166">
        <v>45984</v>
      </c>
      <c r="D1094">
        <v>-2000</v>
      </c>
    </row>
    <row r="1095" spans="1:4" x14ac:dyDescent="0.35">
      <c r="A1095" s="165" t="s">
        <v>27</v>
      </c>
      <c r="B1095" s="165" t="s">
        <v>28</v>
      </c>
      <c r="C1095" s="166">
        <v>46014</v>
      </c>
      <c r="D1095">
        <v>-2386</v>
      </c>
    </row>
    <row r="1096" spans="1:4" x14ac:dyDescent="0.35">
      <c r="A1096" s="165" t="s">
        <v>27</v>
      </c>
      <c r="B1096" s="165" t="s">
        <v>28</v>
      </c>
      <c r="C1096" s="166">
        <v>45681</v>
      </c>
      <c r="D1096">
        <v>-2901</v>
      </c>
    </row>
    <row r="1097" spans="1:4" x14ac:dyDescent="0.35">
      <c r="A1097" s="165" t="s">
        <v>27</v>
      </c>
      <c r="B1097" s="165" t="s">
        <v>28</v>
      </c>
      <c r="C1097" s="166">
        <v>45712</v>
      </c>
      <c r="D1097">
        <v>-3416</v>
      </c>
    </row>
    <row r="1098" spans="1:4" x14ac:dyDescent="0.35">
      <c r="A1098" s="165" t="s">
        <v>27</v>
      </c>
      <c r="B1098" s="165" t="s">
        <v>28</v>
      </c>
      <c r="C1098" s="166">
        <v>45740</v>
      </c>
      <c r="D1098">
        <v>-3931</v>
      </c>
    </row>
    <row r="1099" spans="1:4" x14ac:dyDescent="0.35">
      <c r="A1099" s="165" t="s">
        <v>27</v>
      </c>
      <c r="B1099" s="165" t="s">
        <v>28</v>
      </c>
      <c r="C1099" s="166">
        <v>45771</v>
      </c>
      <c r="D1099">
        <v>-4446</v>
      </c>
    </row>
    <row r="1100" spans="1:4" x14ac:dyDescent="0.35">
      <c r="A1100" s="165" t="s">
        <v>27</v>
      </c>
      <c r="B1100" s="165" t="s">
        <v>28</v>
      </c>
      <c r="C1100" s="166">
        <v>45801</v>
      </c>
      <c r="D1100">
        <v>-4795.41</v>
      </c>
    </row>
    <row r="1101" spans="1:4" x14ac:dyDescent="0.35">
      <c r="A1101" s="165" t="s">
        <v>27</v>
      </c>
      <c r="B1101" s="165" t="s">
        <v>28</v>
      </c>
      <c r="C1101" s="166">
        <v>45832</v>
      </c>
      <c r="D1101">
        <v>-5310.41</v>
      </c>
    </row>
    <row r="1102" spans="1:4" x14ac:dyDescent="0.35">
      <c r="A1102" s="165" t="s">
        <v>27</v>
      </c>
      <c r="B1102" s="165" t="s">
        <v>28</v>
      </c>
      <c r="C1102" s="166">
        <v>45862</v>
      </c>
      <c r="D1102">
        <v>-5825.41</v>
      </c>
    </row>
    <row r="1103" spans="1:4" x14ac:dyDescent="0.35">
      <c r="A1103" s="165" t="s">
        <v>27</v>
      </c>
      <c r="B1103" s="165" t="s">
        <v>28</v>
      </c>
      <c r="C1103" s="166">
        <v>45893</v>
      </c>
      <c r="D1103">
        <v>-6340.41</v>
      </c>
    </row>
    <row r="1104" spans="1:4" x14ac:dyDescent="0.35">
      <c r="A1104" s="165" t="s">
        <v>27</v>
      </c>
      <c r="B1104" s="165" t="s">
        <v>28</v>
      </c>
      <c r="C1104" s="166">
        <v>45924</v>
      </c>
      <c r="D1104">
        <v>-6855.41</v>
      </c>
    </row>
    <row r="1105" spans="1:4" x14ac:dyDescent="0.35">
      <c r="A1105" s="165" t="s">
        <v>27</v>
      </c>
      <c r="B1105" s="165" t="s">
        <v>28</v>
      </c>
      <c r="C1105" s="166">
        <v>45954</v>
      </c>
      <c r="D1105">
        <v>-7370.41</v>
      </c>
    </row>
    <row r="1106" spans="1:4" x14ac:dyDescent="0.35">
      <c r="A1106" s="165" t="s">
        <v>27</v>
      </c>
      <c r="B1106" s="165" t="s">
        <v>28</v>
      </c>
      <c r="C1106" s="166">
        <v>45985</v>
      </c>
      <c r="D1106">
        <v>-7885.41</v>
      </c>
    </row>
    <row r="1107" spans="1:4" x14ac:dyDescent="0.35">
      <c r="A1107" s="165" t="s">
        <v>27</v>
      </c>
      <c r="B1107" s="165" t="s">
        <v>28</v>
      </c>
      <c r="C1107" s="166">
        <v>46015</v>
      </c>
      <c r="D1107">
        <v>-8400.41</v>
      </c>
    </row>
    <row r="1108" spans="1:4" x14ac:dyDescent="0.35">
      <c r="A1108" s="165" t="s">
        <v>27</v>
      </c>
      <c r="B1108" s="165" t="s">
        <v>28</v>
      </c>
      <c r="C1108" s="166">
        <v>45682</v>
      </c>
      <c r="D1108">
        <v>-8925.7099999999991</v>
      </c>
    </row>
    <row r="1109" spans="1:4" x14ac:dyDescent="0.35">
      <c r="A1109" s="165" t="s">
        <v>27</v>
      </c>
      <c r="B1109" s="165" t="s">
        <v>28</v>
      </c>
      <c r="C1109" s="166">
        <v>45713</v>
      </c>
      <c r="D1109">
        <v>-9451.01</v>
      </c>
    </row>
    <row r="1110" spans="1:4" x14ac:dyDescent="0.35">
      <c r="A1110" s="165" t="s">
        <v>27</v>
      </c>
      <c r="B1110" s="165" t="s">
        <v>28</v>
      </c>
      <c r="C1110" s="166">
        <v>45741</v>
      </c>
      <c r="D1110">
        <v>-9976.31</v>
      </c>
    </row>
    <row r="1111" spans="1:4" x14ac:dyDescent="0.35">
      <c r="A1111" s="165" t="s">
        <v>27</v>
      </c>
      <c r="B1111" s="165" t="s">
        <v>28</v>
      </c>
      <c r="C1111" s="166">
        <v>45772</v>
      </c>
      <c r="D1111">
        <v>-10501.61</v>
      </c>
    </row>
    <row r="1112" spans="1:4" x14ac:dyDescent="0.35">
      <c r="A1112" s="165" t="s">
        <v>27</v>
      </c>
      <c r="B1112" s="165" t="s">
        <v>28</v>
      </c>
      <c r="C1112" s="166">
        <v>45802</v>
      </c>
      <c r="D1112">
        <v>-11026.91</v>
      </c>
    </row>
    <row r="1113" spans="1:4" x14ac:dyDescent="0.35">
      <c r="A1113" s="165" t="s">
        <v>27</v>
      </c>
      <c r="B1113" s="165" t="s">
        <v>28</v>
      </c>
      <c r="C1113" s="166">
        <v>45833</v>
      </c>
      <c r="D1113">
        <v>-11552.21</v>
      </c>
    </row>
    <row r="1114" spans="1:4" x14ac:dyDescent="0.35">
      <c r="A1114" s="165" t="s">
        <v>27</v>
      </c>
      <c r="B1114" s="165" t="s">
        <v>28</v>
      </c>
      <c r="C1114" s="166">
        <v>45863</v>
      </c>
      <c r="D1114">
        <v>-12077.509999999998</v>
      </c>
    </row>
    <row r="1115" spans="1:4" x14ac:dyDescent="0.35">
      <c r="A1115" s="165" t="s">
        <v>27</v>
      </c>
      <c r="B1115" s="165" t="s">
        <v>28</v>
      </c>
      <c r="C1115" s="166">
        <v>45894</v>
      </c>
      <c r="D1115">
        <v>-12602.809999999998</v>
      </c>
    </row>
    <row r="1116" spans="1:4" x14ac:dyDescent="0.35">
      <c r="A1116" s="165" t="s">
        <v>27</v>
      </c>
      <c r="B1116" s="165" t="s">
        <v>28</v>
      </c>
      <c r="C1116" s="166">
        <v>45925</v>
      </c>
      <c r="D1116">
        <v>-13128.109999999997</v>
      </c>
    </row>
    <row r="1117" spans="1:4" x14ac:dyDescent="0.35">
      <c r="A1117" s="165" t="s">
        <v>27</v>
      </c>
      <c r="B1117" s="165" t="s">
        <v>28</v>
      </c>
      <c r="C1117" s="166">
        <v>45955</v>
      </c>
      <c r="D1117">
        <v>-13653.409999999996</v>
      </c>
    </row>
    <row r="1118" spans="1:4" x14ac:dyDescent="0.35">
      <c r="A1118" s="165" t="s">
        <v>27</v>
      </c>
      <c r="B1118" s="165" t="s">
        <v>28</v>
      </c>
      <c r="C1118" s="166">
        <v>45986</v>
      </c>
      <c r="D1118">
        <v>-14178.709999999995</v>
      </c>
    </row>
    <row r="1119" spans="1:4" x14ac:dyDescent="0.35">
      <c r="A1119" s="165" t="s">
        <v>27</v>
      </c>
      <c r="B1119" s="165" t="s">
        <v>28</v>
      </c>
      <c r="C1119" s="166">
        <v>46016</v>
      </c>
      <c r="D1119">
        <v>-14704.009999999995</v>
      </c>
    </row>
    <row r="1120" spans="1:4" x14ac:dyDescent="0.35">
      <c r="A1120" s="165" t="s">
        <v>27</v>
      </c>
      <c r="B1120" s="165" t="s">
        <v>28</v>
      </c>
      <c r="C1120" s="166">
        <v>45683</v>
      </c>
      <c r="D1120">
        <v>-15239.815999999995</v>
      </c>
    </row>
    <row r="1121" spans="1:4" x14ac:dyDescent="0.35">
      <c r="A1121" s="165" t="s">
        <v>27</v>
      </c>
      <c r="B1121" s="165" t="s">
        <v>28</v>
      </c>
      <c r="C1121" s="166">
        <v>45714</v>
      </c>
      <c r="D1121">
        <v>-15775.621999999996</v>
      </c>
    </row>
    <row r="1122" spans="1:4" x14ac:dyDescent="0.35">
      <c r="A1122" s="165" t="s">
        <v>27</v>
      </c>
      <c r="B1122" s="165" t="s">
        <v>28</v>
      </c>
      <c r="C1122" s="166">
        <v>45742</v>
      </c>
      <c r="D1122">
        <v>-16311.427999999996</v>
      </c>
    </row>
    <row r="1123" spans="1:4" x14ac:dyDescent="0.35">
      <c r="A1123" s="165" t="s">
        <v>27</v>
      </c>
      <c r="B1123" s="165" t="s">
        <v>28</v>
      </c>
      <c r="C1123" s="166">
        <v>45773</v>
      </c>
      <c r="D1123">
        <v>-16847.233999999997</v>
      </c>
    </row>
    <row r="1124" spans="1:4" x14ac:dyDescent="0.35">
      <c r="A1124" s="165" t="s">
        <v>27</v>
      </c>
      <c r="B1124" s="165" t="s">
        <v>28</v>
      </c>
      <c r="C1124" s="166">
        <v>45803</v>
      </c>
      <c r="D1124">
        <v>-17383.039999999997</v>
      </c>
    </row>
    <row r="1125" spans="1:4" x14ac:dyDescent="0.35">
      <c r="A1125" s="165" t="s">
        <v>27</v>
      </c>
      <c r="B1125" s="165" t="s">
        <v>28</v>
      </c>
      <c r="C1125" s="166">
        <v>45834</v>
      </c>
      <c r="D1125">
        <v>-17918.845999999998</v>
      </c>
    </row>
    <row r="1126" spans="1:4" x14ac:dyDescent="0.35">
      <c r="A1126" s="165" t="s">
        <v>27</v>
      </c>
      <c r="B1126" s="165" t="s">
        <v>28</v>
      </c>
      <c r="C1126" s="166">
        <v>45864</v>
      </c>
      <c r="D1126">
        <v>-18454.651999999998</v>
      </c>
    </row>
    <row r="1127" spans="1:4" x14ac:dyDescent="0.35">
      <c r="A1127" s="165" t="s">
        <v>27</v>
      </c>
      <c r="B1127" s="165" t="s">
        <v>28</v>
      </c>
      <c r="C1127" s="166">
        <v>45895</v>
      </c>
      <c r="D1127">
        <v>-18990.457999999999</v>
      </c>
    </row>
    <row r="1128" spans="1:4" x14ac:dyDescent="0.35">
      <c r="A1128" s="165" t="s">
        <v>27</v>
      </c>
      <c r="B1128" s="165" t="s">
        <v>28</v>
      </c>
      <c r="C1128" s="166">
        <v>45926</v>
      </c>
      <c r="D1128">
        <v>-19526.263999999999</v>
      </c>
    </row>
    <row r="1129" spans="1:4" x14ac:dyDescent="0.35">
      <c r="A1129" s="165" t="s">
        <v>27</v>
      </c>
      <c r="B1129" s="165" t="s">
        <v>28</v>
      </c>
      <c r="C1129" s="166">
        <v>45956</v>
      </c>
      <c r="D1129">
        <v>-20062.07</v>
      </c>
    </row>
    <row r="1130" spans="1:4" x14ac:dyDescent="0.35">
      <c r="A1130" s="165" t="s">
        <v>27</v>
      </c>
      <c r="B1130" s="165" t="s">
        <v>28</v>
      </c>
      <c r="C1130" s="166">
        <v>45987</v>
      </c>
      <c r="D1130">
        <v>-20597.876</v>
      </c>
    </row>
    <row r="1131" spans="1:4" x14ac:dyDescent="0.35">
      <c r="A1131" s="165" t="s">
        <v>27</v>
      </c>
      <c r="B1131" s="165" t="s">
        <v>28</v>
      </c>
      <c r="C1131" s="166">
        <v>46017</v>
      </c>
      <c r="D1131">
        <v>-21133.682000000001</v>
      </c>
    </row>
    <row r="1132" spans="1:4" x14ac:dyDescent="0.35">
      <c r="A1132" s="165" t="s">
        <v>27</v>
      </c>
      <c r="B1132" s="165" t="s">
        <v>28</v>
      </c>
      <c r="C1132" s="166">
        <v>45684</v>
      </c>
      <c r="D1132">
        <v>-21680.204120000002</v>
      </c>
    </row>
    <row r="1133" spans="1:4" x14ac:dyDescent="0.35">
      <c r="A1133" s="165" t="s">
        <v>27</v>
      </c>
      <c r="B1133" s="165" t="s">
        <v>28</v>
      </c>
      <c r="C1133" s="166">
        <v>45715</v>
      </c>
      <c r="D1133">
        <v>-22226.726240000004</v>
      </c>
    </row>
    <row r="1134" spans="1:4" x14ac:dyDescent="0.35">
      <c r="A1134" s="165" t="s">
        <v>27</v>
      </c>
      <c r="B1134" s="165" t="s">
        <v>28</v>
      </c>
      <c r="C1134" s="166">
        <v>45743</v>
      </c>
      <c r="D1134">
        <v>-22773.248360000005</v>
      </c>
    </row>
    <row r="1135" spans="1:4" x14ac:dyDescent="0.35">
      <c r="A1135" s="165" t="s">
        <v>27</v>
      </c>
      <c r="B1135" s="165" t="s">
        <v>28</v>
      </c>
      <c r="C1135" s="166">
        <v>45774</v>
      </c>
      <c r="D1135">
        <v>-23319.770480000007</v>
      </c>
    </row>
    <row r="1136" spans="1:4" x14ac:dyDescent="0.35">
      <c r="A1136" s="165" t="s">
        <v>27</v>
      </c>
      <c r="B1136" s="165" t="s">
        <v>28</v>
      </c>
      <c r="C1136" s="166">
        <v>45804</v>
      </c>
      <c r="D1136">
        <v>-23866.292600000008</v>
      </c>
    </row>
    <row r="1137" spans="1:4" x14ac:dyDescent="0.35">
      <c r="A1137" s="165" t="s">
        <v>27</v>
      </c>
      <c r="B1137" s="165" t="s">
        <v>28</v>
      </c>
      <c r="C1137" s="166">
        <v>45835</v>
      </c>
      <c r="D1137">
        <v>-24412.814720000009</v>
      </c>
    </row>
    <row r="1138" spans="1:4" x14ac:dyDescent="0.35">
      <c r="A1138" s="165" t="s">
        <v>27</v>
      </c>
      <c r="B1138" s="165" t="s">
        <v>28</v>
      </c>
      <c r="C1138" s="166">
        <v>45865</v>
      </c>
      <c r="D1138">
        <v>-24959.336840000011</v>
      </c>
    </row>
    <row r="1139" spans="1:4" x14ac:dyDescent="0.35">
      <c r="A1139" s="165" t="s">
        <v>27</v>
      </c>
      <c r="B1139" s="165" t="s">
        <v>28</v>
      </c>
      <c r="C1139" s="166">
        <v>45896</v>
      </c>
      <c r="D1139">
        <v>-25505.858960000012</v>
      </c>
    </row>
    <row r="1140" spans="1:4" x14ac:dyDescent="0.35">
      <c r="A1140" s="165" t="s">
        <v>27</v>
      </c>
      <c r="B1140" s="165" t="s">
        <v>28</v>
      </c>
      <c r="C1140" s="166">
        <v>45927</v>
      </c>
      <c r="D1140">
        <v>-26052.381080000014</v>
      </c>
    </row>
    <row r="1141" spans="1:4" x14ac:dyDescent="0.35">
      <c r="A1141" s="165" t="s">
        <v>27</v>
      </c>
      <c r="B1141" s="165" t="s">
        <v>28</v>
      </c>
      <c r="C1141" s="166">
        <v>45957</v>
      </c>
      <c r="D1141">
        <v>-26598.903200000015</v>
      </c>
    </row>
    <row r="1142" spans="1:4" x14ac:dyDescent="0.35">
      <c r="A1142" s="165" t="s">
        <v>27</v>
      </c>
      <c r="B1142" s="165" t="s">
        <v>28</v>
      </c>
      <c r="C1142" s="166">
        <v>45988</v>
      </c>
      <c r="D1142">
        <v>-27145.425320000017</v>
      </c>
    </row>
    <row r="1143" spans="1:4" x14ac:dyDescent="0.35">
      <c r="A1143" s="165" t="s">
        <v>27</v>
      </c>
      <c r="B1143" s="165" t="s">
        <v>28</v>
      </c>
      <c r="C1143" s="166">
        <v>46018</v>
      </c>
      <c r="D1143">
        <v>-27691.947440000018</v>
      </c>
    </row>
    <row r="1144" spans="1:4" x14ac:dyDescent="0.35">
      <c r="A1144" s="165" t="s">
        <v>29</v>
      </c>
      <c r="B1144" s="165"/>
      <c r="C1144" s="166">
        <v>45676</v>
      </c>
      <c r="D1144">
        <v>468387.08999999997</v>
      </c>
    </row>
    <row r="1145" spans="1:4" x14ac:dyDescent="0.35">
      <c r="A1145" s="165" t="s">
        <v>29</v>
      </c>
      <c r="B1145" s="165"/>
      <c r="C1145" s="166">
        <v>45707</v>
      </c>
      <c r="D1145">
        <v>441818.44</v>
      </c>
    </row>
    <row r="1146" spans="1:4" x14ac:dyDescent="0.35">
      <c r="A1146" s="165" t="s">
        <v>29</v>
      </c>
      <c r="B1146" s="165"/>
      <c r="C1146" s="166">
        <v>45735</v>
      </c>
      <c r="D1146">
        <v>538634.87</v>
      </c>
    </row>
    <row r="1147" spans="1:4" x14ac:dyDescent="0.35">
      <c r="A1147" s="165" t="s">
        <v>29</v>
      </c>
      <c r="B1147" s="165"/>
      <c r="C1147" s="166">
        <v>45766</v>
      </c>
      <c r="D1147">
        <v>441499.92000000004</v>
      </c>
    </row>
    <row r="1148" spans="1:4" x14ac:dyDescent="0.35">
      <c r="A1148" s="165" t="s">
        <v>29</v>
      </c>
      <c r="B1148" s="165"/>
      <c r="C1148" s="166">
        <v>45796</v>
      </c>
      <c r="D1148">
        <v>395652.44999999995</v>
      </c>
    </row>
    <row r="1149" spans="1:4" x14ac:dyDescent="0.35">
      <c r="A1149" s="165" t="s">
        <v>29</v>
      </c>
      <c r="B1149" s="165"/>
      <c r="C1149" s="166">
        <v>45827</v>
      </c>
      <c r="D1149">
        <v>426385.05999999994</v>
      </c>
    </row>
    <row r="1150" spans="1:4" x14ac:dyDescent="0.35">
      <c r="A1150" s="165" t="s">
        <v>29</v>
      </c>
      <c r="B1150" s="165"/>
      <c r="C1150" s="166">
        <v>45857</v>
      </c>
      <c r="D1150">
        <v>486623.87</v>
      </c>
    </row>
    <row r="1151" spans="1:4" x14ac:dyDescent="0.35">
      <c r="A1151" s="165" t="s">
        <v>29</v>
      </c>
      <c r="B1151" s="165"/>
      <c r="C1151" s="166">
        <v>45888</v>
      </c>
      <c r="D1151">
        <v>646992.31999999983</v>
      </c>
    </row>
    <row r="1152" spans="1:4" x14ac:dyDescent="0.35">
      <c r="A1152" s="165" t="s">
        <v>29</v>
      </c>
      <c r="B1152" s="165"/>
      <c r="C1152" s="166">
        <v>45919</v>
      </c>
      <c r="D1152">
        <v>472923.92999999993</v>
      </c>
    </row>
    <row r="1153" spans="1:4" x14ac:dyDescent="0.35">
      <c r="A1153" s="165" t="s">
        <v>29</v>
      </c>
      <c r="B1153" s="165"/>
      <c r="C1153" s="166">
        <v>45949</v>
      </c>
      <c r="D1153">
        <v>374789.54</v>
      </c>
    </row>
    <row r="1154" spans="1:4" x14ac:dyDescent="0.35">
      <c r="A1154" s="165" t="s">
        <v>29</v>
      </c>
      <c r="B1154" s="165"/>
      <c r="C1154" s="166">
        <v>45980</v>
      </c>
      <c r="D1154">
        <v>456749.29</v>
      </c>
    </row>
    <row r="1155" spans="1:4" x14ac:dyDescent="0.35">
      <c r="A1155" s="165" t="s">
        <v>29</v>
      </c>
      <c r="B1155" s="165"/>
      <c r="C1155" s="166">
        <v>46010</v>
      </c>
      <c r="D1155">
        <v>371235.11</v>
      </c>
    </row>
    <row r="1156" spans="1:4" x14ac:dyDescent="0.35">
      <c r="A1156" s="165" t="s">
        <v>29</v>
      </c>
      <c r="B1156" s="165"/>
      <c r="C1156" s="166">
        <v>45677</v>
      </c>
      <c r="D1156">
        <v>477902.99000000005</v>
      </c>
    </row>
    <row r="1157" spans="1:4" x14ac:dyDescent="0.35">
      <c r="A1157" s="165" t="s">
        <v>29</v>
      </c>
      <c r="B1157" s="165"/>
      <c r="C1157" s="166">
        <v>45708</v>
      </c>
      <c r="D1157">
        <v>507372</v>
      </c>
    </row>
    <row r="1158" spans="1:4" x14ac:dyDescent="0.35">
      <c r="A1158" s="165" t="s">
        <v>29</v>
      </c>
      <c r="B1158" s="165"/>
      <c r="C1158" s="166">
        <v>45736</v>
      </c>
      <c r="D1158">
        <v>340911.47</v>
      </c>
    </row>
    <row r="1159" spans="1:4" x14ac:dyDescent="0.35">
      <c r="A1159" s="165" t="s">
        <v>29</v>
      </c>
      <c r="B1159" s="165"/>
      <c r="C1159" s="166">
        <v>45767</v>
      </c>
      <c r="D1159">
        <v>269033.64999999997</v>
      </c>
    </row>
    <row r="1160" spans="1:4" x14ac:dyDescent="0.35">
      <c r="A1160" s="165" t="s">
        <v>29</v>
      </c>
      <c r="B1160" s="165"/>
      <c r="C1160" s="166">
        <v>45797</v>
      </c>
      <c r="D1160">
        <v>255267.14999999997</v>
      </c>
    </row>
    <row r="1161" spans="1:4" x14ac:dyDescent="0.35">
      <c r="A1161" s="165" t="s">
        <v>29</v>
      </c>
      <c r="B1161" s="165"/>
      <c r="C1161" s="166">
        <v>45828</v>
      </c>
      <c r="D1161">
        <v>252423.87999999998</v>
      </c>
    </row>
    <row r="1162" spans="1:4" x14ac:dyDescent="0.35">
      <c r="A1162" s="165" t="s">
        <v>29</v>
      </c>
      <c r="B1162" s="165"/>
      <c r="C1162" s="166">
        <v>45858</v>
      </c>
      <c r="D1162">
        <v>255797.88999999998</v>
      </c>
    </row>
    <row r="1163" spans="1:4" x14ac:dyDescent="0.35">
      <c r="A1163" s="165" t="s">
        <v>29</v>
      </c>
      <c r="B1163" s="165"/>
      <c r="C1163" s="166">
        <v>45889</v>
      </c>
      <c r="D1163">
        <v>426166.19000000006</v>
      </c>
    </row>
    <row r="1164" spans="1:4" x14ac:dyDescent="0.35">
      <c r="A1164" s="165" t="s">
        <v>29</v>
      </c>
      <c r="B1164" s="165"/>
      <c r="C1164" s="166">
        <v>45920</v>
      </c>
      <c r="D1164">
        <v>196497.19999999995</v>
      </c>
    </row>
    <row r="1165" spans="1:4" x14ac:dyDescent="0.35">
      <c r="A1165" s="165" t="s">
        <v>29</v>
      </c>
      <c r="B1165" s="165"/>
      <c r="C1165" s="166">
        <v>45950</v>
      </c>
      <c r="D1165">
        <v>206469.29999999996</v>
      </c>
    </row>
    <row r="1166" spans="1:4" x14ac:dyDescent="0.35">
      <c r="A1166" s="165" t="s">
        <v>29</v>
      </c>
      <c r="B1166" s="165"/>
      <c r="C1166" s="166">
        <v>45981</v>
      </c>
      <c r="D1166">
        <v>289394.84999999998</v>
      </c>
    </row>
    <row r="1167" spans="1:4" x14ac:dyDescent="0.35">
      <c r="A1167" s="165" t="s">
        <v>29</v>
      </c>
      <c r="B1167" s="165"/>
      <c r="C1167" s="166">
        <v>46011</v>
      </c>
      <c r="D1167">
        <v>170913.45999999996</v>
      </c>
    </row>
    <row r="1168" spans="1:4" x14ac:dyDescent="0.35">
      <c r="A1168" s="165" t="s">
        <v>29</v>
      </c>
      <c r="B1168" s="165"/>
      <c r="C1168" s="166">
        <v>45678</v>
      </c>
      <c r="D1168">
        <v>152356.57</v>
      </c>
    </row>
    <row r="1169" spans="1:4" x14ac:dyDescent="0.35">
      <c r="A1169" s="165" t="s">
        <v>29</v>
      </c>
      <c r="B1169" s="165"/>
      <c r="C1169" s="166">
        <v>45709</v>
      </c>
      <c r="D1169">
        <v>174058.63999999998</v>
      </c>
    </row>
    <row r="1170" spans="1:4" x14ac:dyDescent="0.35">
      <c r="A1170" s="165" t="s">
        <v>29</v>
      </c>
      <c r="B1170" s="165"/>
      <c r="C1170" s="166">
        <v>45737</v>
      </c>
      <c r="D1170">
        <v>272172.60000000003</v>
      </c>
    </row>
    <row r="1171" spans="1:4" x14ac:dyDescent="0.35">
      <c r="A1171" s="165" t="s">
        <v>29</v>
      </c>
      <c r="B1171" s="165"/>
      <c r="C1171" s="166">
        <v>45768</v>
      </c>
      <c r="D1171">
        <v>261852.67999999996</v>
      </c>
    </row>
    <row r="1172" spans="1:4" x14ac:dyDescent="0.35">
      <c r="A1172" s="165" t="s">
        <v>29</v>
      </c>
      <c r="B1172" s="165"/>
      <c r="C1172" s="166">
        <v>45798</v>
      </c>
      <c r="D1172">
        <v>251861.66</v>
      </c>
    </row>
    <row r="1173" spans="1:4" x14ac:dyDescent="0.35">
      <c r="A1173" s="165" t="s">
        <v>29</v>
      </c>
      <c r="B1173" s="165"/>
      <c r="C1173" s="166">
        <v>45829</v>
      </c>
      <c r="D1173">
        <v>335188.33</v>
      </c>
    </row>
    <row r="1174" spans="1:4" x14ac:dyDescent="0.35">
      <c r="A1174" s="165" t="s">
        <v>29</v>
      </c>
      <c r="B1174" s="165"/>
      <c r="C1174" s="166">
        <v>45859</v>
      </c>
      <c r="D1174">
        <v>302823.11000000004</v>
      </c>
    </row>
    <row r="1175" spans="1:4" x14ac:dyDescent="0.35">
      <c r="A1175" s="165" t="s">
        <v>29</v>
      </c>
      <c r="B1175" s="165"/>
      <c r="C1175" s="166">
        <v>45890</v>
      </c>
      <c r="D1175">
        <v>376154.78</v>
      </c>
    </row>
    <row r="1176" spans="1:4" x14ac:dyDescent="0.35">
      <c r="A1176" s="165" t="s">
        <v>29</v>
      </c>
      <c r="B1176" s="165"/>
      <c r="C1176" s="166">
        <v>45921</v>
      </c>
      <c r="D1176">
        <v>279331.76</v>
      </c>
    </row>
    <row r="1177" spans="1:4" x14ac:dyDescent="0.35">
      <c r="A1177" s="165" t="s">
        <v>29</v>
      </c>
      <c r="B1177" s="165"/>
      <c r="C1177" s="166">
        <v>45951</v>
      </c>
      <c r="D1177">
        <v>345523.39</v>
      </c>
    </row>
    <row r="1178" spans="1:4" x14ac:dyDescent="0.35">
      <c r="A1178" s="165" t="s">
        <v>29</v>
      </c>
      <c r="B1178" s="165"/>
      <c r="C1178" s="166">
        <v>45991</v>
      </c>
      <c r="D1178">
        <v>289366.88</v>
      </c>
    </row>
    <row r="1179" spans="1:4" x14ac:dyDescent="0.35">
      <c r="A1179" s="165" t="s">
        <v>29</v>
      </c>
      <c r="B1179" s="165"/>
      <c r="C1179" s="166">
        <v>46022</v>
      </c>
      <c r="D1179">
        <v>249621.89999999997</v>
      </c>
    </row>
    <row r="1180" spans="1:4" x14ac:dyDescent="0.35">
      <c r="A1180" s="165" t="s">
        <v>29</v>
      </c>
      <c r="B1180" s="165"/>
      <c r="C1180" s="166">
        <v>45679</v>
      </c>
      <c r="D1180">
        <v>302259.73</v>
      </c>
    </row>
    <row r="1181" spans="1:4" x14ac:dyDescent="0.35">
      <c r="A1181" s="165" t="s">
        <v>29</v>
      </c>
      <c r="B1181" s="165"/>
      <c r="C1181" s="166">
        <v>45710</v>
      </c>
      <c r="D1181">
        <v>352713.3</v>
      </c>
    </row>
    <row r="1182" spans="1:4" x14ac:dyDescent="0.35">
      <c r="A1182" s="165" t="s">
        <v>29</v>
      </c>
      <c r="B1182" s="165"/>
      <c r="C1182" s="166">
        <v>45738</v>
      </c>
      <c r="D1182">
        <v>244678.62999999998</v>
      </c>
    </row>
    <row r="1183" spans="1:4" x14ac:dyDescent="0.35">
      <c r="A1183" s="165" t="s">
        <v>29</v>
      </c>
      <c r="B1183" s="165"/>
      <c r="C1183" s="166">
        <v>45769</v>
      </c>
      <c r="D1183">
        <v>282037.57999999996</v>
      </c>
    </row>
    <row r="1184" spans="1:4" x14ac:dyDescent="0.35">
      <c r="A1184" s="165" t="s">
        <v>29</v>
      </c>
      <c r="B1184" s="165"/>
      <c r="C1184" s="166">
        <v>45799</v>
      </c>
      <c r="D1184">
        <v>306638.86</v>
      </c>
    </row>
    <row r="1185" spans="1:4" x14ac:dyDescent="0.35">
      <c r="A1185" s="165" t="s">
        <v>29</v>
      </c>
      <c r="B1185" s="165"/>
      <c r="C1185" s="166">
        <v>45830</v>
      </c>
      <c r="D1185">
        <v>331848.90999999997</v>
      </c>
    </row>
    <row r="1186" spans="1:4" x14ac:dyDescent="0.35">
      <c r="A1186" s="165" t="s">
        <v>29</v>
      </c>
      <c r="B1186" s="165"/>
      <c r="C1186" s="166">
        <v>45860</v>
      </c>
      <c r="D1186">
        <v>354924.73</v>
      </c>
    </row>
    <row r="1187" spans="1:4" x14ac:dyDescent="0.35">
      <c r="A1187" s="165" t="s">
        <v>29</v>
      </c>
      <c r="B1187" s="165"/>
      <c r="C1187" s="166">
        <v>45891</v>
      </c>
      <c r="D1187">
        <v>406697.26</v>
      </c>
    </row>
    <row r="1188" spans="1:4" x14ac:dyDescent="0.35">
      <c r="A1188" s="165" t="s">
        <v>29</v>
      </c>
      <c r="B1188" s="165"/>
      <c r="C1188" s="166">
        <v>45922</v>
      </c>
      <c r="D1188">
        <v>358122.57999999996</v>
      </c>
    </row>
    <row r="1189" spans="1:4" x14ac:dyDescent="0.35">
      <c r="A1189" s="165" t="s">
        <v>29</v>
      </c>
      <c r="B1189" s="165"/>
      <c r="C1189" s="166">
        <v>45952</v>
      </c>
      <c r="D1189">
        <v>320138.74</v>
      </c>
    </row>
    <row r="1190" spans="1:4" x14ac:dyDescent="0.35">
      <c r="A1190" s="165" t="s">
        <v>29</v>
      </c>
      <c r="B1190" s="165"/>
      <c r="C1190" s="166">
        <v>45983</v>
      </c>
      <c r="D1190">
        <v>320624.65999999997</v>
      </c>
    </row>
    <row r="1191" spans="1:4" x14ac:dyDescent="0.35">
      <c r="A1191" s="165" t="s">
        <v>29</v>
      </c>
      <c r="B1191" s="165"/>
      <c r="C1191" s="166">
        <v>46013</v>
      </c>
      <c r="D1191">
        <v>260024.21999999997</v>
      </c>
    </row>
    <row r="1192" spans="1:4" x14ac:dyDescent="0.35">
      <c r="A1192" s="165" t="s">
        <v>29</v>
      </c>
      <c r="B1192" s="165"/>
      <c r="C1192" s="166">
        <v>45680</v>
      </c>
      <c r="D1192">
        <v>360615.51</v>
      </c>
    </row>
    <row r="1193" spans="1:4" x14ac:dyDescent="0.35">
      <c r="A1193" s="165" t="s">
        <v>29</v>
      </c>
      <c r="B1193" s="165"/>
      <c r="C1193" s="166">
        <v>45711</v>
      </c>
      <c r="D1193">
        <v>299663.94</v>
      </c>
    </row>
    <row r="1194" spans="1:4" x14ac:dyDescent="0.35">
      <c r="A1194" s="165" t="s">
        <v>29</v>
      </c>
      <c r="B1194" s="165"/>
      <c r="C1194" s="166">
        <v>45739</v>
      </c>
      <c r="D1194">
        <v>317608.23000000004</v>
      </c>
    </row>
    <row r="1195" spans="1:4" x14ac:dyDescent="0.35">
      <c r="A1195" s="165" t="s">
        <v>29</v>
      </c>
      <c r="B1195" s="165"/>
      <c r="C1195" s="166">
        <v>45770</v>
      </c>
      <c r="D1195">
        <v>331477.70999999996</v>
      </c>
    </row>
    <row r="1196" spans="1:4" x14ac:dyDescent="0.35">
      <c r="A1196" s="165" t="s">
        <v>29</v>
      </c>
      <c r="B1196" s="165"/>
      <c r="C1196" s="166">
        <v>45800</v>
      </c>
      <c r="D1196">
        <v>389601.72</v>
      </c>
    </row>
    <row r="1197" spans="1:4" x14ac:dyDescent="0.35">
      <c r="A1197" s="165" t="s">
        <v>29</v>
      </c>
      <c r="B1197" s="165"/>
      <c r="C1197" s="166">
        <v>45831</v>
      </c>
      <c r="D1197">
        <v>425634.73999999993</v>
      </c>
    </row>
    <row r="1198" spans="1:4" x14ac:dyDescent="0.35">
      <c r="A1198" s="165" t="s">
        <v>29</v>
      </c>
      <c r="B1198" s="165"/>
      <c r="C1198" s="166">
        <v>45861</v>
      </c>
      <c r="D1198">
        <v>409733.31</v>
      </c>
    </row>
    <row r="1199" spans="1:4" x14ac:dyDescent="0.35">
      <c r="A1199" s="165" t="s">
        <v>29</v>
      </c>
      <c r="B1199" s="165"/>
      <c r="C1199" s="166">
        <v>45892</v>
      </c>
      <c r="D1199">
        <v>495533.14</v>
      </c>
    </row>
    <row r="1200" spans="1:4" x14ac:dyDescent="0.35">
      <c r="A1200" s="165" t="s">
        <v>29</v>
      </c>
      <c r="B1200" s="165"/>
      <c r="C1200" s="166">
        <v>45923</v>
      </c>
      <c r="D1200">
        <v>386806.89</v>
      </c>
    </row>
    <row r="1201" spans="1:4" x14ac:dyDescent="0.35">
      <c r="A1201" s="165" t="s">
        <v>29</v>
      </c>
      <c r="B1201" s="165"/>
      <c r="C1201" s="166">
        <v>45953</v>
      </c>
      <c r="D1201">
        <v>398167.33999999997</v>
      </c>
    </row>
    <row r="1202" spans="1:4" x14ac:dyDescent="0.35">
      <c r="A1202" s="165" t="s">
        <v>29</v>
      </c>
      <c r="B1202" s="165"/>
      <c r="C1202" s="166">
        <v>45984</v>
      </c>
      <c r="D1202">
        <v>361365.39</v>
      </c>
    </row>
    <row r="1203" spans="1:4" x14ac:dyDescent="0.35">
      <c r="A1203" s="165" t="s">
        <v>29</v>
      </c>
      <c r="B1203" s="165"/>
      <c r="C1203" s="166">
        <v>46014</v>
      </c>
      <c r="D1203">
        <v>262107.51</v>
      </c>
    </row>
    <row r="1204" spans="1:4" x14ac:dyDescent="0.35">
      <c r="A1204" s="165" t="s">
        <v>29</v>
      </c>
      <c r="B1204" s="165"/>
      <c r="C1204" s="166">
        <v>45681</v>
      </c>
      <c r="D1204">
        <v>330270.00000000006</v>
      </c>
    </row>
    <row r="1205" spans="1:4" x14ac:dyDescent="0.35">
      <c r="A1205" s="165" t="s">
        <v>29</v>
      </c>
      <c r="B1205" s="165"/>
      <c r="C1205" s="166">
        <v>45712</v>
      </c>
      <c r="D1205">
        <v>380420.48000000004</v>
      </c>
    </row>
    <row r="1206" spans="1:4" x14ac:dyDescent="0.35">
      <c r="A1206" s="165" t="s">
        <v>29</v>
      </c>
      <c r="B1206" s="165"/>
      <c r="C1206" s="166">
        <v>45740</v>
      </c>
      <c r="D1206">
        <v>381906.09</v>
      </c>
    </row>
    <row r="1207" spans="1:4" x14ac:dyDescent="0.35">
      <c r="A1207" s="165" t="s">
        <v>29</v>
      </c>
      <c r="B1207" s="165"/>
      <c r="C1207" s="166">
        <v>45771</v>
      </c>
      <c r="D1207">
        <v>427113.33</v>
      </c>
    </row>
    <row r="1208" spans="1:4" x14ac:dyDescent="0.35">
      <c r="A1208" s="165" t="s">
        <v>29</v>
      </c>
      <c r="B1208" s="165"/>
      <c r="C1208" s="166">
        <v>45801</v>
      </c>
      <c r="D1208">
        <v>281784.75</v>
      </c>
    </row>
    <row r="1209" spans="1:4" x14ac:dyDescent="0.35">
      <c r="A1209" s="165" t="s">
        <v>29</v>
      </c>
      <c r="B1209" s="165"/>
      <c r="C1209" s="166">
        <v>45832</v>
      </c>
      <c r="D1209">
        <v>295806.09000000003</v>
      </c>
    </row>
    <row r="1210" spans="1:4" x14ac:dyDescent="0.35">
      <c r="A1210" s="165" t="s">
        <v>29</v>
      </c>
      <c r="B1210" s="165"/>
      <c r="C1210" s="166">
        <v>45862</v>
      </c>
      <c r="D1210">
        <v>423929.37</v>
      </c>
    </row>
    <row r="1211" spans="1:4" x14ac:dyDescent="0.35">
      <c r="A1211" s="165" t="s">
        <v>29</v>
      </c>
      <c r="B1211" s="165"/>
      <c r="C1211" s="166">
        <v>45893</v>
      </c>
      <c r="D1211">
        <v>545579.07000000007</v>
      </c>
    </row>
    <row r="1212" spans="1:4" x14ac:dyDescent="0.35">
      <c r="A1212" s="165" t="s">
        <v>29</v>
      </c>
      <c r="B1212" s="165"/>
      <c r="C1212" s="166">
        <v>45924</v>
      </c>
      <c r="D1212">
        <v>421175.22000000003</v>
      </c>
    </row>
    <row r="1213" spans="1:4" x14ac:dyDescent="0.35">
      <c r="A1213" s="165" t="s">
        <v>29</v>
      </c>
      <c r="B1213" s="165"/>
      <c r="C1213" s="166">
        <v>45954</v>
      </c>
      <c r="D1213">
        <v>437476.06000000011</v>
      </c>
    </row>
    <row r="1214" spans="1:4" x14ac:dyDescent="0.35">
      <c r="A1214" s="165" t="s">
        <v>29</v>
      </c>
      <c r="B1214" s="165"/>
      <c r="C1214" s="166">
        <v>45985</v>
      </c>
      <c r="D1214">
        <v>543920.23</v>
      </c>
    </row>
    <row r="1215" spans="1:4" x14ac:dyDescent="0.35">
      <c r="A1215" s="165" t="s">
        <v>29</v>
      </c>
      <c r="B1215" s="165"/>
      <c r="C1215" s="166">
        <v>46015</v>
      </c>
      <c r="D1215">
        <v>410826.05000000005</v>
      </c>
    </row>
    <row r="1216" spans="1:4" x14ac:dyDescent="0.35">
      <c r="A1216" s="165" t="s">
        <v>29</v>
      </c>
      <c r="B1216" s="165"/>
      <c r="C1216" s="166">
        <v>45682</v>
      </c>
      <c r="D1216">
        <v>419952.98000000004</v>
      </c>
    </row>
    <row r="1217" spans="1:4" x14ac:dyDescent="0.35">
      <c r="A1217" s="165" t="s">
        <v>29</v>
      </c>
      <c r="B1217" s="165"/>
      <c r="C1217" s="166">
        <v>45713</v>
      </c>
      <c r="D1217">
        <v>352364.68</v>
      </c>
    </row>
    <row r="1218" spans="1:4" x14ac:dyDescent="0.35">
      <c r="A1218" s="165" t="s">
        <v>29</v>
      </c>
      <c r="B1218" s="165"/>
      <c r="C1218" s="166">
        <v>45741</v>
      </c>
      <c r="D1218">
        <v>427332.42000000004</v>
      </c>
    </row>
    <row r="1219" spans="1:4" x14ac:dyDescent="0.35">
      <c r="A1219" s="165" t="s">
        <v>29</v>
      </c>
      <c r="B1219" s="165"/>
      <c r="C1219" s="166">
        <v>45772</v>
      </c>
      <c r="D1219">
        <v>348873.96</v>
      </c>
    </row>
    <row r="1220" spans="1:4" x14ac:dyDescent="0.35">
      <c r="A1220" s="165" t="s">
        <v>29</v>
      </c>
      <c r="B1220" s="165"/>
      <c r="C1220" s="166">
        <v>45802</v>
      </c>
      <c r="D1220">
        <v>288970.31499797961</v>
      </c>
    </row>
    <row r="1221" spans="1:4" x14ac:dyDescent="0.35">
      <c r="A1221" s="165" t="s">
        <v>29</v>
      </c>
      <c r="B1221" s="165"/>
      <c r="C1221" s="166">
        <v>45833</v>
      </c>
      <c r="D1221">
        <v>303405.29655628122</v>
      </c>
    </row>
    <row r="1222" spans="1:4" x14ac:dyDescent="0.35">
      <c r="A1222" s="165" t="s">
        <v>29</v>
      </c>
      <c r="B1222" s="165"/>
      <c r="C1222" s="166">
        <v>45863</v>
      </c>
      <c r="D1222">
        <v>354313.38078528212</v>
      </c>
    </row>
    <row r="1223" spans="1:4" x14ac:dyDescent="0.35">
      <c r="A1223" s="165" t="s">
        <v>29</v>
      </c>
      <c r="B1223" s="165"/>
      <c r="C1223" s="166">
        <v>45894</v>
      </c>
      <c r="D1223">
        <v>418470.94781082839</v>
      </c>
    </row>
    <row r="1224" spans="1:4" x14ac:dyDescent="0.35">
      <c r="A1224" s="165" t="s">
        <v>29</v>
      </c>
      <c r="B1224" s="165"/>
      <c r="C1224" s="166">
        <v>45925</v>
      </c>
      <c r="D1224">
        <v>298268.28047861787</v>
      </c>
    </row>
    <row r="1225" spans="1:4" x14ac:dyDescent="0.35">
      <c r="A1225" s="165" t="s">
        <v>29</v>
      </c>
      <c r="B1225" s="165"/>
      <c r="C1225" s="166">
        <v>45955</v>
      </c>
      <c r="D1225">
        <v>303770.96205908165</v>
      </c>
    </row>
    <row r="1226" spans="1:4" x14ac:dyDescent="0.35">
      <c r="A1226" s="165" t="s">
        <v>29</v>
      </c>
      <c r="B1226" s="165"/>
      <c r="C1226" s="166">
        <v>45986</v>
      </c>
      <c r="D1226">
        <v>326549.97627736314</v>
      </c>
    </row>
    <row r="1227" spans="1:4" x14ac:dyDescent="0.35">
      <c r="A1227" s="165" t="s">
        <v>29</v>
      </c>
      <c r="B1227" s="165"/>
      <c r="C1227" s="166">
        <v>46016</v>
      </c>
      <c r="D1227">
        <v>239260.47652299452</v>
      </c>
    </row>
    <row r="1228" spans="1:4" x14ac:dyDescent="0.35">
      <c r="A1228" s="165" t="s">
        <v>29</v>
      </c>
      <c r="B1228" s="165"/>
      <c r="C1228" s="166">
        <v>45683</v>
      </c>
      <c r="D1228">
        <v>331073.75480370771</v>
      </c>
    </row>
    <row r="1229" spans="1:4" x14ac:dyDescent="0.35">
      <c r="A1229" s="165" t="s">
        <v>29</v>
      </c>
      <c r="B1229" s="165"/>
      <c r="C1229" s="166">
        <v>45714</v>
      </c>
      <c r="D1229">
        <v>335135.00625559653</v>
      </c>
    </row>
    <row r="1230" spans="1:4" x14ac:dyDescent="0.35">
      <c r="A1230" s="165" t="s">
        <v>29</v>
      </c>
      <c r="B1230" s="165"/>
      <c r="C1230" s="166">
        <v>45742</v>
      </c>
      <c r="D1230">
        <v>366794.43971969309</v>
      </c>
    </row>
    <row r="1231" spans="1:4" x14ac:dyDescent="0.35">
      <c r="A1231" s="165" t="s">
        <v>29</v>
      </c>
      <c r="B1231" s="165"/>
      <c r="C1231" s="166">
        <v>45773</v>
      </c>
      <c r="D1231">
        <v>381259.63120920752</v>
      </c>
    </row>
    <row r="1232" spans="1:4" x14ac:dyDescent="0.35">
      <c r="A1232" s="165" t="s">
        <v>29</v>
      </c>
      <c r="B1232" s="165"/>
      <c r="C1232" s="166">
        <v>45803</v>
      </c>
      <c r="D1232">
        <v>330619.36471021199</v>
      </c>
    </row>
    <row r="1233" spans="1:4" x14ac:dyDescent="0.35">
      <c r="A1233" s="165" t="s">
        <v>29</v>
      </c>
      <c r="B1233" s="165"/>
      <c r="C1233" s="166">
        <v>45834</v>
      </c>
      <c r="D1233">
        <v>319476.21837453713</v>
      </c>
    </row>
    <row r="1234" spans="1:4" x14ac:dyDescent="0.35">
      <c r="A1234" s="165" t="s">
        <v>29</v>
      </c>
      <c r="B1234" s="165"/>
      <c r="C1234" s="166">
        <v>45864</v>
      </c>
      <c r="D1234">
        <v>456214.66843231639</v>
      </c>
    </row>
    <row r="1235" spans="1:4" x14ac:dyDescent="0.35">
      <c r="A1235" s="165" t="s">
        <v>29</v>
      </c>
      <c r="B1235" s="165"/>
      <c r="C1235" s="166">
        <v>45895</v>
      </c>
      <c r="D1235">
        <v>522720.81921155402</v>
      </c>
    </row>
    <row r="1236" spans="1:4" x14ac:dyDescent="0.35">
      <c r="A1236" s="165" t="s">
        <v>29</v>
      </c>
      <c r="B1236" s="165"/>
      <c r="C1236" s="166">
        <v>45926</v>
      </c>
      <c r="D1236">
        <v>307763.32064254821</v>
      </c>
    </row>
    <row r="1237" spans="1:4" x14ac:dyDescent="0.35">
      <c r="A1237" s="165" t="s">
        <v>29</v>
      </c>
      <c r="B1237" s="165"/>
      <c r="C1237" s="166">
        <v>45956</v>
      </c>
      <c r="D1237">
        <v>369548.01404556073</v>
      </c>
    </row>
    <row r="1238" spans="1:4" x14ac:dyDescent="0.35">
      <c r="A1238" s="165" t="s">
        <v>29</v>
      </c>
      <c r="B1238" s="165"/>
      <c r="C1238" s="166">
        <v>45987</v>
      </c>
      <c r="D1238">
        <v>391425.83496543521</v>
      </c>
    </row>
    <row r="1239" spans="1:4" x14ac:dyDescent="0.35">
      <c r="A1239" s="165" t="s">
        <v>29</v>
      </c>
      <c r="B1239" s="165"/>
      <c r="C1239" s="166">
        <v>46017</v>
      </c>
      <c r="D1239">
        <v>286319.29745915392</v>
      </c>
    </row>
    <row r="1240" spans="1:4" x14ac:dyDescent="0.35">
      <c r="A1240" s="165" t="s">
        <v>29</v>
      </c>
      <c r="B1240" s="165"/>
      <c r="C1240" s="166">
        <v>45684</v>
      </c>
      <c r="D1240">
        <v>378423.7127738538</v>
      </c>
    </row>
    <row r="1241" spans="1:4" x14ac:dyDescent="0.35">
      <c r="A1241" s="165" t="s">
        <v>29</v>
      </c>
      <c r="B1241" s="165"/>
      <c r="C1241" s="166">
        <v>45715</v>
      </c>
      <c r="D1241">
        <v>383140.55444546277</v>
      </c>
    </row>
    <row r="1242" spans="1:4" x14ac:dyDescent="0.35">
      <c r="A1242" s="165" t="s">
        <v>29</v>
      </c>
      <c r="B1242" s="165"/>
      <c r="C1242" s="166">
        <v>45743</v>
      </c>
      <c r="D1242">
        <v>419680.62384451932</v>
      </c>
    </row>
    <row r="1243" spans="1:4" x14ac:dyDescent="0.35">
      <c r="A1243" s="165" t="s">
        <v>29</v>
      </c>
      <c r="B1243" s="165"/>
      <c r="C1243" s="166">
        <v>45774</v>
      </c>
      <c r="D1243">
        <v>436434.688959711</v>
      </c>
    </row>
    <row r="1244" spans="1:4" x14ac:dyDescent="0.35">
      <c r="A1244" s="165" t="s">
        <v>29</v>
      </c>
      <c r="B1244" s="165"/>
      <c r="C1244" s="166">
        <v>45804</v>
      </c>
      <c r="D1244">
        <v>374406.20287374494</v>
      </c>
    </row>
    <row r="1245" spans="1:4" x14ac:dyDescent="0.35">
      <c r="A1245" s="165" t="s">
        <v>29</v>
      </c>
      <c r="B1245" s="165"/>
      <c r="C1245" s="166">
        <v>45835</v>
      </c>
      <c r="D1245">
        <v>360900.80599531293</v>
      </c>
    </row>
    <row r="1246" spans="1:4" x14ac:dyDescent="0.35">
      <c r="A1246" s="165" t="s">
        <v>29</v>
      </c>
      <c r="B1246" s="165"/>
      <c r="C1246" s="166">
        <v>45865</v>
      </c>
      <c r="D1246">
        <v>520551.98564395169</v>
      </c>
    </row>
    <row r="1247" spans="1:4" x14ac:dyDescent="0.35">
      <c r="A1247" s="165" t="s">
        <v>29</v>
      </c>
      <c r="B1247" s="165"/>
      <c r="C1247" s="166">
        <v>45896</v>
      </c>
      <c r="D1247">
        <v>598606.62444155302</v>
      </c>
    </row>
    <row r="1248" spans="1:4" x14ac:dyDescent="0.35">
      <c r="A1248" s="165" t="s">
        <v>29</v>
      </c>
      <c r="B1248" s="165"/>
      <c r="C1248" s="166">
        <v>45927</v>
      </c>
      <c r="D1248">
        <v>349457.94235528429</v>
      </c>
    </row>
    <row r="1249" spans="1:4" x14ac:dyDescent="0.35">
      <c r="A1249" s="165" t="s">
        <v>29</v>
      </c>
      <c r="B1249" s="165"/>
      <c r="C1249" s="166">
        <v>45957</v>
      </c>
      <c r="D1249">
        <v>420703.16693518509</v>
      </c>
    </row>
    <row r="1250" spans="1:4" x14ac:dyDescent="0.35">
      <c r="A1250" s="165" t="s">
        <v>29</v>
      </c>
      <c r="B1250" s="165"/>
      <c r="C1250" s="166">
        <v>45988</v>
      </c>
      <c r="D1250">
        <v>446051.30039263098</v>
      </c>
    </row>
    <row r="1251" spans="1:4" x14ac:dyDescent="0.35">
      <c r="A1251" s="165" t="s">
        <v>29</v>
      </c>
      <c r="B1251" s="165"/>
      <c r="C1251" s="166">
        <v>46018</v>
      </c>
      <c r="D1251">
        <v>324344.39296872931</v>
      </c>
    </row>
    <row r="1252" spans="1:4" x14ac:dyDescent="0.35">
      <c r="A1252" s="165" t="s">
        <v>30</v>
      </c>
      <c r="B1252" s="165" t="s">
        <v>31</v>
      </c>
      <c r="C1252" s="166">
        <v>45676</v>
      </c>
      <c r="D1252">
        <v>3493.01</v>
      </c>
    </row>
    <row r="1253" spans="1:4" x14ac:dyDescent="0.35">
      <c r="A1253" s="165" t="s">
        <v>30</v>
      </c>
      <c r="B1253" s="165" t="s">
        <v>31</v>
      </c>
      <c r="C1253" s="166">
        <v>45707</v>
      </c>
      <c r="D1253">
        <v>3175.46</v>
      </c>
    </row>
    <row r="1254" spans="1:4" x14ac:dyDescent="0.35">
      <c r="A1254" s="165" t="s">
        <v>30</v>
      </c>
      <c r="B1254" s="165" t="s">
        <v>31</v>
      </c>
      <c r="C1254" s="166">
        <v>45735</v>
      </c>
      <c r="D1254">
        <v>2857.91</v>
      </c>
    </row>
    <row r="1255" spans="1:4" x14ac:dyDescent="0.35">
      <c r="A1255" s="165" t="s">
        <v>30</v>
      </c>
      <c r="B1255" s="165" t="s">
        <v>31</v>
      </c>
      <c r="C1255" s="166">
        <v>45766</v>
      </c>
      <c r="D1255">
        <v>2540.36</v>
      </c>
    </row>
    <row r="1256" spans="1:4" x14ac:dyDescent="0.35">
      <c r="A1256" s="165" t="s">
        <v>30</v>
      </c>
      <c r="B1256" s="165" t="s">
        <v>31</v>
      </c>
      <c r="C1256" s="166">
        <v>45796</v>
      </c>
      <c r="D1256">
        <v>2222.81</v>
      </c>
    </row>
    <row r="1257" spans="1:4" x14ac:dyDescent="0.35">
      <c r="A1257" s="165" t="s">
        <v>30</v>
      </c>
      <c r="B1257" s="165" t="s">
        <v>31</v>
      </c>
      <c r="C1257" s="166">
        <v>45827</v>
      </c>
      <c r="D1257">
        <v>1905.26</v>
      </c>
    </row>
    <row r="1258" spans="1:4" x14ac:dyDescent="0.35">
      <c r="A1258" s="165" t="s">
        <v>30</v>
      </c>
      <c r="B1258" s="165" t="s">
        <v>31</v>
      </c>
      <c r="C1258" s="166">
        <v>45857</v>
      </c>
      <c r="D1258">
        <v>1587.71</v>
      </c>
    </row>
    <row r="1259" spans="1:4" x14ac:dyDescent="0.35">
      <c r="A1259" s="165" t="s">
        <v>30</v>
      </c>
      <c r="B1259" s="165" t="s">
        <v>31</v>
      </c>
      <c r="C1259" s="166">
        <v>45888</v>
      </c>
      <c r="D1259">
        <v>1270.1600000000001</v>
      </c>
    </row>
    <row r="1260" spans="1:4" x14ac:dyDescent="0.35">
      <c r="A1260" s="165" t="s">
        <v>30</v>
      </c>
      <c r="B1260" s="165" t="s">
        <v>31</v>
      </c>
      <c r="C1260" s="166">
        <v>45919</v>
      </c>
      <c r="D1260">
        <v>952.61</v>
      </c>
    </row>
    <row r="1261" spans="1:4" x14ac:dyDescent="0.35">
      <c r="A1261" s="165" t="s">
        <v>30</v>
      </c>
      <c r="B1261" s="165" t="s">
        <v>31</v>
      </c>
      <c r="C1261" s="166">
        <v>45949</v>
      </c>
      <c r="D1261">
        <v>635.05999999999995</v>
      </c>
    </row>
    <row r="1262" spans="1:4" x14ac:dyDescent="0.35">
      <c r="A1262" s="165" t="s">
        <v>30</v>
      </c>
      <c r="B1262" s="165" t="s">
        <v>31</v>
      </c>
      <c r="C1262" s="166">
        <v>45980</v>
      </c>
      <c r="D1262">
        <v>317.51</v>
      </c>
    </row>
    <row r="1263" spans="1:4" x14ac:dyDescent="0.35">
      <c r="A1263" s="165" t="s">
        <v>30</v>
      </c>
      <c r="B1263" s="165" t="s">
        <v>31</v>
      </c>
      <c r="C1263" s="166">
        <v>46010</v>
      </c>
      <c r="D1263">
        <v>936.81</v>
      </c>
    </row>
    <row r="1264" spans="1:4" x14ac:dyDescent="0.35">
      <c r="A1264" s="165" t="s">
        <v>30</v>
      </c>
      <c r="B1264" s="165" t="s">
        <v>31</v>
      </c>
      <c r="C1264" s="166">
        <v>45677</v>
      </c>
      <c r="D1264">
        <v>851.65</v>
      </c>
    </row>
    <row r="1265" spans="1:4" x14ac:dyDescent="0.35">
      <c r="A1265" s="165" t="s">
        <v>30</v>
      </c>
      <c r="B1265" s="165" t="s">
        <v>31</v>
      </c>
      <c r="C1265" s="166">
        <v>45708</v>
      </c>
      <c r="D1265">
        <v>766.49</v>
      </c>
    </row>
    <row r="1266" spans="1:4" x14ac:dyDescent="0.35">
      <c r="A1266" s="165" t="s">
        <v>30</v>
      </c>
      <c r="B1266" s="165" t="s">
        <v>31</v>
      </c>
      <c r="C1266" s="166">
        <v>45736</v>
      </c>
      <c r="D1266">
        <v>681.33</v>
      </c>
    </row>
    <row r="1267" spans="1:4" x14ac:dyDescent="0.35">
      <c r="A1267" s="165" t="s">
        <v>30</v>
      </c>
      <c r="B1267" s="165" t="s">
        <v>31</v>
      </c>
      <c r="C1267" s="166">
        <v>45767</v>
      </c>
      <c r="D1267">
        <v>596.16999999999996</v>
      </c>
    </row>
    <row r="1268" spans="1:4" x14ac:dyDescent="0.35">
      <c r="A1268" s="165" t="s">
        <v>30</v>
      </c>
      <c r="B1268" s="165" t="s">
        <v>31</v>
      </c>
      <c r="C1268" s="166">
        <v>45797</v>
      </c>
      <c r="D1268">
        <v>9985.39</v>
      </c>
    </row>
    <row r="1269" spans="1:4" x14ac:dyDescent="0.35">
      <c r="A1269" s="165" t="s">
        <v>30</v>
      </c>
      <c r="B1269" s="165" t="s">
        <v>31</v>
      </c>
      <c r="C1269" s="166">
        <v>45828</v>
      </c>
      <c r="D1269">
        <v>9900.23</v>
      </c>
    </row>
    <row r="1270" spans="1:4" x14ac:dyDescent="0.35">
      <c r="A1270" s="165" t="s">
        <v>30</v>
      </c>
      <c r="B1270" s="165" t="s">
        <v>31</v>
      </c>
      <c r="C1270" s="166">
        <v>45858</v>
      </c>
      <c r="D1270">
        <v>9815.07</v>
      </c>
    </row>
    <row r="1271" spans="1:4" x14ac:dyDescent="0.35">
      <c r="A1271" s="165" t="s">
        <v>30</v>
      </c>
      <c r="B1271" s="165" t="s">
        <v>31</v>
      </c>
      <c r="C1271" s="166">
        <v>45889</v>
      </c>
      <c r="D1271">
        <v>9729.909999999998</v>
      </c>
    </row>
    <row r="1272" spans="1:4" x14ac:dyDescent="0.35">
      <c r="A1272" s="165" t="s">
        <v>30</v>
      </c>
      <c r="B1272" s="165" t="s">
        <v>31</v>
      </c>
      <c r="C1272" s="166">
        <v>45920</v>
      </c>
      <c r="D1272">
        <v>9644.7499999999982</v>
      </c>
    </row>
    <row r="1273" spans="1:4" x14ac:dyDescent="0.35">
      <c r="A1273" s="165" t="s">
        <v>30</v>
      </c>
      <c r="B1273" s="165" t="s">
        <v>31</v>
      </c>
      <c r="C1273" s="166">
        <v>45950</v>
      </c>
      <c r="D1273">
        <v>18318.189999999999</v>
      </c>
    </row>
    <row r="1274" spans="1:4" x14ac:dyDescent="0.35">
      <c r="A1274" s="165" t="s">
        <v>30</v>
      </c>
      <c r="B1274" s="165" t="s">
        <v>31</v>
      </c>
      <c r="C1274" s="166">
        <v>45981</v>
      </c>
      <c r="D1274">
        <v>24833.03</v>
      </c>
    </row>
    <row r="1275" spans="1:4" x14ac:dyDescent="0.35">
      <c r="A1275" s="165" t="s">
        <v>30</v>
      </c>
      <c r="B1275" s="165" t="s">
        <v>31</v>
      </c>
      <c r="C1275" s="166">
        <v>46011</v>
      </c>
      <c r="D1275">
        <v>30949.57</v>
      </c>
    </row>
    <row r="1276" spans="1:4" x14ac:dyDescent="0.35">
      <c r="A1276" s="165" t="s">
        <v>30</v>
      </c>
      <c r="B1276" s="165" t="s">
        <v>31</v>
      </c>
      <c r="C1276" s="166">
        <v>45678</v>
      </c>
      <c r="D1276">
        <v>31392.67</v>
      </c>
    </row>
    <row r="1277" spans="1:4" x14ac:dyDescent="0.35">
      <c r="A1277" s="165" t="s">
        <v>30</v>
      </c>
      <c r="B1277" s="165" t="s">
        <v>31</v>
      </c>
      <c r="C1277" s="166">
        <v>45709</v>
      </c>
      <c r="D1277">
        <v>29744.42</v>
      </c>
    </row>
    <row r="1278" spans="1:4" x14ac:dyDescent="0.35">
      <c r="A1278" s="165" t="s">
        <v>30</v>
      </c>
      <c r="B1278" s="165" t="s">
        <v>31</v>
      </c>
      <c r="C1278" s="166">
        <v>45737</v>
      </c>
      <c r="D1278">
        <v>27123.71</v>
      </c>
    </row>
    <row r="1279" spans="1:4" x14ac:dyDescent="0.35">
      <c r="A1279" s="165" t="s">
        <v>30</v>
      </c>
      <c r="B1279" s="165" t="s">
        <v>31</v>
      </c>
      <c r="C1279" s="166">
        <v>45768</v>
      </c>
      <c r="D1279">
        <v>28354.83</v>
      </c>
    </row>
    <row r="1280" spans="1:4" x14ac:dyDescent="0.35">
      <c r="A1280" s="165" t="s">
        <v>30</v>
      </c>
      <c r="B1280" s="165" t="s">
        <v>31</v>
      </c>
      <c r="C1280" s="166">
        <v>45798</v>
      </c>
      <c r="D1280">
        <v>25271.39</v>
      </c>
    </row>
    <row r="1281" spans="1:4" x14ac:dyDescent="0.35">
      <c r="A1281" s="165" t="s">
        <v>30</v>
      </c>
      <c r="B1281" s="165" t="s">
        <v>31</v>
      </c>
      <c r="C1281" s="166">
        <v>45829</v>
      </c>
      <c r="D1281">
        <v>22987.96</v>
      </c>
    </row>
    <row r="1282" spans="1:4" x14ac:dyDescent="0.35">
      <c r="A1282" s="165" t="s">
        <v>30</v>
      </c>
      <c r="B1282" s="165" t="s">
        <v>31</v>
      </c>
      <c r="C1282" s="166">
        <v>45859</v>
      </c>
      <c r="D1282">
        <v>21194.32</v>
      </c>
    </row>
    <row r="1283" spans="1:4" x14ac:dyDescent="0.35">
      <c r="A1283" s="165" t="s">
        <v>30</v>
      </c>
      <c r="B1283" s="165" t="s">
        <v>31</v>
      </c>
      <c r="C1283" s="166">
        <v>45890</v>
      </c>
      <c r="D1283">
        <v>20088.64</v>
      </c>
    </row>
    <row r="1284" spans="1:4" x14ac:dyDescent="0.35">
      <c r="A1284" s="165" t="s">
        <v>30</v>
      </c>
      <c r="B1284" s="165" t="s">
        <v>31</v>
      </c>
      <c r="C1284" s="166">
        <v>45921</v>
      </c>
      <c r="D1284">
        <v>13764.38</v>
      </c>
    </row>
    <row r="1285" spans="1:4" x14ac:dyDescent="0.35">
      <c r="A1285" s="165" t="s">
        <v>30</v>
      </c>
      <c r="B1285" s="165" t="s">
        <v>31</v>
      </c>
      <c r="C1285" s="166">
        <v>45951</v>
      </c>
      <c r="D1285">
        <v>12045.9</v>
      </c>
    </row>
    <row r="1286" spans="1:4" x14ac:dyDescent="0.35">
      <c r="A1286" s="165" t="s">
        <v>30</v>
      </c>
      <c r="B1286" s="165" t="s">
        <v>31</v>
      </c>
      <c r="C1286" s="166">
        <v>45991</v>
      </c>
      <c r="D1286">
        <v>8773.27</v>
      </c>
    </row>
    <row r="1287" spans="1:4" x14ac:dyDescent="0.35">
      <c r="A1287" s="165" t="s">
        <v>30</v>
      </c>
      <c r="B1287" s="165" t="s">
        <v>31</v>
      </c>
      <c r="C1287" s="166">
        <v>46022</v>
      </c>
      <c r="D1287">
        <v>6148.04</v>
      </c>
    </row>
    <row r="1288" spans="1:4" x14ac:dyDescent="0.35">
      <c r="A1288" s="165" t="s">
        <v>30</v>
      </c>
      <c r="B1288" s="165" t="s">
        <v>31</v>
      </c>
      <c r="C1288" s="166">
        <v>45679</v>
      </c>
      <c r="D1288">
        <v>6035.56</v>
      </c>
    </row>
    <row r="1289" spans="1:4" x14ac:dyDescent="0.35">
      <c r="A1289" s="165" t="s">
        <v>30</v>
      </c>
      <c r="B1289" s="165" t="s">
        <v>31</v>
      </c>
      <c r="C1289" s="166">
        <v>45710</v>
      </c>
      <c r="D1289">
        <v>2545.3200000000002</v>
      </c>
    </row>
    <row r="1290" spans="1:4" x14ac:dyDescent="0.35">
      <c r="A1290" s="165" t="s">
        <v>30</v>
      </c>
      <c r="B1290" s="165" t="s">
        <v>31</v>
      </c>
      <c r="C1290" s="166">
        <v>45738</v>
      </c>
      <c r="D1290">
        <v>1598.25</v>
      </c>
    </row>
    <row r="1291" spans="1:4" x14ac:dyDescent="0.35">
      <c r="A1291" s="165" t="s">
        <v>30</v>
      </c>
      <c r="B1291" s="165" t="s">
        <v>31</v>
      </c>
      <c r="C1291" s="166">
        <v>45769</v>
      </c>
      <c r="D1291">
        <v>3721.24</v>
      </c>
    </row>
    <row r="1292" spans="1:4" x14ac:dyDescent="0.35">
      <c r="A1292" s="165" t="s">
        <v>30</v>
      </c>
      <c r="B1292" s="165" t="s">
        <v>31</v>
      </c>
      <c r="C1292" s="166">
        <v>45799</v>
      </c>
      <c r="D1292">
        <v>1977.58</v>
      </c>
    </row>
    <row r="1293" spans="1:4" x14ac:dyDescent="0.35">
      <c r="A1293" s="165" t="s">
        <v>30</v>
      </c>
      <c r="B1293" s="165" t="s">
        <v>31</v>
      </c>
      <c r="C1293" s="166">
        <v>45830</v>
      </c>
      <c r="D1293">
        <v>1194.8699999999999</v>
      </c>
    </row>
    <row r="1294" spans="1:4" x14ac:dyDescent="0.35">
      <c r="A1294" s="165" t="s">
        <v>30</v>
      </c>
      <c r="B1294" s="165" t="s">
        <v>31</v>
      </c>
      <c r="C1294" s="166">
        <v>45860</v>
      </c>
      <c r="D1294">
        <v>1072.1500000000001</v>
      </c>
    </row>
    <row r="1295" spans="1:4" x14ac:dyDescent="0.35">
      <c r="A1295" s="165" t="s">
        <v>30</v>
      </c>
      <c r="B1295" s="165" t="s">
        <v>31</v>
      </c>
      <c r="C1295" s="166">
        <v>45891</v>
      </c>
      <c r="D1295">
        <v>2184.63</v>
      </c>
    </row>
    <row r="1296" spans="1:4" x14ac:dyDescent="0.35">
      <c r="A1296" s="165" t="s">
        <v>30</v>
      </c>
      <c r="B1296" s="165" t="s">
        <v>31</v>
      </c>
      <c r="C1296" s="166">
        <v>45922</v>
      </c>
      <c r="D1296">
        <v>2149.0300000000002</v>
      </c>
    </row>
    <row r="1297" spans="1:4" x14ac:dyDescent="0.35">
      <c r="A1297" s="165" t="s">
        <v>30</v>
      </c>
      <c r="B1297" s="165" t="s">
        <v>31</v>
      </c>
      <c r="C1297" s="166">
        <v>45952</v>
      </c>
      <c r="D1297">
        <v>1578.06</v>
      </c>
    </row>
    <row r="1298" spans="1:4" x14ac:dyDescent="0.35">
      <c r="A1298" s="165" t="s">
        <v>30</v>
      </c>
      <c r="B1298" s="165" t="s">
        <v>31</v>
      </c>
      <c r="C1298" s="166">
        <v>45983</v>
      </c>
      <c r="D1298">
        <v>1229.03</v>
      </c>
    </row>
    <row r="1299" spans="1:4" x14ac:dyDescent="0.35">
      <c r="A1299" s="165" t="s">
        <v>30</v>
      </c>
      <c r="B1299" s="165" t="s">
        <v>31</v>
      </c>
      <c r="C1299" s="166">
        <v>46013</v>
      </c>
      <c r="D1299">
        <v>1148.03</v>
      </c>
    </row>
    <row r="1300" spans="1:4" x14ac:dyDescent="0.35">
      <c r="A1300" s="165" t="s">
        <v>30</v>
      </c>
      <c r="B1300" s="165" t="s">
        <v>31</v>
      </c>
      <c r="C1300" s="166">
        <v>45680</v>
      </c>
      <c r="D1300">
        <v>1148.03</v>
      </c>
    </row>
    <row r="1301" spans="1:4" x14ac:dyDescent="0.35">
      <c r="A1301" s="165" t="s">
        <v>30</v>
      </c>
      <c r="B1301" s="165" t="s">
        <v>31</v>
      </c>
      <c r="C1301" s="166">
        <v>45711</v>
      </c>
      <c r="D1301">
        <v>986.03</v>
      </c>
    </row>
    <row r="1302" spans="1:4" x14ac:dyDescent="0.35">
      <c r="A1302" s="165" t="s">
        <v>30</v>
      </c>
      <c r="B1302" s="165" t="s">
        <v>31</v>
      </c>
      <c r="C1302" s="166">
        <v>45739</v>
      </c>
      <c r="D1302">
        <v>905.03</v>
      </c>
    </row>
    <row r="1303" spans="1:4" x14ac:dyDescent="0.35">
      <c r="A1303" s="165" t="s">
        <v>30</v>
      </c>
      <c r="B1303" s="165" t="s">
        <v>31</v>
      </c>
      <c r="C1303" s="166">
        <v>45770</v>
      </c>
      <c r="D1303">
        <v>824.03</v>
      </c>
    </row>
    <row r="1304" spans="1:4" x14ac:dyDescent="0.35">
      <c r="A1304" s="165" t="s">
        <v>30</v>
      </c>
      <c r="B1304" s="165" t="s">
        <v>31</v>
      </c>
      <c r="C1304" s="166">
        <v>45800</v>
      </c>
      <c r="D1304">
        <v>743.03</v>
      </c>
    </row>
    <row r="1305" spans="1:4" x14ac:dyDescent="0.35">
      <c r="A1305" s="165" t="s">
        <v>30</v>
      </c>
      <c r="B1305" s="165" t="s">
        <v>31</v>
      </c>
      <c r="C1305" s="166">
        <v>45831</v>
      </c>
      <c r="D1305">
        <v>662.03</v>
      </c>
    </row>
    <row r="1306" spans="1:4" x14ac:dyDescent="0.35">
      <c r="A1306" s="165" t="s">
        <v>30</v>
      </c>
      <c r="B1306" s="165" t="s">
        <v>31</v>
      </c>
      <c r="C1306" s="166">
        <v>45861</v>
      </c>
      <c r="D1306">
        <v>3634.92</v>
      </c>
    </row>
    <row r="1307" spans="1:4" x14ac:dyDescent="0.35">
      <c r="A1307" s="165" t="s">
        <v>30</v>
      </c>
      <c r="B1307" s="165" t="s">
        <v>31</v>
      </c>
      <c r="C1307" s="166">
        <v>45892</v>
      </c>
      <c r="D1307">
        <v>2590.96</v>
      </c>
    </row>
    <row r="1308" spans="1:4" x14ac:dyDescent="0.35">
      <c r="A1308" s="165" t="s">
        <v>30</v>
      </c>
      <c r="B1308" s="165" t="s">
        <v>31</v>
      </c>
      <c r="C1308" s="166">
        <v>45923</v>
      </c>
      <c r="D1308">
        <v>1628</v>
      </c>
    </row>
    <row r="1309" spans="1:4" x14ac:dyDescent="0.35">
      <c r="A1309" s="165" t="s">
        <v>30</v>
      </c>
      <c r="B1309" s="165" t="s">
        <v>31</v>
      </c>
      <c r="C1309" s="166">
        <v>45953</v>
      </c>
      <c r="D1309">
        <v>665.04</v>
      </c>
    </row>
    <row r="1310" spans="1:4" x14ac:dyDescent="0.35">
      <c r="A1310" s="165" t="s">
        <v>30</v>
      </c>
      <c r="B1310" s="165" t="s">
        <v>31</v>
      </c>
      <c r="C1310" s="166">
        <v>45984</v>
      </c>
      <c r="D1310">
        <v>7404.87</v>
      </c>
    </row>
    <row r="1311" spans="1:4" x14ac:dyDescent="0.35">
      <c r="A1311" s="165" t="s">
        <v>30</v>
      </c>
      <c r="B1311" s="165" t="s">
        <v>31</v>
      </c>
      <c r="C1311" s="166">
        <v>46014</v>
      </c>
      <c r="D1311">
        <v>19069.419999999998</v>
      </c>
    </row>
    <row r="1312" spans="1:4" x14ac:dyDescent="0.35">
      <c r="A1312" s="165" t="s">
        <v>30</v>
      </c>
      <c r="B1312" s="165" t="s">
        <v>31</v>
      </c>
      <c r="C1312" s="166">
        <v>45681</v>
      </c>
      <c r="D1312">
        <v>16772.510000000002</v>
      </c>
    </row>
    <row r="1313" spans="1:4" x14ac:dyDescent="0.35">
      <c r="A1313" s="165" t="s">
        <v>30</v>
      </c>
      <c r="B1313" s="165" t="s">
        <v>31</v>
      </c>
      <c r="C1313" s="166">
        <v>45712</v>
      </c>
      <c r="D1313">
        <v>14443.530000000002</v>
      </c>
    </row>
    <row r="1314" spans="1:4" x14ac:dyDescent="0.35">
      <c r="A1314" s="165" t="s">
        <v>30</v>
      </c>
      <c r="B1314" s="165" t="s">
        <v>31</v>
      </c>
      <c r="C1314" s="166">
        <v>45740</v>
      </c>
      <c r="D1314">
        <v>13328.200000000003</v>
      </c>
    </row>
    <row r="1315" spans="1:4" x14ac:dyDescent="0.35">
      <c r="A1315" s="165" t="s">
        <v>30</v>
      </c>
      <c r="B1315" s="165" t="s">
        <v>31</v>
      </c>
      <c r="C1315" s="166">
        <v>45771</v>
      </c>
      <c r="D1315">
        <v>11756.100000000002</v>
      </c>
    </row>
    <row r="1316" spans="1:4" x14ac:dyDescent="0.35">
      <c r="A1316" s="165" t="s">
        <v>30</v>
      </c>
      <c r="B1316" s="165" t="s">
        <v>31</v>
      </c>
      <c r="C1316" s="166">
        <v>45801</v>
      </c>
      <c r="D1316">
        <v>11190.350000000002</v>
      </c>
    </row>
    <row r="1317" spans="1:4" x14ac:dyDescent="0.35">
      <c r="A1317" s="165" t="s">
        <v>30</v>
      </c>
      <c r="B1317" s="165" t="s">
        <v>31</v>
      </c>
      <c r="C1317" s="166">
        <v>45832</v>
      </c>
      <c r="D1317">
        <v>9541.3100000000031</v>
      </c>
    </row>
    <row r="1318" spans="1:4" x14ac:dyDescent="0.35">
      <c r="A1318" s="165" t="s">
        <v>30</v>
      </c>
      <c r="B1318" s="165" t="s">
        <v>31</v>
      </c>
      <c r="C1318" s="166">
        <v>45862</v>
      </c>
      <c r="D1318">
        <v>8770.9200000000019</v>
      </c>
    </row>
    <row r="1319" spans="1:4" x14ac:dyDescent="0.35">
      <c r="A1319" s="165" t="s">
        <v>30</v>
      </c>
      <c r="B1319" s="165" t="s">
        <v>31</v>
      </c>
      <c r="C1319" s="166">
        <v>45893</v>
      </c>
      <c r="D1319">
        <v>9674.8300000000017</v>
      </c>
    </row>
    <row r="1320" spans="1:4" x14ac:dyDescent="0.35">
      <c r="A1320" s="165" t="s">
        <v>30</v>
      </c>
      <c r="B1320" s="165" t="s">
        <v>31</v>
      </c>
      <c r="C1320" s="166">
        <v>45924</v>
      </c>
      <c r="D1320">
        <v>8617.6300000000028</v>
      </c>
    </row>
    <row r="1321" spans="1:4" x14ac:dyDescent="0.35">
      <c r="A1321" s="165" t="s">
        <v>30</v>
      </c>
      <c r="B1321" s="165" t="s">
        <v>31</v>
      </c>
      <c r="C1321" s="166">
        <v>45954</v>
      </c>
      <c r="D1321">
        <v>8956.8500000000022</v>
      </c>
    </row>
    <row r="1322" spans="1:4" x14ac:dyDescent="0.35">
      <c r="A1322" s="165" t="s">
        <v>30</v>
      </c>
      <c r="B1322" s="165" t="s">
        <v>31</v>
      </c>
      <c r="C1322" s="166">
        <v>45985</v>
      </c>
      <c r="D1322">
        <v>5198.8800000000019</v>
      </c>
    </row>
    <row r="1323" spans="1:4" x14ac:dyDescent="0.35">
      <c r="A1323" s="165" t="s">
        <v>30</v>
      </c>
      <c r="B1323" s="165" t="s">
        <v>31</v>
      </c>
      <c r="C1323" s="166">
        <v>46015</v>
      </c>
      <c r="D1323">
        <v>7661.0300000000025</v>
      </c>
    </row>
    <row r="1324" spans="1:4" x14ac:dyDescent="0.35">
      <c r="A1324" s="165" t="s">
        <v>30</v>
      </c>
      <c r="B1324" s="165" t="s">
        <v>31</v>
      </c>
      <c r="C1324" s="166">
        <v>45682</v>
      </c>
      <c r="D1324">
        <v>9759.8700000000008</v>
      </c>
    </row>
    <row r="1325" spans="1:4" x14ac:dyDescent="0.35">
      <c r="A1325" s="165" t="s">
        <v>30</v>
      </c>
      <c r="B1325" s="165" t="s">
        <v>31</v>
      </c>
      <c r="C1325" s="166">
        <v>45713</v>
      </c>
      <c r="D1325">
        <v>8601.23</v>
      </c>
    </row>
    <row r="1326" spans="1:4" x14ac:dyDescent="0.35">
      <c r="A1326" s="165" t="s">
        <v>30</v>
      </c>
      <c r="B1326" s="165" t="s">
        <v>31</v>
      </c>
      <c r="C1326" s="166">
        <v>45741</v>
      </c>
      <c r="D1326">
        <v>11829.79</v>
      </c>
    </row>
    <row r="1327" spans="1:4" x14ac:dyDescent="0.35">
      <c r="A1327" s="165" t="s">
        <v>30</v>
      </c>
      <c r="B1327" s="165" t="s">
        <v>31</v>
      </c>
      <c r="C1327" s="166">
        <v>45772</v>
      </c>
      <c r="D1327">
        <v>9439.7099999999991</v>
      </c>
    </row>
    <row r="1328" spans="1:4" x14ac:dyDescent="0.35">
      <c r="A1328" s="165" t="s">
        <v>30</v>
      </c>
      <c r="B1328" s="165" t="s">
        <v>31</v>
      </c>
      <c r="C1328" s="166">
        <v>45802</v>
      </c>
      <c r="D1328">
        <v>4581.4829999999993</v>
      </c>
    </row>
    <row r="1329" spans="1:4" x14ac:dyDescent="0.35">
      <c r="A1329" s="165" t="s">
        <v>30</v>
      </c>
      <c r="B1329" s="165" t="s">
        <v>31</v>
      </c>
      <c r="C1329" s="166">
        <v>45833</v>
      </c>
      <c r="D1329">
        <v>3926.9795999999997</v>
      </c>
    </row>
    <row r="1330" spans="1:4" x14ac:dyDescent="0.35">
      <c r="A1330" s="165" t="s">
        <v>30</v>
      </c>
      <c r="B1330" s="165" t="s">
        <v>31</v>
      </c>
      <c r="C1330" s="166">
        <v>45863</v>
      </c>
      <c r="D1330">
        <v>3272.4761999999996</v>
      </c>
    </row>
    <row r="1331" spans="1:4" x14ac:dyDescent="0.35">
      <c r="A1331" s="165" t="s">
        <v>30</v>
      </c>
      <c r="B1331" s="165" t="s">
        <v>31</v>
      </c>
      <c r="C1331" s="166">
        <v>45894</v>
      </c>
      <c r="D1331">
        <v>2617.9727999999996</v>
      </c>
    </row>
    <row r="1332" spans="1:4" x14ac:dyDescent="0.35">
      <c r="A1332" s="165" t="s">
        <v>30</v>
      </c>
      <c r="B1332" s="165" t="s">
        <v>31</v>
      </c>
      <c r="C1332" s="166">
        <v>45925</v>
      </c>
      <c r="D1332">
        <v>1963.4693999999993</v>
      </c>
    </row>
    <row r="1333" spans="1:4" x14ac:dyDescent="0.35">
      <c r="A1333" s="165" t="s">
        <v>30</v>
      </c>
      <c r="B1333" s="165" t="s">
        <v>31</v>
      </c>
      <c r="C1333" s="166">
        <v>45955</v>
      </c>
      <c r="D1333">
        <v>1308.9659999999992</v>
      </c>
    </row>
    <row r="1334" spans="1:4" x14ac:dyDescent="0.35">
      <c r="A1334" s="165" t="s">
        <v>30</v>
      </c>
      <c r="B1334" s="165" t="s">
        <v>31</v>
      </c>
      <c r="C1334" s="166">
        <v>45986</v>
      </c>
      <c r="D1334">
        <v>654.46259999999927</v>
      </c>
    </row>
    <row r="1335" spans="1:4" x14ac:dyDescent="0.35">
      <c r="A1335" s="165" t="s">
        <v>30</v>
      </c>
      <c r="B1335" s="165" t="s">
        <v>31</v>
      </c>
      <c r="C1335" s="166">
        <v>46016</v>
      </c>
      <c r="D1335">
        <v>8011.08</v>
      </c>
    </row>
    <row r="1336" spans="1:4" x14ac:dyDescent="0.35">
      <c r="A1336" s="165" t="s">
        <v>30</v>
      </c>
      <c r="B1336" s="165" t="s">
        <v>31</v>
      </c>
      <c r="C1336" s="166">
        <v>45683</v>
      </c>
      <c r="D1336">
        <v>7343.4865320000008</v>
      </c>
    </row>
    <row r="1337" spans="1:4" x14ac:dyDescent="0.35">
      <c r="A1337" s="165" t="s">
        <v>30</v>
      </c>
      <c r="B1337" s="165" t="s">
        <v>31</v>
      </c>
      <c r="C1337" s="166">
        <v>45714</v>
      </c>
      <c r="D1337">
        <v>6675.8930639999999</v>
      </c>
    </row>
    <row r="1338" spans="1:4" x14ac:dyDescent="0.35">
      <c r="A1338" s="165" t="s">
        <v>30</v>
      </c>
      <c r="B1338" s="165" t="s">
        <v>31</v>
      </c>
      <c r="C1338" s="166">
        <v>45742</v>
      </c>
      <c r="D1338">
        <v>6008.2995960000007</v>
      </c>
    </row>
    <row r="1339" spans="1:4" x14ac:dyDescent="0.35">
      <c r="A1339" s="165" t="s">
        <v>30</v>
      </c>
      <c r="B1339" s="165" t="s">
        <v>31</v>
      </c>
      <c r="C1339" s="166">
        <v>45773</v>
      </c>
      <c r="D1339">
        <v>5340.7061279999998</v>
      </c>
    </row>
    <row r="1340" spans="1:4" x14ac:dyDescent="0.35">
      <c r="A1340" s="165" t="s">
        <v>30</v>
      </c>
      <c r="B1340" s="165" t="s">
        <v>31</v>
      </c>
      <c r="C1340" s="166">
        <v>45803</v>
      </c>
      <c r="D1340">
        <v>4673.1126599999998</v>
      </c>
    </row>
    <row r="1341" spans="1:4" x14ac:dyDescent="0.35">
      <c r="A1341" s="165" t="s">
        <v>30</v>
      </c>
      <c r="B1341" s="165" t="s">
        <v>31</v>
      </c>
      <c r="C1341" s="166">
        <v>45834</v>
      </c>
      <c r="D1341">
        <v>4005.5191919999997</v>
      </c>
    </row>
    <row r="1342" spans="1:4" x14ac:dyDescent="0.35">
      <c r="A1342" s="165" t="s">
        <v>30</v>
      </c>
      <c r="B1342" s="165" t="s">
        <v>31</v>
      </c>
      <c r="C1342" s="166">
        <v>45864</v>
      </c>
      <c r="D1342">
        <v>3337.9257239999997</v>
      </c>
    </row>
    <row r="1343" spans="1:4" x14ac:dyDescent="0.35">
      <c r="A1343" s="165" t="s">
        <v>30</v>
      </c>
      <c r="B1343" s="165" t="s">
        <v>31</v>
      </c>
      <c r="C1343" s="166">
        <v>45895</v>
      </c>
      <c r="D1343">
        <v>2670.3322559999997</v>
      </c>
    </row>
    <row r="1344" spans="1:4" x14ac:dyDescent="0.35">
      <c r="A1344" s="165" t="s">
        <v>30</v>
      </c>
      <c r="B1344" s="165" t="s">
        <v>31</v>
      </c>
      <c r="C1344" s="166">
        <v>45926</v>
      </c>
      <c r="D1344">
        <v>2002.7387879999992</v>
      </c>
    </row>
    <row r="1345" spans="1:4" x14ac:dyDescent="0.35">
      <c r="A1345" s="165" t="s">
        <v>30</v>
      </c>
      <c r="B1345" s="165" t="s">
        <v>31</v>
      </c>
      <c r="C1345" s="166">
        <v>45956</v>
      </c>
      <c r="D1345">
        <v>1335.1453199999992</v>
      </c>
    </row>
    <row r="1346" spans="1:4" x14ac:dyDescent="0.35">
      <c r="A1346" s="165" t="s">
        <v>30</v>
      </c>
      <c r="B1346" s="165" t="s">
        <v>31</v>
      </c>
      <c r="C1346" s="166">
        <v>45987</v>
      </c>
      <c r="D1346">
        <v>667.55185199999926</v>
      </c>
    </row>
    <row r="1347" spans="1:4" x14ac:dyDescent="0.35">
      <c r="A1347" s="165" t="s">
        <v>30</v>
      </c>
      <c r="B1347" s="165" t="s">
        <v>31</v>
      </c>
      <c r="C1347" s="166">
        <v>46017</v>
      </c>
      <c r="D1347">
        <v>8171.3015999999998</v>
      </c>
    </row>
    <row r="1348" spans="1:4" x14ac:dyDescent="0.35">
      <c r="A1348" s="165" t="s">
        <v>30</v>
      </c>
      <c r="B1348" s="165" t="s">
        <v>31</v>
      </c>
      <c r="C1348" s="166">
        <v>45684</v>
      </c>
      <c r="D1348">
        <v>7490.3562626400008</v>
      </c>
    </row>
    <row r="1349" spans="1:4" x14ac:dyDescent="0.35">
      <c r="A1349" s="165" t="s">
        <v>30</v>
      </c>
      <c r="B1349" s="165" t="s">
        <v>31</v>
      </c>
      <c r="C1349" s="166">
        <v>45715</v>
      </c>
      <c r="D1349">
        <v>6809.4109252799999</v>
      </c>
    </row>
    <row r="1350" spans="1:4" x14ac:dyDescent="0.35">
      <c r="A1350" s="165" t="s">
        <v>30</v>
      </c>
      <c r="B1350" s="165" t="s">
        <v>31</v>
      </c>
      <c r="C1350" s="166">
        <v>45743</v>
      </c>
      <c r="D1350">
        <v>6128.4655879200009</v>
      </c>
    </row>
    <row r="1351" spans="1:4" x14ac:dyDescent="0.35">
      <c r="A1351" s="165" t="s">
        <v>30</v>
      </c>
      <c r="B1351" s="165" t="s">
        <v>31</v>
      </c>
      <c r="C1351" s="166">
        <v>45774</v>
      </c>
      <c r="D1351">
        <v>5447.52025056</v>
      </c>
    </row>
    <row r="1352" spans="1:4" x14ac:dyDescent="0.35">
      <c r="A1352" s="165" t="s">
        <v>30</v>
      </c>
      <c r="B1352" s="165" t="s">
        <v>31</v>
      </c>
      <c r="C1352" s="166">
        <v>45804</v>
      </c>
      <c r="D1352">
        <v>4766.5749132000001</v>
      </c>
    </row>
    <row r="1353" spans="1:4" x14ac:dyDescent="0.35">
      <c r="A1353" s="165" t="s">
        <v>30</v>
      </c>
      <c r="B1353" s="165" t="s">
        <v>31</v>
      </c>
      <c r="C1353" s="166">
        <v>45835</v>
      </c>
      <c r="D1353">
        <v>4085.6295758399997</v>
      </c>
    </row>
    <row r="1354" spans="1:4" x14ac:dyDescent="0.35">
      <c r="A1354" s="165" t="s">
        <v>30</v>
      </c>
      <c r="B1354" s="165" t="s">
        <v>31</v>
      </c>
      <c r="C1354" s="166">
        <v>45865</v>
      </c>
      <c r="D1354">
        <v>3404.6842384799997</v>
      </c>
    </row>
    <row r="1355" spans="1:4" x14ac:dyDescent="0.35">
      <c r="A1355" s="165" t="s">
        <v>30</v>
      </c>
      <c r="B1355" s="165" t="s">
        <v>31</v>
      </c>
      <c r="C1355" s="166">
        <v>45896</v>
      </c>
      <c r="D1355">
        <v>2723.7389011199998</v>
      </c>
    </row>
    <row r="1356" spans="1:4" x14ac:dyDescent="0.35">
      <c r="A1356" s="165" t="s">
        <v>30</v>
      </c>
      <c r="B1356" s="165" t="s">
        <v>31</v>
      </c>
      <c r="C1356" s="166">
        <v>45927</v>
      </c>
      <c r="D1356">
        <v>2042.7935637599992</v>
      </c>
    </row>
    <row r="1357" spans="1:4" x14ac:dyDescent="0.35">
      <c r="A1357" s="165" t="s">
        <v>30</v>
      </c>
      <c r="B1357" s="165" t="s">
        <v>31</v>
      </c>
      <c r="C1357" s="166">
        <v>45957</v>
      </c>
      <c r="D1357">
        <v>1361.8482263999992</v>
      </c>
    </row>
    <row r="1358" spans="1:4" x14ac:dyDescent="0.35">
      <c r="A1358" s="165" t="s">
        <v>30</v>
      </c>
      <c r="B1358" s="165" t="s">
        <v>31</v>
      </c>
      <c r="C1358" s="166">
        <v>45988</v>
      </c>
      <c r="D1358">
        <v>680.90288903999931</v>
      </c>
    </row>
    <row r="1359" spans="1:4" x14ac:dyDescent="0.35">
      <c r="A1359" s="165" t="s">
        <v>30</v>
      </c>
      <c r="B1359" s="165" t="s">
        <v>31</v>
      </c>
      <c r="C1359" s="166">
        <v>46018</v>
      </c>
      <c r="D1359">
        <v>8334.7276320000001</v>
      </c>
    </row>
    <row r="1360" spans="1:4" x14ac:dyDescent="0.35">
      <c r="A1360" s="165" t="s">
        <v>32</v>
      </c>
      <c r="B1360" s="165" t="s">
        <v>33</v>
      </c>
      <c r="C1360" s="166">
        <v>45676</v>
      </c>
      <c r="D1360">
        <v>1734.16</v>
      </c>
    </row>
    <row r="1361" spans="1:4" x14ac:dyDescent="0.35">
      <c r="A1361" s="165" t="s">
        <v>32</v>
      </c>
      <c r="B1361" s="165" t="s">
        <v>33</v>
      </c>
      <c r="C1361" s="166">
        <v>45707</v>
      </c>
      <c r="D1361">
        <v>862.16</v>
      </c>
    </row>
    <row r="1362" spans="1:4" x14ac:dyDescent="0.35">
      <c r="A1362" s="165" t="s">
        <v>32</v>
      </c>
      <c r="B1362" s="165" t="s">
        <v>33</v>
      </c>
      <c r="C1362" s="166">
        <v>45735</v>
      </c>
      <c r="D1362">
        <v>-9.84</v>
      </c>
    </row>
    <row r="1363" spans="1:4" x14ac:dyDescent="0.35">
      <c r="A1363" s="165" t="s">
        <v>32</v>
      </c>
      <c r="B1363" s="165" t="s">
        <v>33</v>
      </c>
      <c r="C1363" s="166">
        <v>45766</v>
      </c>
      <c r="D1363">
        <v>-881.84</v>
      </c>
    </row>
    <row r="1364" spans="1:4" x14ac:dyDescent="0.35">
      <c r="A1364" s="165" t="s">
        <v>32</v>
      </c>
      <c r="B1364" s="165" t="s">
        <v>33</v>
      </c>
      <c r="C1364" s="166">
        <v>45796</v>
      </c>
      <c r="D1364">
        <v>10368.16</v>
      </c>
    </row>
    <row r="1365" spans="1:4" x14ac:dyDescent="0.35">
      <c r="A1365" s="165" t="s">
        <v>32</v>
      </c>
      <c r="B1365" s="165" t="s">
        <v>33</v>
      </c>
      <c r="C1365" s="166">
        <v>45827</v>
      </c>
      <c r="D1365">
        <v>9331.34</v>
      </c>
    </row>
    <row r="1366" spans="1:4" x14ac:dyDescent="0.35">
      <c r="A1366" s="165" t="s">
        <v>32</v>
      </c>
      <c r="B1366" s="165" t="s">
        <v>33</v>
      </c>
      <c r="C1366" s="166">
        <v>45857</v>
      </c>
      <c r="D1366">
        <v>8294.52</v>
      </c>
    </row>
    <row r="1367" spans="1:4" x14ac:dyDescent="0.35">
      <c r="A1367" s="165" t="s">
        <v>32</v>
      </c>
      <c r="B1367" s="165" t="s">
        <v>33</v>
      </c>
      <c r="C1367" s="166">
        <v>45888</v>
      </c>
      <c r="D1367">
        <v>7257.7</v>
      </c>
    </row>
    <row r="1368" spans="1:4" x14ac:dyDescent="0.35">
      <c r="A1368" s="165" t="s">
        <v>32</v>
      </c>
      <c r="B1368" s="165" t="s">
        <v>33</v>
      </c>
      <c r="C1368" s="166">
        <v>45919</v>
      </c>
      <c r="D1368">
        <v>6220.88</v>
      </c>
    </row>
    <row r="1369" spans="1:4" x14ac:dyDescent="0.35">
      <c r="A1369" s="165" t="s">
        <v>32</v>
      </c>
      <c r="B1369" s="165" t="s">
        <v>33</v>
      </c>
      <c r="C1369" s="166">
        <v>45949</v>
      </c>
      <c r="D1369">
        <v>5184.0600000000004</v>
      </c>
    </row>
    <row r="1370" spans="1:4" x14ac:dyDescent="0.35">
      <c r="A1370" s="165" t="s">
        <v>32</v>
      </c>
      <c r="B1370" s="165" t="s">
        <v>33</v>
      </c>
      <c r="C1370" s="166">
        <v>45980</v>
      </c>
      <c r="D1370">
        <v>4147.24</v>
      </c>
    </row>
    <row r="1371" spans="1:4" x14ac:dyDescent="0.35">
      <c r="A1371" s="165" t="s">
        <v>32</v>
      </c>
      <c r="B1371" s="165" t="s">
        <v>33</v>
      </c>
      <c r="C1371" s="166">
        <v>46010</v>
      </c>
      <c r="D1371">
        <v>3110.42</v>
      </c>
    </row>
    <row r="1372" spans="1:4" x14ac:dyDescent="0.35">
      <c r="A1372" s="165" t="s">
        <v>32</v>
      </c>
      <c r="B1372" s="165" t="s">
        <v>33</v>
      </c>
      <c r="C1372" s="166">
        <v>45677</v>
      </c>
      <c r="D1372">
        <v>2073.6</v>
      </c>
    </row>
    <row r="1373" spans="1:4" x14ac:dyDescent="0.35">
      <c r="A1373" s="165" t="s">
        <v>32</v>
      </c>
      <c r="B1373" s="165" t="s">
        <v>33</v>
      </c>
      <c r="C1373" s="166">
        <v>45708</v>
      </c>
      <c r="D1373">
        <v>1036.78</v>
      </c>
    </row>
    <row r="1374" spans="1:4" x14ac:dyDescent="0.35">
      <c r="A1374" s="165" t="s">
        <v>32</v>
      </c>
      <c r="B1374" s="165" t="s">
        <v>33</v>
      </c>
      <c r="C1374" s="166">
        <v>45736</v>
      </c>
      <c r="D1374">
        <v>0</v>
      </c>
    </row>
    <row r="1375" spans="1:4" x14ac:dyDescent="0.35">
      <c r="A1375" s="165" t="s">
        <v>32</v>
      </c>
      <c r="B1375" s="165" t="s">
        <v>33</v>
      </c>
      <c r="C1375" s="166">
        <v>45767</v>
      </c>
      <c r="D1375">
        <v>16665</v>
      </c>
    </row>
    <row r="1376" spans="1:4" x14ac:dyDescent="0.35">
      <c r="A1376" s="165" t="s">
        <v>32</v>
      </c>
      <c r="B1376" s="165" t="s">
        <v>33</v>
      </c>
      <c r="C1376" s="166">
        <v>45797</v>
      </c>
      <c r="D1376">
        <v>15150</v>
      </c>
    </row>
    <row r="1377" spans="1:4" x14ac:dyDescent="0.35">
      <c r="A1377" s="165" t="s">
        <v>32</v>
      </c>
      <c r="B1377" s="165" t="s">
        <v>33</v>
      </c>
      <c r="C1377" s="166">
        <v>45828</v>
      </c>
      <c r="D1377">
        <v>13635</v>
      </c>
    </row>
    <row r="1378" spans="1:4" x14ac:dyDescent="0.35">
      <c r="A1378" s="165" t="s">
        <v>32</v>
      </c>
      <c r="B1378" s="165" t="s">
        <v>33</v>
      </c>
      <c r="C1378" s="166">
        <v>45858</v>
      </c>
      <c r="D1378">
        <v>12120</v>
      </c>
    </row>
    <row r="1379" spans="1:4" x14ac:dyDescent="0.35">
      <c r="A1379" s="165" t="s">
        <v>32</v>
      </c>
      <c r="B1379" s="165" t="s">
        <v>33</v>
      </c>
      <c r="C1379" s="166">
        <v>45889</v>
      </c>
      <c r="D1379">
        <v>10605</v>
      </c>
    </row>
    <row r="1380" spans="1:4" x14ac:dyDescent="0.35">
      <c r="A1380" s="165" t="s">
        <v>32</v>
      </c>
      <c r="B1380" s="165" t="s">
        <v>33</v>
      </c>
      <c r="C1380" s="166">
        <v>45920</v>
      </c>
      <c r="D1380">
        <v>9090</v>
      </c>
    </row>
    <row r="1381" spans="1:4" x14ac:dyDescent="0.35">
      <c r="A1381" s="165" t="s">
        <v>32</v>
      </c>
      <c r="B1381" s="165" t="s">
        <v>33</v>
      </c>
      <c r="C1381" s="166">
        <v>45950</v>
      </c>
      <c r="D1381">
        <v>7575</v>
      </c>
    </row>
    <row r="1382" spans="1:4" x14ac:dyDescent="0.35">
      <c r="A1382" s="165" t="s">
        <v>32</v>
      </c>
      <c r="B1382" s="165" t="s">
        <v>33</v>
      </c>
      <c r="C1382" s="166">
        <v>45981</v>
      </c>
      <c r="D1382">
        <v>6060</v>
      </c>
    </row>
    <row r="1383" spans="1:4" x14ac:dyDescent="0.35">
      <c r="A1383" s="165" t="s">
        <v>32</v>
      </c>
      <c r="B1383" s="165" t="s">
        <v>33</v>
      </c>
      <c r="C1383" s="166">
        <v>46011</v>
      </c>
      <c r="D1383">
        <v>4545</v>
      </c>
    </row>
    <row r="1384" spans="1:4" x14ac:dyDescent="0.35">
      <c r="A1384" s="165" t="s">
        <v>32</v>
      </c>
      <c r="B1384" s="165" t="s">
        <v>33</v>
      </c>
      <c r="C1384" s="166">
        <v>45678</v>
      </c>
      <c r="D1384">
        <v>3030</v>
      </c>
    </row>
    <row r="1385" spans="1:4" x14ac:dyDescent="0.35">
      <c r="A1385" s="165" t="s">
        <v>32</v>
      </c>
      <c r="B1385" s="165" t="s">
        <v>33</v>
      </c>
      <c r="C1385" s="166">
        <v>45709</v>
      </c>
      <c r="D1385">
        <v>1515</v>
      </c>
    </row>
    <row r="1386" spans="1:4" x14ac:dyDescent="0.35">
      <c r="A1386" s="165" t="s">
        <v>32</v>
      </c>
      <c r="B1386" s="165" t="s">
        <v>33</v>
      </c>
      <c r="C1386" s="166">
        <v>45737</v>
      </c>
      <c r="D1386">
        <v>0</v>
      </c>
    </row>
    <row r="1387" spans="1:4" x14ac:dyDescent="0.35">
      <c r="A1387" s="165" t="s">
        <v>32</v>
      </c>
      <c r="B1387" s="165" t="s">
        <v>33</v>
      </c>
      <c r="C1387" s="166">
        <v>45768</v>
      </c>
      <c r="D1387">
        <v>0</v>
      </c>
    </row>
    <row r="1388" spans="1:4" x14ac:dyDescent="0.35">
      <c r="A1388" s="165" t="s">
        <v>32</v>
      </c>
      <c r="B1388" s="165" t="s">
        <v>33</v>
      </c>
      <c r="C1388" s="166">
        <v>45798</v>
      </c>
      <c r="D1388">
        <v>1669.48</v>
      </c>
    </row>
    <row r="1389" spans="1:4" x14ac:dyDescent="0.35">
      <c r="A1389" s="165" t="s">
        <v>32</v>
      </c>
      <c r="B1389" s="165" t="s">
        <v>33</v>
      </c>
      <c r="C1389" s="166">
        <v>45829</v>
      </c>
      <c r="D1389">
        <v>1669.48</v>
      </c>
    </row>
    <row r="1390" spans="1:4" x14ac:dyDescent="0.35">
      <c r="A1390" s="165" t="s">
        <v>32</v>
      </c>
      <c r="B1390" s="165" t="s">
        <v>33</v>
      </c>
      <c r="C1390" s="166">
        <v>45859</v>
      </c>
      <c r="D1390">
        <v>1669.48</v>
      </c>
    </row>
    <row r="1391" spans="1:4" x14ac:dyDescent="0.35">
      <c r="A1391" s="165" t="s">
        <v>32</v>
      </c>
      <c r="B1391" s="165" t="s">
        <v>33</v>
      </c>
      <c r="C1391" s="166">
        <v>45890</v>
      </c>
      <c r="D1391">
        <v>1669.48</v>
      </c>
    </row>
    <row r="1392" spans="1:4" x14ac:dyDescent="0.35">
      <c r="A1392" s="165" t="s">
        <v>32</v>
      </c>
      <c r="B1392" s="165" t="s">
        <v>33</v>
      </c>
      <c r="C1392" s="166">
        <v>45921</v>
      </c>
      <c r="D1392">
        <v>1669.48</v>
      </c>
    </row>
    <row r="1393" spans="1:4" x14ac:dyDescent="0.35">
      <c r="A1393" s="165" t="s">
        <v>32</v>
      </c>
      <c r="B1393" s="165" t="s">
        <v>33</v>
      </c>
      <c r="C1393" s="166">
        <v>45951</v>
      </c>
      <c r="D1393">
        <v>1669.48</v>
      </c>
    </row>
    <row r="1394" spans="1:4" x14ac:dyDescent="0.35">
      <c r="A1394" s="165" t="s">
        <v>32</v>
      </c>
      <c r="B1394" s="165" t="s">
        <v>33</v>
      </c>
      <c r="C1394" s="166">
        <v>45991</v>
      </c>
      <c r="D1394">
        <v>1669.48</v>
      </c>
    </row>
    <row r="1395" spans="1:4" x14ac:dyDescent="0.35">
      <c r="A1395" s="165" t="s">
        <v>32</v>
      </c>
      <c r="B1395" s="165" t="s">
        <v>33</v>
      </c>
      <c r="C1395" s="166">
        <v>46022</v>
      </c>
      <c r="D1395">
        <v>1669.48</v>
      </c>
    </row>
    <row r="1396" spans="1:4" x14ac:dyDescent="0.35">
      <c r="A1396" s="165" t="s">
        <v>32</v>
      </c>
      <c r="B1396" s="165" t="s">
        <v>33</v>
      </c>
      <c r="C1396" s="166">
        <v>45679</v>
      </c>
      <c r="D1396">
        <v>1669.48</v>
      </c>
    </row>
    <row r="1397" spans="1:4" x14ac:dyDescent="0.35">
      <c r="A1397" s="165" t="s">
        <v>32</v>
      </c>
      <c r="B1397" s="165" t="s">
        <v>33</v>
      </c>
      <c r="C1397" s="166">
        <v>45710</v>
      </c>
      <c r="D1397">
        <v>1669.48</v>
      </c>
    </row>
    <row r="1398" spans="1:4" x14ac:dyDescent="0.35">
      <c r="A1398" s="165" t="s">
        <v>32</v>
      </c>
      <c r="B1398" s="165" t="s">
        <v>33</v>
      </c>
      <c r="C1398" s="166">
        <v>45738</v>
      </c>
      <c r="D1398">
        <v>0</v>
      </c>
    </row>
    <row r="1399" spans="1:4" x14ac:dyDescent="0.35">
      <c r="A1399" s="165" t="s">
        <v>32</v>
      </c>
      <c r="B1399" s="165" t="s">
        <v>33</v>
      </c>
      <c r="C1399" s="166">
        <v>45769</v>
      </c>
      <c r="D1399">
        <v>20425.68</v>
      </c>
    </row>
    <row r="1400" spans="1:4" x14ac:dyDescent="0.35">
      <c r="A1400" s="165" t="s">
        <v>32</v>
      </c>
      <c r="B1400" s="165" t="s">
        <v>33</v>
      </c>
      <c r="C1400" s="166">
        <v>45799</v>
      </c>
      <c r="D1400">
        <v>18568.8</v>
      </c>
    </row>
    <row r="1401" spans="1:4" x14ac:dyDescent="0.35">
      <c r="A1401" s="165" t="s">
        <v>32</v>
      </c>
      <c r="B1401" s="165" t="s">
        <v>33</v>
      </c>
      <c r="C1401" s="166">
        <v>45830</v>
      </c>
      <c r="D1401">
        <v>16711.919999999998</v>
      </c>
    </row>
    <row r="1402" spans="1:4" x14ac:dyDescent="0.35">
      <c r="A1402" s="165" t="s">
        <v>32</v>
      </c>
      <c r="B1402" s="165" t="s">
        <v>33</v>
      </c>
      <c r="C1402" s="166">
        <v>45860</v>
      </c>
      <c r="D1402">
        <v>14855.04</v>
      </c>
    </row>
    <row r="1403" spans="1:4" x14ac:dyDescent="0.35">
      <c r="A1403" s="165" t="s">
        <v>32</v>
      </c>
      <c r="B1403" s="165" t="s">
        <v>33</v>
      </c>
      <c r="C1403" s="166">
        <v>45891</v>
      </c>
      <c r="D1403">
        <v>12998.16</v>
      </c>
    </row>
    <row r="1404" spans="1:4" x14ac:dyDescent="0.35">
      <c r="A1404" s="165" t="s">
        <v>32</v>
      </c>
      <c r="B1404" s="165" t="s">
        <v>33</v>
      </c>
      <c r="C1404" s="166">
        <v>45922</v>
      </c>
      <c r="D1404">
        <v>11141.28</v>
      </c>
    </row>
    <row r="1405" spans="1:4" x14ac:dyDescent="0.35">
      <c r="A1405" s="165" t="s">
        <v>32</v>
      </c>
      <c r="B1405" s="165" t="s">
        <v>33</v>
      </c>
      <c r="C1405" s="166">
        <v>45952</v>
      </c>
      <c r="D1405">
        <v>9284.4</v>
      </c>
    </row>
    <row r="1406" spans="1:4" x14ac:dyDescent="0.35">
      <c r="A1406" s="165" t="s">
        <v>32</v>
      </c>
      <c r="B1406" s="165" t="s">
        <v>33</v>
      </c>
      <c r="C1406" s="166">
        <v>45983</v>
      </c>
      <c r="D1406">
        <v>7427.52</v>
      </c>
    </row>
    <row r="1407" spans="1:4" x14ac:dyDescent="0.35">
      <c r="A1407" s="165" t="s">
        <v>32</v>
      </c>
      <c r="B1407" s="165" t="s">
        <v>33</v>
      </c>
      <c r="C1407" s="166">
        <v>46013</v>
      </c>
      <c r="D1407">
        <v>5570.64</v>
      </c>
    </row>
    <row r="1408" spans="1:4" x14ac:dyDescent="0.35">
      <c r="A1408" s="165" t="s">
        <v>32</v>
      </c>
      <c r="B1408" s="165" t="s">
        <v>33</v>
      </c>
      <c r="C1408" s="166">
        <v>45680</v>
      </c>
      <c r="D1408">
        <v>3713.76</v>
      </c>
    </row>
    <row r="1409" spans="1:4" x14ac:dyDescent="0.35">
      <c r="A1409" s="165" t="s">
        <v>32</v>
      </c>
      <c r="B1409" s="165" t="s">
        <v>33</v>
      </c>
      <c r="C1409" s="166">
        <v>45711</v>
      </c>
      <c r="D1409">
        <v>1856.88</v>
      </c>
    </row>
    <row r="1410" spans="1:4" x14ac:dyDescent="0.35">
      <c r="A1410" s="165" t="s">
        <v>32</v>
      </c>
      <c r="B1410" s="165" t="s">
        <v>33</v>
      </c>
      <c r="C1410" s="166">
        <v>45739</v>
      </c>
      <c r="D1410">
        <v>26401.68</v>
      </c>
    </row>
    <row r="1411" spans="1:4" x14ac:dyDescent="0.35">
      <c r="A1411" s="165" t="s">
        <v>32</v>
      </c>
      <c r="B1411" s="165" t="s">
        <v>33</v>
      </c>
      <c r="C1411" s="166">
        <v>45770</v>
      </c>
      <c r="D1411">
        <v>24201.54</v>
      </c>
    </row>
    <row r="1412" spans="1:4" x14ac:dyDescent="0.35">
      <c r="A1412" s="165" t="s">
        <v>32</v>
      </c>
      <c r="B1412" s="165" t="s">
        <v>33</v>
      </c>
      <c r="C1412" s="166">
        <v>45800</v>
      </c>
      <c r="D1412">
        <v>22001.4</v>
      </c>
    </row>
    <row r="1413" spans="1:4" x14ac:dyDescent="0.35">
      <c r="A1413" s="165" t="s">
        <v>32</v>
      </c>
      <c r="B1413" s="165" t="s">
        <v>33</v>
      </c>
      <c r="C1413" s="166">
        <v>45831</v>
      </c>
      <c r="D1413">
        <v>19801.259999999998</v>
      </c>
    </row>
    <row r="1414" spans="1:4" x14ac:dyDescent="0.35">
      <c r="A1414" s="165" t="s">
        <v>32</v>
      </c>
      <c r="B1414" s="165" t="s">
        <v>33</v>
      </c>
      <c r="C1414" s="166">
        <v>45861</v>
      </c>
      <c r="D1414">
        <v>17601.12</v>
      </c>
    </row>
    <row r="1415" spans="1:4" x14ac:dyDescent="0.35">
      <c r="A1415" s="165" t="s">
        <v>32</v>
      </c>
      <c r="B1415" s="165" t="s">
        <v>33</v>
      </c>
      <c r="C1415" s="166">
        <v>45892</v>
      </c>
      <c r="D1415">
        <v>15400.98</v>
      </c>
    </row>
    <row r="1416" spans="1:4" x14ac:dyDescent="0.35">
      <c r="A1416" s="165" t="s">
        <v>32</v>
      </c>
      <c r="B1416" s="165" t="s">
        <v>33</v>
      </c>
      <c r="C1416" s="166">
        <v>45923</v>
      </c>
      <c r="D1416">
        <v>13200.84</v>
      </c>
    </row>
    <row r="1417" spans="1:4" x14ac:dyDescent="0.35">
      <c r="A1417" s="165" t="s">
        <v>32</v>
      </c>
      <c r="B1417" s="165" t="s">
        <v>33</v>
      </c>
      <c r="C1417" s="166">
        <v>45953</v>
      </c>
      <c r="D1417">
        <v>11000.7</v>
      </c>
    </row>
    <row r="1418" spans="1:4" x14ac:dyDescent="0.35">
      <c r="A1418" s="165" t="s">
        <v>32</v>
      </c>
      <c r="B1418" s="165" t="s">
        <v>33</v>
      </c>
      <c r="C1418" s="166">
        <v>45984</v>
      </c>
      <c r="D1418">
        <v>8800.56</v>
      </c>
    </row>
    <row r="1419" spans="1:4" x14ac:dyDescent="0.35">
      <c r="A1419" s="165" t="s">
        <v>32</v>
      </c>
      <c r="B1419" s="165" t="s">
        <v>33</v>
      </c>
      <c r="C1419" s="166">
        <v>46014</v>
      </c>
      <c r="D1419">
        <v>6600.42</v>
      </c>
    </row>
    <row r="1420" spans="1:4" x14ac:dyDescent="0.35">
      <c r="A1420" s="165" t="s">
        <v>32</v>
      </c>
      <c r="B1420" s="165" t="s">
        <v>33</v>
      </c>
      <c r="C1420" s="166">
        <v>45681</v>
      </c>
      <c r="D1420">
        <v>4400.28</v>
      </c>
    </row>
    <row r="1421" spans="1:4" x14ac:dyDescent="0.35">
      <c r="A1421" s="165" t="s">
        <v>32</v>
      </c>
      <c r="B1421" s="165" t="s">
        <v>33</v>
      </c>
      <c r="C1421" s="166">
        <v>45712</v>
      </c>
      <c r="D1421">
        <v>2200.14</v>
      </c>
    </row>
    <row r="1422" spans="1:4" x14ac:dyDescent="0.35">
      <c r="A1422" s="165" t="s">
        <v>32</v>
      </c>
      <c r="B1422" s="165" t="s">
        <v>33</v>
      </c>
      <c r="C1422" s="166">
        <v>45740</v>
      </c>
      <c r="D1422">
        <v>0</v>
      </c>
    </row>
    <row r="1423" spans="1:4" x14ac:dyDescent="0.35">
      <c r="A1423" s="165" t="s">
        <v>32</v>
      </c>
      <c r="B1423" s="165" t="s">
        <v>33</v>
      </c>
      <c r="C1423" s="166">
        <v>45771</v>
      </c>
      <c r="D1423">
        <v>34742.58</v>
      </c>
    </row>
    <row r="1424" spans="1:4" x14ac:dyDescent="0.35">
      <c r="A1424" s="165" t="s">
        <v>32</v>
      </c>
      <c r="B1424" s="165" t="s">
        <v>33</v>
      </c>
      <c r="C1424" s="166">
        <v>45801</v>
      </c>
      <c r="D1424">
        <v>31584.16</v>
      </c>
    </row>
    <row r="1425" spans="1:4" x14ac:dyDescent="0.35">
      <c r="A1425" s="165" t="s">
        <v>32</v>
      </c>
      <c r="B1425" s="165" t="s">
        <v>33</v>
      </c>
      <c r="C1425" s="166">
        <v>45832</v>
      </c>
      <c r="D1425">
        <v>28425.74</v>
      </c>
    </row>
    <row r="1426" spans="1:4" x14ac:dyDescent="0.35">
      <c r="A1426" s="165" t="s">
        <v>32</v>
      </c>
      <c r="B1426" s="165" t="s">
        <v>33</v>
      </c>
      <c r="C1426" s="166">
        <v>45862</v>
      </c>
      <c r="D1426">
        <v>25267.32</v>
      </c>
    </row>
    <row r="1427" spans="1:4" x14ac:dyDescent="0.35">
      <c r="A1427" s="165" t="s">
        <v>32</v>
      </c>
      <c r="B1427" s="165" t="s">
        <v>33</v>
      </c>
      <c r="C1427" s="166">
        <v>45893</v>
      </c>
      <c r="D1427">
        <v>22108.9</v>
      </c>
    </row>
    <row r="1428" spans="1:4" x14ac:dyDescent="0.35">
      <c r="A1428" s="165" t="s">
        <v>32</v>
      </c>
      <c r="B1428" s="165" t="s">
        <v>33</v>
      </c>
      <c r="C1428" s="166">
        <v>45924</v>
      </c>
      <c r="D1428">
        <v>18950.48</v>
      </c>
    </row>
    <row r="1429" spans="1:4" x14ac:dyDescent="0.35">
      <c r="A1429" s="165" t="s">
        <v>32</v>
      </c>
      <c r="B1429" s="165" t="s">
        <v>33</v>
      </c>
      <c r="C1429" s="166">
        <v>45954</v>
      </c>
      <c r="D1429">
        <v>15792.06</v>
      </c>
    </row>
    <row r="1430" spans="1:4" x14ac:dyDescent="0.35">
      <c r="A1430" s="165" t="s">
        <v>32</v>
      </c>
      <c r="B1430" s="165" t="s">
        <v>33</v>
      </c>
      <c r="C1430" s="166">
        <v>45985</v>
      </c>
      <c r="D1430">
        <v>13194.44</v>
      </c>
    </row>
    <row r="1431" spans="1:4" x14ac:dyDescent="0.35">
      <c r="A1431" s="165" t="s">
        <v>32</v>
      </c>
      <c r="B1431" s="165" t="s">
        <v>33</v>
      </c>
      <c r="C1431" s="166">
        <v>46015</v>
      </c>
      <c r="D1431">
        <v>10036.02</v>
      </c>
    </row>
    <row r="1432" spans="1:4" x14ac:dyDescent="0.35">
      <c r="A1432" s="165" t="s">
        <v>32</v>
      </c>
      <c r="B1432" s="165" t="s">
        <v>33</v>
      </c>
      <c r="C1432" s="166">
        <v>45682</v>
      </c>
      <c r="D1432">
        <v>6841.9</v>
      </c>
    </row>
    <row r="1433" spans="1:4" x14ac:dyDescent="0.35">
      <c r="A1433" s="165" t="s">
        <v>32</v>
      </c>
      <c r="B1433" s="165" t="s">
        <v>33</v>
      </c>
      <c r="C1433" s="166">
        <v>45713</v>
      </c>
      <c r="D1433">
        <v>3158.38</v>
      </c>
    </row>
    <row r="1434" spans="1:4" x14ac:dyDescent="0.35">
      <c r="A1434" s="165" t="s">
        <v>32</v>
      </c>
      <c r="B1434" s="165" t="s">
        <v>33</v>
      </c>
      <c r="C1434" s="166">
        <v>45741</v>
      </c>
      <c r="D1434">
        <v>-0.04</v>
      </c>
    </row>
    <row r="1435" spans="1:4" x14ac:dyDescent="0.35">
      <c r="A1435" s="165" t="s">
        <v>32</v>
      </c>
      <c r="B1435" s="165" t="s">
        <v>33</v>
      </c>
      <c r="C1435" s="166">
        <v>45772</v>
      </c>
      <c r="D1435">
        <v>37108.46</v>
      </c>
    </row>
    <row r="1436" spans="1:4" x14ac:dyDescent="0.35">
      <c r="A1436" s="165" t="s">
        <v>32</v>
      </c>
      <c r="B1436" s="165" t="s">
        <v>33</v>
      </c>
      <c r="C1436" s="166">
        <v>45802</v>
      </c>
      <c r="D1436">
        <v>36433.795454545463</v>
      </c>
    </row>
    <row r="1437" spans="1:4" x14ac:dyDescent="0.35">
      <c r="A1437" s="165" t="s">
        <v>32</v>
      </c>
      <c r="B1437" s="165" t="s">
        <v>33</v>
      </c>
      <c r="C1437" s="166">
        <v>45833</v>
      </c>
      <c r="D1437">
        <v>32790.415454545466</v>
      </c>
    </row>
    <row r="1438" spans="1:4" x14ac:dyDescent="0.35">
      <c r="A1438" s="165" t="s">
        <v>32</v>
      </c>
      <c r="B1438" s="165" t="s">
        <v>33</v>
      </c>
      <c r="C1438" s="166">
        <v>45863</v>
      </c>
      <c r="D1438">
        <v>29147.035454545465</v>
      </c>
    </row>
    <row r="1439" spans="1:4" x14ac:dyDescent="0.35">
      <c r="A1439" s="165" t="s">
        <v>32</v>
      </c>
      <c r="B1439" s="165" t="s">
        <v>33</v>
      </c>
      <c r="C1439" s="166">
        <v>45894</v>
      </c>
      <c r="D1439">
        <v>25503.655454545464</v>
      </c>
    </row>
    <row r="1440" spans="1:4" x14ac:dyDescent="0.35">
      <c r="A1440" s="165" t="s">
        <v>32</v>
      </c>
      <c r="B1440" s="165" t="s">
        <v>33</v>
      </c>
      <c r="C1440" s="166">
        <v>45925</v>
      </c>
      <c r="D1440">
        <v>21860.275454545463</v>
      </c>
    </row>
    <row r="1441" spans="1:4" x14ac:dyDescent="0.35">
      <c r="A1441" s="165" t="s">
        <v>32</v>
      </c>
      <c r="B1441" s="165" t="s">
        <v>33</v>
      </c>
      <c r="C1441" s="166">
        <v>45955</v>
      </c>
      <c r="D1441">
        <v>18216.895454545462</v>
      </c>
    </row>
    <row r="1442" spans="1:4" x14ac:dyDescent="0.35">
      <c r="A1442" s="165" t="s">
        <v>32</v>
      </c>
      <c r="B1442" s="165" t="s">
        <v>33</v>
      </c>
      <c r="C1442" s="166">
        <v>45986</v>
      </c>
      <c r="D1442">
        <v>14573.515454545462</v>
      </c>
    </row>
    <row r="1443" spans="1:4" x14ac:dyDescent="0.35">
      <c r="A1443" s="165" t="s">
        <v>32</v>
      </c>
      <c r="B1443" s="165" t="s">
        <v>33</v>
      </c>
      <c r="C1443" s="166">
        <v>46016</v>
      </c>
      <c r="D1443">
        <v>10930.135454545463</v>
      </c>
    </row>
    <row r="1444" spans="1:4" x14ac:dyDescent="0.35">
      <c r="A1444" s="165" t="s">
        <v>32</v>
      </c>
      <c r="B1444" s="165" t="s">
        <v>33</v>
      </c>
      <c r="C1444" s="166">
        <v>45683</v>
      </c>
      <c r="D1444">
        <v>7286.7554545454641</v>
      </c>
    </row>
    <row r="1445" spans="1:4" x14ac:dyDescent="0.35">
      <c r="A1445" s="165" t="s">
        <v>32</v>
      </c>
      <c r="B1445" s="165" t="s">
        <v>33</v>
      </c>
      <c r="C1445" s="166">
        <v>45714</v>
      </c>
      <c r="D1445">
        <v>3643.3754545454644</v>
      </c>
    </row>
    <row r="1446" spans="1:4" x14ac:dyDescent="0.35">
      <c r="A1446" s="165" t="s">
        <v>32</v>
      </c>
      <c r="B1446" s="165" t="s">
        <v>33</v>
      </c>
      <c r="C1446" s="166">
        <v>45742</v>
      </c>
      <c r="D1446">
        <v>-4.545454535218596E-3</v>
      </c>
    </row>
    <row r="1447" spans="1:4" x14ac:dyDescent="0.35">
      <c r="A1447" s="165" t="s">
        <v>32</v>
      </c>
      <c r="B1447" s="165" t="s">
        <v>33</v>
      </c>
      <c r="C1447" s="166">
        <v>45773</v>
      </c>
      <c r="D1447">
        <v>42882.578054545469</v>
      </c>
    </row>
    <row r="1448" spans="1:4" x14ac:dyDescent="0.35">
      <c r="A1448" s="165" t="s">
        <v>32</v>
      </c>
      <c r="B1448" s="165" t="s">
        <v>33</v>
      </c>
      <c r="C1448" s="166">
        <v>45803</v>
      </c>
      <c r="D1448">
        <v>38984.161454545472</v>
      </c>
    </row>
    <row r="1449" spans="1:4" x14ac:dyDescent="0.35">
      <c r="A1449" s="165" t="s">
        <v>32</v>
      </c>
      <c r="B1449" s="165" t="s">
        <v>33</v>
      </c>
      <c r="C1449" s="166">
        <v>45834</v>
      </c>
      <c r="D1449">
        <v>35085.744854545475</v>
      </c>
    </row>
    <row r="1450" spans="1:4" x14ac:dyDescent="0.35">
      <c r="A1450" s="165" t="s">
        <v>32</v>
      </c>
      <c r="B1450" s="165" t="s">
        <v>33</v>
      </c>
      <c r="C1450" s="166">
        <v>45864</v>
      </c>
      <c r="D1450">
        <v>31187.328254545475</v>
      </c>
    </row>
    <row r="1451" spans="1:4" x14ac:dyDescent="0.35">
      <c r="A1451" s="165" t="s">
        <v>32</v>
      </c>
      <c r="B1451" s="165" t="s">
        <v>33</v>
      </c>
      <c r="C1451" s="166">
        <v>45895</v>
      </c>
      <c r="D1451">
        <v>27288.911654545474</v>
      </c>
    </row>
    <row r="1452" spans="1:4" x14ac:dyDescent="0.35">
      <c r="A1452" s="165" t="s">
        <v>32</v>
      </c>
      <c r="B1452" s="165" t="s">
        <v>33</v>
      </c>
      <c r="C1452" s="166">
        <v>45926</v>
      </c>
      <c r="D1452">
        <v>23390.495054545474</v>
      </c>
    </row>
    <row r="1453" spans="1:4" x14ac:dyDescent="0.35">
      <c r="A1453" s="165" t="s">
        <v>32</v>
      </c>
      <c r="B1453" s="165" t="s">
        <v>33</v>
      </c>
      <c r="C1453" s="166">
        <v>45956</v>
      </c>
      <c r="D1453">
        <v>19492.078454545474</v>
      </c>
    </row>
    <row r="1454" spans="1:4" x14ac:dyDescent="0.35">
      <c r="A1454" s="165" t="s">
        <v>32</v>
      </c>
      <c r="B1454" s="165" t="s">
        <v>33</v>
      </c>
      <c r="C1454" s="166">
        <v>45987</v>
      </c>
      <c r="D1454">
        <v>15593.661854545473</v>
      </c>
    </row>
    <row r="1455" spans="1:4" x14ac:dyDescent="0.35">
      <c r="A1455" s="165" t="s">
        <v>32</v>
      </c>
      <c r="B1455" s="165" t="s">
        <v>33</v>
      </c>
      <c r="C1455" s="166">
        <v>46017</v>
      </c>
      <c r="D1455">
        <v>11695.245254545473</v>
      </c>
    </row>
    <row r="1456" spans="1:4" x14ac:dyDescent="0.35">
      <c r="A1456" s="165" t="s">
        <v>32</v>
      </c>
      <c r="B1456" s="165" t="s">
        <v>33</v>
      </c>
      <c r="C1456" s="166">
        <v>45684</v>
      </c>
      <c r="D1456">
        <v>7796.8286545454721</v>
      </c>
    </row>
    <row r="1457" spans="1:4" x14ac:dyDescent="0.35">
      <c r="A1457" s="165" t="s">
        <v>32</v>
      </c>
      <c r="B1457" s="165" t="s">
        <v>33</v>
      </c>
      <c r="C1457" s="166">
        <v>45715</v>
      </c>
      <c r="D1457">
        <v>3898.4120545454721</v>
      </c>
    </row>
    <row r="1458" spans="1:4" x14ac:dyDescent="0.35">
      <c r="A1458" s="165" t="s">
        <v>32</v>
      </c>
      <c r="B1458" s="165" t="s">
        <v>33</v>
      </c>
      <c r="C1458" s="166">
        <v>45743</v>
      </c>
      <c r="D1458">
        <v>-4.5454545279426384E-3</v>
      </c>
    </row>
    <row r="1459" spans="1:4" x14ac:dyDescent="0.35">
      <c r="A1459" s="165" t="s">
        <v>32</v>
      </c>
      <c r="B1459" s="165" t="s">
        <v>33</v>
      </c>
      <c r="C1459" s="166">
        <v>45774</v>
      </c>
      <c r="D1459">
        <v>45884.358836545478</v>
      </c>
    </row>
    <row r="1460" spans="1:4" x14ac:dyDescent="0.35">
      <c r="A1460" s="165" t="s">
        <v>32</v>
      </c>
      <c r="B1460" s="165" t="s">
        <v>33</v>
      </c>
      <c r="C1460" s="166">
        <v>45804</v>
      </c>
      <c r="D1460">
        <v>41713.053074545474</v>
      </c>
    </row>
    <row r="1461" spans="1:4" x14ac:dyDescent="0.35">
      <c r="A1461" s="165" t="s">
        <v>32</v>
      </c>
      <c r="B1461" s="165" t="s">
        <v>33</v>
      </c>
      <c r="C1461" s="166">
        <v>45835</v>
      </c>
      <c r="D1461">
        <v>37541.747312545471</v>
      </c>
    </row>
    <row r="1462" spans="1:4" x14ac:dyDescent="0.35">
      <c r="A1462" s="165" t="s">
        <v>32</v>
      </c>
      <c r="B1462" s="165" t="s">
        <v>33</v>
      </c>
      <c r="C1462" s="166">
        <v>45865</v>
      </c>
      <c r="D1462">
        <v>33370.441550545467</v>
      </c>
    </row>
    <row r="1463" spans="1:4" x14ac:dyDescent="0.35">
      <c r="A1463" s="165" t="s">
        <v>32</v>
      </c>
      <c r="B1463" s="165" t="s">
        <v>33</v>
      </c>
      <c r="C1463" s="166">
        <v>45896</v>
      </c>
      <c r="D1463">
        <v>29199.135788545467</v>
      </c>
    </row>
    <row r="1464" spans="1:4" x14ac:dyDescent="0.35">
      <c r="A1464" s="165" t="s">
        <v>32</v>
      </c>
      <c r="B1464" s="165" t="s">
        <v>33</v>
      </c>
      <c r="C1464" s="166">
        <v>45927</v>
      </c>
      <c r="D1464">
        <v>25027.830026545467</v>
      </c>
    </row>
    <row r="1465" spans="1:4" x14ac:dyDescent="0.35">
      <c r="A1465" s="165" t="s">
        <v>32</v>
      </c>
      <c r="B1465" s="165" t="s">
        <v>33</v>
      </c>
      <c r="C1465" s="166">
        <v>45957</v>
      </c>
      <c r="D1465">
        <v>20856.524264545467</v>
      </c>
    </row>
    <row r="1466" spans="1:4" x14ac:dyDescent="0.35">
      <c r="A1466" s="165" t="s">
        <v>32</v>
      </c>
      <c r="B1466" s="165" t="s">
        <v>33</v>
      </c>
      <c r="C1466" s="166">
        <v>45988</v>
      </c>
      <c r="D1466">
        <v>16685.218502545467</v>
      </c>
    </row>
    <row r="1467" spans="1:4" x14ac:dyDescent="0.35">
      <c r="A1467" s="165" t="s">
        <v>32</v>
      </c>
      <c r="B1467" s="165" t="s">
        <v>33</v>
      </c>
      <c r="C1467" s="166">
        <v>46018</v>
      </c>
      <c r="D1467">
        <v>12513.912740545467</v>
      </c>
    </row>
    <row r="1468" spans="1:4" x14ac:dyDescent="0.35">
      <c r="A1468" s="165" t="s">
        <v>34</v>
      </c>
      <c r="B1468" s="165" t="s">
        <v>35</v>
      </c>
      <c r="C1468" s="166">
        <v>45676</v>
      </c>
      <c r="D1468">
        <v>500000</v>
      </c>
    </row>
    <row r="1469" spans="1:4" x14ac:dyDescent="0.35">
      <c r="A1469" s="165" t="s">
        <v>34</v>
      </c>
      <c r="B1469" s="165" t="s">
        <v>35</v>
      </c>
      <c r="C1469" s="166">
        <v>45707</v>
      </c>
      <c r="D1469">
        <v>500000</v>
      </c>
    </row>
    <row r="1470" spans="1:4" x14ac:dyDescent="0.35">
      <c r="A1470" s="165" t="s">
        <v>34</v>
      </c>
      <c r="B1470" s="165" t="s">
        <v>35</v>
      </c>
      <c r="C1470" s="166">
        <v>45735</v>
      </c>
      <c r="D1470">
        <v>500000</v>
      </c>
    </row>
    <row r="1471" spans="1:4" x14ac:dyDescent="0.35">
      <c r="A1471" s="165" t="s">
        <v>34</v>
      </c>
      <c r="B1471" s="165" t="s">
        <v>35</v>
      </c>
      <c r="C1471" s="166">
        <v>45766</v>
      </c>
      <c r="D1471">
        <v>500000</v>
      </c>
    </row>
    <row r="1472" spans="1:4" x14ac:dyDescent="0.35">
      <c r="A1472" s="165" t="s">
        <v>34</v>
      </c>
      <c r="B1472" s="165" t="s">
        <v>35</v>
      </c>
      <c r="C1472" s="166">
        <v>45796</v>
      </c>
      <c r="D1472">
        <v>500000</v>
      </c>
    </row>
    <row r="1473" spans="1:4" x14ac:dyDescent="0.35">
      <c r="A1473" s="165" t="s">
        <v>34</v>
      </c>
      <c r="B1473" s="165" t="s">
        <v>35</v>
      </c>
      <c r="C1473" s="166">
        <v>45827</v>
      </c>
      <c r="D1473">
        <v>500000</v>
      </c>
    </row>
    <row r="1474" spans="1:4" x14ac:dyDescent="0.35">
      <c r="A1474" s="165" t="s">
        <v>34</v>
      </c>
      <c r="B1474" s="165" t="s">
        <v>35</v>
      </c>
      <c r="C1474" s="166">
        <v>45857</v>
      </c>
      <c r="D1474">
        <v>500000</v>
      </c>
    </row>
    <row r="1475" spans="1:4" x14ac:dyDescent="0.35">
      <c r="A1475" s="165" t="s">
        <v>34</v>
      </c>
      <c r="B1475" s="165" t="s">
        <v>35</v>
      </c>
      <c r="C1475" s="166">
        <v>45888</v>
      </c>
      <c r="D1475">
        <v>500000</v>
      </c>
    </row>
    <row r="1476" spans="1:4" x14ac:dyDescent="0.35">
      <c r="A1476" s="165" t="s">
        <v>34</v>
      </c>
      <c r="B1476" s="165" t="s">
        <v>35</v>
      </c>
      <c r="C1476" s="166">
        <v>45919</v>
      </c>
      <c r="D1476">
        <v>500000</v>
      </c>
    </row>
    <row r="1477" spans="1:4" x14ac:dyDescent="0.35">
      <c r="A1477" s="165" t="s">
        <v>34</v>
      </c>
      <c r="B1477" s="165" t="s">
        <v>35</v>
      </c>
      <c r="C1477" s="166">
        <v>45949</v>
      </c>
      <c r="D1477">
        <v>500000</v>
      </c>
    </row>
    <row r="1478" spans="1:4" x14ac:dyDescent="0.35">
      <c r="A1478" s="165" t="s">
        <v>34</v>
      </c>
      <c r="B1478" s="165" t="s">
        <v>35</v>
      </c>
      <c r="C1478" s="166">
        <v>45980</v>
      </c>
      <c r="D1478">
        <v>500000</v>
      </c>
    </row>
    <row r="1479" spans="1:4" x14ac:dyDescent="0.35">
      <c r="A1479" s="165" t="s">
        <v>34</v>
      </c>
      <c r="B1479" s="165" t="s">
        <v>35</v>
      </c>
      <c r="C1479" s="166">
        <v>46010</v>
      </c>
      <c r="D1479">
        <v>500000</v>
      </c>
    </row>
    <row r="1480" spans="1:4" x14ac:dyDescent="0.35">
      <c r="A1480" s="165" t="s">
        <v>34</v>
      </c>
      <c r="B1480" s="165" t="s">
        <v>35</v>
      </c>
      <c r="C1480" s="166">
        <v>45677</v>
      </c>
      <c r="D1480">
        <v>500000</v>
      </c>
    </row>
    <row r="1481" spans="1:4" x14ac:dyDescent="0.35">
      <c r="A1481" s="165" t="s">
        <v>34</v>
      </c>
      <c r="B1481" s="165" t="s">
        <v>35</v>
      </c>
      <c r="C1481" s="166">
        <v>45708</v>
      </c>
      <c r="D1481">
        <v>500000</v>
      </c>
    </row>
    <row r="1482" spans="1:4" x14ac:dyDescent="0.35">
      <c r="A1482" s="165" t="s">
        <v>34</v>
      </c>
      <c r="B1482" s="165" t="s">
        <v>35</v>
      </c>
      <c r="C1482" s="166">
        <v>45736</v>
      </c>
      <c r="D1482">
        <v>500000</v>
      </c>
    </row>
    <row r="1483" spans="1:4" x14ac:dyDescent="0.35">
      <c r="A1483" s="165" t="s">
        <v>34</v>
      </c>
      <c r="B1483" s="165" t="s">
        <v>35</v>
      </c>
      <c r="C1483" s="166">
        <v>45767</v>
      </c>
      <c r="D1483">
        <v>500000</v>
      </c>
    </row>
    <row r="1484" spans="1:4" x14ac:dyDescent="0.35">
      <c r="A1484" s="165" t="s">
        <v>34</v>
      </c>
      <c r="B1484" s="165" t="s">
        <v>35</v>
      </c>
      <c r="C1484" s="166">
        <v>45797</v>
      </c>
      <c r="D1484">
        <v>500000</v>
      </c>
    </row>
    <row r="1485" spans="1:4" x14ac:dyDescent="0.35">
      <c r="A1485" s="165" t="s">
        <v>34</v>
      </c>
      <c r="B1485" s="165" t="s">
        <v>35</v>
      </c>
      <c r="C1485" s="166">
        <v>45828</v>
      </c>
      <c r="D1485">
        <v>500000</v>
      </c>
    </row>
    <row r="1486" spans="1:4" x14ac:dyDescent="0.35">
      <c r="A1486" s="165" t="s">
        <v>34</v>
      </c>
      <c r="B1486" s="165" t="s">
        <v>35</v>
      </c>
      <c r="C1486" s="166">
        <v>45858</v>
      </c>
      <c r="D1486">
        <v>500000</v>
      </c>
    </row>
    <row r="1487" spans="1:4" x14ac:dyDescent="0.35">
      <c r="A1487" s="165" t="s">
        <v>34</v>
      </c>
      <c r="B1487" s="165" t="s">
        <v>35</v>
      </c>
      <c r="C1487" s="166">
        <v>45889</v>
      </c>
      <c r="D1487">
        <v>500000</v>
      </c>
    </row>
    <row r="1488" spans="1:4" x14ac:dyDescent="0.35">
      <c r="A1488" s="165" t="s">
        <v>34</v>
      </c>
      <c r="B1488" s="165" t="s">
        <v>35</v>
      </c>
      <c r="C1488" s="166">
        <v>45920</v>
      </c>
      <c r="D1488">
        <v>500000</v>
      </c>
    </row>
    <row r="1489" spans="1:4" x14ac:dyDescent="0.35">
      <c r="A1489" s="165" t="s">
        <v>34</v>
      </c>
      <c r="B1489" s="165" t="s">
        <v>35</v>
      </c>
      <c r="C1489" s="166">
        <v>45950</v>
      </c>
      <c r="D1489">
        <v>500000</v>
      </c>
    </row>
    <row r="1490" spans="1:4" x14ac:dyDescent="0.35">
      <c r="A1490" s="165" t="s">
        <v>34</v>
      </c>
      <c r="B1490" s="165" t="s">
        <v>35</v>
      </c>
      <c r="C1490" s="166">
        <v>45981</v>
      </c>
      <c r="D1490">
        <v>442098.9</v>
      </c>
    </row>
    <row r="1491" spans="1:4" x14ac:dyDescent="0.35">
      <c r="A1491" s="165" t="s">
        <v>34</v>
      </c>
      <c r="B1491" s="165" t="s">
        <v>35</v>
      </c>
      <c r="C1491" s="166">
        <v>46011</v>
      </c>
      <c r="D1491">
        <v>384245.64</v>
      </c>
    </row>
    <row r="1492" spans="1:4" x14ac:dyDescent="0.35">
      <c r="A1492" s="165" t="s">
        <v>34</v>
      </c>
      <c r="B1492" s="165" t="s">
        <v>35</v>
      </c>
      <c r="C1492" s="166">
        <v>45678</v>
      </c>
      <c r="D1492">
        <v>340656.2</v>
      </c>
    </row>
    <row r="1493" spans="1:4" x14ac:dyDescent="0.35">
      <c r="A1493" s="165" t="s">
        <v>34</v>
      </c>
      <c r="B1493" s="165" t="s">
        <v>35</v>
      </c>
      <c r="C1493" s="166">
        <v>45709</v>
      </c>
      <c r="D1493">
        <v>295757.01</v>
      </c>
    </row>
    <row r="1494" spans="1:4" x14ac:dyDescent="0.35">
      <c r="A1494" s="165" t="s">
        <v>34</v>
      </c>
      <c r="B1494" s="165" t="s">
        <v>35</v>
      </c>
      <c r="C1494" s="166">
        <v>45737</v>
      </c>
      <c r="D1494">
        <v>249821.75</v>
      </c>
    </row>
    <row r="1495" spans="1:4" x14ac:dyDescent="0.35">
      <c r="A1495" s="165" t="s">
        <v>34</v>
      </c>
      <c r="B1495" s="165" t="s">
        <v>35</v>
      </c>
      <c r="C1495" s="166">
        <v>45768</v>
      </c>
      <c r="D1495">
        <v>208312.06</v>
      </c>
    </row>
    <row r="1496" spans="1:4" x14ac:dyDescent="0.35">
      <c r="A1496" s="165" t="s">
        <v>34</v>
      </c>
      <c r="B1496" s="165" t="s">
        <v>35</v>
      </c>
      <c r="C1496" s="166">
        <v>45798</v>
      </c>
      <c r="D1496">
        <v>165465.89000000001</v>
      </c>
    </row>
    <row r="1497" spans="1:4" x14ac:dyDescent="0.35">
      <c r="A1497" s="165" t="s">
        <v>34</v>
      </c>
      <c r="B1497" s="165" t="s">
        <v>35</v>
      </c>
      <c r="C1497" s="166">
        <v>45829</v>
      </c>
      <c r="D1497">
        <v>119623.16</v>
      </c>
    </row>
    <row r="1498" spans="1:4" x14ac:dyDescent="0.35">
      <c r="A1498" s="165" t="s">
        <v>34</v>
      </c>
      <c r="B1498" s="165" t="s">
        <v>35</v>
      </c>
      <c r="C1498" s="166">
        <v>45859</v>
      </c>
      <c r="D1498">
        <v>73148.5</v>
      </c>
    </row>
    <row r="1499" spans="1:4" x14ac:dyDescent="0.35">
      <c r="A1499" s="165" t="s">
        <v>34</v>
      </c>
      <c r="B1499" s="165" t="s">
        <v>35</v>
      </c>
      <c r="C1499" s="166">
        <v>45890</v>
      </c>
      <c r="D1499">
        <v>24976.36</v>
      </c>
    </row>
    <row r="1500" spans="1:4" x14ac:dyDescent="0.35">
      <c r="A1500" s="165" t="s">
        <v>34</v>
      </c>
      <c r="B1500" s="165" t="s">
        <v>35</v>
      </c>
      <c r="C1500" s="166">
        <v>45921</v>
      </c>
      <c r="D1500">
        <v>-14308.24</v>
      </c>
    </row>
    <row r="1501" spans="1:4" x14ac:dyDescent="0.35">
      <c r="A1501" s="165" t="s">
        <v>34</v>
      </c>
      <c r="B1501" s="165" t="s">
        <v>35</v>
      </c>
      <c r="C1501" s="166">
        <v>45951</v>
      </c>
      <c r="D1501">
        <v>0</v>
      </c>
    </row>
    <row r="1502" spans="1:4" x14ac:dyDescent="0.35">
      <c r="A1502" s="165" t="s">
        <v>34</v>
      </c>
      <c r="B1502" s="165" t="s">
        <v>35</v>
      </c>
      <c r="C1502" s="166">
        <v>45991</v>
      </c>
      <c r="D1502">
        <v>0</v>
      </c>
    </row>
    <row r="1503" spans="1:4" x14ac:dyDescent="0.35">
      <c r="A1503" s="165" t="s">
        <v>34</v>
      </c>
      <c r="B1503" s="165" t="s">
        <v>35</v>
      </c>
      <c r="C1503" s="166">
        <v>46022</v>
      </c>
      <c r="D1503">
        <v>0</v>
      </c>
    </row>
    <row r="1504" spans="1:4" x14ac:dyDescent="0.35">
      <c r="A1504" s="165" t="s">
        <v>34</v>
      </c>
      <c r="B1504" s="165" t="s">
        <v>35</v>
      </c>
      <c r="C1504" s="166">
        <v>45679</v>
      </c>
      <c r="D1504">
        <v>0</v>
      </c>
    </row>
    <row r="1505" spans="1:4" x14ac:dyDescent="0.35">
      <c r="A1505" s="165" t="s">
        <v>34</v>
      </c>
      <c r="B1505" s="165" t="s">
        <v>35</v>
      </c>
      <c r="C1505" s="166">
        <v>45710</v>
      </c>
      <c r="D1505">
        <v>0</v>
      </c>
    </row>
    <row r="1506" spans="1:4" x14ac:dyDescent="0.35">
      <c r="A1506" s="165" t="s">
        <v>34</v>
      </c>
      <c r="B1506" s="165" t="s">
        <v>35</v>
      </c>
      <c r="C1506" s="166">
        <v>45738</v>
      </c>
      <c r="D1506">
        <v>0</v>
      </c>
    </row>
    <row r="1507" spans="1:4" x14ac:dyDescent="0.35">
      <c r="A1507" s="165" t="s">
        <v>34</v>
      </c>
      <c r="B1507" s="165" t="s">
        <v>35</v>
      </c>
      <c r="C1507" s="166">
        <v>45769</v>
      </c>
      <c r="D1507">
        <v>0</v>
      </c>
    </row>
    <row r="1508" spans="1:4" x14ac:dyDescent="0.35">
      <c r="A1508" s="165" t="s">
        <v>34</v>
      </c>
      <c r="B1508" s="165" t="s">
        <v>35</v>
      </c>
      <c r="C1508" s="166">
        <v>45799</v>
      </c>
      <c r="D1508">
        <v>320000</v>
      </c>
    </row>
    <row r="1509" spans="1:4" x14ac:dyDescent="0.35">
      <c r="A1509" s="165" t="s">
        <v>34</v>
      </c>
      <c r="B1509" s="165" t="s">
        <v>35</v>
      </c>
      <c r="C1509" s="166">
        <v>45830</v>
      </c>
      <c r="D1509">
        <v>320000</v>
      </c>
    </row>
    <row r="1510" spans="1:4" x14ac:dyDescent="0.35">
      <c r="A1510" s="165" t="s">
        <v>34</v>
      </c>
      <c r="B1510" s="165" t="s">
        <v>35</v>
      </c>
      <c r="C1510" s="166">
        <v>45860</v>
      </c>
      <c r="D1510">
        <v>320000</v>
      </c>
    </row>
    <row r="1511" spans="1:4" x14ac:dyDescent="0.35">
      <c r="A1511" s="165" t="s">
        <v>34</v>
      </c>
      <c r="B1511" s="165" t="s">
        <v>35</v>
      </c>
      <c r="C1511" s="166">
        <v>45891</v>
      </c>
      <c r="D1511">
        <v>320000</v>
      </c>
    </row>
    <row r="1512" spans="1:4" x14ac:dyDescent="0.35">
      <c r="A1512" s="165" t="s">
        <v>34</v>
      </c>
      <c r="B1512" s="165" t="s">
        <v>35</v>
      </c>
      <c r="C1512" s="166">
        <v>45922</v>
      </c>
      <c r="D1512">
        <v>320000</v>
      </c>
    </row>
    <row r="1513" spans="1:4" x14ac:dyDescent="0.35">
      <c r="A1513" s="165" t="s">
        <v>34</v>
      </c>
      <c r="B1513" s="165" t="s">
        <v>35</v>
      </c>
      <c r="C1513" s="166">
        <v>45952</v>
      </c>
      <c r="D1513">
        <v>320000</v>
      </c>
    </row>
    <row r="1514" spans="1:4" x14ac:dyDescent="0.35">
      <c r="A1514" s="165" t="s">
        <v>34</v>
      </c>
      <c r="B1514" s="165" t="s">
        <v>35</v>
      </c>
      <c r="C1514" s="166">
        <v>45983</v>
      </c>
      <c r="D1514">
        <v>320000</v>
      </c>
    </row>
    <row r="1515" spans="1:4" x14ac:dyDescent="0.35">
      <c r="A1515" s="165" t="s">
        <v>34</v>
      </c>
      <c r="B1515" s="165" t="s">
        <v>35</v>
      </c>
      <c r="C1515" s="166">
        <v>46013</v>
      </c>
      <c r="D1515">
        <v>0</v>
      </c>
    </row>
    <row r="1516" spans="1:4" x14ac:dyDescent="0.35">
      <c r="A1516" s="165" t="s">
        <v>34</v>
      </c>
      <c r="B1516" s="165" t="s">
        <v>35</v>
      </c>
      <c r="C1516" s="166">
        <v>45680</v>
      </c>
      <c r="D1516">
        <v>0</v>
      </c>
    </row>
    <row r="1517" spans="1:4" x14ac:dyDescent="0.35">
      <c r="A1517" s="165" t="s">
        <v>34</v>
      </c>
      <c r="B1517" s="165" t="s">
        <v>35</v>
      </c>
      <c r="C1517" s="166">
        <v>45711</v>
      </c>
      <c r="D1517">
        <v>0</v>
      </c>
    </row>
    <row r="1518" spans="1:4" x14ac:dyDescent="0.35">
      <c r="A1518" s="165" t="s">
        <v>34</v>
      </c>
      <c r="B1518" s="165" t="s">
        <v>35</v>
      </c>
      <c r="C1518" s="166">
        <v>45739</v>
      </c>
      <c r="D1518">
        <v>0</v>
      </c>
    </row>
    <row r="1519" spans="1:4" x14ac:dyDescent="0.35">
      <c r="A1519" s="165" t="s">
        <v>34</v>
      </c>
      <c r="B1519" s="165" t="s">
        <v>35</v>
      </c>
      <c r="C1519" s="166">
        <v>45770</v>
      </c>
      <c r="D1519">
        <v>0</v>
      </c>
    </row>
    <row r="1520" spans="1:4" x14ac:dyDescent="0.35">
      <c r="A1520" s="165" t="s">
        <v>34</v>
      </c>
      <c r="B1520" s="165" t="s">
        <v>35</v>
      </c>
      <c r="C1520" s="166">
        <v>45800</v>
      </c>
      <c r="D1520">
        <v>0</v>
      </c>
    </row>
    <row r="1521" spans="1:4" x14ac:dyDescent="0.35">
      <c r="A1521" s="165" t="s">
        <v>34</v>
      </c>
      <c r="B1521" s="165" t="s">
        <v>35</v>
      </c>
      <c r="C1521" s="166">
        <v>45831</v>
      </c>
      <c r="D1521">
        <v>0</v>
      </c>
    </row>
    <row r="1522" spans="1:4" x14ac:dyDescent="0.35">
      <c r="A1522" s="165" t="s">
        <v>34</v>
      </c>
      <c r="B1522" s="165" t="s">
        <v>35</v>
      </c>
      <c r="C1522" s="166">
        <v>45861</v>
      </c>
      <c r="D1522">
        <v>0</v>
      </c>
    </row>
    <row r="1523" spans="1:4" x14ac:dyDescent="0.35">
      <c r="A1523" s="165" t="s">
        <v>34</v>
      </c>
      <c r="B1523" s="165" t="s">
        <v>35</v>
      </c>
      <c r="C1523" s="166">
        <v>45892</v>
      </c>
      <c r="D1523">
        <v>0</v>
      </c>
    </row>
    <row r="1524" spans="1:4" x14ac:dyDescent="0.35">
      <c r="A1524" s="165" t="s">
        <v>34</v>
      </c>
      <c r="B1524" s="165" t="s">
        <v>35</v>
      </c>
      <c r="C1524" s="166">
        <v>45923</v>
      </c>
      <c r="D1524">
        <v>0</v>
      </c>
    </row>
    <row r="1525" spans="1:4" x14ac:dyDescent="0.35">
      <c r="A1525" s="165" t="s">
        <v>34</v>
      </c>
      <c r="B1525" s="165" t="s">
        <v>35</v>
      </c>
      <c r="C1525" s="166">
        <v>45953</v>
      </c>
      <c r="D1525">
        <v>0</v>
      </c>
    </row>
    <row r="1526" spans="1:4" x14ac:dyDescent="0.35">
      <c r="A1526" s="165" t="s">
        <v>34</v>
      </c>
      <c r="B1526" s="165" t="s">
        <v>35</v>
      </c>
      <c r="C1526" s="166">
        <v>45984</v>
      </c>
      <c r="D1526">
        <v>0</v>
      </c>
    </row>
    <row r="1527" spans="1:4" x14ac:dyDescent="0.35">
      <c r="A1527" s="165" t="s">
        <v>34</v>
      </c>
      <c r="B1527" s="165" t="s">
        <v>35</v>
      </c>
      <c r="C1527" s="166">
        <v>46014</v>
      </c>
      <c r="D1527">
        <v>0</v>
      </c>
    </row>
    <row r="1528" spans="1:4" x14ac:dyDescent="0.35">
      <c r="A1528" s="165" t="s">
        <v>34</v>
      </c>
      <c r="B1528" s="165" t="s">
        <v>35</v>
      </c>
      <c r="C1528" s="166">
        <v>45681</v>
      </c>
      <c r="D1528">
        <v>0</v>
      </c>
    </row>
    <row r="1529" spans="1:4" x14ac:dyDescent="0.35">
      <c r="A1529" s="165" t="s">
        <v>34</v>
      </c>
      <c r="B1529" s="165" t="s">
        <v>35</v>
      </c>
      <c r="C1529" s="166">
        <v>45712</v>
      </c>
      <c r="D1529">
        <v>0</v>
      </c>
    </row>
    <row r="1530" spans="1:4" x14ac:dyDescent="0.35">
      <c r="A1530" s="165" t="s">
        <v>34</v>
      </c>
      <c r="B1530" s="165" t="s">
        <v>35</v>
      </c>
      <c r="C1530" s="166">
        <v>45740</v>
      </c>
      <c r="D1530">
        <v>0</v>
      </c>
    </row>
    <row r="1531" spans="1:4" x14ac:dyDescent="0.35">
      <c r="A1531" s="165" t="s">
        <v>34</v>
      </c>
      <c r="B1531" s="165" t="s">
        <v>35</v>
      </c>
      <c r="C1531" s="166">
        <v>45771</v>
      </c>
      <c r="D1531">
        <v>0</v>
      </c>
    </row>
    <row r="1532" spans="1:4" x14ac:dyDescent="0.35">
      <c r="A1532" s="165" t="s">
        <v>34</v>
      </c>
      <c r="B1532" s="165" t="s">
        <v>35</v>
      </c>
      <c r="C1532" s="166">
        <v>45801</v>
      </c>
      <c r="D1532">
        <v>0</v>
      </c>
    </row>
    <row r="1533" spans="1:4" x14ac:dyDescent="0.35">
      <c r="A1533" s="165" t="s">
        <v>34</v>
      </c>
      <c r="B1533" s="165" t="s">
        <v>35</v>
      </c>
      <c r="C1533" s="166">
        <v>45832</v>
      </c>
      <c r="D1533">
        <v>0</v>
      </c>
    </row>
    <row r="1534" spans="1:4" x14ac:dyDescent="0.35">
      <c r="A1534" s="165" t="s">
        <v>34</v>
      </c>
      <c r="B1534" s="165" t="s">
        <v>35</v>
      </c>
      <c r="C1534" s="166">
        <v>45862</v>
      </c>
      <c r="D1534">
        <v>0</v>
      </c>
    </row>
    <row r="1535" spans="1:4" x14ac:dyDescent="0.35">
      <c r="A1535" s="165" t="s">
        <v>34</v>
      </c>
      <c r="B1535" s="165" t="s">
        <v>35</v>
      </c>
      <c r="C1535" s="166">
        <v>45893</v>
      </c>
      <c r="D1535">
        <v>0</v>
      </c>
    </row>
    <row r="1536" spans="1:4" x14ac:dyDescent="0.35">
      <c r="A1536" s="165" t="s">
        <v>34</v>
      </c>
      <c r="B1536" s="165" t="s">
        <v>35</v>
      </c>
      <c r="C1536" s="166">
        <v>45924</v>
      </c>
      <c r="D1536">
        <v>0</v>
      </c>
    </row>
    <row r="1537" spans="1:4" x14ac:dyDescent="0.35">
      <c r="A1537" s="165" t="s">
        <v>34</v>
      </c>
      <c r="B1537" s="165" t="s">
        <v>35</v>
      </c>
      <c r="C1537" s="166">
        <v>45954</v>
      </c>
      <c r="D1537">
        <v>0</v>
      </c>
    </row>
    <row r="1538" spans="1:4" x14ac:dyDescent="0.35">
      <c r="A1538" s="165" t="s">
        <v>34</v>
      </c>
      <c r="B1538" s="165" t="s">
        <v>35</v>
      </c>
      <c r="C1538" s="166">
        <v>45985</v>
      </c>
      <c r="D1538">
        <v>0</v>
      </c>
    </row>
    <row r="1539" spans="1:4" x14ac:dyDescent="0.35">
      <c r="A1539" s="165" t="s">
        <v>34</v>
      </c>
      <c r="B1539" s="165" t="s">
        <v>35</v>
      </c>
      <c r="C1539" s="166">
        <v>46015</v>
      </c>
      <c r="D1539">
        <v>0</v>
      </c>
    </row>
    <row r="1540" spans="1:4" x14ac:dyDescent="0.35">
      <c r="A1540" s="165" t="s">
        <v>34</v>
      </c>
      <c r="B1540" s="165" t="s">
        <v>35</v>
      </c>
      <c r="C1540" s="166">
        <v>45682</v>
      </c>
      <c r="D1540">
        <v>0</v>
      </c>
    </row>
    <row r="1541" spans="1:4" x14ac:dyDescent="0.35">
      <c r="A1541" s="165" t="s">
        <v>34</v>
      </c>
      <c r="B1541" s="165" t="s">
        <v>35</v>
      </c>
      <c r="C1541" s="166">
        <v>45713</v>
      </c>
      <c r="D1541">
        <v>0</v>
      </c>
    </row>
    <row r="1542" spans="1:4" x14ac:dyDescent="0.35">
      <c r="A1542" s="165" t="s">
        <v>34</v>
      </c>
      <c r="B1542" s="165" t="s">
        <v>35</v>
      </c>
      <c r="C1542" s="166">
        <v>45741</v>
      </c>
      <c r="D1542">
        <v>0</v>
      </c>
    </row>
    <row r="1543" spans="1:4" x14ac:dyDescent="0.35">
      <c r="A1543" s="165" t="s">
        <v>34</v>
      </c>
      <c r="B1543" s="165" t="s">
        <v>35</v>
      </c>
      <c r="C1543" s="166">
        <v>45772</v>
      </c>
      <c r="D1543">
        <v>0</v>
      </c>
    </row>
    <row r="1544" spans="1:4" x14ac:dyDescent="0.35">
      <c r="A1544" s="165" t="s">
        <v>34</v>
      </c>
      <c r="B1544" s="165" t="s">
        <v>35</v>
      </c>
      <c r="C1544" s="166">
        <v>45802</v>
      </c>
      <c r="D1544">
        <v>0</v>
      </c>
    </row>
    <row r="1545" spans="1:4" x14ac:dyDescent="0.35">
      <c r="A1545" s="165" t="s">
        <v>34</v>
      </c>
      <c r="B1545" s="165" t="s">
        <v>35</v>
      </c>
      <c r="C1545" s="166">
        <v>45833</v>
      </c>
      <c r="D1545">
        <v>0</v>
      </c>
    </row>
    <row r="1546" spans="1:4" x14ac:dyDescent="0.35">
      <c r="A1546" s="165" t="s">
        <v>34</v>
      </c>
      <c r="B1546" s="165" t="s">
        <v>35</v>
      </c>
      <c r="C1546" s="166">
        <v>45863</v>
      </c>
      <c r="D1546">
        <v>0</v>
      </c>
    </row>
    <row r="1547" spans="1:4" x14ac:dyDescent="0.35">
      <c r="A1547" s="165" t="s">
        <v>34</v>
      </c>
      <c r="B1547" s="165" t="s">
        <v>35</v>
      </c>
      <c r="C1547" s="166">
        <v>45894</v>
      </c>
      <c r="D1547">
        <v>0</v>
      </c>
    </row>
    <row r="1548" spans="1:4" x14ac:dyDescent="0.35">
      <c r="A1548" s="165" t="s">
        <v>34</v>
      </c>
      <c r="B1548" s="165" t="s">
        <v>35</v>
      </c>
      <c r="C1548" s="166">
        <v>45925</v>
      </c>
      <c r="D1548">
        <v>0</v>
      </c>
    </row>
    <row r="1549" spans="1:4" x14ac:dyDescent="0.35">
      <c r="A1549" s="165" t="s">
        <v>34</v>
      </c>
      <c r="B1549" s="165" t="s">
        <v>35</v>
      </c>
      <c r="C1549" s="166">
        <v>45955</v>
      </c>
      <c r="D1549">
        <v>0</v>
      </c>
    </row>
    <row r="1550" spans="1:4" x14ac:dyDescent="0.35">
      <c r="A1550" s="165" t="s">
        <v>34</v>
      </c>
      <c r="B1550" s="165" t="s">
        <v>35</v>
      </c>
      <c r="C1550" s="166">
        <v>45986</v>
      </c>
      <c r="D1550">
        <v>0</v>
      </c>
    </row>
    <row r="1551" spans="1:4" x14ac:dyDescent="0.35">
      <c r="A1551" s="165" t="s">
        <v>34</v>
      </c>
      <c r="B1551" s="165" t="s">
        <v>35</v>
      </c>
      <c r="C1551" s="166">
        <v>46016</v>
      </c>
      <c r="D1551">
        <v>0</v>
      </c>
    </row>
    <row r="1552" spans="1:4" x14ac:dyDescent="0.35">
      <c r="A1552" s="165" t="s">
        <v>34</v>
      </c>
      <c r="B1552" s="165" t="s">
        <v>35</v>
      </c>
      <c r="C1552" s="166">
        <v>45683</v>
      </c>
      <c r="D1552">
        <v>0</v>
      </c>
    </row>
    <row r="1553" spans="1:4" x14ac:dyDescent="0.35">
      <c r="A1553" s="165" t="s">
        <v>34</v>
      </c>
      <c r="B1553" s="165" t="s">
        <v>35</v>
      </c>
      <c r="C1553" s="166">
        <v>45714</v>
      </c>
      <c r="D1553">
        <v>0</v>
      </c>
    </row>
    <row r="1554" spans="1:4" x14ac:dyDescent="0.35">
      <c r="A1554" s="165" t="s">
        <v>34</v>
      </c>
      <c r="B1554" s="165" t="s">
        <v>35</v>
      </c>
      <c r="C1554" s="166">
        <v>45742</v>
      </c>
      <c r="D1554">
        <v>0</v>
      </c>
    </row>
    <row r="1555" spans="1:4" x14ac:dyDescent="0.35">
      <c r="A1555" s="165" t="s">
        <v>34</v>
      </c>
      <c r="B1555" s="165" t="s">
        <v>35</v>
      </c>
      <c r="C1555" s="166">
        <v>45773</v>
      </c>
      <c r="D1555">
        <v>0</v>
      </c>
    </row>
    <row r="1556" spans="1:4" x14ac:dyDescent="0.35">
      <c r="A1556" s="165" t="s">
        <v>34</v>
      </c>
      <c r="B1556" s="165" t="s">
        <v>35</v>
      </c>
      <c r="C1556" s="166">
        <v>45803</v>
      </c>
      <c r="D1556">
        <v>0</v>
      </c>
    </row>
    <row r="1557" spans="1:4" x14ac:dyDescent="0.35">
      <c r="A1557" s="165" t="s">
        <v>34</v>
      </c>
      <c r="B1557" s="165" t="s">
        <v>35</v>
      </c>
      <c r="C1557" s="166">
        <v>45834</v>
      </c>
      <c r="D1557">
        <v>0</v>
      </c>
    </row>
    <row r="1558" spans="1:4" x14ac:dyDescent="0.35">
      <c r="A1558" s="165" t="s">
        <v>34</v>
      </c>
      <c r="B1558" s="165" t="s">
        <v>35</v>
      </c>
      <c r="C1558" s="166">
        <v>45864</v>
      </c>
      <c r="D1558">
        <v>0</v>
      </c>
    </row>
    <row r="1559" spans="1:4" x14ac:dyDescent="0.35">
      <c r="A1559" s="165" t="s">
        <v>34</v>
      </c>
      <c r="B1559" s="165" t="s">
        <v>35</v>
      </c>
      <c r="C1559" s="166">
        <v>45895</v>
      </c>
      <c r="D1559">
        <v>0</v>
      </c>
    </row>
    <row r="1560" spans="1:4" x14ac:dyDescent="0.35">
      <c r="A1560" s="165" t="s">
        <v>34</v>
      </c>
      <c r="B1560" s="165" t="s">
        <v>35</v>
      </c>
      <c r="C1560" s="166">
        <v>45926</v>
      </c>
      <c r="D1560">
        <v>0</v>
      </c>
    </row>
    <row r="1561" spans="1:4" x14ac:dyDescent="0.35">
      <c r="A1561" s="165" t="s">
        <v>34</v>
      </c>
      <c r="B1561" s="165" t="s">
        <v>35</v>
      </c>
      <c r="C1561" s="166">
        <v>45956</v>
      </c>
      <c r="D1561">
        <v>0</v>
      </c>
    </row>
    <row r="1562" spans="1:4" x14ac:dyDescent="0.35">
      <c r="A1562" s="165" t="s">
        <v>34</v>
      </c>
      <c r="B1562" s="165" t="s">
        <v>35</v>
      </c>
      <c r="C1562" s="166">
        <v>45987</v>
      </c>
      <c r="D1562">
        <v>0</v>
      </c>
    </row>
    <row r="1563" spans="1:4" x14ac:dyDescent="0.35">
      <c r="A1563" s="165" t="s">
        <v>34</v>
      </c>
      <c r="B1563" s="165" t="s">
        <v>35</v>
      </c>
      <c r="C1563" s="166">
        <v>46017</v>
      </c>
      <c r="D1563">
        <v>0</v>
      </c>
    </row>
    <row r="1564" spans="1:4" x14ac:dyDescent="0.35">
      <c r="A1564" s="165" t="s">
        <v>34</v>
      </c>
      <c r="B1564" s="165" t="s">
        <v>35</v>
      </c>
      <c r="C1564" s="166">
        <v>45684</v>
      </c>
      <c r="D1564">
        <v>0</v>
      </c>
    </row>
    <row r="1565" spans="1:4" x14ac:dyDescent="0.35">
      <c r="A1565" s="165" t="s">
        <v>34</v>
      </c>
      <c r="B1565" s="165" t="s">
        <v>35</v>
      </c>
      <c r="C1565" s="166">
        <v>45715</v>
      </c>
      <c r="D1565">
        <v>0</v>
      </c>
    </row>
    <row r="1566" spans="1:4" x14ac:dyDescent="0.35">
      <c r="A1566" s="165" t="s">
        <v>34</v>
      </c>
      <c r="B1566" s="165" t="s">
        <v>35</v>
      </c>
      <c r="C1566" s="166">
        <v>45743</v>
      </c>
      <c r="D1566">
        <v>0</v>
      </c>
    </row>
    <row r="1567" spans="1:4" x14ac:dyDescent="0.35">
      <c r="A1567" s="165" t="s">
        <v>34</v>
      </c>
      <c r="B1567" s="165" t="s">
        <v>35</v>
      </c>
      <c r="C1567" s="166">
        <v>45774</v>
      </c>
      <c r="D1567">
        <v>0</v>
      </c>
    </row>
    <row r="1568" spans="1:4" x14ac:dyDescent="0.35">
      <c r="A1568" s="165" t="s">
        <v>34</v>
      </c>
      <c r="B1568" s="165" t="s">
        <v>35</v>
      </c>
      <c r="C1568" s="166">
        <v>45804</v>
      </c>
      <c r="D1568">
        <v>0</v>
      </c>
    </row>
    <row r="1569" spans="1:4" x14ac:dyDescent="0.35">
      <c r="A1569" s="165" t="s">
        <v>34</v>
      </c>
      <c r="B1569" s="165" t="s">
        <v>35</v>
      </c>
      <c r="C1569" s="166">
        <v>45835</v>
      </c>
      <c r="D1569">
        <v>0</v>
      </c>
    </row>
    <row r="1570" spans="1:4" x14ac:dyDescent="0.35">
      <c r="A1570" s="165" t="s">
        <v>34</v>
      </c>
      <c r="B1570" s="165" t="s">
        <v>35</v>
      </c>
      <c r="C1570" s="166">
        <v>45865</v>
      </c>
      <c r="D1570">
        <v>0</v>
      </c>
    </row>
    <row r="1571" spans="1:4" x14ac:dyDescent="0.35">
      <c r="A1571" s="165" t="s">
        <v>34</v>
      </c>
      <c r="B1571" s="165" t="s">
        <v>35</v>
      </c>
      <c r="C1571" s="166">
        <v>45896</v>
      </c>
      <c r="D1571">
        <v>0</v>
      </c>
    </row>
    <row r="1572" spans="1:4" x14ac:dyDescent="0.35">
      <c r="A1572" s="165" t="s">
        <v>34</v>
      </c>
      <c r="B1572" s="165" t="s">
        <v>35</v>
      </c>
      <c r="C1572" s="166">
        <v>45927</v>
      </c>
      <c r="D1572">
        <v>0</v>
      </c>
    </row>
    <row r="1573" spans="1:4" x14ac:dyDescent="0.35">
      <c r="A1573" s="165" t="s">
        <v>34</v>
      </c>
      <c r="B1573" s="165" t="s">
        <v>35</v>
      </c>
      <c r="C1573" s="166">
        <v>45957</v>
      </c>
      <c r="D1573">
        <v>0</v>
      </c>
    </row>
    <row r="1574" spans="1:4" x14ac:dyDescent="0.35">
      <c r="A1574" s="165" t="s">
        <v>34</v>
      </c>
      <c r="B1574" s="165" t="s">
        <v>35</v>
      </c>
      <c r="C1574" s="166">
        <v>45988</v>
      </c>
      <c r="D1574">
        <v>0</v>
      </c>
    </row>
    <row r="1575" spans="1:4" x14ac:dyDescent="0.35">
      <c r="A1575" s="165" t="s">
        <v>34</v>
      </c>
      <c r="B1575" s="165" t="s">
        <v>35</v>
      </c>
      <c r="C1575" s="166">
        <v>46018</v>
      </c>
      <c r="D1575">
        <v>0</v>
      </c>
    </row>
    <row r="1576" spans="1:4" x14ac:dyDescent="0.35">
      <c r="A1576" s="165" t="s">
        <v>36</v>
      </c>
      <c r="B1576" s="165"/>
      <c r="C1576" s="166">
        <v>45676</v>
      </c>
      <c r="D1576">
        <v>505227.17</v>
      </c>
    </row>
    <row r="1577" spans="1:4" x14ac:dyDescent="0.35">
      <c r="A1577" s="165" t="s">
        <v>36</v>
      </c>
      <c r="B1577" s="165"/>
      <c r="C1577" s="166">
        <v>45707</v>
      </c>
      <c r="D1577">
        <v>504037.62</v>
      </c>
    </row>
    <row r="1578" spans="1:4" x14ac:dyDescent="0.35">
      <c r="A1578" s="165" t="s">
        <v>36</v>
      </c>
      <c r="B1578" s="165"/>
      <c r="C1578" s="166">
        <v>45735</v>
      </c>
      <c r="D1578">
        <v>502848.07</v>
      </c>
    </row>
    <row r="1579" spans="1:4" x14ac:dyDescent="0.35">
      <c r="A1579" s="165" t="s">
        <v>36</v>
      </c>
      <c r="B1579" s="165"/>
      <c r="C1579" s="166">
        <v>45766</v>
      </c>
      <c r="D1579">
        <v>501658.52</v>
      </c>
    </row>
    <row r="1580" spans="1:4" x14ac:dyDescent="0.35">
      <c r="A1580" s="165" t="s">
        <v>36</v>
      </c>
      <c r="B1580" s="165"/>
      <c r="C1580" s="166">
        <v>45796</v>
      </c>
      <c r="D1580">
        <v>512590.97</v>
      </c>
    </row>
    <row r="1581" spans="1:4" x14ac:dyDescent="0.35">
      <c r="A1581" s="165" t="s">
        <v>36</v>
      </c>
      <c r="B1581" s="165"/>
      <c r="C1581" s="166">
        <v>45827</v>
      </c>
      <c r="D1581">
        <v>511236.6</v>
      </c>
    </row>
    <row r="1582" spans="1:4" x14ac:dyDescent="0.35">
      <c r="A1582" s="165" t="s">
        <v>36</v>
      </c>
      <c r="B1582" s="165"/>
      <c r="C1582" s="166">
        <v>45857</v>
      </c>
      <c r="D1582">
        <v>509882.23</v>
      </c>
    </row>
    <row r="1583" spans="1:4" x14ac:dyDescent="0.35">
      <c r="A1583" s="165" t="s">
        <v>36</v>
      </c>
      <c r="B1583" s="165"/>
      <c r="C1583" s="166">
        <v>45888</v>
      </c>
      <c r="D1583">
        <v>508527.86</v>
      </c>
    </row>
    <row r="1584" spans="1:4" x14ac:dyDescent="0.35">
      <c r="A1584" s="165" t="s">
        <v>36</v>
      </c>
      <c r="B1584" s="165"/>
      <c r="C1584" s="166">
        <v>45919</v>
      </c>
      <c r="D1584">
        <v>507173.49</v>
      </c>
    </row>
    <row r="1585" spans="1:4" x14ac:dyDescent="0.35">
      <c r="A1585" s="165" t="s">
        <v>36</v>
      </c>
      <c r="B1585" s="165"/>
      <c r="C1585" s="166">
        <v>45949</v>
      </c>
      <c r="D1585">
        <v>505819.12</v>
      </c>
    </row>
    <row r="1586" spans="1:4" x14ac:dyDescent="0.35">
      <c r="A1586" s="165" t="s">
        <v>36</v>
      </c>
      <c r="B1586" s="165"/>
      <c r="C1586" s="166">
        <v>45980</v>
      </c>
      <c r="D1586">
        <v>504464.75</v>
      </c>
    </row>
    <row r="1587" spans="1:4" x14ac:dyDescent="0.35">
      <c r="A1587" s="165" t="s">
        <v>36</v>
      </c>
      <c r="B1587" s="165"/>
      <c r="C1587" s="166">
        <v>46010</v>
      </c>
      <c r="D1587">
        <v>504047.23</v>
      </c>
    </row>
    <row r="1588" spans="1:4" x14ac:dyDescent="0.35">
      <c r="A1588" s="165" t="s">
        <v>36</v>
      </c>
      <c r="B1588" s="165"/>
      <c r="C1588" s="166">
        <v>45677</v>
      </c>
      <c r="D1588">
        <v>502925.25</v>
      </c>
    </row>
    <row r="1589" spans="1:4" x14ac:dyDescent="0.35">
      <c r="A1589" s="165" t="s">
        <v>36</v>
      </c>
      <c r="B1589" s="165"/>
      <c r="C1589" s="166">
        <v>45708</v>
      </c>
      <c r="D1589">
        <v>501803.27</v>
      </c>
    </row>
    <row r="1590" spans="1:4" x14ac:dyDescent="0.35">
      <c r="A1590" s="165" t="s">
        <v>36</v>
      </c>
      <c r="B1590" s="165"/>
      <c r="C1590" s="166">
        <v>45736</v>
      </c>
      <c r="D1590">
        <v>500681.33</v>
      </c>
    </row>
    <row r="1591" spans="1:4" x14ac:dyDescent="0.35">
      <c r="A1591" s="165" t="s">
        <v>36</v>
      </c>
      <c r="B1591" s="165"/>
      <c r="C1591" s="166">
        <v>45767</v>
      </c>
      <c r="D1591">
        <v>517261.17</v>
      </c>
    </row>
    <row r="1592" spans="1:4" x14ac:dyDescent="0.35">
      <c r="A1592" s="165" t="s">
        <v>36</v>
      </c>
      <c r="B1592" s="165"/>
      <c r="C1592" s="166">
        <v>45797</v>
      </c>
      <c r="D1592">
        <v>525135.39</v>
      </c>
    </row>
    <row r="1593" spans="1:4" x14ac:dyDescent="0.35">
      <c r="A1593" s="165" t="s">
        <v>36</v>
      </c>
      <c r="B1593" s="165"/>
      <c r="C1593" s="166">
        <v>45828</v>
      </c>
      <c r="D1593">
        <v>523535.23</v>
      </c>
    </row>
    <row r="1594" spans="1:4" x14ac:dyDescent="0.35">
      <c r="A1594" s="165" t="s">
        <v>36</v>
      </c>
      <c r="B1594" s="165"/>
      <c r="C1594" s="166">
        <v>45858</v>
      </c>
      <c r="D1594">
        <v>521935.07</v>
      </c>
    </row>
    <row r="1595" spans="1:4" x14ac:dyDescent="0.35">
      <c r="A1595" s="165" t="s">
        <v>36</v>
      </c>
      <c r="B1595" s="165"/>
      <c r="C1595" s="166">
        <v>45889</v>
      </c>
      <c r="D1595">
        <v>520334.91</v>
      </c>
    </row>
    <row r="1596" spans="1:4" x14ac:dyDescent="0.35">
      <c r="A1596" s="165" t="s">
        <v>36</v>
      </c>
      <c r="B1596" s="165"/>
      <c r="C1596" s="166">
        <v>45920</v>
      </c>
      <c r="D1596">
        <v>518734.75</v>
      </c>
    </row>
    <row r="1597" spans="1:4" x14ac:dyDescent="0.35">
      <c r="A1597" s="165" t="s">
        <v>36</v>
      </c>
      <c r="B1597" s="165"/>
      <c r="C1597" s="166">
        <v>45950</v>
      </c>
      <c r="D1597">
        <v>525893.18999999994</v>
      </c>
    </row>
    <row r="1598" spans="1:4" x14ac:dyDescent="0.35">
      <c r="A1598" s="165" t="s">
        <v>36</v>
      </c>
      <c r="B1598" s="165"/>
      <c r="C1598" s="166">
        <v>45981</v>
      </c>
      <c r="D1598">
        <v>472991.93000000005</v>
      </c>
    </row>
    <row r="1599" spans="1:4" x14ac:dyDescent="0.35">
      <c r="A1599" s="165" t="s">
        <v>36</v>
      </c>
      <c r="B1599" s="165"/>
      <c r="C1599" s="166">
        <v>46011</v>
      </c>
      <c r="D1599">
        <v>419740.21</v>
      </c>
    </row>
    <row r="1600" spans="1:4" x14ac:dyDescent="0.35">
      <c r="A1600" s="165" t="s">
        <v>36</v>
      </c>
      <c r="B1600" s="165"/>
      <c r="C1600" s="166">
        <v>45678</v>
      </c>
      <c r="D1600">
        <v>375078.87</v>
      </c>
    </row>
    <row r="1601" spans="1:4" x14ac:dyDescent="0.35">
      <c r="A1601" s="165" t="s">
        <v>36</v>
      </c>
      <c r="B1601" s="165"/>
      <c r="C1601" s="166">
        <v>45709</v>
      </c>
      <c r="D1601">
        <v>327016.43</v>
      </c>
    </row>
    <row r="1602" spans="1:4" x14ac:dyDescent="0.35">
      <c r="A1602" s="165" t="s">
        <v>36</v>
      </c>
      <c r="B1602" s="165"/>
      <c r="C1602" s="166">
        <v>45737</v>
      </c>
      <c r="D1602">
        <v>276945.46000000002</v>
      </c>
    </row>
    <row r="1603" spans="1:4" x14ac:dyDescent="0.35">
      <c r="A1603" s="165" t="s">
        <v>36</v>
      </c>
      <c r="B1603" s="165"/>
      <c r="C1603" s="166">
        <v>45768</v>
      </c>
      <c r="D1603">
        <v>236666.89</v>
      </c>
    </row>
    <row r="1604" spans="1:4" x14ac:dyDescent="0.35">
      <c r="A1604" s="165" t="s">
        <v>36</v>
      </c>
      <c r="B1604" s="165"/>
      <c r="C1604" s="166">
        <v>45798</v>
      </c>
      <c r="D1604">
        <v>192406.76</v>
      </c>
    </row>
    <row r="1605" spans="1:4" x14ac:dyDescent="0.35">
      <c r="A1605" s="165" t="s">
        <v>36</v>
      </c>
      <c r="B1605" s="165"/>
      <c r="C1605" s="166">
        <v>45829</v>
      </c>
      <c r="D1605">
        <v>144280.6</v>
      </c>
    </row>
    <row r="1606" spans="1:4" x14ac:dyDescent="0.35">
      <c r="A1606" s="165" t="s">
        <v>36</v>
      </c>
      <c r="B1606" s="165"/>
      <c r="C1606" s="166">
        <v>45859</v>
      </c>
      <c r="D1606">
        <v>96012.3</v>
      </c>
    </row>
    <row r="1607" spans="1:4" x14ac:dyDescent="0.35">
      <c r="A1607" s="165" t="s">
        <v>36</v>
      </c>
      <c r="B1607" s="165"/>
      <c r="C1607" s="166">
        <v>45890</v>
      </c>
      <c r="D1607">
        <v>46734.479999999996</v>
      </c>
    </row>
    <row r="1608" spans="1:4" x14ac:dyDescent="0.35">
      <c r="A1608" s="165" t="s">
        <v>36</v>
      </c>
      <c r="B1608" s="165"/>
      <c r="C1608" s="166">
        <v>45921</v>
      </c>
      <c r="D1608">
        <v>1125.619999999999</v>
      </c>
    </row>
    <row r="1609" spans="1:4" x14ac:dyDescent="0.35">
      <c r="A1609" s="165" t="s">
        <v>36</v>
      </c>
      <c r="B1609" s="165"/>
      <c r="C1609" s="166">
        <v>45951</v>
      </c>
      <c r="D1609">
        <v>13715.38</v>
      </c>
    </row>
    <row r="1610" spans="1:4" x14ac:dyDescent="0.35">
      <c r="A1610" s="165" t="s">
        <v>36</v>
      </c>
      <c r="B1610" s="165"/>
      <c r="C1610" s="166">
        <v>45991</v>
      </c>
      <c r="D1610">
        <v>10442.75</v>
      </c>
    </row>
    <row r="1611" spans="1:4" x14ac:dyDescent="0.35">
      <c r="A1611" s="165" t="s">
        <v>36</v>
      </c>
      <c r="B1611" s="165"/>
      <c r="C1611" s="166">
        <v>46022</v>
      </c>
      <c r="D1611">
        <v>7817.52</v>
      </c>
    </row>
    <row r="1612" spans="1:4" x14ac:dyDescent="0.35">
      <c r="A1612" s="165" t="s">
        <v>36</v>
      </c>
      <c r="B1612" s="165"/>
      <c r="C1612" s="166">
        <v>45679</v>
      </c>
      <c r="D1612">
        <v>7705.0400000000009</v>
      </c>
    </row>
    <row r="1613" spans="1:4" x14ac:dyDescent="0.35">
      <c r="A1613" s="165" t="s">
        <v>36</v>
      </c>
      <c r="B1613" s="165"/>
      <c r="C1613" s="166">
        <v>45710</v>
      </c>
      <c r="D1613">
        <v>4214.8</v>
      </c>
    </row>
    <row r="1614" spans="1:4" x14ac:dyDescent="0.35">
      <c r="A1614" s="165" t="s">
        <v>36</v>
      </c>
      <c r="B1614" s="165"/>
      <c r="C1614" s="166">
        <v>45738</v>
      </c>
      <c r="D1614">
        <v>1598.25</v>
      </c>
    </row>
    <row r="1615" spans="1:4" x14ac:dyDescent="0.35">
      <c r="A1615" s="165" t="s">
        <v>36</v>
      </c>
      <c r="B1615" s="165"/>
      <c r="C1615" s="166">
        <v>45769</v>
      </c>
      <c r="D1615">
        <v>24146.92</v>
      </c>
    </row>
    <row r="1616" spans="1:4" x14ac:dyDescent="0.35">
      <c r="A1616" s="165" t="s">
        <v>36</v>
      </c>
      <c r="B1616" s="165"/>
      <c r="C1616" s="166">
        <v>45799</v>
      </c>
      <c r="D1616">
        <v>340546.38</v>
      </c>
    </row>
    <row r="1617" spans="1:4" x14ac:dyDescent="0.35">
      <c r="A1617" s="165" t="s">
        <v>36</v>
      </c>
      <c r="B1617" s="165"/>
      <c r="C1617" s="166">
        <v>45830</v>
      </c>
      <c r="D1617">
        <v>337906.79</v>
      </c>
    </row>
    <row r="1618" spans="1:4" x14ac:dyDescent="0.35">
      <c r="A1618" s="165" t="s">
        <v>36</v>
      </c>
      <c r="B1618" s="165"/>
      <c r="C1618" s="166">
        <v>45860</v>
      </c>
      <c r="D1618">
        <v>335927.19</v>
      </c>
    </row>
    <row r="1619" spans="1:4" x14ac:dyDescent="0.35">
      <c r="A1619" s="165" t="s">
        <v>36</v>
      </c>
      <c r="B1619" s="165"/>
      <c r="C1619" s="166">
        <v>45891</v>
      </c>
      <c r="D1619">
        <v>335182.78999999998</v>
      </c>
    </row>
    <row r="1620" spans="1:4" x14ac:dyDescent="0.35">
      <c r="A1620" s="165" t="s">
        <v>36</v>
      </c>
      <c r="B1620" s="165"/>
      <c r="C1620" s="166">
        <v>45922</v>
      </c>
      <c r="D1620">
        <v>333290.31</v>
      </c>
    </row>
    <row r="1621" spans="1:4" x14ac:dyDescent="0.35">
      <c r="A1621" s="165" t="s">
        <v>36</v>
      </c>
      <c r="B1621" s="165"/>
      <c r="C1621" s="166">
        <v>45952</v>
      </c>
      <c r="D1621">
        <v>330862.46000000002</v>
      </c>
    </row>
    <row r="1622" spans="1:4" x14ac:dyDescent="0.35">
      <c r="A1622" s="165" t="s">
        <v>36</v>
      </c>
      <c r="B1622" s="165"/>
      <c r="C1622" s="166">
        <v>45983</v>
      </c>
      <c r="D1622">
        <v>328656.55</v>
      </c>
    </row>
    <row r="1623" spans="1:4" x14ac:dyDescent="0.35">
      <c r="A1623" s="165" t="s">
        <v>36</v>
      </c>
      <c r="B1623" s="165"/>
      <c r="C1623" s="166">
        <v>46013</v>
      </c>
      <c r="D1623">
        <v>6718.67</v>
      </c>
    </row>
    <row r="1624" spans="1:4" x14ac:dyDescent="0.35">
      <c r="A1624" s="165" t="s">
        <v>36</v>
      </c>
      <c r="B1624" s="165"/>
      <c r="C1624" s="166">
        <v>45680</v>
      </c>
      <c r="D1624">
        <v>4861.79</v>
      </c>
    </row>
    <row r="1625" spans="1:4" x14ac:dyDescent="0.35">
      <c r="A1625" s="165" t="s">
        <v>36</v>
      </c>
      <c r="B1625" s="165"/>
      <c r="C1625" s="166">
        <v>45711</v>
      </c>
      <c r="D1625">
        <v>2842.91</v>
      </c>
    </row>
    <row r="1626" spans="1:4" x14ac:dyDescent="0.35">
      <c r="A1626" s="165" t="s">
        <v>36</v>
      </c>
      <c r="B1626" s="165"/>
      <c r="C1626" s="166">
        <v>45739</v>
      </c>
      <c r="D1626">
        <v>27306.71</v>
      </c>
    </row>
    <row r="1627" spans="1:4" x14ac:dyDescent="0.35">
      <c r="A1627" s="165" t="s">
        <v>36</v>
      </c>
      <c r="B1627" s="165"/>
      <c r="C1627" s="166">
        <v>45770</v>
      </c>
      <c r="D1627">
        <v>25025.57</v>
      </c>
    </row>
    <row r="1628" spans="1:4" x14ac:dyDescent="0.35">
      <c r="A1628" s="165" t="s">
        <v>36</v>
      </c>
      <c r="B1628" s="165"/>
      <c r="C1628" s="166">
        <v>45800</v>
      </c>
      <c r="D1628">
        <v>22744.43</v>
      </c>
    </row>
    <row r="1629" spans="1:4" x14ac:dyDescent="0.35">
      <c r="A1629" s="165" t="s">
        <v>36</v>
      </c>
      <c r="B1629" s="165"/>
      <c r="C1629" s="166">
        <v>45831</v>
      </c>
      <c r="D1629">
        <v>20463.289999999997</v>
      </c>
    </row>
    <row r="1630" spans="1:4" x14ac:dyDescent="0.35">
      <c r="A1630" s="165" t="s">
        <v>36</v>
      </c>
      <c r="B1630" s="165"/>
      <c r="C1630" s="166">
        <v>45861</v>
      </c>
      <c r="D1630">
        <v>21236.04</v>
      </c>
    </row>
    <row r="1631" spans="1:4" x14ac:dyDescent="0.35">
      <c r="A1631" s="165" t="s">
        <v>36</v>
      </c>
      <c r="B1631" s="165"/>
      <c r="C1631" s="166">
        <v>45892</v>
      </c>
      <c r="D1631">
        <v>17991.939999999999</v>
      </c>
    </row>
    <row r="1632" spans="1:4" x14ac:dyDescent="0.35">
      <c r="A1632" s="165" t="s">
        <v>36</v>
      </c>
      <c r="B1632" s="165"/>
      <c r="C1632" s="166">
        <v>45923</v>
      </c>
      <c r="D1632">
        <v>14828.84</v>
      </c>
    </row>
    <row r="1633" spans="1:4" x14ac:dyDescent="0.35">
      <c r="A1633" s="165" t="s">
        <v>36</v>
      </c>
      <c r="B1633" s="165"/>
      <c r="C1633" s="166">
        <v>45953</v>
      </c>
      <c r="D1633">
        <v>11665.740000000002</v>
      </c>
    </row>
    <row r="1634" spans="1:4" x14ac:dyDescent="0.35">
      <c r="A1634" s="165" t="s">
        <v>36</v>
      </c>
      <c r="B1634" s="165"/>
      <c r="C1634" s="166">
        <v>45984</v>
      </c>
      <c r="D1634">
        <v>16205.43</v>
      </c>
    </row>
    <row r="1635" spans="1:4" x14ac:dyDescent="0.35">
      <c r="A1635" s="165" t="s">
        <v>36</v>
      </c>
      <c r="B1635" s="165"/>
      <c r="C1635" s="166">
        <v>46014</v>
      </c>
      <c r="D1635">
        <v>25669.839999999997</v>
      </c>
    </row>
    <row r="1636" spans="1:4" x14ac:dyDescent="0.35">
      <c r="A1636" s="165" t="s">
        <v>36</v>
      </c>
      <c r="B1636" s="165"/>
      <c r="C1636" s="166">
        <v>45681</v>
      </c>
      <c r="D1636">
        <v>21172.79</v>
      </c>
    </row>
    <row r="1637" spans="1:4" x14ac:dyDescent="0.35">
      <c r="A1637" s="165" t="s">
        <v>36</v>
      </c>
      <c r="B1637" s="165"/>
      <c r="C1637" s="166">
        <v>45712</v>
      </c>
      <c r="D1637">
        <v>16643.670000000002</v>
      </c>
    </row>
    <row r="1638" spans="1:4" x14ac:dyDescent="0.35">
      <c r="A1638" s="165" t="s">
        <v>36</v>
      </c>
      <c r="B1638" s="165"/>
      <c r="C1638" s="166">
        <v>45740</v>
      </c>
      <c r="D1638">
        <v>13328.200000000003</v>
      </c>
    </row>
    <row r="1639" spans="1:4" x14ac:dyDescent="0.35">
      <c r="A1639" s="165" t="s">
        <v>36</v>
      </c>
      <c r="B1639" s="165"/>
      <c r="C1639" s="166">
        <v>45771</v>
      </c>
      <c r="D1639">
        <v>46498.680000000008</v>
      </c>
    </row>
    <row r="1640" spans="1:4" x14ac:dyDescent="0.35">
      <c r="A1640" s="165" t="s">
        <v>36</v>
      </c>
      <c r="B1640" s="165"/>
      <c r="C1640" s="166">
        <v>45801</v>
      </c>
      <c r="D1640">
        <v>42774.51</v>
      </c>
    </row>
    <row r="1641" spans="1:4" x14ac:dyDescent="0.35">
      <c r="A1641" s="165" t="s">
        <v>36</v>
      </c>
      <c r="B1641" s="165"/>
      <c r="C1641" s="166">
        <v>45832</v>
      </c>
      <c r="D1641">
        <v>37967.050000000003</v>
      </c>
    </row>
    <row r="1642" spans="1:4" x14ac:dyDescent="0.35">
      <c r="A1642" s="165" t="s">
        <v>36</v>
      </c>
      <c r="B1642" s="165"/>
      <c r="C1642" s="166">
        <v>45862</v>
      </c>
      <c r="D1642">
        <v>34038.240000000005</v>
      </c>
    </row>
    <row r="1643" spans="1:4" x14ac:dyDescent="0.35">
      <c r="A1643" s="165" t="s">
        <v>36</v>
      </c>
      <c r="B1643" s="165"/>
      <c r="C1643" s="166">
        <v>45893</v>
      </c>
      <c r="D1643">
        <v>31783.730000000003</v>
      </c>
    </row>
    <row r="1644" spans="1:4" x14ac:dyDescent="0.35">
      <c r="A1644" s="165" t="s">
        <v>36</v>
      </c>
      <c r="B1644" s="165"/>
      <c r="C1644" s="166">
        <v>45924</v>
      </c>
      <c r="D1644">
        <v>27568.11</v>
      </c>
    </row>
    <row r="1645" spans="1:4" x14ac:dyDescent="0.35">
      <c r="A1645" s="165" t="s">
        <v>36</v>
      </c>
      <c r="B1645" s="165"/>
      <c r="C1645" s="166">
        <v>45954</v>
      </c>
      <c r="D1645">
        <v>24748.910000000003</v>
      </c>
    </row>
    <row r="1646" spans="1:4" x14ac:dyDescent="0.35">
      <c r="A1646" s="165" t="s">
        <v>36</v>
      </c>
      <c r="B1646" s="165"/>
      <c r="C1646" s="166">
        <v>45985</v>
      </c>
      <c r="D1646">
        <v>18393.320000000003</v>
      </c>
    </row>
    <row r="1647" spans="1:4" x14ac:dyDescent="0.35">
      <c r="A1647" s="165" t="s">
        <v>36</v>
      </c>
      <c r="B1647" s="165"/>
      <c r="C1647" s="166">
        <v>46015</v>
      </c>
      <c r="D1647">
        <v>17697.050000000003</v>
      </c>
    </row>
    <row r="1648" spans="1:4" x14ac:dyDescent="0.35">
      <c r="A1648" s="165" t="s">
        <v>36</v>
      </c>
      <c r="B1648" s="165"/>
      <c r="C1648" s="166">
        <v>45682</v>
      </c>
      <c r="D1648">
        <v>16601.77</v>
      </c>
    </row>
    <row r="1649" spans="1:4" x14ac:dyDescent="0.35">
      <c r="A1649" s="165" t="s">
        <v>36</v>
      </c>
      <c r="B1649" s="165"/>
      <c r="C1649" s="166">
        <v>45713</v>
      </c>
      <c r="D1649">
        <v>11759.61</v>
      </c>
    </row>
    <row r="1650" spans="1:4" x14ac:dyDescent="0.35">
      <c r="A1650" s="165" t="s">
        <v>36</v>
      </c>
      <c r="B1650" s="165"/>
      <c r="C1650" s="166">
        <v>45741</v>
      </c>
      <c r="D1650">
        <v>11829.75</v>
      </c>
    </row>
    <row r="1651" spans="1:4" x14ac:dyDescent="0.35">
      <c r="A1651" s="165" t="s">
        <v>36</v>
      </c>
      <c r="B1651" s="165"/>
      <c r="C1651" s="166">
        <v>45772</v>
      </c>
      <c r="D1651">
        <v>46548.17</v>
      </c>
    </row>
    <row r="1652" spans="1:4" x14ac:dyDescent="0.35">
      <c r="A1652" s="165" t="s">
        <v>36</v>
      </c>
      <c r="B1652" s="165"/>
      <c r="C1652" s="166">
        <v>45802</v>
      </c>
      <c r="D1652">
        <v>41015.278454545463</v>
      </c>
    </row>
    <row r="1653" spans="1:4" x14ac:dyDescent="0.35">
      <c r="A1653" s="165" t="s">
        <v>36</v>
      </c>
      <c r="B1653" s="165"/>
      <c r="C1653" s="166">
        <v>45833</v>
      </c>
      <c r="D1653">
        <v>36717.395054545465</v>
      </c>
    </row>
    <row r="1654" spans="1:4" x14ac:dyDescent="0.35">
      <c r="A1654" s="165" t="s">
        <v>36</v>
      </c>
      <c r="B1654" s="165"/>
      <c r="C1654" s="166">
        <v>45863</v>
      </c>
      <c r="D1654">
        <v>32419.511654545466</v>
      </c>
    </row>
    <row r="1655" spans="1:4" x14ac:dyDescent="0.35">
      <c r="A1655" s="165" t="s">
        <v>36</v>
      </c>
      <c r="B1655" s="165"/>
      <c r="C1655" s="166">
        <v>45894</v>
      </c>
      <c r="D1655">
        <v>28121.628254545463</v>
      </c>
    </row>
    <row r="1656" spans="1:4" x14ac:dyDescent="0.35">
      <c r="A1656" s="165" t="s">
        <v>36</v>
      </c>
      <c r="B1656" s="165"/>
      <c r="C1656" s="166">
        <v>45925</v>
      </c>
      <c r="D1656">
        <v>23823.744854545461</v>
      </c>
    </row>
    <row r="1657" spans="1:4" x14ac:dyDescent="0.35">
      <c r="A1657" s="165" t="s">
        <v>36</v>
      </c>
      <c r="B1657" s="165"/>
      <c r="C1657" s="166">
        <v>45955</v>
      </c>
      <c r="D1657">
        <v>19525.861454545462</v>
      </c>
    </row>
    <row r="1658" spans="1:4" x14ac:dyDescent="0.35">
      <c r="A1658" s="165" t="s">
        <v>36</v>
      </c>
      <c r="B1658" s="165"/>
      <c r="C1658" s="166">
        <v>45986</v>
      </c>
      <c r="D1658">
        <v>15227.978054545461</v>
      </c>
    </row>
    <row r="1659" spans="1:4" x14ac:dyDescent="0.35">
      <c r="A1659" s="165" t="s">
        <v>36</v>
      </c>
      <c r="B1659" s="165"/>
      <c r="C1659" s="166">
        <v>46016</v>
      </c>
      <c r="D1659">
        <v>18941.215454545461</v>
      </c>
    </row>
    <row r="1660" spans="1:4" x14ac:dyDescent="0.35">
      <c r="A1660" s="165" t="s">
        <v>36</v>
      </c>
      <c r="B1660" s="165"/>
      <c r="C1660" s="166">
        <v>45683</v>
      </c>
      <c r="D1660">
        <v>14630.241986545465</v>
      </c>
    </row>
    <row r="1661" spans="1:4" x14ac:dyDescent="0.35">
      <c r="A1661" s="165" t="s">
        <v>36</v>
      </c>
      <c r="B1661" s="165"/>
      <c r="C1661" s="166">
        <v>45714</v>
      </c>
      <c r="D1661">
        <v>10319.268518545465</v>
      </c>
    </row>
    <row r="1662" spans="1:4" x14ac:dyDescent="0.35">
      <c r="A1662" s="165" t="s">
        <v>36</v>
      </c>
      <c r="B1662" s="165"/>
      <c r="C1662" s="166">
        <v>45742</v>
      </c>
      <c r="D1662">
        <v>6008.2950505454655</v>
      </c>
    </row>
    <row r="1663" spans="1:4" x14ac:dyDescent="0.35">
      <c r="A1663" s="165" t="s">
        <v>36</v>
      </c>
      <c r="B1663" s="165"/>
      <c r="C1663" s="166">
        <v>45773</v>
      </c>
      <c r="D1663">
        <v>48223.284182545467</v>
      </c>
    </row>
    <row r="1664" spans="1:4" x14ac:dyDescent="0.35">
      <c r="A1664" s="165" t="s">
        <v>36</v>
      </c>
      <c r="B1664" s="165"/>
      <c r="C1664" s="166">
        <v>45803</v>
      </c>
      <c r="D1664">
        <v>43657.274114545471</v>
      </c>
    </row>
    <row r="1665" spans="1:4" x14ac:dyDescent="0.35">
      <c r="A1665" s="165" t="s">
        <v>36</v>
      </c>
      <c r="B1665" s="165"/>
      <c r="C1665" s="166">
        <v>45834</v>
      </c>
      <c r="D1665">
        <v>39091.264046545475</v>
      </c>
    </row>
    <row r="1666" spans="1:4" x14ac:dyDescent="0.35">
      <c r="A1666" s="165" t="s">
        <v>36</v>
      </c>
      <c r="B1666" s="165"/>
      <c r="C1666" s="166">
        <v>45864</v>
      </c>
      <c r="D1666">
        <v>34525.253978545472</v>
      </c>
    </row>
    <row r="1667" spans="1:4" x14ac:dyDescent="0.35">
      <c r="A1667" s="165" t="s">
        <v>36</v>
      </c>
      <c r="B1667" s="165"/>
      <c r="C1667" s="166">
        <v>45895</v>
      </c>
      <c r="D1667">
        <v>29959.243910545476</v>
      </c>
    </row>
    <row r="1668" spans="1:4" x14ac:dyDescent="0.35">
      <c r="A1668" s="165" t="s">
        <v>36</v>
      </c>
      <c r="B1668" s="165"/>
      <c r="C1668" s="166">
        <v>45926</v>
      </c>
      <c r="D1668">
        <v>25393.233842545473</v>
      </c>
    </row>
    <row r="1669" spans="1:4" x14ac:dyDescent="0.35">
      <c r="A1669" s="165" t="s">
        <v>36</v>
      </c>
      <c r="B1669" s="165"/>
      <c r="C1669" s="166">
        <v>45956</v>
      </c>
      <c r="D1669">
        <v>20827.223774545473</v>
      </c>
    </row>
    <row r="1670" spans="1:4" x14ac:dyDescent="0.35">
      <c r="A1670" s="165" t="s">
        <v>36</v>
      </c>
      <c r="B1670" s="165"/>
      <c r="C1670" s="166">
        <v>45987</v>
      </c>
      <c r="D1670">
        <v>16261.213706545472</v>
      </c>
    </row>
    <row r="1671" spans="1:4" x14ac:dyDescent="0.35">
      <c r="A1671" s="165" t="s">
        <v>36</v>
      </c>
      <c r="B1671" s="165"/>
      <c r="C1671" s="166">
        <v>46017</v>
      </c>
      <c r="D1671">
        <v>19866.546854545471</v>
      </c>
    </row>
    <row r="1672" spans="1:4" x14ac:dyDescent="0.35">
      <c r="A1672" s="165" t="s">
        <v>36</v>
      </c>
      <c r="B1672" s="165"/>
      <c r="C1672" s="166">
        <v>45684</v>
      </c>
      <c r="D1672">
        <v>15287.184917185474</v>
      </c>
    </row>
    <row r="1673" spans="1:4" x14ac:dyDescent="0.35">
      <c r="A1673" s="165" t="s">
        <v>36</v>
      </c>
      <c r="B1673" s="165"/>
      <c r="C1673" s="166">
        <v>45715</v>
      </c>
      <c r="D1673">
        <v>10707.822979825472</v>
      </c>
    </row>
    <row r="1674" spans="1:4" x14ac:dyDescent="0.35">
      <c r="A1674" s="165" t="s">
        <v>36</v>
      </c>
      <c r="B1674" s="165"/>
      <c r="C1674" s="166">
        <v>45743</v>
      </c>
      <c r="D1674">
        <v>6128.4610424654729</v>
      </c>
    </row>
    <row r="1675" spans="1:4" x14ac:dyDescent="0.35">
      <c r="A1675" s="165" t="s">
        <v>36</v>
      </c>
      <c r="B1675" s="165"/>
      <c r="C1675" s="166">
        <v>45774</v>
      </c>
      <c r="D1675">
        <v>51331.879087105481</v>
      </c>
    </row>
    <row r="1676" spans="1:4" x14ac:dyDescent="0.35">
      <c r="A1676" s="165" t="s">
        <v>36</v>
      </c>
      <c r="B1676" s="165"/>
      <c r="C1676" s="166">
        <v>45804</v>
      </c>
      <c r="D1676">
        <v>46479.627987745473</v>
      </c>
    </row>
    <row r="1677" spans="1:4" x14ac:dyDescent="0.35">
      <c r="A1677" s="165" t="s">
        <v>36</v>
      </c>
      <c r="B1677" s="165"/>
      <c r="C1677" s="166">
        <v>45835</v>
      </c>
      <c r="D1677">
        <v>41627.376888385472</v>
      </c>
    </row>
    <row r="1678" spans="1:4" x14ac:dyDescent="0.35">
      <c r="A1678" s="165" t="s">
        <v>36</v>
      </c>
      <c r="B1678" s="165"/>
      <c r="C1678" s="166">
        <v>45865</v>
      </c>
      <c r="D1678">
        <v>36775.125789025464</v>
      </c>
    </row>
    <row r="1679" spans="1:4" x14ac:dyDescent="0.35">
      <c r="A1679" s="165" t="s">
        <v>36</v>
      </c>
      <c r="B1679" s="165"/>
      <c r="C1679" s="166">
        <v>45896</v>
      </c>
      <c r="D1679">
        <v>31922.874689665467</v>
      </c>
    </row>
    <row r="1680" spans="1:4" x14ac:dyDescent="0.35">
      <c r="A1680" s="165" t="s">
        <v>36</v>
      </c>
      <c r="B1680" s="165"/>
      <c r="C1680" s="166">
        <v>45927</v>
      </c>
      <c r="D1680">
        <v>27070.623590305466</v>
      </c>
    </row>
    <row r="1681" spans="1:4" x14ac:dyDescent="0.35">
      <c r="A1681" s="165" t="s">
        <v>36</v>
      </c>
      <c r="B1681" s="165"/>
      <c r="C1681" s="166">
        <v>45957</v>
      </c>
      <c r="D1681">
        <v>22218.372490945465</v>
      </c>
    </row>
    <row r="1682" spans="1:4" x14ac:dyDescent="0.35">
      <c r="A1682" s="165" t="s">
        <v>36</v>
      </c>
      <c r="B1682" s="165"/>
      <c r="C1682" s="166">
        <v>45988</v>
      </c>
      <c r="D1682">
        <v>17366.121391585468</v>
      </c>
    </row>
    <row r="1683" spans="1:4" x14ac:dyDescent="0.35">
      <c r="A1683" s="165" t="s">
        <v>36</v>
      </c>
      <c r="B1683" s="165"/>
      <c r="C1683" s="166">
        <v>46018</v>
      </c>
      <c r="D1683">
        <v>20848.640372545466</v>
      </c>
    </row>
    <row r="1684" spans="1:4" x14ac:dyDescent="0.35">
      <c r="A1684" s="165" t="s">
        <v>37</v>
      </c>
      <c r="B1684" s="165" t="s">
        <v>38</v>
      </c>
      <c r="C1684" s="166">
        <v>45676</v>
      </c>
      <c r="D1684">
        <v>27307.55</v>
      </c>
    </row>
    <row r="1685" spans="1:4" x14ac:dyDescent="0.35">
      <c r="A1685" s="165" t="s">
        <v>37</v>
      </c>
      <c r="B1685" s="165" t="s">
        <v>38</v>
      </c>
      <c r="C1685" s="166">
        <v>45707</v>
      </c>
      <c r="D1685">
        <v>29077.55</v>
      </c>
    </row>
    <row r="1686" spans="1:4" x14ac:dyDescent="0.35">
      <c r="A1686" s="165" t="s">
        <v>37</v>
      </c>
      <c r="B1686" s="165" t="s">
        <v>38</v>
      </c>
      <c r="C1686" s="166">
        <v>45735</v>
      </c>
      <c r="D1686">
        <v>27307.55</v>
      </c>
    </row>
    <row r="1687" spans="1:4" x14ac:dyDescent="0.35">
      <c r="A1687" s="165" t="s">
        <v>37</v>
      </c>
      <c r="B1687" s="165" t="s">
        <v>38</v>
      </c>
      <c r="C1687" s="166">
        <v>45766</v>
      </c>
      <c r="D1687">
        <v>27307.55</v>
      </c>
    </row>
    <row r="1688" spans="1:4" x14ac:dyDescent="0.35">
      <c r="A1688" s="165" t="s">
        <v>37</v>
      </c>
      <c r="B1688" s="165" t="s">
        <v>38</v>
      </c>
      <c r="C1688" s="166">
        <v>45796</v>
      </c>
      <c r="D1688">
        <v>27307.55</v>
      </c>
    </row>
    <row r="1689" spans="1:4" x14ac:dyDescent="0.35">
      <c r="A1689" s="165" t="s">
        <v>37</v>
      </c>
      <c r="B1689" s="165" t="s">
        <v>38</v>
      </c>
      <c r="C1689" s="166">
        <v>45827</v>
      </c>
      <c r="D1689">
        <v>27307.55</v>
      </c>
    </row>
    <row r="1690" spans="1:4" x14ac:dyDescent="0.35">
      <c r="A1690" s="165" t="s">
        <v>37</v>
      </c>
      <c r="B1690" s="165" t="s">
        <v>38</v>
      </c>
      <c r="C1690" s="166">
        <v>45857</v>
      </c>
      <c r="D1690">
        <v>27307.55</v>
      </c>
    </row>
    <row r="1691" spans="1:4" x14ac:dyDescent="0.35">
      <c r="A1691" s="165" t="s">
        <v>37</v>
      </c>
      <c r="B1691" s="165" t="s">
        <v>38</v>
      </c>
      <c r="C1691" s="166">
        <v>45888</v>
      </c>
      <c r="D1691">
        <v>27307.55</v>
      </c>
    </row>
    <row r="1692" spans="1:4" x14ac:dyDescent="0.35">
      <c r="A1692" s="165" t="s">
        <v>37</v>
      </c>
      <c r="B1692" s="165" t="s">
        <v>38</v>
      </c>
      <c r="C1692" s="166">
        <v>45919</v>
      </c>
      <c r="D1692">
        <v>27307.55</v>
      </c>
    </row>
    <row r="1693" spans="1:4" x14ac:dyDescent="0.35">
      <c r="A1693" s="165" t="s">
        <v>37</v>
      </c>
      <c r="B1693" s="165" t="s">
        <v>38</v>
      </c>
      <c r="C1693" s="166">
        <v>45949</v>
      </c>
      <c r="D1693">
        <v>27307.55</v>
      </c>
    </row>
    <row r="1694" spans="1:4" x14ac:dyDescent="0.35">
      <c r="A1694" s="165" t="s">
        <v>37</v>
      </c>
      <c r="B1694" s="165" t="s">
        <v>38</v>
      </c>
      <c r="C1694" s="166">
        <v>45980</v>
      </c>
      <c r="D1694">
        <v>27307.55</v>
      </c>
    </row>
    <row r="1695" spans="1:4" x14ac:dyDescent="0.35">
      <c r="A1695" s="165" t="s">
        <v>37</v>
      </c>
      <c r="B1695" s="165" t="s">
        <v>38</v>
      </c>
      <c r="C1695" s="166">
        <v>46010</v>
      </c>
      <c r="D1695">
        <v>27307.55</v>
      </c>
    </row>
    <row r="1696" spans="1:4" x14ac:dyDescent="0.35">
      <c r="A1696" s="165" t="s">
        <v>37</v>
      </c>
      <c r="B1696" s="165" t="s">
        <v>38</v>
      </c>
      <c r="C1696" s="166">
        <v>45677</v>
      </c>
      <c r="D1696">
        <v>27307.55</v>
      </c>
    </row>
    <row r="1697" spans="1:4" x14ac:dyDescent="0.35">
      <c r="A1697" s="165" t="s">
        <v>37</v>
      </c>
      <c r="B1697" s="165" t="s">
        <v>38</v>
      </c>
      <c r="C1697" s="166">
        <v>45708</v>
      </c>
      <c r="D1697">
        <v>27307.55</v>
      </c>
    </row>
    <row r="1698" spans="1:4" x14ac:dyDescent="0.35">
      <c r="A1698" s="165" t="s">
        <v>37</v>
      </c>
      <c r="B1698" s="165" t="s">
        <v>38</v>
      </c>
      <c r="C1698" s="166">
        <v>45736</v>
      </c>
      <c r="D1698">
        <v>29626.55</v>
      </c>
    </row>
    <row r="1699" spans="1:4" x14ac:dyDescent="0.35">
      <c r="A1699" s="165" t="s">
        <v>37</v>
      </c>
      <c r="B1699" s="165" t="s">
        <v>38</v>
      </c>
      <c r="C1699" s="166">
        <v>45767</v>
      </c>
      <c r="D1699">
        <v>29626.55</v>
      </c>
    </row>
    <row r="1700" spans="1:4" x14ac:dyDescent="0.35">
      <c r="A1700" s="165" t="s">
        <v>37</v>
      </c>
      <c r="B1700" s="165" t="s">
        <v>38</v>
      </c>
      <c r="C1700" s="166">
        <v>45797</v>
      </c>
      <c r="D1700">
        <v>29626.55</v>
      </c>
    </row>
    <row r="1701" spans="1:4" x14ac:dyDescent="0.35">
      <c r="A1701" s="165" t="s">
        <v>37</v>
      </c>
      <c r="B1701" s="165" t="s">
        <v>38</v>
      </c>
      <c r="C1701" s="166">
        <v>45828</v>
      </c>
      <c r="D1701">
        <v>29626.55</v>
      </c>
    </row>
    <row r="1702" spans="1:4" x14ac:dyDescent="0.35">
      <c r="A1702" s="165" t="s">
        <v>37</v>
      </c>
      <c r="B1702" s="165" t="s">
        <v>38</v>
      </c>
      <c r="C1702" s="166">
        <v>45858</v>
      </c>
      <c r="D1702">
        <v>29626.55</v>
      </c>
    </row>
    <row r="1703" spans="1:4" x14ac:dyDescent="0.35">
      <c r="A1703" s="165" t="s">
        <v>37</v>
      </c>
      <c r="B1703" s="165" t="s">
        <v>38</v>
      </c>
      <c r="C1703" s="166">
        <v>45889</v>
      </c>
      <c r="D1703">
        <v>29626.55</v>
      </c>
    </row>
    <row r="1704" spans="1:4" x14ac:dyDescent="0.35">
      <c r="A1704" s="165" t="s">
        <v>37</v>
      </c>
      <c r="B1704" s="165" t="s">
        <v>38</v>
      </c>
      <c r="C1704" s="166">
        <v>45920</v>
      </c>
      <c r="D1704">
        <v>29626.55</v>
      </c>
    </row>
    <row r="1705" spans="1:4" x14ac:dyDescent="0.35">
      <c r="A1705" s="165" t="s">
        <v>37</v>
      </c>
      <c r="B1705" s="165" t="s">
        <v>38</v>
      </c>
      <c r="C1705" s="166">
        <v>45950</v>
      </c>
      <c r="D1705">
        <v>29626.55</v>
      </c>
    </row>
    <row r="1706" spans="1:4" x14ac:dyDescent="0.35">
      <c r="A1706" s="165" t="s">
        <v>37</v>
      </c>
      <c r="B1706" s="165" t="s">
        <v>38</v>
      </c>
      <c r="C1706" s="166">
        <v>45981</v>
      </c>
      <c r="D1706">
        <v>29626.55</v>
      </c>
    </row>
    <row r="1707" spans="1:4" x14ac:dyDescent="0.35">
      <c r="A1707" s="165" t="s">
        <v>37</v>
      </c>
      <c r="B1707" s="165" t="s">
        <v>38</v>
      </c>
      <c r="C1707" s="166">
        <v>46011</v>
      </c>
      <c r="D1707">
        <v>29626.55</v>
      </c>
    </row>
    <row r="1708" spans="1:4" x14ac:dyDescent="0.35">
      <c r="A1708" s="165" t="s">
        <v>37</v>
      </c>
      <c r="B1708" s="165" t="s">
        <v>38</v>
      </c>
      <c r="C1708" s="166">
        <v>45678</v>
      </c>
      <c r="D1708">
        <v>29626.55</v>
      </c>
    </row>
    <row r="1709" spans="1:4" x14ac:dyDescent="0.35">
      <c r="A1709" s="165" t="s">
        <v>37</v>
      </c>
      <c r="B1709" s="165" t="s">
        <v>38</v>
      </c>
      <c r="C1709" s="166">
        <v>45709</v>
      </c>
      <c r="D1709">
        <v>29626.55</v>
      </c>
    </row>
    <row r="1710" spans="1:4" x14ac:dyDescent="0.35">
      <c r="A1710" s="165" t="s">
        <v>37</v>
      </c>
      <c r="B1710" s="165" t="s">
        <v>38</v>
      </c>
      <c r="C1710" s="166">
        <v>45737</v>
      </c>
      <c r="D1710">
        <v>29626.55</v>
      </c>
    </row>
    <row r="1711" spans="1:4" x14ac:dyDescent="0.35">
      <c r="A1711" s="165" t="s">
        <v>37</v>
      </c>
      <c r="B1711" s="165" t="s">
        <v>38</v>
      </c>
      <c r="C1711" s="166">
        <v>45768</v>
      </c>
      <c r="D1711">
        <v>29626.55</v>
      </c>
    </row>
    <row r="1712" spans="1:4" x14ac:dyDescent="0.35">
      <c r="A1712" s="165" t="s">
        <v>37</v>
      </c>
      <c r="B1712" s="165" t="s">
        <v>38</v>
      </c>
      <c r="C1712" s="166">
        <v>45798</v>
      </c>
      <c r="D1712">
        <v>29626.55</v>
      </c>
    </row>
    <row r="1713" spans="1:4" x14ac:dyDescent="0.35">
      <c r="A1713" s="165" t="s">
        <v>37</v>
      </c>
      <c r="B1713" s="165" t="s">
        <v>38</v>
      </c>
      <c r="C1713" s="166">
        <v>45829</v>
      </c>
      <c r="D1713">
        <v>29626.55</v>
      </c>
    </row>
    <row r="1714" spans="1:4" x14ac:dyDescent="0.35">
      <c r="A1714" s="165" t="s">
        <v>37</v>
      </c>
      <c r="B1714" s="165" t="s">
        <v>38</v>
      </c>
      <c r="C1714" s="166">
        <v>45859</v>
      </c>
      <c r="D1714">
        <v>29626.55</v>
      </c>
    </row>
    <row r="1715" spans="1:4" x14ac:dyDescent="0.35">
      <c r="A1715" s="165" t="s">
        <v>37</v>
      </c>
      <c r="B1715" s="165" t="s">
        <v>38</v>
      </c>
      <c r="C1715" s="166">
        <v>45890</v>
      </c>
      <c r="D1715">
        <v>29626.55</v>
      </c>
    </row>
    <row r="1716" spans="1:4" x14ac:dyDescent="0.35">
      <c r="A1716" s="165" t="s">
        <v>37</v>
      </c>
      <c r="B1716" s="165" t="s">
        <v>38</v>
      </c>
      <c r="C1716" s="166">
        <v>45921</v>
      </c>
      <c r="D1716">
        <v>31498.32</v>
      </c>
    </row>
    <row r="1717" spans="1:4" x14ac:dyDescent="0.35">
      <c r="A1717" s="165" t="s">
        <v>37</v>
      </c>
      <c r="B1717" s="165" t="s">
        <v>38</v>
      </c>
      <c r="C1717" s="166">
        <v>45951</v>
      </c>
      <c r="D1717">
        <v>31498.32</v>
      </c>
    </row>
    <row r="1718" spans="1:4" x14ac:dyDescent="0.35">
      <c r="A1718" s="165" t="s">
        <v>37</v>
      </c>
      <c r="B1718" s="165" t="s">
        <v>38</v>
      </c>
      <c r="C1718" s="166">
        <v>45991</v>
      </c>
      <c r="D1718">
        <v>31498.32</v>
      </c>
    </row>
    <row r="1719" spans="1:4" x14ac:dyDescent="0.35">
      <c r="A1719" s="165" t="s">
        <v>37</v>
      </c>
      <c r="B1719" s="165" t="s">
        <v>38</v>
      </c>
      <c r="C1719" s="166">
        <v>46022</v>
      </c>
      <c r="D1719">
        <v>31498.32</v>
      </c>
    </row>
    <row r="1720" spans="1:4" x14ac:dyDescent="0.35">
      <c r="A1720" s="165" t="s">
        <v>37</v>
      </c>
      <c r="B1720" s="165" t="s">
        <v>38</v>
      </c>
      <c r="C1720" s="166">
        <v>45679</v>
      </c>
      <c r="D1720">
        <v>33673.629999999997</v>
      </c>
    </row>
    <row r="1721" spans="1:4" x14ac:dyDescent="0.35">
      <c r="A1721" s="165" t="s">
        <v>37</v>
      </c>
      <c r="B1721" s="165" t="s">
        <v>38</v>
      </c>
      <c r="C1721" s="166">
        <v>45710</v>
      </c>
      <c r="D1721">
        <v>33673.629999999997</v>
      </c>
    </row>
    <row r="1722" spans="1:4" x14ac:dyDescent="0.35">
      <c r="A1722" s="165" t="s">
        <v>37</v>
      </c>
      <c r="B1722" s="165" t="s">
        <v>38</v>
      </c>
      <c r="C1722" s="166">
        <v>45738</v>
      </c>
      <c r="D1722">
        <v>33673.629999999997</v>
      </c>
    </row>
    <row r="1723" spans="1:4" x14ac:dyDescent="0.35">
      <c r="A1723" s="165" t="s">
        <v>37</v>
      </c>
      <c r="B1723" s="165" t="s">
        <v>38</v>
      </c>
      <c r="C1723" s="166">
        <v>45769</v>
      </c>
      <c r="D1723">
        <v>33673.629999999997</v>
      </c>
    </row>
    <row r="1724" spans="1:4" x14ac:dyDescent="0.35">
      <c r="A1724" s="165" t="s">
        <v>37</v>
      </c>
      <c r="B1724" s="165" t="s">
        <v>38</v>
      </c>
      <c r="C1724" s="166">
        <v>45799</v>
      </c>
      <c r="D1724">
        <v>33673.629999999997</v>
      </c>
    </row>
    <row r="1725" spans="1:4" x14ac:dyDescent="0.35">
      <c r="A1725" s="165" t="s">
        <v>37</v>
      </c>
      <c r="B1725" s="165" t="s">
        <v>38</v>
      </c>
      <c r="C1725" s="166">
        <v>45830</v>
      </c>
      <c r="D1725">
        <v>34284.6</v>
      </c>
    </row>
    <row r="1726" spans="1:4" x14ac:dyDescent="0.35">
      <c r="A1726" s="165" t="s">
        <v>37</v>
      </c>
      <c r="B1726" s="165" t="s">
        <v>38</v>
      </c>
      <c r="C1726" s="166">
        <v>45860</v>
      </c>
      <c r="D1726">
        <v>34284.6</v>
      </c>
    </row>
    <row r="1727" spans="1:4" x14ac:dyDescent="0.35">
      <c r="A1727" s="165" t="s">
        <v>37</v>
      </c>
      <c r="B1727" s="165" t="s">
        <v>38</v>
      </c>
      <c r="C1727" s="166">
        <v>45891</v>
      </c>
      <c r="D1727">
        <v>34284.6</v>
      </c>
    </row>
    <row r="1728" spans="1:4" x14ac:dyDescent="0.35">
      <c r="A1728" s="165" t="s">
        <v>37</v>
      </c>
      <c r="B1728" s="165" t="s">
        <v>38</v>
      </c>
      <c r="C1728" s="166">
        <v>45922</v>
      </c>
      <c r="D1728">
        <v>34284.6</v>
      </c>
    </row>
    <row r="1729" spans="1:4" x14ac:dyDescent="0.35">
      <c r="A1729" s="165" t="s">
        <v>37</v>
      </c>
      <c r="B1729" s="165" t="s">
        <v>38</v>
      </c>
      <c r="C1729" s="166">
        <v>45952</v>
      </c>
      <c r="D1729">
        <v>34284.6</v>
      </c>
    </row>
    <row r="1730" spans="1:4" x14ac:dyDescent="0.35">
      <c r="A1730" s="165" t="s">
        <v>37</v>
      </c>
      <c r="B1730" s="165" t="s">
        <v>38</v>
      </c>
      <c r="C1730" s="166">
        <v>45983</v>
      </c>
      <c r="D1730">
        <v>34284.6</v>
      </c>
    </row>
    <row r="1731" spans="1:4" x14ac:dyDescent="0.35">
      <c r="A1731" s="165" t="s">
        <v>37</v>
      </c>
      <c r="B1731" s="165" t="s">
        <v>38</v>
      </c>
      <c r="C1731" s="166">
        <v>46013</v>
      </c>
      <c r="D1731">
        <v>34284.6</v>
      </c>
    </row>
    <row r="1732" spans="1:4" x14ac:dyDescent="0.35">
      <c r="A1732" s="165" t="s">
        <v>37</v>
      </c>
      <c r="B1732" s="165" t="s">
        <v>38</v>
      </c>
      <c r="C1732" s="166">
        <v>45680</v>
      </c>
      <c r="D1732">
        <v>34284.6</v>
      </c>
    </row>
    <row r="1733" spans="1:4" x14ac:dyDescent="0.35">
      <c r="A1733" s="165" t="s">
        <v>37</v>
      </c>
      <c r="B1733" s="165" t="s">
        <v>38</v>
      </c>
      <c r="C1733" s="166">
        <v>45711</v>
      </c>
      <c r="D1733">
        <v>34284.6</v>
      </c>
    </row>
    <row r="1734" spans="1:4" x14ac:dyDescent="0.35">
      <c r="A1734" s="165" t="s">
        <v>37</v>
      </c>
      <c r="B1734" s="165" t="s">
        <v>38</v>
      </c>
      <c r="C1734" s="166">
        <v>45739</v>
      </c>
      <c r="D1734">
        <v>34284.6</v>
      </c>
    </row>
    <row r="1735" spans="1:4" x14ac:dyDescent="0.35">
      <c r="A1735" s="165" t="s">
        <v>37</v>
      </c>
      <c r="B1735" s="165" t="s">
        <v>38</v>
      </c>
      <c r="C1735" s="166">
        <v>45770</v>
      </c>
      <c r="D1735">
        <v>34284.6</v>
      </c>
    </row>
    <row r="1736" spans="1:4" x14ac:dyDescent="0.35">
      <c r="A1736" s="165" t="s">
        <v>37</v>
      </c>
      <c r="B1736" s="165" t="s">
        <v>38</v>
      </c>
      <c r="C1736" s="166">
        <v>45800</v>
      </c>
      <c r="D1736">
        <v>34284.6</v>
      </c>
    </row>
    <row r="1737" spans="1:4" x14ac:dyDescent="0.35">
      <c r="A1737" s="165" t="s">
        <v>37</v>
      </c>
      <c r="B1737" s="165" t="s">
        <v>38</v>
      </c>
      <c r="C1737" s="166">
        <v>45831</v>
      </c>
      <c r="D1737">
        <v>34284.6</v>
      </c>
    </row>
    <row r="1738" spans="1:4" x14ac:dyDescent="0.35">
      <c r="A1738" s="165" t="s">
        <v>37</v>
      </c>
      <c r="B1738" s="165" t="s">
        <v>38</v>
      </c>
      <c r="C1738" s="166">
        <v>45861</v>
      </c>
      <c r="D1738">
        <v>34284.6</v>
      </c>
    </row>
    <row r="1739" spans="1:4" x14ac:dyDescent="0.35">
      <c r="A1739" s="165" t="s">
        <v>37</v>
      </c>
      <c r="B1739" s="165" t="s">
        <v>38</v>
      </c>
      <c r="C1739" s="166">
        <v>45892</v>
      </c>
      <c r="D1739">
        <v>34284.6</v>
      </c>
    </row>
    <row r="1740" spans="1:4" x14ac:dyDescent="0.35">
      <c r="A1740" s="165" t="s">
        <v>37</v>
      </c>
      <c r="B1740" s="165" t="s">
        <v>38</v>
      </c>
      <c r="C1740" s="166">
        <v>45923</v>
      </c>
      <c r="D1740">
        <v>34284.6</v>
      </c>
    </row>
    <row r="1741" spans="1:4" x14ac:dyDescent="0.35">
      <c r="A1741" s="165" t="s">
        <v>37</v>
      </c>
      <c r="B1741" s="165" t="s">
        <v>38</v>
      </c>
      <c r="C1741" s="166">
        <v>45953</v>
      </c>
      <c r="D1741">
        <v>34284.6</v>
      </c>
    </row>
    <row r="1742" spans="1:4" x14ac:dyDescent="0.35">
      <c r="A1742" s="165" t="s">
        <v>37</v>
      </c>
      <c r="B1742" s="165" t="s">
        <v>38</v>
      </c>
      <c r="C1742" s="166">
        <v>45984</v>
      </c>
      <c r="D1742">
        <v>34284.6</v>
      </c>
    </row>
    <row r="1743" spans="1:4" x14ac:dyDescent="0.35">
      <c r="A1743" s="165" t="s">
        <v>37</v>
      </c>
      <c r="B1743" s="165" t="s">
        <v>38</v>
      </c>
      <c r="C1743" s="166">
        <v>46014</v>
      </c>
      <c r="D1743">
        <v>34284.6</v>
      </c>
    </row>
    <row r="1744" spans="1:4" x14ac:dyDescent="0.35">
      <c r="A1744" s="165" t="s">
        <v>37</v>
      </c>
      <c r="B1744" s="165" t="s">
        <v>38</v>
      </c>
      <c r="C1744" s="166">
        <v>45681</v>
      </c>
      <c r="D1744">
        <v>34284.6</v>
      </c>
    </row>
    <row r="1745" spans="1:4" x14ac:dyDescent="0.35">
      <c r="A1745" s="165" t="s">
        <v>37</v>
      </c>
      <c r="B1745" s="165" t="s">
        <v>38</v>
      </c>
      <c r="C1745" s="166">
        <v>45712</v>
      </c>
      <c r="D1745">
        <v>34284.6</v>
      </c>
    </row>
    <row r="1746" spans="1:4" x14ac:dyDescent="0.35">
      <c r="A1746" s="165" t="s">
        <v>37</v>
      </c>
      <c r="B1746" s="165" t="s">
        <v>38</v>
      </c>
      <c r="C1746" s="166">
        <v>45740</v>
      </c>
      <c r="D1746">
        <v>34284.6</v>
      </c>
    </row>
    <row r="1747" spans="1:4" x14ac:dyDescent="0.35">
      <c r="A1747" s="165" t="s">
        <v>37</v>
      </c>
      <c r="B1747" s="165" t="s">
        <v>38</v>
      </c>
      <c r="C1747" s="166">
        <v>45771</v>
      </c>
      <c r="D1747">
        <v>34284.6</v>
      </c>
    </row>
    <row r="1748" spans="1:4" x14ac:dyDescent="0.35">
      <c r="A1748" s="165" t="s">
        <v>37</v>
      </c>
      <c r="B1748" s="165" t="s">
        <v>38</v>
      </c>
      <c r="C1748" s="166">
        <v>45801</v>
      </c>
      <c r="D1748">
        <v>34284.6</v>
      </c>
    </row>
    <row r="1749" spans="1:4" x14ac:dyDescent="0.35">
      <c r="A1749" s="165" t="s">
        <v>37</v>
      </c>
      <c r="B1749" s="165" t="s">
        <v>38</v>
      </c>
      <c r="C1749" s="166">
        <v>45832</v>
      </c>
      <c r="D1749">
        <v>34284.6</v>
      </c>
    </row>
    <row r="1750" spans="1:4" x14ac:dyDescent="0.35">
      <c r="A1750" s="165" t="s">
        <v>37</v>
      </c>
      <c r="B1750" s="165" t="s">
        <v>38</v>
      </c>
      <c r="C1750" s="166">
        <v>45862</v>
      </c>
      <c r="D1750">
        <v>34284.6</v>
      </c>
    </row>
    <row r="1751" spans="1:4" x14ac:dyDescent="0.35">
      <c r="A1751" s="165" t="s">
        <v>37</v>
      </c>
      <c r="B1751" s="165" t="s">
        <v>38</v>
      </c>
      <c r="C1751" s="166">
        <v>45893</v>
      </c>
      <c r="D1751">
        <v>34284.6</v>
      </c>
    </row>
    <row r="1752" spans="1:4" x14ac:dyDescent="0.35">
      <c r="A1752" s="165" t="s">
        <v>37</v>
      </c>
      <c r="B1752" s="165" t="s">
        <v>38</v>
      </c>
      <c r="C1752" s="166">
        <v>45924</v>
      </c>
      <c r="D1752">
        <v>34284.6</v>
      </c>
    </row>
    <row r="1753" spans="1:4" x14ac:dyDescent="0.35">
      <c r="A1753" s="165" t="s">
        <v>37</v>
      </c>
      <c r="B1753" s="165" t="s">
        <v>38</v>
      </c>
      <c r="C1753" s="166">
        <v>45954</v>
      </c>
      <c r="D1753">
        <v>34284.6</v>
      </c>
    </row>
    <row r="1754" spans="1:4" x14ac:dyDescent="0.35">
      <c r="A1754" s="165" t="s">
        <v>37</v>
      </c>
      <c r="B1754" s="165" t="s">
        <v>38</v>
      </c>
      <c r="C1754" s="166">
        <v>45985</v>
      </c>
      <c r="D1754">
        <v>34284.6</v>
      </c>
    </row>
    <row r="1755" spans="1:4" x14ac:dyDescent="0.35">
      <c r="A1755" s="165" t="s">
        <v>37</v>
      </c>
      <c r="B1755" s="165" t="s">
        <v>38</v>
      </c>
      <c r="C1755" s="166">
        <v>46015</v>
      </c>
      <c r="D1755">
        <v>34284.6</v>
      </c>
    </row>
    <row r="1756" spans="1:4" x14ac:dyDescent="0.35">
      <c r="A1756" s="165" t="s">
        <v>37</v>
      </c>
      <c r="B1756" s="165" t="s">
        <v>38</v>
      </c>
      <c r="C1756" s="166">
        <v>45682</v>
      </c>
      <c r="D1756">
        <v>35910.6</v>
      </c>
    </row>
    <row r="1757" spans="1:4" x14ac:dyDescent="0.35">
      <c r="A1757" s="165" t="s">
        <v>37</v>
      </c>
      <c r="B1757" s="165" t="s">
        <v>38</v>
      </c>
      <c r="C1757" s="166">
        <v>45713</v>
      </c>
      <c r="D1757">
        <v>35910.6</v>
      </c>
    </row>
    <row r="1758" spans="1:4" x14ac:dyDescent="0.35">
      <c r="A1758" s="165" t="s">
        <v>37</v>
      </c>
      <c r="B1758" s="165" t="s">
        <v>38</v>
      </c>
      <c r="C1758" s="166">
        <v>45741</v>
      </c>
      <c r="D1758">
        <v>35910.6</v>
      </c>
    </row>
    <row r="1759" spans="1:4" x14ac:dyDescent="0.35">
      <c r="A1759" s="165" t="s">
        <v>37</v>
      </c>
      <c r="B1759" s="165" t="s">
        <v>38</v>
      </c>
      <c r="C1759" s="166">
        <v>45772</v>
      </c>
      <c r="D1759">
        <v>35910.6</v>
      </c>
    </row>
    <row r="1760" spans="1:4" x14ac:dyDescent="0.35">
      <c r="A1760" s="165" t="s">
        <v>37</v>
      </c>
      <c r="B1760" s="165" t="s">
        <v>38</v>
      </c>
      <c r="C1760" s="166">
        <v>45802</v>
      </c>
      <c r="D1760">
        <v>37910.6</v>
      </c>
    </row>
    <row r="1761" spans="1:4" x14ac:dyDescent="0.35">
      <c r="A1761" s="165" t="s">
        <v>37</v>
      </c>
      <c r="B1761" s="165" t="s">
        <v>38</v>
      </c>
      <c r="C1761" s="166">
        <v>45833</v>
      </c>
      <c r="D1761">
        <v>37910.6</v>
      </c>
    </row>
    <row r="1762" spans="1:4" x14ac:dyDescent="0.35">
      <c r="A1762" s="165" t="s">
        <v>37</v>
      </c>
      <c r="B1762" s="165" t="s">
        <v>38</v>
      </c>
      <c r="C1762" s="166">
        <v>45863</v>
      </c>
      <c r="D1762">
        <v>41910.6</v>
      </c>
    </row>
    <row r="1763" spans="1:4" x14ac:dyDescent="0.35">
      <c r="A1763" s="165" t="s">
        <v>37</v>
      </c>
      <c r="B1763" s="165" t="s">
        <v>38</v>
      </c>
      <c r="C1763" s="166">
        <v>45894</v>
      </c>
      <c r="D1763">
        <v>41910.6</v>
      </c>
    </row>
    <row r="1764" spans="1:4" x14ac:dyDescent="0.35">
      <c r="A1764" s="165" t="s">
        <v>37</v>
      </c>
      <c r="B1764" s="165" t="s">
        <v>38</v>
      </c>
      <c r="C1764" s="166">
        <v>45925</v>
      </c>
      <c r="D1764">
        <v>41910.6</v>
      </c>
    </row>
    <row r="1765" spans="1:4" x14ac:dyDescent="0.35">
      <c r="A1765" s="165" t="s">
        <v>37</v>
      </c>
      <c r="B1765" s="165" t="s">
        <v>38</v>
      </c>
      <c r="C1765" s="166">
        <v>45955</v>
      </c>
      <c r="D1765">
        <v>41910.6</v>
      </c>
    </row>
    <row r="1766" spans="1:4" x14ac:dyDescent="0.35">
      <c r="A1766" s="165" t="s">
        <v>37</v>
      </c>
      <c r="B1766" s="165" t="s">
        <v>38</v>
      </c>
      <c r="C1766" s="166">
        <v>45986</v>
      </c>
      <c r="D1766">
        <v>41910.6</v>
      </c>
    </row>
    <row r="1767" spans="1:4" x14ac:dyDescent="0.35">
      <c r="A1767" s="165" t="s">
        <v>37</v>
      </c>
      <c r="B1767" s="165" t="s">
        <v>38</v>
      </c>
      <c r="C1767" s="166">
        <v>46016</v>
      </c>
      <c r="D1767">
        <v>41910.6</v>
      </c>
    </row>
    <row r="1768" spans="1:4" x14ac:dyDescent="0.35">
      <c r="A1768" s="165" t="s">
        <v>37</v>
      </c>
      <c r="B1768" s="165" t="s">
        <v>38</v>
      </c>
      <c r="C1768" s="166">
        <v>45683</v>
      </c>
      <c r="D1768">
        <v>43910.6</v>
      </c>
    </row>
    <row r="1769" spans="1:4" x14ac:dyDescent="0.35">
      <c r="A1769" s="165" t="s">
        <v>37</v>
      </c>
      <c r="B1769" s="165" t="s">
        <v>38</v>
      </c>
      <c r="C1769" s="166">
        <v>45714</v>
      </c>
      <c r="D1769">
        <v>43910.6</v>
      </c>
    </row>
    <row r="1770" spans="1:4" x14ac:dyDescent="0.35">
      <c r="A1770" s="165" t="s">
        <v>37</v>
      </c>
      <c r="B1770" s="165" t="s">
        <v>38</v>
      </c>
      <c r="C1770" s="166">
        <v>45742</v>
      </c>
      <c r="D1770">
        <v>43910.6</v>
      </c>
    </row>
    <row r="1771" spans="1:4" x14ac:dyDescent="0.35">
      <c r="A1771" s="165" t="s">
        <v>37</v>
      </c>
      <c r="B1771" s="165" t="s">
        <v>38</v>
      </c>
      <c r="C1771" s="166">
        <v>45773</v>
      </c>
      <c r="D1771">
        <v>43910.6</v>
      </c>
    </row>
    <row r="1772" spans="1:4" x14ac:dyDescent="0.35">
      <c r="A1772" s="165" t="s">
        <v>37</v>
      </c>
      <c r="B1772" s="165" t="s">
        <v>38</v>
      </c>
      <c r="C1772" s="166">
        <v>45803</v>
      </c>
      <c r="D1772">
        <v>43910.6</v>
      </c>
    </row>
    <row r="1773" spans="1:4" x14ac:dyDescent="0.35">
      <c r="A1773" s="165" t="s">
        <v>37</v>
      </c>
      <c r="B1773" s="165" t="s">
        <v>38</v>
      </c>
      <c r="C1773" s="166">
        <v>45834</v>
      </c>
      <c r="D1773">
        <v>45910.6</v>
      </c>
    </row>
    <row r="1774" spans="1:4" x14ac:dyDescent="0.35">
      <c r="A1774" s="165" t="s">
        <v>37</v>
      </c>
      <c r="B1774" s="165" t="s">
        <v>38</v>
      </c>
      <c r="C1774" s="166">
        <v>45864</v>
      </c>
      <c r="D1774">
        <v>45910.6</v>
      </c>
    </row>
    <row r="1775" spans="1:4" x14ac:dyDescent="0.35">
      <c r="A1775" s="165" t="s">
        <v>37</v>
      </c>
      <c r="B1775" s="165" t="s">
        <v>38</v>
      </c>
      <c r="C1775" s="166">
        <v>45895</v>
      </c>
      <c r="D1775">
        <v>45910.6</v>
      </c>
    </row>
    <row r="1776" spans="1:4" x14ac:dyDescent="0.35">
      <c r="A1776" s="165" t="s">
        <v>37</v>
      </c>
      <c r="B1776" s="165" t="s">
        <v>38</v>
      </c>
      <c r="C1776" s="166">
        <v>45926</v>
      </c>
      <c r="D1776">
        <v>45910.6</v>
      </c>
    </row>
    <row r="1777" spans="1:4" x14ac:dyDescent="0.35">
      <c r="A1777" s="165" t="s">
        <v>37</v>
      </c>
      <c r="B1777" s="165" t="s">
        <v>38</v>
      </c>
      <c r="C1777" s="166">
        <v>45956</v>
      </c>
      <c r="D1777">
        <v>45910.6</v>
      </c>
    </row>
    <row r="1778" spans="1:4" x14ac:dyDescent="0.35">
      <c r="A1778" s="165" t="s">
        <v>37</v>
      </c>
      <c r="B1778" s="165" t="s">
        <v>38</v>
      </c>
      <c r="C1778" s="166">
        <v>45987</v>
      </c>
      <c r="D1778">
        <v>45910.6</v>
      </c>
    </row>
    <row r="1779" spans="1:4" x14ac:dyDescent="0.35">
      <c r="A1779" s="165" t="s">
        <v>37</v>
      </c>
      <c r="B1779" s="165" t="s">
        <v>38</v>
      </c>
      <c r="C1779" s="166">
        <v>46017</v>
      </c>
      <c r="D1779">
        <v>45910.6</v>
      </c>
    </row>
    <row r="1780" spans="1:4" x14ac:dyDescent="0.35">
      <c r="A1780" s="165" t="s">
        <v>37</v>
      </c>
      <c r="B1780" s="165" t="s">
        <v>38</v>
      </c>
      <c r="C1780" s="166">
        <v>45684</v>
      </c>
      <c r="D1780">
        <v>45910.6</v>
      </c>
    </row>
    <row r="1781" spans="1:4" x14ac:dyDescent="0.35">
      <c r="A1781" s="165" t="s">
        <v>37</v>
      </c>
      <c r="B1781" s="165" t="s">
        <v>38</v>
      </c>
      <c r="C1781" s="166">
        <v>45715</v>
      </c>
      <c r="D1781">
        <v>45910.6</v>
      </c>
    </row>
    <row r="1782" spans="1:4" x14ac:dyDescent="0.35">
      <c r="A1782" s="165" t="s">
        <v>37</v>
      </c>
      <c r="B1782" s="165" t="s">
        <v>38</v>
      </c>
      <c r="C1782" s="166">
        <v>45743</v>
      </c>
      <c r="D1782">
        <v>45910.6</v>
      </c>
    </row>
    <row r="1783" spans="1:4" x14ac:dyDescent="0.35">
      <c r="A1783" s="165" t="s">
        <v>37</v>
      </c>
      <c r="B1783" s="165" t="s">
        <v>38</v>
      </c>
      <c r="C1783" s="166">
        <v>45774</v>
      </c>
      <c r="D1783">
        <v>45910.6</v>
      </c>
    </row>
    <row r="1784" spans="1:4" x14ac:dyDescent="0.35">
      <c r="A1784" s="165" t="s">
        <v>37</v>
      </c>
      <c r="B1784" s="165" t="s">
        <v>38</v>
      </c>
      <c r="C1784" s="166">
        <v>45804</v>
      </c>
      <c r="D1784">
        <v>45910.6</v>
      </c>
    </row>
    <row r="1785" spans="1:4" x14ac:dyDescent="0.35">
      <c r="A1785" s="165" t="s">
        <v>37</v>
      </c>
      <c r="B1785" s="165" t="s">
        <v>38</v>
      </c>
      <c r="C1785" s="166">
        <v>45835</v>
      </c>
      <c r="D1785">
        <v>45910.6</v>
      </c>
    </row>
    <row r="1786" spans="1:4" x14ac:dyDescent="0.35">
      <c r="A1786" s="165" t="s">
        <v>37</v>
      </c>
      <c r="B1786" s="165" t="s">
        <v>38</v>
      </c>
      <c r="C1786" s="166">
        <v>45865</v>
      </c>
      <c r="D1786">
        <v>45910.6</v>
      </c>
    </row>
    <row r="1787" spans="1:4" x14ac:dyDescent="0.35">
      <c r="A1787" s="165" t="s">
        <v>37</v>
      </c>
      <c r="B1787" s="165" t="s">
        <v>38</v>
      </c>
      <c r="C1787" s="166">
        <v>45896</v>
      </c>
      <c r="D1787">
        <v>45910.6</v>
      </c>
    </row>
    <row r="1788" spans="1:4" x14ac:dyDescent="0.35">
      <c r="A1788" s="165" t="s">
        <v>37</v>
      </c>
      <c r="B1788" s="165" t="s">
        <v>38</v>
      </c>
      <c r="C1788" s="166">
        <v>45927</v>
      </c>
      <c r="D1788">
        <v>45910.6</v>
      </c>
    </row>
    <row r="1789" spans="1:4" x14ac:dyDescent="0.35">
      <c r="A1789" s="165" t="s">
        <v>37</v>
      </c>
      <c r="B1789" s="165" t="s">
        <v>38</v>
      </c>
      <c r="C1789" s="166">
        <v>45957</v>
      </c>
      <c r="D1789">
        <v>45910.6</v>
      </c>
    </row>
    <row r="1790" spans="1:4" x14ac:dyDescent="0.35">
      <c r="A1790" s="165" t="s">
        <v>37</v>
      </c>
      <c r="B1790" s="165" t="s">
        <v>38</v>
      </c>
      <c r="C1790" s="166">
        <v>45988</v>
      </c>
      <c r="D1790">
        <v>45910.6</v>
      </c>
    </row>
    <row r="1791" spans="1:4" x14ac:dyDescent="0.35">
      <c r="A1791" s="165" t="s">
        <v>37</v>
      </c>
      <c r="B1791" s="165" t="s">
        <v>38</v>
      </c>
      <c r="C1791" s="166">
        <v>46018</v>
      </c>
      <c r="D1791">
        <v>45910.6</v>
      </c>
    </row>
    <row r="1792" spans="1:4" x14ac:dyDescent="0.35">
      <c r="A1792" s="165" t="s">
        <v>39</v>
      </c>
      <c r="B1792" s="165" t="s">
        <v>40</v>
      </c>
      <c r="C1792" s="166">
        <v>45676</v>
      </c>
      <c r="D1792">
        <v>116718.28</v>
      </c>
    </row>
    <row r="1793" spans="1:4" x14ac:dyDescent="0.35">
      <c r="A1793" s="165" t="s">
        <v>39</v>
      </c>
      <c r="B1793" s="165" t="s">
        <v>40</v>
      </c>
      <c r="C1793" s="166">
        <v>45707</v>
      </c>
      <c r="D1793">
        <v>119848.28</v>
      </c>
    </row>
    <row r="1794" spans="1:4" x14ac:dyDescent="0.35">
      <c r="A1794" s="165" t="s">
        <v>39</v>
      </c>
      <c r="B1794" s="165" t="s">
        <v>40</v>
      </c>
      <c r="C1794" s="166">
        <v>45735</v>
      </c>
      <c r="D1794">
        <v>119848.28</v>
      </c>
    </row>
    <row r="1795" spans="1:4" x14ac:dyDescent="0.35">
      <c r="A1795" s="165" t="s">
        <v>39</v>
      </c>
      <c r="B1795" s="165" t="s">
        <v>40</v>
      </c>
      <c r="C1795" s="166">
        <v>45766</v>
      </c>
      <c r="D1795">
        <v>119848.28</v>
      </c>
    </row>
    <row r="1796" spans="1:4" x14ac:dyDescent="0.35">
      <c r="A1796" s="165" t="s">
        <v>39</v>
      </c>
      <c r="B1796" s="165" t="s">
        <v>40</v>
      </c>
      <c r="C1796" s="166">
        <v>45796</v>
      </c>
      <c r="D1796">
        <v>119848.28</v>
      </c>
    </row>
    <row r="1797" spans="1:4" x14ac:dyDescent="0.35">
      <c r="A1797" s="165" t="s">
        <v>39</v>
      </c>
      <c r="B1797" s="165" t="s">
        <v>40</v>
      </c>
      <c r="C1797" s="166">
        <v>45827</v>
      </c>
      <c r="D1797">
        <v>119848.28</v>
      </c>
    </row>
    <row r="1798" spans="1:4" x14ac:dyDescent="0.35">
      <c r="A1798" s="165" t="s">
        <v>39</v>
      </c>
      <c r="B1798" s="165" t="s">
        <v>40</v>
      </c>
      <c r="C1798" s="166">
        <v>45857</v>
      </c>
      <c r="D1798">
        <v>119848.28</v>
      </c>
    </row>
    <row r="1799" spans="1:4" x14ac:dyDescent="0.35">
      <c r="A1799" s="165" t="s">
        <v>39</v>
      </c>
      <c r="B1799" s="165" t="s">
        <v>40</v>
      </c>
      <c r="C1799" s="166">
        <v>45888</v>
      </c>
      <c r="D1799">
        <v>119848.28</v>
      </c>
    </row>
    <row r="1800" spans="1:4" x14ac:dyDescent="0.35">
      <c r="A1800" s="165" t="s">
        <v>39</v>
      </c>
      <c r="B1800" s="165" t="s">
        <v>40</v>
      </c>
      <c r="C1800" s="166">
        <v>45919</v>
      </c>
      <c r="D1800">
        <v>119848.28</v>
      </c>
    </row>
    <row r="1801" spans="1:4" x14ac:dyDescent="0.35">
      <c r="A1801" s="165" t="s">
        <v>39</v>
      </c>
      <c r="B1801" s="165" t="s">
        <v>40</v>
      </c>
      <c r="C1801" s="166">
        <v>45949</v>
      </c>
      <c r="D1801">
        <v>119848.28</v>
      </c>
    </row>
    <row r="1802" spans="1:4" x14ac:dyDescent="0.35">
      <c r="A1802" s="165" t="s">
        <v>39</v>
      </c>
      <c r="B1802" s="165" t="s">
        <v>40</v>
      </c>
      <c r="C1802" s="166">
        <v>45980</v>
      </c>
      <c r="D1802">
        <v>119848.28</v>
      </c>
    </row>
    <row r="1803" spans="1:4" x14ac:dyDescent="0.35">
      <c r="A1803" s="165" t="s">
        <v>39</v>
      </c>
      <c r="B1803" s="165" t="s">
        <v>40</v>
      </c>
      <c r="C1803" s="166">
        <v>46010</v>
      </c>
      <c r="D1803">
        <v>119848.28</v>
      </c>
    </row>
    <row r="1804" spans="1:4" x14ac:dyDescent="0.35">
      <c r="A1804" s="165" t="s">
        <v>39</v>
      </c>
      <c r="B1804" s="165" t="s">
        <v>40</v>
      </c>
      <c r="C1804" s="166">
        <v>45677</v>
      </c>
      <c r="D1804">
        <v>119848.28</v>
      </c>
    </row>
    <row r="1805" spans="1:4" x14ac:dyDescent="0.35">
      <c r="A1805" s="165" t="s">
        <v>39</v>
      </c>
      <c r="B1805" s="165" t="s">
        <v>40</v>
      </c>
      <c r="C1805" s="166">
        <v>45708</v>
      </c>
      <c r="D1805">
        <v>119848.28</v>
      </c>
    </row>
    <row r="1806" spans="1:4" x14ac:dyDescent="0.35">
      <c r="A1806" s="165" t="s">
        <v>39</v>
      </c>
      <c r="B1806" s="165" t="s">
        <v>40</v>
      </c>
      <c r="C1806" s="166">
        <v>45736</v>
      </c>
      <c r="D1806">
        <v>119848.28</v>
      </c>
    </row>
    <row r="1807" spans="1:4" x14ac:dyDescent="0.35">
      <c r="A1807" s="165" t="s">
        <v>39</v>
      </c>
      <c r="B1807" s="165" t="s">
        <v>40</v>
      </c>
      <c r="C1807" s="166">
        <v>45767</v>
      </c>
      <c r="D1807">
        <v>119848.28</v>
      </c>
    </row>
    <row r="1808" spans="1:4" x14ac:dyDescent="0.35">
      <c r="A1808" s="165" t="s">
        <v>39</v>
      </c>
      <c r="B1808" s="165" t="s">
        <v>40</v>
      </c>
      <c r="C1808" s="166">
        <v>45797</v>
      </c>
      <c r="D1808">
        <v>119848.28</v>
      </c>
    </row>
    <row r="1809" spans="1:4" x14ac:dyDescent="0.35">
      <c r="A1809" s="165" t="s">
        <v>39</v>
      </c>
      <c r="B1809" s="165" t="s">
        <v>40</v>
      </c>
      <c r="C1809" s="166">
        <v>45828</v>
      </c>
      <c r="D1809">
        <v>119848.28</v>
      </c>
    </row>
    <row r="1810" spans="1:4" x14ac:dyDescent="0.35">
      <c r="A1810" s="165" t="s">
        <v>39</v>
      </c>
      <c r="B1810" s="165" t="s">
        <v>40</v>
      </c>
      <c r="C1810" s="166">
        <v>45858</v>
      </c>
      <c r="D1810">
        <v>119848.28</v>
      </c>
    </row>
    <row r="1811" spans="1:4" x14ac:dyDescent="0.35">
      <c r="A1811" s="165" t="s">
        <v>39</v>
      </c>
      <c r="B1811" s="165" t="s">
        <v>40</v>
      </c>
      <c r="C1811" s="166">
        <v>45889</v>
      </c>
      <c r="D1811">
        <v>119848.28</v>
      </c>
    </row>
    <row r="1812" spans="1:4" x14ac:dyDescent="0.35">
      <c r="A1812" s="165" t="s">
        <v>39</v>
      </c>
      <c r="B1812" s="165" t="s">
        <v>40</v>
      </c>
      <c r="C1812" s="166">
        <v>45920</v>
      </c>
      <c r="D1812">
        <v>119848.28</v>
      </c>
    </row>
    <row r="1813" spans="1:4" x14ac:dyDescent="0.35">
      <c r="A1813" s="165" t="s">
        <v>39</v>
      </c>
      <c r="B1813" s="165" t="s">
        <v>40</v>
      </c>
      <c r="C1813" s="166">
        <v>45950</v>
      </c>
      <c r="D1813">
        <v>119848.28</v>
      </c>
    </row>
    <row r="1814" spans="1:4" x14ac:dyDescent="0.35">
      <c r="A1814" s="165" t="s">
        <v>39</v>
      </c>
      <c r="B1814" s="165" t="s">
        <v>40</v>
      </c>
      <c r="C1814" s="166">
        <v>45981</v>
      </c>
      <c r="D1814">
        <v>119848.28</v>
      </c>
    </row>
    <row r="1815" spans="1:4" x14ac:dyDescent="0.35">
      <c r="A1815" s="165" t="s">
        <v>39</v>
      </c>
      <c r="B1815" s="165" t="s">
        <v>40</v>
      </c>
      <c r="C1815" s="166">
        <v>46011</v>
      </c>
      <c r="D1815">
        <v>129748.28</v>
      </c>
    </row>
    <row r="1816" spans="1:4" x14ac:dyDescent="0.35">
      <c r="A1816" s="165" t="s">
        <v>39</v>
      </c>
      <c r="B1816" s="165" t="s">
        <v>40</v>
      </c>
      <c r="C1816" s="166">
        <v>45678</v>
      </c>
      <c r="D1816">
        <v>129748.28</v>
      </c>
    </row>
    <row r="1817" spans="1:4" x14ac:dyDescent="0.35">
      <c r="A1817" s="165" t="s">
        <v>39</v>
      </c>
      <c r="B1817" s="165" t="s">
        <v>40</v>
      </c>
      <c r="C1817" s="166">
        <v>45709</v>
      </c>
      <c r="D1817">
        <v>129748.28</v>
      </c>
    </row>
    <row r="1818" spans="1:4" x14ac:dyDescent="0.35">
      <c r="A1818" s="165" t="s">
        <v>39</v>
      </c>
      <c r="B1818" s="165" t="s">
        <v>40</v>
      </c>
      <c r="C1818" s="166">
        <v>45737</v>
      </c>
      <c r="D1818">
        <v>130848.28</v>
      </c>
    </row>
    <row r="1819" spans="1:4" x14ac:dyDescent="0.35">
      <c r="A1819" s="165" t="s">
        <v>39</v>
      </c>
      <c r="B1819" s="165" t="s">
        <v>40</v>
      </c>
      <c r="C1819" s="166">
        <v>45768</v>
      </c>
      <c r="D1819">
        <v>130848.28</v>
      </c>
    </row>
    <row r="1820" spans="1:4" x14ac:dyDescent="0.35">
      <c r="A1820" s="165" t="s">
        <v>39</v>
      </c>
      <c r="B1820" s="165" t="s">
        <v>40</v>
      </c>
      <c r="C1820" s="166">
        <v>45798</v>
      </c>
      <c r="D1820">
        <v>130848.28</v>
      </c>
    </row>
    <row r="1821" spans="1:4" x14ac:dyDescent="0.35">
      <c r="A1821" s="165" t="s">
        <v>39</v>
      </c>
      <c r="B1821" s="165" t="s">
        <v>40</v>
      </c>
      <c r="C1821" s="166">
        <v>45829</v>
      </c>
      <c r="D1821">
        <v>130848.28</v>
      </c>
    </row>
    <row r="1822" spans="1:4" x14ac:dyDescent="0.35">
      <c r="A1822" s="165" t="s">
        <v>39</v>
      </c>
      <c r="B1822" s="165" t="s">
        <v>40</v>
      </c>
      <c r="C1822" s="166">
        <v>45859</v>
      </c>
      <c r="D1822">
        <v>130848.28</v>
      </c>
    </row>
    <row r="1823" spans="1:4" x14ac:dyDescent="0.35">
      <c r="A1823" s="165" t="s">
        <v>39</v>
      </c>
      <c r="B1823" s="165" t="s">
        <v>40</v>
      </c>
      <c r="C1823" s="166">
        <v>45890</v>
      </c>
      <c r="D1823">
        <v>130848.28</v>
      </c>
    </row>
    <row r="1824" spans="1:4" x14ac:dyDescent="0.35">
      <c r="A1824" s="165" t="s">
        <v>39</v>
      </c>
      <c r="B1824" s="165" t="s">
        <v>40</v>
      </c>
      <c r="C1824" s="166">
        <v>45921</v>
      </c>
      <c r="D1824">
        <v>130848.28</v>
      </c>
    </row>
    <row r="1825" spans="1:4" x14ac:dyDescent="0.35">
      <c r="A1825" s="165" t="s">
        <v>39</v>
      </c>
      <c r="B1825" s="165" t="s">
        <v>40</v>
      </c>
      <c r="C1825" s="166">
        <v>45951</v>
      </c>
      <c r="D1825">
        <v>130848.28</v>
      </c>
    </row>
    <row r="1826" spans="1:4" x14ac:dyDescent="0.35">
      <c r="A1826" s="165" t="s">
        <v>39</v>
      </c>
      <c r="B1826" s="165" t="s">
        <v>40</v>
      </c>
      <c r="C1826" s="166">
        <v>45991</v>
      </c>
      <c r="D1826">
        <v>130848.28</v>
      </c>
    </row>
    <row r="1827" spans="1:4" x14ac:dyDescent="0.35">
      <c r="A1827" s="165" t="s">
        <v>39</v>
      </c>
      <c r="B1827" s="165" t="s">
        <v>40</v>
      </c>
      <c r="C1827" s="166">
        <v>46022</v>
      </c>
      <c r="D1827">
        <v>130848.28</v>
      </c>
    </row>
    <row r="1828" spans="1:4" x14ac:dyDescent="0.35">
      <c r="A1828" s="165" t="s">
        <v>39</v>
      </c>
      <c r="B1828" s="165" t="s">
        <v>40</v>
      </c>
      <c r="C1828" s="166">
        <v>45679</v>
      </c>
      <c r="D1828">
        <v>130848.28</v>
      </c>
    </row>
    <row r="1829" spans="1:4" x14ac:dyDescent="0.35">
      <c r="A1829" s="165" t="s">
        <v>39</v>
      </c>
      <c r="B1829" s="165" t="s">
        <v>40</v>
      </c>
      <c r="C1829" s="166">
        <v>45710</v>
      </c>
      <c r="D1829">
        <v>130848.28</v>
      </c>
    </row>
    <row r="1830" spans="1:4" x14ac:dyDescent="0.35">
      <c r="A1830" s="165" t="s">
        <v>39</v>
      </c>
      <c r="B1830" s="165" t="s">
        <v>40</v>
      </c>
      <c r="C1830" s="166">
        <v>45738</v>
      </c>
      <c r="D1830">
        <v>130848.28</v>
      </c>
    </row>
    <row r="1831" spans="1:4" x14ac:dyDescent="0.35">
      <c r="A1831" s="165" t="s">
        <v>39</v>
      </c>
      <c r="B1831" s="165" t="s">
        <v>40</v>
      </c>
      <c r="C1831" s="166">
        <v>45769</v>
      </c>
      <c r="D1831">
        <v>130848.28</v>
      </c>
    </row>
    <row r="1832" spans="1:4" x14ac:dyDescent="0.35">
      <c r="A1832" s="165" t="s">
        <v>39</v>
      </c>
      <c r="B1832" s="165" t="s">
        <v>40</v>
      </c>
      <c r="C1832" s="166">
        <v>45799</v>
      </c>
      <c r="D1832">
        <v>130848.28</v>
      </c>
    </row>
    <row r="1833" spans="1:4" x14ac:dyDescent="0.35">
      <c r="A1833" s="165" t="s">
        <v>39</v>
      </c>
      <c r="B1833" s="165" t="s">
        <v>40</v>
      </c>
      <c r="C1833" s="166">
        <v>45830</v>
      </c>
      <c r="D1833">
        <v>130848.28</v>
      </c>
    </row>
    <row r="1834" spans="1:4" x14ac:dyDescent="0.35">
      <c r="A1834" s="165" t="s">
        <v>39</v>
      </c>
      <c r="B1834" s="165" t="s">
        <v>40</v>
      </c>
      <c r="C1834" s="166">
        <v>45860</v>
      </c>
      <c r="D1834">
        <v>132712.26999999999</v>
      </c>
    </row>
    <row r="1835" spans="1:4" x14ac:dyDescent="0.35">
      <c r="A1835" s="165" t="s">
        <v>39</v>
      </c>
      <c r="B1835" s="165" t="s">
        <v>40</v>
      </c>
      <c r="C1835" s="166">
        <v>45891</v>
      </c>
      <c r="D1835">
        <v>132712.26999999999</v>
      </c>
    </row>
    <row r="1836" spans="1:4" x14ac:dyDescent="0.35">
      <c r="A1836" s="165" t="s">
        <v>39</v>
      </c>
      <c r="B1836" s="165" t="s">
        <v>40</v>
      </c>
      <c r="C1836" s="166">
        <v>45922</v>
      </c>
      <c r="D1836">
        <v>132712.26999999999</v>
      </c>
    </row>
    <row r="1837" spans="1:4" x14ac:dyDescent="0.35">
      <c r="A1837" s="165" t="s">
        <v>39</v>
      </c>
      <c r="B1837" s="165" t="s">
        <v>40</v>
      </c>
      <c r="C1837" s="166">
        <v>45952</v>
      </c>
      <c r="D1837">
        <v>132712.26999999999</v>
      </c>
    </row>
    <row r="1838" spans="1:4" x14ac:dyDescent="0.35">
      <c r="A1838" s="165" t="s">
        <v>39</v>
      </c>
      <c r="B1838" s="165" t="s">
        <v>40</v>
      </c>
      <c r="C1838" s="166">
        <v>45983</v>
      </c>
      <c r="D1838">
        <v>132712.26999999999</v>
      </c>
    </row>
    <row r="1839" spans="1:4" x14ac:dyDescent="0.35">
      <c r="A1839" s="165" t="s">
        <v>39</v>
      </c>
      <c r="B1839" s="165" t="s">
        <v>40</v>
      </c>
      <c r="C1839" s="166">
        <v>46013</v>
      </c>
      <c r="D1839">
        <v>132712.26999999999</v>
      </c>
    </row>
    <row r="1840" spans="1:4" x14ac:dyDescent="0.35">
      <c r="A1840" s="165" t="s">
        <v>39</v>
      </c>
      <c r="B1840" s="165" t="s">
        <v>40</v>
      </c>
      <c r="C1840" s="166">
        <v>45680</v>
      </c>
      <c r="D1840">
        <v>140297.68999999997</v>
      </c>
    </row>
    <row r="1841" spans="1:4" x14ac:dyDescent="0.35">
      <c r="A1841" s="165" t="s">
        <v>39</v>
      </c>
      <c r="B1841" s="165" t="s">
        <v>40</v>
      </c>
      <c r="C1841" s="166">
        <v>45711</v>
      </c>
      <c r="D1841">
        <v>132712.26999999999</v>
      </c>
    </row>
    <row r="1842" spans="1:4" x14ac:dyDescent="0.35">
      <c r="A1842" s="165" t="s">
        <v>39</v>
      </c>
      <c r="B1842" s="165" t="s">
        <v>40</v>
      </c>
      <c r="C1842" s="166">
        <v>45739</v>
      </c>
      <c r="D1842">
        <v>132712.26999999999</v>
      </c>
    </row>
    <row r="1843" spans="1:4" x14ac:dyDescent="0.35">
      <c r="A1843" s="165" t="s">
        <v>39</v>
      </c>
      <c r="B1843" s="165" t="s">
        <v>40</v>
      </c>
      <c r="C1843" s="166">
        <v>45770</v>
      </c>
      <c r="D1843">
        <v>132712.26999999999</v>
      </c>
    </row>
    <row r="1844" spans="1:4" x14ac:dyDescent="0.35">
      <c r="A1844" s="165" t="s">
        <v>39</v>
      </c>
      <c r="B1844" s="165" t="s">
        <v>40</v>
      </c>
      <c r="C1844" s="166">
        <v>45800</v>
      </c>
      <c r="D1844">
        <v>132712.26999999999</v>
      </c>
    </row>
    <row r="1845" spans="1:4" x14ac:dyDescent="0.35">
      <c r="A1845" s="165" t="s">
        <v>39</v>
      </c>
      <c r="B1845" s="165" t="s">
        <v>40</v>
      </c>
      <c r="C1845" s="166">
        <v>45831</v>
      </c>
      <c r="D1845">
        <v>132712.26999999999</v>
      </c>
    </row>
    <row r="1846" spans="1:4" x14ac:dyDescent="0.35">
      <c r="A1846" s="165" t="s">
        <v>39</v>
      </c>
      <c r="B1846" s="165" t="s">
        <v>40</v>
      </c>
      <c r="C1846" s="166">
        <v>45861</v>
      </c>
      <c r="D1846">
        <v>132712.26999999999</v>
      </c>
    </row>
    <row r="1847" spans="1:4" x14ac:dyDescent="0.35">
      <c r="A1847" s="165" t="s">
        <v>39</v>
      </c>
      <c r="B1847" s="165" t="s">
        <v>40</v>
      </c>
      <c r="C1847" s="166">
        <v>45892</v>
      </c>
      <c r="D1847">
        <v>132712.26999999999</v>
      </c>
    </row>
    <row r="1848" spans="1:4" x14ac:dyDescent="0.35">
      <c r="A1848" s="165" t="s">
        <v>39</v>
      </c>
      <c r="B1848" s="165" t="s">
        <v>40</v>
      </c>
      <c r="C1848" s="166">
        <v>45923</v>
      </c>
      <c r="D1848">
        <v>132712.26999999999</v>
      </c>
    </row>
    <row r="1849" spans="1:4" x14ac:dyDescent="0.35">
      <c r="A1849" s="165" t="s">
        <v>39</v>
      </c>
      <c r="B1849" s="165" t="s">
        <v>40</v>
      </c>
      <c r="C1849" s="166">
        <v>45953</v>
      </c>
      <c r="D1849">
        <v>132712.26999999999</v>
      </c>
    </row>
    <row r="1850" spans="1:4" x14ac:dyDescent="0.35">
      <c r="A1850" s="165" t="s">
        <v>39</v>
      </c>
      <c r="B1850" s="165" t="s">
        <v>40</v>
      </c>
      <c r="C1850" s="166">
        <v>45984</v>
      </c>
      <c r="D1850">
        <v>132712.26999999999</v>
      </c>
    </row>
    <row r="1851" spans="1:4" x14ac:dyDescent="0.35">
      <c r="A1851" s="165" t="s">
        <v>39</v>
      </c>
      <c r="B1851" s="165" t="s">
        <v>40</v>
      </c>
      <c r="C1851" s="166">
        <v>46014</v>
      </c>
      <c r="D1851">
        <v>132712.26999999999</v>
      </c>
    </row>
    <row r="1852" spans="1:4" x14ac:dyDescent="0.35">
      <c r="A1852" s="165" t="s">
        <v>39</v>
      </c>
      <c r="B1852" s="165" t="s">
        <v>40</v>
      </c>
      <c r="C1852" s="166">
        <v>45681</v>
      </c>
      <c r="D1852">
        <v>132712.26999999999</v>
      </c>
    </row>
    <row r="1853" spans="1:4" x14ac:dyDescent="0.35">
      <c r="A1853" s="165" t="s">
        <v>39</v>
      </c>
      <c r="B1853" s="165" t="s">
        <v>40</v>
      </c>
      <c r="C1853" s="166">
        <v>45712</v>
      </c>
      <c r="D1853">
        <v>132712.26999999999</v>
      </c>
    </row>
    <row r="1854" spans="1:4" x14ac:dyDescent="0.35">
      <c r="A1854" s="165" t="s">
        <v>39</v>
      </c>
      <c r="B1854" s="165" t="s">
        <v>40</v>
      </c>
      <c r="C1854" s="166">
        <v>45740</v>
      </c>
      <c r="D1854">
        <v>132712.26999999999</v>
      </c>
    </row>
    <row r="1855" spans="1:4" x14ac:dyDescent="0.35">
      <c r="A1855" s="165" t="s">
        <v>39</v>
      </c>
      <c r="B1855" s="165" t="s">
        <v>40</v>
      </c>
      <c r="C1855" s="166">
        <v>45771</v>
      </c>
      <c r="D1855">
        <v>132712.26999999999</v>
      </c>
    </row>
    <row r="1856" spans="1:4" x14ac:dyDescent="0.35">
      <c r="A1856" s="165" t="s">
        <v>39</v>
      </c>
      <c r="B1856" s="165" t="s">
        <v>40</v>
      </c>
      <c r="C1856" s="166">
        <v>45801</v>
      </c>
      <c r="D1856">
        <v>132712.26999999999</v>
      </c>
    </row>
    <row r="1857" spans="1:4" x14ac:dyDescent="0.35">
      <c r="A1857" s="165" t="s">
        <v>39</v>
      </c>
      <c r="B1857" s="165" t="s">
        <v>40</v>
      </c>
      <c r="C1857" s="166">
        <v>45832</v>
      </c>
      <c r="D1857">
        <v>132712.26999999999</v>
      </c>
    </row>
    <row r="1858" spans="1:4" x14ac:dyDescent="0.35">
      <c r="A1858" s="165" t="s">
        <v>39</v>
      </c>
      <c r="B1858" s="165" t="s">
        <v>40</v>
      </c>
      <c r="C1858" s="166">
        <v>45862</v>
      </c>
      <c r="D1858">
        <v>132712.26999999999</v>
      </c>
    </row>
    <row r="1859" spans="1:4" x14ac:dyDescent="0.35">
      <c r="A1859" s="165" t="s">
        <v>39</v>
      </c>
      <c r="B1859" s="165" t="s">
        <v>40</v>
      </c>
      <c r="C1859" s="166">
        <v>45893</v>
      </c>
      <c r="D1859">
        <v>132712.26999999999</v>
      </c>
    </row>
    <row r="1860" spans="1:4" x14ac:dyDescent="0.35">
      <c r="A1860" s="165" t="s">
        <v>39</v>
      </c>
      <c r="B1860" s="165" t="s">
        <v>40</v>
      </c>
      <c r="C1860" s="166">
        <v>45924</v>
      </c>
      <c r="D1860">
        <v>132712.26999999999</v>
      </c>
    </row>
    <row r="1861" spans="1:4" x14ac:dyDescent="0.35">
      <c r="A1861" s="165" t="s">
        <v>39</v>
      </c>
      <c r="B1861" s="165" t="s">
        <v>40</v>
      </c>
      <c r="C1861" s="166">
        <v>45954</v>
      </c>
      <c r="D1861">
        <v>132712.26999999999</v>
      </c>
    </row>
    <row r="1862" spans="1:4" x14ac:dyDescent="0.35">
      <c r="A1862" s="165" t="s">
        <v>39</v>
      </c>
      <c r="B1862" s="165" t="s">
        <v>40</v>
      </c>
      <c r="C1862" s="166">
        <v>45985</v>
      </c>
      <c r="D1862">
        <v>132712.26999999999</v>
      </c>
    </row>
    <row r="1863" spans="1:4" x14ac:dyDescent="0.35">
      <c r="A1863" s="165" t="s">
        <v>39</v>
      </c>
      <c r="B1863" s="165" t="s">
        <v>40</v>
      </c>
      <c r="C1863" s="166">
        <v>46015</v>
      </c>
      <c r="D1863">
        <v>132712.26999999999</v>
      </c>
    </row>
    <row r="1864" spans="1:4" x14ac:dyDescent="0.35">
      <c r="A1864" s="165" t="s">
        <v>39</v>
      </c>
      <c r="B1864" s="165" t="s">
        <v>40</v>
      </c>
      <c r="C1864" s="166">
        <v>45682</v>
      </c>
      <c r="D1864">
        <v>132712.26999999999</v>
      </c>
    </row>
    <row r="1865" spans="1:4" x14ac:dyDescent="0.35">
      <c r="A1865" s="165" t="s">
        <v>39</v>
      </c>
      <c r="B1865" s="165" t="s">
        <v>40</v>
      </c>
      <c r="C1865" s="166">
        <v>45713</v>
      </c>
      <c r="D1865">
        <v>132712.26999999999</v>
      </c>
    </row>
    <row r="1866" spans="1:4" x14ac:dyDescent="0.35">
      <c r="A1866" s="165" t="s">
        <v>39</v>
      </c>
      <c r="B1866" s="165" t="s">
        <v>40</v>
      </c>
      <c r="C1866" s="166">
        <v>45741</v>
      </c>
      <c r="D1866">
        <v>132712.26999999999</v>
      </c>
    </row>
    <row r="1867" spans="1:4" x14ac:dyDescent="0.35">
      <c r="A1867" s="165" t="s">
        <v>39</v>
      </c>
      <c r="B1867" s="165" t="s">
        <v>40</v>
      </c>
      <c r="C1867" s="166">
        <v>45772</v>
      </c>
      <c r="D1867">
        <v>132712.26999999999</v>
      </c>
    </row>
    <row r="1868" spans="1:4" x14ac:dyDescent="0.35">
      <c r="A1868" s="165" t="s">
        <v>39</v>
      </c>
      <c r="B1868" s="165" t="s">
        <v>40</v>
      </c>
      <c r="C1868" s="166">
        <v>45802</v>
      </c>
      <c r="D1868">
        <v>132712.26999999999</v>
      </c>
    </row>
    <row r="1869" spans="1:4" x14ac:dyDescent="0.35">
      <c r="A1869" s="165" t="s">
        <v>39</v>
      </c>
      <c r="B1869" s="165" t="s">
        <v>40</v>
      </c>
      <c r="C1869" s="166">
        <v>45833</v>
      </c>
      <c r="D1869">
        <v>132712.26999999999</v>
      </c>
    </row>
    <row r="1870" spans="1:4" x14ac:dyDescent="0.35">
      <c r="A1870" s="165" t="s">
        <v>39</v>
      </c>
      <c r="B1870" s="165" t="s">
        <v>40</v>
      </c>
      <c r="C1870" s="166">
        <v>45863</v>
      </c>
      <c r="D1870">
        <v>132712.26999999999</v>
      </c>
    </row>
    <row r="1871" spans="1:4" x14ac:dyDescent="0.35">
      <c r="A1871" s="165" t="s">
        <v>39</v>
      </c>
      <c r="B1871" s="165" t="s">
        <v>40</v>
      </c>
      <c r="C1871" s="166">
        <v>45894</v>
      </c>
      <c r="D1871">
        <v>132712.26999999999</v>
      </c>
    </row>
    <row r="1872" spans="1:4" x14ac:dyDescent="0.35">
      <c r="A1872" s="165" t="s">
        <v>39</v>
      </c>
      <c r="B1872" s="165" t="s">
        <v>40</v>
      </c>
      <c r="C1872" s="166">
        <v>45925</v>
      </c>
      <c r="D1872">
        <v>132712.26999999999</v>
      </c>
    </row>
    <row r="1873" spans="1:4" x14ac:dyDescent="0.35">
      <c r="A1873" s="165" t="s">
        <v>39</v>
      </c>
      <c r="B1873" s="165" t="s">
        <v>40</v>
      </c>
      <c r="C1873" s="166">
        <v>45955</v>
      </c>
      <c r="D1873">
        <v>132712.26999999999</v>
      </c>
    </row>
    <row r="1874" spans="1:4" x14ac:dyDescent="0.35">
      <c r="A1874" s="165" t="s">
        <v>39</v>
      </c>
      <c r="B1874" s="165" t="s">
        <v>40</v>
      </c>
      <c r="C1874" s="166">
        <v>45986</v>
      </c>
      <c r="D1874">
        <v>132712.26999999999</v>
      </c>
    </row>
    <row r="1875" spans="1:4" x14ac:dyDescent="0.35">
      <c r="A1875" s="165" t="s">
        <v>39</v>
      </c>
      <c r="B1875" s="165" t="s">
        <v>40</v>
      </c>
      <c r="C1875" s="166">
        <v>46016</v>
      </c>
      <c r="D1875">
        <v>132712.26999999999</v>
      </c>
    </row>
    <row r="1876" spans="1:4" x14ac:dyDescent="0.35">
      <c r="A1876" s="165" t="s">
        <v>39</v>
      </c>
      <c r="B1876" s="165" t="s">
        <v>40</v>
      </c>
      <c r="C1876" s="166">
        <v>45683</v>
      </c>
      <c r="D1876">
        <v>132712.26999999999</v>
      </c>
    </row>
    <row r="1877" spans="1:4" x14ac:dyDescent="0.35">
      <c r="A1877" s="165" t="s">
        <v>39</v>
      </c>
      <c r="B1877" s="165" t="s">
        <v>40</v>
      </c>
      <c r="C1877" s="166">
        <v>45714</v>
      </c>
      <c r="D1877">
        <v>132712.26999999999</v>
      </c>
    </row>
    <row r="1878" spans="1:4" x14ac:dyDescent="0.35">
      <c r="A1878" s="165" t="s">
        <v>39</v>
      </c>
      <c r="B1878" s="165" t="s">
        <v>40</v>
      </c>
      <c r="C1878" s="166">
        <v>45742</v>
      </c>
      <c r="D1878">
        <v>132712.26999999999</v>
      </c>
    </row>
    <row r="1879" spans="1:4" x14ac:dyDescent="0.35">
      <c r="A1879" s="165" t="s">
        <v>39</v>
      </c>
      <c r="B1879" s="165" t="s">
        <v>40</v>
      </c>
      <c r="C1879" s="166">
        <v>45773</v>
      </c>
      <c r="D1879">
        <v>132712.26999999999</v>
      </c>
    </row>
    <row r="1880" spans="1:4" x14ac:dyDescent="0.35">
      <c r="A1880" s="165" t="s">
        <v>39</v>
      </c>
      <c r="B1880" s="165" t="s">
        <v>40</v>
      </c>
      <c r="C1880" s="166">
        <v>45803</v>
      </c>
      <c r="D1880">
        <v>132712.26999999999</v>
      </c>
    </row>
    <row r="1881" spans="1:4" x14ac:dyDescent="0.35">
      <c r="A1881" s="165" t="s">
        <v>39</v>
      </c>
      <c r="B1881" s="165" t="s">
        <v>40</v>
      </c>
      <c r="C1881" s="166">
        <v>45834</v>
      </c>
      <c r="D1881">
        <v>132712.26999999999</v>
      </c>
    </row>
    <row r="1882" spans="1:4" x14ac:dyDescent="0.35">
      <c r="A1882" s="165" t="s">
        <v>39</v>
      </c>
      <c r="B1882" s="165" t="s">
        <v>40</v>
      </c>
      <c r="C1882" s="166">
        <v>45864</v>
      </c>
      <c r="D1882">
        <v>132712.26999999999</v>
      </c>
    </row>
    <row r="1883" spans="1:4" x14ac:dyDescent="0.35">
      <c r="A1883" s="165" t="s">
        <v>39</v>
      </c>
      <c r="B1883" s="165" t="s">
        <v>40</v>
      </c>
      <c r="C1883" s="166">
        <v>45895</v>
      </c>
      <c r="D1883">
        <v>132712.26999999999</v>
      </c>
    </row>
    <row r="1884" spans="1:4" x14ac:dyDescent="0.35">
      <c r="A1884" s="165" t="s">
        <v>39</v>
      </c>
      <c r="B1884" s="165" t="s">
        <v>40</v>
      </c>
      <c r="C1884" s="166">
        <v>45926</v>
      </c>
      <c r="D1884">
        <v>132712.26999999999</v>
      </c>
    </row>
    <row r="1885" spans="1:4" x14ac:dyDescent="0.35">
      <c r="A1885" s="165" t="s">
        <v>39</v>
      </c>
      <c r="B1885" s="165" t="s">
        <v>40</v>
      </c>
      <c r="C1885" s="166">
        <v>45956</v>
      </c>
      <c r="D1885">
        <v>132712.26999999999</v>
      </c>
    </row>
    <row r="1886" spans="1:4" x14ac:dyDescent="0.35">
      <c r="A1886" s="165" t="s">
        <v>39</v>
      </c>
      <c r="B1886" s="165" t="s">
        <v>40</v>
      </c>
      <c r="C1886" s="166">
        <v>45987</v>
      </c>
      <c r="D1886">
        <v>132712.26999999999</v>
      </c>
    </row>
    <row r="1887" spans="1:4" x14ac:dyDescent="0.35">
      <c r="A1887" s="165" t="s">
        <v>39</v>
      </c>
      <c r="B1887" s="165" t="s">
        <v>40</v>
      </c>
      <c r="C1887" s="166">
        <v>46017</v>
      </c>
      <c r="D1887">
        <v>132712.26999999999</v>
      </c>
    </row>
    <row r="1888" spans="1:4" x14ac:dyDescent="0.35">
      <c r="A1888" s="165" t="s">
        <v>39</v>
      </c>
      <c r="B1888" s="165" t="s">
        <v>40</v>
      </c>
      <c r="C1888" s="166">
        <v>45684</v>
      </c>
      <c r="D1888">
        <v>132712.26999999999</v>
      </c>
    </row>
    <row r="1889" spans="1:4" x14ac:dyDescent="0.35">
      <c r="A1889" s="165" t="s">
        <v>39</v>
      </c>
      <c r="B1889" s="165" t="s">
        <v>40</v>
      </c>
      <c r="C1889" s="166">
        <v>45715</v>
      </c>
      <c r="D1889">
        <v>132712.26999999999</v>
      </c>
    </row>
    <row r="1890" spans="1:4" x14ac:dyDescent="0.35">
      <c r="A1890" s="165" t="s">
        <v>39</v>
      </c>
      <c r="B1890" s="165" t="s">
        <v>40</v>
      </c>
      <c r="C1890" s="166">
        <v>45743</v>
      </c>
      <c r="D1890">
        <v>132712.26999999999</v>
      </c>
    </row>
    <row r="1891" spans="1:4" x14ac:dyDescent="0.35">
      <c r="A1891" s="165" t="s">
        <v>39</v>
      </c>
      <c r="B1891" s="165" t="s">
        <v>40</v>
      </c>
      <c r="C1891" s="166">
        <v>45774</v>
      </c>
      <c r="D1891">
        <v>132712.26999999999</v>
      </c>
    </row>
    <row r="1892" spans="1:4" x14ac:dyDescent="0.35">
      <c r="A1892" s="165" t="s">
        <v>39</v>
      </c>
      <c r="B1892" s="165" t="s">
        <v>40</v>
      </c>
      <c r="C1892" s="166">
        <v>45804</v>
      </c>
      <c r="D1892">
        <v>132712.26999999999</v>
      </c>
    </row>
    <row r="1893" spans="1:4" x14ac:dyDescent="0.35">
      <c r="A1893" s="165" t="s">
        <v>39</v>
      </c>
      <c r="B1893" s="165" t="s">
        <v>40</v>
      </c>
      <c r="C1893" s="166">
        <v>45835</v>
      </c>
      <c r="D1893">
        <v>132712.26999999999</v>
      </c>
    </row>
    <row r="1894" spans="1:4" x14ac:dyDescent="0.35">
      <c r="A1894" s="165" t="s">
        <v>39</v>
      </c>
      <c r="B1894" s="165" t="s">
        <v>40</v>
      </c>
      <c r="C1894" s="166">
        <v>45865</v>
      </c>
      <c r="D1894">
        <v>132712.26999999999</v>
      </c>
    </row>
    <row r="1895" spans="1:4" x14ac:dyDescent="0.35">
      <c r="A1895" s="165" t="s">
        <v>39</v>
      </c>
      <c r="B1895" s="165" t="s">
        <v>40</v>
      </c>
      <c r="C1895" s="166">
        <v>45896</v>
      </c>
      <c r="D1895">
        <v>132712.26999999999</v>
      </c>
    </row>
    <row r="1896" spans="1:4" x14ac:dyDescent="0.35">
      <c r="A1896" s="165" t="s">
        <v>39</v>
      </c>
      <c r="B1896" s="165" t="s">
        <v>40</v>
      </c>
      <c r="C1896" s="166">
        <v>45927</v>
      </c>
      <c r="D1896">
        <v>132712.26999999999</v>
      </c>
    </row>
    <row r="1897" spans="1:4" x14ac:dyDescent="0.35">
      <c r="A1897" s="165" t="s">
        <v>39</v>
      </c>
      <c r="B1897" s="165" t="s">
        <v>40</v>
      </c>
      <c r="C1897" s="166">
        <v>45957</v>
      </c>
      <c r="D1897">
        <v>132712.26999999999</v>
      </c>
    </row>
    <row r="1898" spans="1:4" x14ac:dyDescent="0.35">
      <c r="A1898" s="165" t="s">
        <v>39</v>
      </c>
      <c r="B1898" s="165" t="s">
        <v>40</v>
      </c>
      <c r="C1898" s="166">
        <v>45988</v>
      </c>
      <c r="D1898">
        <v>132712.26999999999</v>
      </c>
    </row>
    <row r="1899" spans="1:4" x14ac:dyDescent="0.35">
      <c r="A1899" s="165" t="s">
        <v>39</v>
      </c>
      <c r="B1899" s="165" t="s">
        <v>40</v>
      </c>
      <c r="C1899" s="166">
        <v>46018</v>
      </c>
      <c r="D1899">
        <v>132712.26999999999</v>
      </c>
    </row>
    <row r="1900" spans="1:4" x14ac:dyDescent="0.35">
      <c r="A1900" s="165" t="s">
        <v>41</v>
      </c>
      <c r="B1900" s="165" t="s">
        <v>42</v>
      </c>
      <c r="C1900" s="166">
        <v>45676</v>
      </c>
      <c r="D1900">
        <v>-18654.72</v>
      </c>
    </row>
    <row r="1901" spans="1:4" x14ac:dyDescent="0.35">
      <c r="A1901" s="165" t="s">
        <v>41</v>
      </c>
      <c r="B1901" s="165" t="s">
        <v>42</v>
      </c>
      <c r="C1901" s="166">
        <v>45707</v>
      </c>
      <c r="D1901">
        <v>-18863.419999999998</v>
      </c>
    </row>
    <row r="1902" spans="1:4" x14ac:dyDescent="0.35">
      <c r="A1902" s="165" t="s">
        <v>41</v>
      </c>
      <c r="B1902" s="165" t="s">
        <v>42</v>
      </c>
      <c r="C1902" s="166">
        <v>45735</v>
      </c>
      <c r="D1902">
        <v>-19072.12</v>
      </c>
    </row>
    <row r="1903" spans="1:4" x14ac:dyDescent="0.35">
      <c r="A1903" s="165" t="s">
        <v>41</v>
      </c>
      <c r="B1903" s="165" t="s">
        <v>42</v>
      </c>
      <c r="C1903" s="166">
        <v>45766</v>
      </c>
      <c r="D1903">
        <v>-19280.82</v>
      </c>
    </row>
    <row r="1904" spans="1:4" x14ac:dyDescent="0.35">
      <c r="A1904" s="165" t="s">
        <v>41</v>
      </c>
      <c r="B1904" s="165" t="s">
        <v>42</v>
      </c>
      <c r="C1904" s="166">
        <v>45796</v>
      </c>
      <c r="D1904">
        <v>-19489.52</v>
      </c>
    </row>
    <row r="1905" spans="1:4" x14ac:dyDescent="0.35">
      <c r="A1905" s="165" t="s">
        <v>41</v>
      </c>
      <c r="B1905" s="165" t="s">
        <v>42</v>
      </c>
      <c r="C1905" s="166">
        <v>45827</v>
      </c>
      <c r="D1905">
        <v>-19698.22</v>
      </c>
    </row>
    <row r="1906" spans="1:4" x14ac:dyDescent="0.35">
      <c r="A1906" s="165" t="s">
        <v>41</v>
      </c>
      <c r="B1906" s="165" t="s">
        <v>42</v>
      </c>
      <c r="C1906" s="166">
        <v>45857</v>
      </c>
      <c r="D1906">
        <v>-19906.919999999998</v>
      </c>
    </row>
    <row r="1907" spans="1:4" x14ac:dyDescent="0.35">
      <c r="A1907" s="165" t="s">
        <v>41</v>
      </c>
      <c r="B1907" s="165" t="s">
        <v>42</v>
      </c>
      <c r="C1907" s="166">
        <v>45888</v>
      </c>
      <c r="D1907">
        <v>-19994.310000000001</v>
      </c>
    </row>
    <row r="1908" spans="1:4" x14ac:dyDescent="0.35">
      <c r="A1908" s="165" t="s">
        <v>41</v>
      </c>
      <c r="B1908" s="165" t="s">
        <v>42</v>
      </c>
      <c r="C1908" s="166">
        <v>45919</v>
      </c>
      <c r="D1908">
        <v>-20252.509999999998</v>
      </c>
    </row>
    <row r="1909" spans="1:4" x14ac:dyDescent="0.35">
      <c r="A1909" s="165" t="s">
        <v>41</v>
      </c>
      <c r="B1909" s="165" t="s">
        <v>42</v>
      </c>
      <c r="C1909" s="166">
        <v>45949</v>
      </c>
      <c r="D1909">
        <v>-20367.46</v>
      </c>
    </row>
    <row r="1910" spans="1:4" x14ac:dyDescent="0.35">
      <c r="A1910" s="165" t="s">
        <v>41</v>
      </c>
      <c r="B1910" s="165" t="s">
        <v>42</v>
      </c>
      <c r="C1910" s="166">
        <v>45980</v>
      </c>
      <c r="D1910">
        <v>-20554.03</v>
      </c>
    </row>
    <row r="1911" spans="1:4" x14ac:dyDescent="0.35">
      <c r="A1911" s="165" t="s">
        <v>41</v>
      </c>
      <c r="B1911" s="165" t="s">
        <v>42</v>
      </c>
      <c r="C1911" s="166">
        <v>46010</v>
      </c>
      <c r="D1911">
        <v>-20740.599999999999</v>
      </c>
    </row>
    <row r="1912" spans="1:4" x14ac:dyDescent="0.35">
      <c r="A1912" s="165" t="s">
        <v>41</v>
      </c>
      <c r="B1912" s="165" t="s">
        <v>42</v>
      </c>
      <c r="C1912" s="166">
        <v>45677</v>
      </c>
      <c r="D1912">
        <v>-20904.780000000002</v>
      </c>
    </row>
    <row r="1913" spans="1:4" x14ac:dyDescent="0.35">
      <c r="A1913" s="165" t="s">
        <v>41</v>
      </c>
      <c r="B1913" s="165" t="s">
        <v>42</v>
      </c>
      <c r="C1913" s="166">
        <v>45708</v>
      </c>
      <c r="D1913">
        <v>-21068.959999999999</v>
      </c>
    </row>
    <row r="1914" spans="1:4" x14ac:dyDescent="0.35">
      <c r="A1914" s="165" t="s">
        <v>41</v>
      </c>
      <c r="B1914" s="165" t="s">
        <v>42</v>
      </c>
      <c r="C1914" s="166">
        <v>45736</v>
      </c>
      <c r="D1914">
        <v>-21233.14</v>
      </c>
    </row>
    <row r="1915" spans="1:4" x14ac:dyDescent="0.35">
      <c r="A1915" s="165" t="s">
        <v>41</v>
      </c>
      <c r="B1915" s="165" t="s">
        <v>42</v>
      </c>
      <c r="C1915" s="166">
        <v>45767</v>
      </c>
      <c r="D1915">
        <v>-21513.26</v>
      </c>
    </row>
    <row r="1916" spans="1:4" x14ac:dyDescent="0.35">
      <c r="A1916" s="165" t="s">
        <v>41</v>
      </c>
      <c r="B1916" s="165" t="s">
        <v>42</v>
      </c>
      <c r="C1916" s="166">
        <v>45797</v>
      </c>
      <c r="D1916">
        <v>-21706.43</v>
      </c>
    </row>
    <row r="1917" spans="1:4" x14ac:dyDescent="0.35">
      <c r="A1917" s="165" t="s">
        <v>41</v>
      </c>
      <c r="B1917" s="165" t="s">
        <v>42</v>
      </c>
      <c r="C1917" s="166">
        <v>45828</v>
      </c>
      <c r="D1917">
        <v>-21899.599999999999</v>
      </c>
    </row>
    <row r="1918" spans="1:4" x14ac:dyDescent="0.35">
      <c r="A1918" s="165" t="s">
        <v>41</v>
      </c>
      <c r="B1918" s="165" t="s">
        <v>42</v>
      </c>
      <c r="C1918" s="166">
        <v>45858</v>
      </c>
      <c r="D1918">
        <v>-22092.77</v>
      </c>
    </row>
    <row r="1919" spans="1:4" x14ac:dyDescent="0.35">
      <c r="A1919" s="165" t="s">
        <v>41</v>
      </c>
      <c r="B1919" s="165" t="s">
        <v>42</v>
      </c>
      <c r="C1919" s="166">
        <v>45889</v>
      </c>
      <c r="D1919">
        <v>-22285.94</v>
      </c>
    </row>
    <row r="1920" spans="1:4" x14ac:dyDescent="0.35">
      <c r="A1920" s="165" t="s">
        <v>41</v>
      </c>
      <c r="B1920" s="165" t="s">
        <v>42</v>
      </c>
      <c r="C1920" s="166">
        <v>45920</v>
      </c>
      <c r="D1920">
        <v>-22479.11</v>
      </c>
    </row>
    <row r="1921" spans="1:4" x14ac:dyDescent="0.35">
      <c r="A1921" s="165" t="s">
        <v>41</v>
      </c>
      <c r="B1921" s="165" t="s">
        <v>42</v>
      </c>
      <c r="C1921" s="166">
        <v>45950</v>
      </c>
      <c r="D1921">
        <v>-22672.28</v>
      </c>
    </row>
    <row r="1922" spans="1:4" x14ac:dyDescent="0.35">
      <c r="A1922" s="165" t="s">
        <v>41</v>
      </c>
      <c r="B1922" s="165" t="s">
        <v>42</v>
      </c>
      <c r="C1922" s="166">
        <v>45981</v>
      </c>
      <c r="D1922">
        <v>-22865.45</v>
      </c>
    </row>
    <row r="1923" spans="1:4" x14ac:dyDescent="0.35">
      <c r="A1923" s="165" t="s">
        <v>41</v>
      </c>
      <c r="B1923" s="165" t="s">
        <v>42</v>
      </c>
      <c r="C1923" s="166">
        <v>46011</v>
      </c>
      <c r="D1923">
        <v>-23058.62</v>
      </c>
    </row>
    <row r="1924" spans="1:4" x14ac:dyDescent="0.35">
      <c r="A1924" s="165" t="s">
        <v>41</v>
      </c>
      <c r="B1924" s="165" t="s">
        <v>42</v>
      </c>
      <c r="C1924" s="166">
        <v>45678</v>
      </c>
      <c r="D1924">
        <v>-23222.82</v>
      </c>
    </row>
    <row r="1925" spans="1:4" x14ac:dyDescent="0.35">
      <c r="A1925" s="165" t="s">
        <v>41</v>
      </c>
      <c r="B1925" s="165" t="s">
        <v>42</v>
      </c>
      <c r="C1925" s="166">
        <v>45709</v>
      </c>
      <c r="D1925">
        <v>-23387.02</v>
      </c>
    </row>
    <row r="1926" spans="1:4" x14ac:dyDescent="0.35">
      <c r="A1926" s="165" t="s">
        <v>41</v>
      </c>
      <c r="B1926" s="165" t="s">
        <v>42</v>
      </c>
      <c r="C1926" s="166">
        <v>45737</v>
      </c>
      <c r="D1926">
        <v>-23551.22</v>
      </c>
    </row>
    <row r="1927" spans="1:4" x14ac:dyDescent="0.35">
      <c r="A1927" s="165" t="s">
        <v>41</v>
      </c>
      <c r="B1927" s="165" t="s">
        <v>42</v>
      </c>
      <c r="C1927" s="166">
        <v>45768</v>
      </c>
      <c r="D1927">
        <v>-23715.38</v>
      </c>
    </row>
    <row r="1928" spans="1:4" x14ac:dyDescent="0.35">
      <c r="A1928" s="165" t="s">
        <v>41</v>
      </c>
      <c r="B1928" s="165" t="s">
        <v>42</v>
      </c>
      <c r="C1928" s="166">
        <v>45798</v>
      </c>
      <c r="D1928">
        <v>-23879.58</v>
      </c>
    </row>
    <row r="1929" spans="1:4" x14ac:dyDescent="0.35">
      <c r="A1929" s="165" t="s">
        <v>41</v>
      </c>
      <c r="B1929" s="165" t="s">
        <v>42</v>
      </c>
      <c r="C1929" s="166">
        <v>45829</v>
      </c>
      <c r="D1929">
        <v>-24043.78</v>
      </c>
    </row>
    <row r="1930" spans="1:4" x14ac:dyDescent="0.35">
      <c r="A1930" s="165" t="s">
        <v>41</v>
      </c>
      <c r="B1930" s="165" t="s">
        <v>42</v>
      </c>
      <c r="C1930" s="166">
        <v>45859</v>
      </c>
      <c r="D1930">
        <v>-24207.99</v>
      </c>
    </row>
    <row r="1931" spans="1:4" x14ac:dyDescent="0.35">
      <c r="A1931" s="165" t="s">
        <v>41</v>
      </c>
      <c r="B1931" s="165" t="s">
        <v>42</v>
      </c>
      <c r="C1931" s="166">
        <v>45890</v>
      </c>
      <c r="D1931">
        <v>-24372.2</v>
      </c>
    </row>
    <row r="1932" spans="1:4" x14ac:dyDescent="0.35">
      <c r="A1932" s="165" t="s">
        <v>41</v>
      </c>
      <c r="B1932" s="165" t="s">
        <v>42</v>
      </c>
      <c r="C1932" s="166">
        <v>45921</v>
      </c>
      <c r="D1932">
        <v>-24746.959999999999</v>
      </c>
    </row>
    <row r="1933" spans="1:4" x14ac:dyDescent="0.35">
      <c r="A1933" s="165" t="s">
        <v>41</v>
      </c>
      <c r="B1933" s="165" t="s">
        <v>42</v>
      </c>
      <c r="C1933" s="166">
        <v>45951</v>
      </c>
      <c r="D1933">
        <v>-24934.54</v>
      </c>
    </row>
    <row r="1934" spans="1:4" x14ac:dyDescent="0.35">
      <c r="A1934" s="165" t="s">
        <v>41</v>
      </c>
      <c r="B1934" s="165" t="s">
        <v>42</v>
      </c>
      <c r="C1934" s="166">
        <v>45991</v>
      </c>
      <c r="D1934">
        <v>-25122.13</v>
      </c>
    </row>
    <row r="1935" spans="1:4" x14ac:dyDescent="0.35">
      <c r="A1935" s="165" t="s">
        <v>41</v>
      </c>
      <c r="B1935" s="165" t="s">
        <v>42</v>
      </c>
      <c r="C1935" s="166">
        <v>46022</v>
      </c>
      <c r="D1935">
        <v>-25309.73</v>
      </c>
    </row>
    <row r="1936" spans="1:4" x14ac:dyDescent="0.35">
      <c r="A1936" s="165" t="s">
        <v>41</v>
      </c>
      <c r="B1936" s="165" t="s">
        <v>42</v>
      </c>
      <c r="C1936" s="166">
        <v>45679</v>
      </c>
      <c r="D1936">
        <v>-25491.64</v>
      </c>
    </row>
    <row r="1937" spans="1:4" x14ac:dyDescent="0.35">
      <c r="A1937" s="165" t="s">
        <v>41</v>
      </c>
      <c r="B1937" s="165" t="s">
        <v>42</v>
      </c>
      <c r="C1937" s="166">
        <v>45710</v>
      </c>
      <c r="D1937">
        <v>-25673.54</v>
      </c>
    </row>
    <row r="1938" spans="1:4" x14ac:dyDescent="0.35">
      <c r="A1938" s="165" t="s">
        <v>41</v>
      </c>
      <c r="B1938" s="165" t="s">
        <v>42</v>
      </c>
      <c r="C1938" s="166">
        <v>45738</v>
      </c>
      <c r="D1938">
        <v>-25855.439999999999</v>
      </c>
    </row>
    <row r="1939" spans="1:4" x14ac:dyDescent="0.35">
      <c r="A1939" s="165" t="s">
        <v>41</v>
      </c>
      <c r="B1939" s="165" t="s">
        <v>42</v>
      </c>
      <c r="C1939" s="166">
        <v>45769</v>
      </c>
      <c r="D1939">
        <v>-26037.34</v>
      </c>
    </row>
    <row r="1940" spans="1:4" x14ac:dyDescent="0.35">
      <c r="A1940" s="165" t="s">
        <v>41</v>
      </c>
      <c r="B1940" s="165" t="s">
        <v>42</v>
      </c>
      <c r="C1940" s="166">
        <v>45799</v>
      </c>
      <c r="D1940">
        <v>-26219.24</v>
      </c>
    </row>
    <row r="1941" spans="1:4" x14ac:dyDescent="0.35">
      <c r="A1941" s="165" t="s">
        <v>41</v>
      </c>
      <c r="B1941" s="165" t="s">
        <v>42</v>
      </c>
      <c r="C1941" s="166">
        <v>45830</v>
      </c>
      <c r="D1941">
        <v>-26408.52</v>
      </c>
    </row>
    <row r="1942" spans="1:4" x14ac:dyDescent="0.35">
      <c r="A1942" s="165" t="s">
        <v>41</v>
      </c>
      <c r="B1942" s="165" t="s">
        <v>42</v>
      </c>
      <c r="C1942" s="166">
        <v>45860</v>
      </c>
      <c r="D1942">
        <v>-26597.8</v>
      </c>
    </row>
    <row r="1943" spans="1:4" x14ac:dyDescent="0.35">
      <c r="A1943" s="165" t="s">
        <v>41</v>
      </c>
      <c r="B1943" s="165" t="s">
        <v>42</v>
      </c>
      <c r="C1943" s="166">
        <v>45891</v>
      </c>
      <c r="D1943">
        <v>-26787.08</v>
      </c>
    </row>
    <row r="1944" spans="1:4" x14ac:dyDescent="0.35">
      <c r="A1944" s="165" t="s">
        <v>41</v>
      </c>
      <c r="B1944" s="165" t="s">
        <v>42</v>
      </c>
      <c r="C1944" s="166">
        <v>45922</v>
      </c>
      <c r="D1944">
        <v>-26976.36</v>
      </c>
    </row>
    <row r="1945" spans="1:4" x14ac:dyDescent="0.35">
      <c r="A1945" s="165" t="s">
        <v>41</v>
      </c>
      <c r="B1945" s="165" t="s">
        <v>42</v>
      </c>
      <c r="C1945" s="166">
        <v>45952</v>
      </c>
      <c r="D1945">
        <v>-27165.64</v>
      </c>
    </row>
    <row r="1946" spans="1:4" x14ac:dyDescent="0.35">
      <c r="A1946" s="165" t="s">
        <v>41</v>
      </c>
      <c r="B1946" s="165" t="s">
        <v>42</v>
      </c>
      <c r="C1946" s="166">
        <v>45983</v>
      </c>
      <c r="D1946">
        <v>-27354.92</v>
      </c>
    </row>
    <row r="1947" spans="1:4" x14ac:dyDescent="0.35">
      <c r="A1947" s="165" t="s">
        <v>41</v>
      </c>
      <c r="B1947" s="165" t="s">
        <v>42</v>
      </c>
      <c r="C1947" s="166">
        <v>46013</v>
      </c>
      <c r="D1947">
        <v>-27584.25</v>
      </c>
    </row>
    <row r="1948" spans="1:4" x14ac:dyDescent="0.35">
      <c r="A1948" s="165" t="s">
        <v>41</v>
      </c>
      <c r="B1948" s="165" t="s">
        <v>42</v>
      </c>
      <c r="C1948" s="166">
        <v>45680</v>
      </c>
      <c r="D1948">
        <v>-27773.53</v>
      </c>
    </row>
    <row r="1949" spans="1:4" x14ac:dyDescent="0.35">
      <c r="A1949" s="165" t="s">
        <v>41</v>
      </c>
      <c r="B1949" s="165" t="s">
        <v>42</v>
      </c>
      <c r="C1949" s="166">
        <v>45711</v>
      </c>
      <c r="D1949">
        <v>-27919.27</v>
      </c>
    </row>
    <row r="1950" spans="1:4" x14ac:dyDescent="0.35">
      <c r="A1950" s="165" t="s">
        <v>41</v>
      </c>
      <c r="B1950" s="165" t="s">
        <v>42</v>
      </c>
      <c r="C1950" s="166">
        <v>45739</v>
      </c>
      <c r="D1950">
        <v>-28086.78</v>
      </c>
    </row>
    <row r="1951" spans="1:4" x14ac:dyDescent="0.35">
      <c r="A1951" s="165" t="s">
        <v>41</v>
      </c>
      <c r="B1951" s="165" t="s">
        <v>42</v>
      </c>
      <c r="C1951" s="166">
        <v>45770</v>
      </c>
      <c r="D1951">
        <v>-28254.29</v>
      </c>
    </row>
    <row r="1952" spans="1:4" x14ac:dyDescent="0.35">
      <c r="A1952" s="165" t="s">
        <v>41</v>
      </c>
      <c r="B1952" s="165" t="s">
        <v>42</v>
      </c>
      <c r="C1952" s="166">
        <v>45800</v>
      </c>
      <c r="D1952">
        <v>-28421.8</v>
      </c>
    </row>
    <row r="1953" spans="1:4" x14ac:dyDescent="0.35">
      <c r="A1953" s="165" t="s">
        <v>41</v>
      </c>
      <c r="B1953" s="165" t="s">
        <v>42</v>
      </c>
      <c r="C1953" s="166">
        <v>45831</v>
      </c>
      <c r="D1953">
        <v>-28589.31</v>
      </c>
    </row>
    <row r="1954" spans="1:4" x14ac:dyDescent="0.35">
      <c r="A1954" s="165" t="s">
        <v>41</v>
      </c>
      <c r="B1954" s="165" t="s">
        <v>42</v>
      </c>
      <c r="C1954" s="166">
        <v>45861</v>
      </c>
      <c r="D1954">
        <v>-28756.82</v>
      </c>
    </row>
    <row r="1955" spans="1:4" x14ac:dyDescent="0.35">
      <c r="A1955" s="165" t="s">
        <v>41</v>
      </c>
      <c r="B1955" s="165" t="s">
        <v>42</v>
      </c>
      <c r="C1955" s="166">
        <v>45892</v>
      </c>
      <c r="D1955">
        <v>-28924.32</v>
      </c>
    </row>
    <row r="1956" spans="1:4" x14ac:dyDescent="0.35">
      <c r="A1956" s="165" t="s">
        <v>41</v>
      </c>
      <c r="B1956" s="165" t="s">
        <v>42</v>
      </c>
      <c r="C1956" s="166">
        <v>45923</v>
      </c>
      <c r="D1956">
        <v>-29091.83</v>
      </c>
    </row>
    <row r="1957" spans="1:4" x14ac:dyDescent="0.35">
      <c r="A1957" s="165" t="s">
        <v>41</v>
      </c>
      <c r="B1957" s="165" t="s">
        <v>42</v>
      </c>
      <c r="C1957" s="166">
        <v>45953</v>
      </c>
      <c r="D1957">
        <v>-29259.34</v>
      </c>
    </row>
    <row r="1958" spans="1:4" x14ac:dyDescent="0.35">
      <c r="A1958" s="165" t="s">
        <v>41</v>
      </c>
      <c r="B1958" s="165" t="s">
        <v>42</v>
      </c>
      <c r="C1958" s="166">
        <v>45984</v>
      </c>
      <c r="D1958">
        <v>-29426.85</v>
      </c>
    </row>
    <row r="1959" spans="1:4" x14ac:dyDescent="0.35">
      <c r="A1959" s="165" t="s">
        <v>41</v>
      </c>
      <c r="B1959" s="165" t="s">
        <v>42</v>
      </c>
      <c r="C1959" s="166">
        <v>46014</v>
      </c>
      <c r="D1959">
        <v>-29594.36</v>
      </c>
    </row>
    <row r="1960" spans="1:4" x14ac:dyDescent="0.35">
      <c r="A1960" s="165" t="s">
        <v>41</v>
      </c>
      <c r="B1960" s="165" t="s">
        <v>42</v>
      </c>
      <c r="C1960" s="166">
        <v>45681</v>
      </c>
      <c r="D1960">
        <v>-29711.62</v>
      </c>
    </row>
    <row r="1961" spans="1:4" x14ac:dyDescent="0.35">
      <c r="A1961" s="165" t="s">
        <v>41</v>
      </c>
      <c r="B1961" s="165" t="s">
        <v>42</v>
      </c>
      <c r="C1961" s="166">
        <v>45712</v>
      </c>
      <c r="D1961">
        <v>-29828.880000000001</v>
      </c>
    </row>
    <row r="1962" spans="1:4" x14ac:dyDescent="0.35">
      <c r="A1962" s="165" t="s">
        <v>41</v>
      </c>
      <c r="B1962" s="165" t="s">
        <v>42</v>
      </c>
      <c r="C1962" s="166">
        <v>45740</v>
      </c>
      <c r="D1962">
        <v>-29946.13</v>
      </c>
    </row>
    <row r="1963" spans="1:4" x14ac:dyDescent="0.35">
      <c r="A1963" s="165" t="s">
        <v>41</v>
      </c>
      <c r="B1963" s="165" t="s">
        <v>42</v>
      </c>
      <c r="C1963" s="166">
        <v>45771</v>
      </c>
      <c r="D1963">
        <v>-30063.38</v>
      </c>
    </row>
    <row r="1964" spans="1:4" x14ac:dyDescent="0.35">
      <c r="A1964" s="165" t="s">
        <v>41</v>
      </c>
      <c r="B1964" s="165" t="s">
        <v>42</v>
      </c>
      <c r="C1964" s="166">
        <v>45801</v>
      </c>
      <c r="D1964">
        <v>-30180.639999999999</v>
      </c>
    </row>
    <row r="1965" spans="1:4" x14ac:dyDescent="0.35">
      <c r="A1965" s="165" t="s">
        <v>41</v>
      </c>
      <c r="B1965" s="165" t="s">
        <v>42</v>
      </c>
      <c r="C1965" s="166">
        <v>45832</v>
      </c>
      <c r="D1965">
        <v>-30297.89</v>
      </c>
    </row>
    <row r="1966" spans="1:4" x14ac:dyDescent="0.35">
      <c r="A1966" s="165" t="s">
        <v>41</v>
      </c>
      <c r="B1966" s="165" t="s">
        <v>42</v>
      </c>
      <c r="C1966" s="166">
        <v>45862</v>
      </c>
      <c r="D1966">
        <v>-30415.15</v>
      </c>
    </row>
    <row r="1967" spans="1:4" x14ac:dyDescent="0.35">
      <c r="A1967" s="165" t="s">
        <v>41</v>
      </c>
      <c r="B1967" s="165" t="s">
        <v>42</v>
      </c>
      <c r="C1967" s="166">
        <v>45893</v>
      </c>
      <c r="D1967">
        <v>-30532.400000000001</v>
      </c>
    </row>
    <row r="1968" spans="1:4" x14ac:dyDescent="0.35">
      <c r="A1968" s="165" t="s">
        <v>41</v>
      </c>
      <c r="B1968" s="165" t="s">
        <v>42</v>
      </c>
      <c r="C1968" s="166">
        <v>45924</v>
      </c>
      <c r="D1968">
        <v>-30649.66</v>
      </c>
    </row>
    <row r="1969" spans="1:4" x14ac:dyDescent="0.35">
      <c r="A1969" s="165" t="s">
        <v>41</v>
      </c>
      <c r="B1969" s="165" t="s">
        <v>42</v>
      </c>
      <c r="C1969" s="166">
        <v>45954</v>
      </c>
      <c r="D1969">
        <v>-30766.92</v>
      </c>
    </row>
    <row r="1970" spans="1:4" x14ac:dyDescent="0.35">
      <c r="A1970" s="165" t="s">
        <v>41</v>
      </c>
      <c r="B1970" s="165" t="s">
        <v>42</v>
      </c>
      <c r="C1970" s="166">
        <v>45985</v>
      </c>
      <c r="D1970">
        <v>-30884.17</v>
      </c>
    </row>
    <row r="1971" spans="1:4" x14ac:dyDescent="0.35">
      <c r="A1971" s="165" t="s">
        <v>41</v>
      </c>
      <c r="B1971" s="165" t="s">
        <v>42</v>
      </c>
      <c r="C1971" s="166">
        <v>46015</v>
      </c>
      <c r="D1971">
        <v>-31001.43</v>
      </c>
    </row>
    <row r="1972" spans="1:4" x14ac:dyDescent="0.35">
      <c r="A1972" s="165" t="s">
        <v>41</v>
      </c>
      <c r="B1972" s="165" t="s">
        <v>42</v>
      </c>
      <c r="C1972" s="166">
        <v>45682</v>
      </c>
      <c r="D1972">
        <v>-31124.16</v>
      </c>
    </row>
    <row r="1973" spans="1:4" x14ac:dyDescent="0.35">
      <c r="A1973" s="165" t="s">
        <v>41</v>
      </c>
      <c r="B1973" s="165" t="s">
        <v>42</v>
      </c>
      <c r="C1973" s="166">
        <v>45713</v>
      </c>
      <c r="D1973">
        <v>-31246.89</v>
      </c>
    </row>
    <row r="1974" spans="1:4" x14ac:dyDescent="0.35">
      <c r="A1974" s="165" t="s">
        <v>41</v>
      </c>
      <c r="B1974" s="165" t="s">
        <v>42</v>
      </c>
      <c r="C1974" s="166">
        <v>45741</v>
      </c>
      <c r="D1974">
        <v>-31369.62</v>
      </c>
    </row>
    <row r="1975" spans="1:4" x14ac:dyDescent="0.35">
      <c r="A1975" s="165" t="s">
        <v>41</v>
      </c>
      <c r="B1975" s="165" t="s">
        <v>42</v>
      </c>
      <c r="C1975" s="166">
        <v>45772</v>
      </c>
      <c r="D1975">
        <v>-31492.35</v>
      </c>
    </row>
    <row r="1976" spans="1:4" x14ac:dyDescent="0.35">
      <c r="A1976" s="165" t="s">
        <v>41</v>
      </c>
      <c r="B1976" s="165" t="s">
        <v>42</v>
      </c>
      <c r="C1976" s="166">
        <v>45802</v>
      </c>
      <c r="D1976">
        <v>-31436.832437500008</v>
      </c>
    </row>
    <row r="1977" spans="1:4" x14ac:dyDescent="0.35">
      <c r="A1977" s="165" t="s">
        <v>41</v>
      </c>
      <c r="B1977" s="165" t="s">
        <v>42</v>
      </c>
      <c r="C1977" s="166">
        <v>45833</v>
      </c>
      <c r="D1977">
        <v>-31543.911725000009</v>
      </c>
    </row>
    <row r="1978" spans="1:4" x14ac:dyDescent="0.35">
      <c r="A1978" s="165" t="s">
        <v>41</v>
      </c>
      <c r="B1978" s="165" t="s">
        <v>42</v>
      </c>
      <c r="C1978" s="166">
        <v>45863</v>
      </c>
      <c r="D1978">
        <v>-31700.99101250001</v>
      </c>
    </row>
    <row r="1979" spans="1:4" x14ac:dyDescent="0.35">
      <c r="A1979" s="165" t="s">
        <v>41</v>
      </c>
      <c r="B1979" s="165" t="s">
        <v>42</v>
      </c>
      <c r="C1979" s="166">
        <v>45894</v>
      </c>
      <c r="D1979">
        <v>-31858.07030000001</v>
      </c>
    </row>
    <row r="1980" spans="1:4" x14ac:dyDescent="0.35">
      <c r="A1980" s="165" t="s">
        <v>41</v>
      </c>
      <c r="B1980" s="165" t="s">
        <v>42</v>
      </c>
      <c r="C1980" s="166">
        <v>45925</v>
      </c>
      <c r="D1980">
        <v>-32015.149587500011</v>
      </c>
    </row>
    <row r="1981" spans="1:4" x14ac:dyDescent="0.35">
      <c r="A1981" s="165" t="s">
        <v>41</v>
      </c>
      <c r="B1981" s="165" t="s">
        <v>42</v>
      </c>
      <c r="C1981" s="166">
        <v>45955</v>
      </c>
      <c r="D1981">
        <v>-32172.228875000012</v>
      </c>
    </row>
    <row r="1982" spans="1:4" x14ac:dyDescent="0.35">
      <c r="A1982" s="165" t="s">
        <v>41</v>
      </c>
      <c r="B1982" s="165" t="s">
        <v>42</v>
      </c>
      <c r="C1982" s="166">
        <v>45986</v>
      </c>
      <c r="D1982">
        <v>-32329.308162500012</v>
      </c>
    </row>
    <row r="1983" spans="1:4" x14ac:dyDescent="0.35">
      <c r="A1983" s="165" t="s">
        <v>41</v>
      </c>
      <c r="B1983" s="165" t="s">
        <v>42</v>
      </c>
      <c r="C1983" s="166">
        <v>46016</v>
      </c>
      <c r="D1983">
        <v>-32486.387450000013</v>
      </c>
    </row>
    <row r="1984" spans="1:4" x14ac:dyDescent="0.35">
      <c r="A1984" s="165" t="s">
        <v>41</v>
      </c>
      <c r="B1984" s="165" t="s">
        <v>42</v>
      </c>
      <c r="C1984" s="166">
        <v>45683</v>
      </c>
      <c r="D1984">
        <v>-32706.342951250012</v>
      </c>
    </row>
    <row r="1985" spans="1:4" x14ac:dyDescent="0.35">
      <c r="A1985" s="165" t="s">
        <v>41</v>
      </c>
      <c r="B1985" s="165" t="s">
        <v>42</v>
      </c>
      <c r="C1985" s="166">
        <v>45714</v>
      </c>
      <c r="D1985">
        <v>-32926.298452500014</v>
      </c>
    </row>
    <row r="1986" spans="1:4" x14ac:dyDescent="0.35">
      <c r="A1986" s="165" t="s">
        <v>41</v>
      </c>
      <c r="B1986" s="165" t="s">
        <v>42</v>
      </c>
      <c r="C1986" s="166">
        <v>45742</v>
      </c>
      <c r="D1986">
        <v>-33146.253953750012</v>
      </c>
    </row>
    <row r="1987" spans="1:4" x14ac:dyDescent="0.35">
      <c r="A1987" s="165" t="s">
        <v>41</v>
      </c>
      <c r="B1987" s="165" t="s">
        <v>42</v>
      </c>
      <c r="C1987" s="166">
        <v>45773</v>
      </c>
      <c r="D1987">
        <v>-33366.209455000011</v>
      </c>
    </row>
    <row r="1988" spans="1:4" x14ac:dyDescent="0.35">
      <c r="A1988" s="165" t="s">
        <v>41</v>
      </c>
      <c r="B1988" s="165" t="s">
        <v>42</v>
      </c>
      <c r="C1988" s="166">
        <v>45803</v>
      </c>
      <c r="D1988">
        <v>-33586.16495625001</v>
      </c>
    </row>
    <row r="1989" spans="1:4" x14ac:dyDescent="0.35">
      <c r="A1989" s="165" t="s">
        <v>41</v>
      </c>
      <c r="B1989" s="165" t="s">
        <v>42</v>
      </c>
      <c r="C1989" s="166">
        <v>45834</v>
      </c>
      <c r="D1989">
        <v>-33831.120457500008</v>
      </c>
    </row>
    <row r="1990" spans="1:4" x14ac:dyDescent="0.35">
      <c r="A1990" s="165" t="s">
        <v>41</v>
      </c>
      <c r="B1990" s="165" t="s">
        <v>42</v>
      </c>
      <c r="C1990" s="166">
        <v>45864</v>
      </c>
      <c r="D1990">
        <v>-34076.075958750007</v>
      </c>
    </row>
    <row r="1991" spans="1:4" x14ac:dyDescent="0.35">
      <c r="A1991" s="165" t="s">
        <v>41</v>
      </c>
      <c r="B1991" s="165" t="s">
        <v>42</v>
      </c>
      <c r="C1991" s="166">
        <v>45895</v>
      </c>
      <c r="D1991">
        <v>-34321.031460000006</v>
      </c>
    </row>
    <row r="1992" spans="1:4" x14ac:dyDescent="0.35">
      <c r="A1992" s="165" t="s">
        <v>41</v>
      </c>
      <c r="B1992" s="165" t="s">
        <v>42</v>
      </c>
      <c r="C1992" s="166">
        <v>45926</v>
      </c>
      <c r="D1992">
        <v>-34565.986961250004</v>
      </c>
    </row>
    <row r="1993" spans="1:4" x14ac:dyDescent="0.35">
      <c r="A1993" s="165" t="s">
        <v>41</v>
      </c>
      <c r="B1993" s="165" t="s">
        <v>42</v>
      </c>
      <c r="C1993" s="166">
        <v>45956</v>
      </c>
      <c r="D1993">
        <v>-34810.942462500003</v>
      </c>
    </row>
    <row r="1994" spans="1:4" x14ac:dyDescent="0.35">
      <c r="A1994" s="165" t="s">
        <v>41</v>
      </c>
      <c r="B1994" s="165" t="s">
        <v>42</v>
      </c>
      <c r="C1994" s="166">
        <v>45987</v>
      </c>
      <c r="D1994">
        <v>-35055.897963750002</v>
      </c>
    </row>
    <row r="1995" spans="1:4" x14ac:dyDescent="0.35">
      <c r="A1995" s="165" t="s">
        <v>41</v>
      </c>
      <c r="B1995" s="165" t="s">
        <v>42</v>
      </c>
      <c r="C1995" s="166">
        <v>46017</v>
      </c>
      <c r="D1995">
        <v>-35300.853465</v>
      </c>
    </row>
    <row r="1996" spans="1:4" x14ac:dyDescent="0.35">
      <c r="A1996" s="165" t="s">
        <v>41</v>
      </c>
      <c r="B1996" s="165" t="s">
        <v>42</v>
      </c>
      <c r="C1996" s="166">
        <v>45684</v>
      </c>
      <c r="D1996">
        <v>-35525.447315874997</v>
      </c>
    </row>
    <row r="1997" spans="1:4" x14ac:dyDescent="0.35">
      <c r="A1997" s="165" t="s">
        <v>41</v>
      </c>
      <c r="B1997" s="165" t="s">
        <v>42</v>
      </c>
      <c r="C1997" s="166">
        <v>45715</v>
      </c>
      <c r="D1997">
        <v>-35750.041166749994</v>
      </c>
    </row>
    <row r="1998" spans="1:4" x14ac:dyDescent="0.35">
      <c r="A1998" s="165" t="s">
        <v>41</v>
      </c>
      <c r="B1998" s="165" t="s">
        <v>42</v>
      </c>
      <c r="C1998" s="166">
        <v>45743</v>
      </c>
      <c r="D1998">
        <v>-35974.635017624991</v>
      </c>
    </row>
    <row r="1999" spans="1:4" x14ac:dyDescent="0.35">
      <c r="A1999" s="165" t="s">
        <v>41</v>
      </c>
      <c r="B1999" s="165" t="s">
        <v>42</v>
      </c>
      <c r="C1999" s="166">
        <v>45774</v>
      </c>
      <c r="D1999">
        <v>-36199.228868499988</v>
      </c>
    </row>
    <row r="2000" spans="1:4" x14ac:dyDescent="0.35">
      <c r="A2000" s="165" t="s">
        <v>41</v>
      </c>
      <c r="B2000" s="165" t="s">
        <v>42</v>
      </c>
      <c r="C2000" s="166">
        <v>45804</v>
      </c>
      <c r="D2000">
        <v>-36423.822719374984</v>
      </c>
    </row>
    <row r="2001" spans="1:4" x14ac:dyDescent="0.35">
      <c r="A2001" s="165" t="s">
        <v>41</v>
      </c>
      <c r="B2001" s="165" t="s">
        <v>42</v>
      </c>
      <c r="C2001" s="166">
        <v>45835</v>
      </c>
      <c r="D2001">
        <v>-36648.416570249981</v>
      </c>
    </row>
    <row r="2002" spans="1:4" x14ac:dyDescent="0.35">
      <c r="A2002" s="165" t="s">
        <v>41</v>
      </c>
      <c r="B2002" s="165" t="s">
        <v>42</v>
      </c>
      <c r="C2002" s="166">
        <v>45865</v>
      </c>
      <c r="D2002">
        <v>-36873.010421124978</v>
      </c>
    </row>
    <row r="2003" spans="1:4" x14ac:dyDescent="0.35">
      <c r="A2003" s="165" t="s">
        <v>41</v>
      </c>
      <c r="B2003" s="165" t="s">
        <v>42</v>
      </c>
      <c r="C2003" s="166">
        <v>45896</v>
      </c>
      <c r="D2003">
        <v>-37097.604271999975</v>
      </c>
    </row>
    <row r="2004" spans="1:4" x14ac:dyDescent="0.35">
      <c r="A2004" s="165" t="s">
        <v>41</v>
      </c>
      <c r="B2004" s="165" t="s">
        <v>42</v>
      </c>
      <c r="C2004" s="166">
        <v>45927</v>
      </c>
      <c r="D2004">
        <v>-37322.198122874972</v>
      </c>
    </row>
    <row r="2005" spans="1:4" x14ac:dyDescent="0.35">
      <c r="A2005" s="165" t="s">
        <v>41</v>
      </c>
      <c r="B2005" s="165" t="s">
        <v>42</v>
      </c>
      <c r="C2005" s="166">
        <v>45957</v>
      </c>
      <c r="D2005">
        <v>-37546.791973749969</v>
      </c>
    </row>
    <row r="2006" spans="1:4" x14ac:dyDescent="0.35">
      <c r="A2006" s="165" t="s">
        <v>41</v>
      </c>
      <c r="B2006" s="165" t="s">
        <v>42</v>
      </c>
      <c r="C2006" s="166">
        <v>45988</v>
      </c>
      <c r="D2006">
        <v>-37771.385824624966</v>
      </c>
    </row>
    <row r="2007" spans="1:4" x14ac:dyDescent="0.35">
      <c r="A2007" s="165" t="s">
        <v>41</v>
      </c>
      <c r="B2007" s="165" t="s">
        <v>42</v>
      </c>
      <c r="C2007" s="166">
        <v>46018</v>
      </c>
      <c r="D2007">
        <v>-37995.979675499962</v>
      </c>
    </row>
    <row r="2008" spans="1:4" x14ac:dyDescent="0.35">
      <c r="A2008" s="165" t="s">
        <v>43</v>
      </c>
      <c r="B2008" s="165" t="s">
        <v>44</v>
      </c>
      <c r="C2008" s="166">
        <v>45676</v>
      </c>
      <c r="D2008">
        <v>-112279.5</v>
      </c>
    </row>
    <row r="2009" spans="1:4" x14ac:dyDescent="0.35">
      <c r="A2009" s="165" t="s">
        <v>43</v>
      </c>
      <c r="B2009" s="165" t="s">
        <v>44</v>
      </c>
      <c r="C2009" s="166">
        <v>45707</v>
      </c>
      <c r="D2009">
        <v>-112537.7</v>
      </c>
    </row>
    <row r="2010" spans="1:4" x14ac:dyDescent="0.35">
      <c r="A2010" s="165" t="s">
        <v>43</v>
      </c>
      <c r="B2010" s="165" t="s">
        <v>44</v>
      </c>
      <c r="C2010" s="166">
        <v>45735</v>
      </c>
      <c r="D2010">
        <v>-112795.9</v>
      </c>
    </row>
    <row r="2011" spans="1:4" x14ac:dyDescent="0.35">
      <c r="A2011" s="165" t="s">
        <v>43</v>
      </c>
      <c r="B2011" s="165" t="s">
        <v>44</v>
      </c>
      <c r="C2011" s="166">
        <v>45766</v>
      </c>
      <c r="D2011">
        <v>-113054.1</v>
      </c>
    </row>
    <row r="2012" spans="1:4" x14ac:dyDescent="0.35">
      <c r="A2012" s="165" t="s">
        <v>43</v>
      </c>
      <c r="B2012" s="165" t="s">
        <v>44</v>
      </c>
      <c r="C2012" s="166">
        <v>45796</v>
      </c>
      <c r="D2012">
        <v>-113312.3</v>
      </c>
    </row>
    <row r="2013" spans="1:4" x14ac:dyDescent="0.35">
      <c r="A2013" s="165" t="s">
        <v>43</v>
      </c>
      <c r="B2013" s="165" t="s">
        <v>44</v>
      </c>
      <c r="C2013" s="166">
        <v>45827</v>
      </c>
      <c r="D2013">
        <v>-113570.5</v>
      </c>
    </row>
    <row r="2014" spans="1:4" x14ac:dyDescent="0.35">
      <c r="A2014" s="165" t="s">
        <v>43</v>
      </c>
      <c r="B2014" s="165" t="s">
        <v>44</v>
      </c>
      <c r="C2014" s="166">
        <v>45857</v>
      </c>
      <c r="D2014">
        <v>-113828.7</v>
      </c>
    </row>
    <row r="2015" spans="1:4" x14ac:dyDescent="0.35">
      <c r="A2015" s="165" t="s">
        <v>43</v>
      </c>
      <c r="B2015" s="165" t="s">
        <v>44</v>
      </c>
      <c r="C2015" s="166">
        <v>45888</v>
      </c>
      <c r="D2015">
        <v>-114152.1</v>
      </c>
    </row>
    <row r="2016" spans="1:4" x14ac:dyDescent="0.35">
      <c r="A2016" s="165" t="s">
        <v>43</v>
      </c>
      <c r="B2016" s="165" t="s">
        <v>44</v>
      </c>
      <c r="C2016" s="166">
        <v>45919</v>
      </c>
      <c r="D2016">
        <v>-114338.67</v>
      </c>
    </row>
    <row r="2017" spans="1:4" x14ac:dyDescent="0.35">
      <c r="A2017" s="165" t="s">
        <v>43</v>
      </c>
      <c r="B2017" s="165" t="s">
        <v>44</v>
      </c>
      <c r="C2017" s="166">
        <v>45949</v>
      </c>
      <c r="D2017">
        <v>-114668.49</v>
      </c>
    </row>
    <row r="2018" spans="1:4" x14ac:dyDescent="0.35">
      <c r="A2018" s="165" t="s">
        <v>43</v>
      </c>
      <c r="B2018" s="165" t="s">
        <v>44</v>
      </c>
      <c r="C2018" s="166">
        <v>45980</v>
      </c>
      <c r="D2018">
        <v>-114926.69</v>
      </c>
    </row>
    <row r="2019" spans="1:4" x14ac:dyDescent="0.35">
      <c r="A2019" s="165" t="s">
        <v>43</v>
      </c>
      <c r="B2019" s="165" t="s">
        <v>44</v>
      </c>
      <c r="C2019" s="166">
        <v>46010</v>
      </c>
      <c r="D2019">
        <v>-115184.89</v>
      </c>
    </row>
    <row r="2020" spans="1:4" x14ac:dyDescent="0.35">
      <c r="A2020" s="165" t="s">
        <v>43</v>
      </c>
      <c r="B2020" s="165" t="s">
        <v>44</v>
      </c>
      <c r="C2020" s="166">
        <v>45677</v>
      </c>
      <c r="D2020">
        <v>-115379.2</v>
      </c>
    </row>
    <row r="2021" spans="1:4" x14ac:dyDescent="0.35">
      <c r="A2021" s="165" t="s">
        <v>43</v>
      </c>
      <c r="B2021" s="165" t="s">
        <v>44</v>
      </c>
      <c r="C2021" s="166">
        <v>45708</v>
      </c>
      <c r="D2021">
        <v>-115573.51</v>
      </c>
    </row>
    <row r="2022" spans="1:4" x14ac:dyDescent="0.35">
      <c r="A2022" s="165" t="s">
        <v>43</v>
      </c>
      <c r="B2022" s="165" t="s">
        <v>44</v>
      </c>
      <c r="C2022" s="166">
        <v>45736</v>
      </c>
      <c r="D2022">
        <v>-115767.82</v>
      </c>
    </row>
    <row r="2023" spans="1:4" x14ac:dyDescent="0.35">
      <c r="A2023" s="165" t="s">
        <v>43</v>
      </c>
      <c r="B2023" s="165" t="s">
        <v>44</v>
      </c>
      <c r="C2023" s="166">
        <v>45767</v>
      </c>
      <c r="D2023">
        <v>-115962.12</v>
      </c>
    </row>
    <row r="2024" spans="1:4" x14ac:dyDescent="0.35">
      <c r="A2024" s="165" t="s">
        <v>43</v>
      </c>
      <c r="B2024" s="165" t="s">
        <v>44</v>
      </c>
      <c r="C2024" s="166">
        <v>45797</v>
      </c>
      <c r="D2024">
        <v>-116156.43</v>
      </c>
    </row>
    <row r="2025" spans="1:4" x14ac:dyDescent="0.35">
      <c r="A2025" s="165" t="s">
        <v>43</v>
      </c>
      <c r="B2025" s="165" t="s">
        <v>44</v>
      </c>
      <c r="C2025" s="166">
        <v>45828</v>
      </c>
      <c r="D2025">
        <v>-116350.74</v>
      </c>
    </row>
    <row r="2026" spans="1:4" x14ac:dyDescent="0.35">
      <c r="A2026" s="165" t="s">
        <v>43</v>
      </c>
      <c r="B2026" s="165" t="s">
        <v>44</v>
      </c>
      <c r="C2026" s="166">
        <v>45858</v>
      </c>
      <c r="D2026">
        <v>-116545.05</v>
      </c>
    </row>
    <row r="2027" spans="1:4" x14ac:dyDescent="0.35">
      <c r="A2027" s="165" t="s">
        <v>43</v>
      </c>
      <c r="B2027" s="165" t="s">
        <v>44</v>
      </c>
      <c r="C2027" s="166">
        <v>45889</v>
      </c>
      <c r="D2027">
        <v>-116739.36</v>
      </c>
    </row>
    <row r="2028" spans="1:4" x14ac:dyDescent="0.35">
      <c r="A2028" s="165" t="s">
        <v>43</v>
      </c>
      <c r="B2028" s="165" t="s">
        <v>44</v>
      </c>
      <c r="C2028" s="166">
        <v>45920</v>
      </c>
      <c r="D2028">
        <v>-116933.67</v>
      </c>
    </row>
    <row r="2029" spans="1:4" x14ac:dyDescent="0.35">
      <c r="A2029" s="165" t="s">
        <v>43</v>
      </c>
      <c r="B2029" s="165" t="s">
        <v>44</v>
      </c>
      <c r="C2029" s="166">
        <v>45950</v>
      </c>
      <c r="D2029">
        <v>-117127.98</v>
      </c>
    </row>
    <row r="2030" spans="1:4" x14ac:dyDescent="0.35">
      <c r="A2030" s="165" t="s">
        <v>43</v>
      </c>
      <c r="B2030" s="165" t="s">
        <v>44</v>
      </c>
      <c r="C2030" s="166">
        <v>45981</v>
      </c>
      <c r="D2030">
        <v>-117322.29</v>
      </c>
    </row>
    <row r="2031" spans="1:4" x14ac:dyDescent="0.35">
      <c r="A2031" s="165" t="s">
        <v>43</v>
      </c>
      <c r="B2031" s="165" t="s">
        <v>44</v>
      </c>
      <c r="C2031" s="166">
        <v>46011</v>
      </c>
      <c r="D2031">
        <v>-117516.6</v>
      </c>
    </row>
    <row r="2032" spans="1:4" x14ac:dyDescent="0.35">
      <c r="A2032" s="165" t="s">
        <v>43</v>
      </c>
      <c r="B2032" s="165" t="s">
        <v>44</v>
      </c>
      <c r="C2032" s="166">
        <v>45678</v>
      </c>
      <c r="D2032">
        <v>-117613.75</v>
      </c>
    </row>
    <row r="2033" spans="1:4" x14ac:dyDescent="0.35">
      <c r="A2033" s="165" t="s">
        <v>43</v>
      </c>
      <c r="B2033" s="165" t="s">
        <v>44</v>
      </c>
      <c r="C2033" s="166">
        <v>45709</v>
      </c>
      <c r="D2033">
        <v>-118535.89</v>
      </c>
    </row>
    <row r="2034" spans="1:4" x14ac:dyDescent="0.35">
      <c r="A2034" s="165" t="s">
        <v>43</v>
      </c>
      <c r="B2034" s="165" t="s">
        <v>44</v>
      </c>
      <c r="C2034" s="166">
        <v>45737</v>
      </c>
      <c r="D2034">
        <v>-119183.03999999999</v>
      </c>
    </row>
    <row r="2035" spans="1:4" x14ac:dyDescent="0.35">
      <c r="A2035" s="165" t="s">
        <v>43</v>
      </c>
      <c r="B2035" s="165" t="s">
        <v>44</v>
      </c>
      <c r="C2035" s="166">
        <v>45768</v>
      </c>
      <c r="D2035">
        <v>-119738.53</v>
      </c>
    </row>
    <row r="2036" spans="1:4" x14ac:dyDescent="0.35">
      <c r="A2036" s="165" t="s">
        <v>43</v>
      </c>
      <c r="B2036" s="165" t="s">
        <v>44</v>
      </c>
      <c r="C2036" s="166">
        <v>45798</v>
      </c>
      <c r="D2036">
        <v>-120294.02</v>
      </c>
    </row>
    <row r="2037" spans="1:4" x14ac:dyDescent="0.35">
      <c r="A2037" s="165" t="s">
        <v>43</v>
      </c>
      <c r="B2037" s="165" t="s">
        <v>44</v>
      </c>
      <c r="C2037" s="166">
        <v>45829</v>
      </c>
      <c r="D2037">
        <v>-120849.51</v>
      </c>
    </row>
    <row r="2038" spans="1:4" x14ac:dyDescent="0.35">
      <c r="A2038" s="165" t="s">
        <v>43</v>
      </c>
      <c r="B2038" s="165" t="s">
        <v>44</v>
      </c>
      <c r="C2038" s="166">
        <v>45859</v>
      </c>
      <c r="D2038">
        <v>-121405</v>
      </c>
    </row>
    <row r="2039" spans="1:4" x14ac:dyDescent="0.35">
      <c r="A2039" s="165" t="s">
        <v>43</v>
      </c>
      <c r="B2039" s="165" t="s">
        <v>44</v>
      </c>
      <c r="C2039" s="166">
        <v>45890</v>
      </c>
      <c r="D2039">
        <v>-121960.49</v>
      </c>
    </row>
    <row r="2040" spans="1:4" x14ac:dyDescent="0.35">
      <c r="A2040" s="165" t="s">
        <v>43</v>
      </c>
      <c r="B2040" s="165" t="s">
        <v>44</v>
      </c>
      <c r="C2040" s="166">
        <v>45921</v>
      </c>
      <c r="D2040">
        <v>-122515.98</v>
      </c>
    </row>
    <row r="2041" spans="1:4" x14ac:dyDescent="0.35">
      <c r="A2041" s="165" t="s">
        <v>43</v>
      </c>
      <c r="B2041" s="165" t="s">
        <v>44</v>
      </c>
      <c r="C2041" s="166">
        <v>45951</v>
      </c>
      <c r="D2041">
        <v>-123071.46</v>
      </c>
    </row>
    <row r="2042" spans="1:4" x14ac:dyDescent="0.35">
      <c r="A2042" s="165" t="s">
        <v>43</v>
      </c>
      <c r="B2042" s="165" t="s">
        <v>44</v>
      </c>
      <c r="C2042" s="166">
        <v>45991</v>
      </c>
      <c r="D2042">
        <v>-123626.95</v>
      </c>
    </row>
    <row r="2043" spans="1:4" x14ac:dyDescent="0.35">
      <c r="A2043" s="165" t="s">
        <v>43</v>
      </c>
      <c r="B2043" s="165" t="s">
        <v>44</v>
      </c>
      <c r="C2043" s="166">
        <v>46022</v>
      </c>
      <c r="D2043">
        <v>-123907.43</v>
      </c>
    </row>
    <row r="2044" spans="1:4" x14ac:dyDescent="0.35">
      <c r="A2044" s="165" t="s">
        <v>43</v>
      </c>
      <c r="B2044" s="165" t="s">
        <v>44</v>
      </c>
      <c r="C2044" s="166">
        <v>45679</v>
      </c>
      <c r="D2044">
        <v>-124196.63</v>
      </c>
    </row>
    <row r="2045" spans="1:4" x14ac:dyDescent="0.35">
      <c r="A2045" s="165" t="s">
        <v>43</v>
      </c>
      <c r="B2045" s="165" t="s">
        <v>44</v>
      </c>
      <c r="C2045" s="166">
        <v>45710</v>
      </c>
      <c r="D2045">
        <v>-124485.84</v>
      </c>
    </row>
    <row r="2046" spans="1:4" x14ac:dyDescent="0.35">
      <c r="A2046" s="165" t="s">
        <v>43</v>
      </c>
      <c r="B2046" s="165" t="s">
        <v>44</v>
      </c>
      <c r="C2046" s="166">
        <v>45738</v>
      </c>
      <c r="D2046">
        <v>-124775.03999999999</v>
      </c>
    </row>
    <row r="2047" spans="1:4" x14ac:dyDescent="0.35">
      <c r="A2047" s="165" t="s">
        <v>43</v>
      </c>
      <c r="B2047" s="165" t="s">
        <v>44</v>
      </c>
      <c r="C2047" s="166">
        <v>45769</v>
      </c>
      <c r="D2047">
        <v>-125064.24</v>
      </c>
    </row>
    <row r="2048" spans="1:4" x14ac:dyDescent="0.35">
      <c r="A2048" s="165" t="s">
        <v>43</v>
      </c>
      <c r="B2048" s="165" t="s">
        <v>44</v>
      </c>
      <c r="C2048" s="166">
        <v>45799</v>
      </c>
      <c r="D2048">
        <v>-125353.44</v>
      </c>
    </row>
    <row r="2049" spans="1:4" x14ac:dyDescent="0.35">
      <c r="A2049" s="165" t="s">
        <v>43</v>
      </c>
      <c r="B2049" s="165" t="s">
        <v>44</v>
      </c>
      <c r="C2049" s="166">
        <v>45830</v>
      </c>
      <c r="D2049">
        <v>-125642.64</v>
      </c>
    </row>
    <row r="2050" spans="1:4" x14ac:dyDescent="0.35">
      <c r="A2050" s="165" t="s">
        <v>43</v>
      </c>
      <c r="B2050" s="165" t="s">
        <v>44</v>
      </c>
      <c r="C2050" s="166">
        <v>45860</v>
      </c>
      <c r="D2050">
        <v>-125969.34</v>
      </c>
    </row>
    <row r="2051" spans="1:4" x14ac:dyDescent="0.35">
      <c r="A2051" s="165" t="s">
        <v>43</v>
      </c>
      <c r="B2051" s="165" t="s">
        <v>44</v>
      </c>
      <c r="C2051" s="166">
        <v>45891</v>
      </c>
      <c r="D2051">
        <v>-126296.04</v>
      </c>
    </row>
    <row r="2052" spans="1:4" x14ac:dyDescent="0.35">
      <c r="A2052" s="165" t="s">
        <v>43</v>
      </c>
      <c r="B2052" s="165" t="s">
        <v>44</v>
      </c>
      <c r="C2052" s="166">
        <v>45922</v>
      </c>
      <c r="D2052">
        <v>-126622.74</v>
      </c>
    </row>
    <row r="2053" spans="1:4" x14ac:dyDescent="0.35">
      <c r="A2053" s="165" t="s">
        <v>43</v>
      </c>
      <c r="B2053" s="165" t="s">
        <v>44</v>
      </c>
      <c r="C2053" s="166">
        <v>45952</v>
      </c>
      <c r="D2053">
        <v>-126949.44</v>
      </c>
    </row>
    <row r="2054" spans="1:4" x14ac:dyDescent="0.35">
      <c r="A2054" s="165" t="s">
        <v>43</v>
      </c>
      <c r="B2054" s="165" t="s">
        <v>44</v>
      </c>
      <c r="C2054" s="166">
        <v>45983</v>
      </c>
      <c r="D2054">
        <v>-127276.14</v>
      </c>
    </row>
    <row r="2055" spans="1:4" x14ac:dyDescent="0.35">
      <c r="A2055" s="165" t="s">
        <v>43</v>
      </c>
      <c r="B2055" s="165" t="s">
        <v>44</v>
      </c>
      <c r="C2055" s="166">
        <v>46013</v>
      </c>
      <c r="D2055">
        <v>-127843.85</v>
      </c>
    </row>
    <row r="2056" spans="1:4" x14ac:dyDescent="0.35">
      <c r="A2056" s="165" t="s">
        <v>43</v>
      </c>
      <c r="B2056" s="165" t="s">
        <v>44</v>
      </c>
      <c r="C2056" s="166">
        <v>45680</v>
      </c>
      <c r="D2056">
        <v>-128170.55</v>
      </c>
    </row>
    <row r="2057" spans="1:4" x14ac:dyDescent="0.35">
      <c r="A2057" s="165" t="s">
        <v>43</v>
      </c>
      <c r="B2057" s="165" t="s">
        <v>44</v>
      </c>
      <c r="C2057" s="166">
        <v>45711</v>
      </c>
      <c r="D2057">
        <v>-128249.55</v>
      </c>
    </row>
    <row r="2058" spans="1:4" x14ac:dyDescent="0.35">
      <c r="A2058" s="165" t="s">
        <v>43</v>
      </c>
      <c r="B2058" s="165" t="s">
        <v>44</v>
      </c>
      <c r="C2058" s="166">
        <v>45739</v>
      </c>
      <c r="D2058">
        <v>-128452.4</v>
      </c>
    </row>
    <row r="2059" spans="1:4" x14ac:dyDescent="0.35">
      <c r="A2059" s="165" t="s">
        <v>43</v>
      </c>
      <c r="B2059" s="165" t="s">
        <v>44</v>
      </c>
      <c r="C2059" s="166">
        <v>45770</v>
      </c>
      <c r="D2059">
        <v>-128655.25</v>
      </c>
    </row>
    <row r="2060" spans="1:4" x14ac:dyDescent="0.35">
      <c r="A2060" s="165" t="s">
        <v>43</v>
      </c>
      <c r="B2060" s="165" t="s">
        <v>44</v>
      </c>
      <c r="C2060" s="166">
        <v>45800</v>
      </c>
      <c r="D2060">
        <v>-128858.1</v>
      </c>
    </row>
    <row r="2061" spans="1:4" x14ac:dyDescent="0.35">
      <c r="A2061" s="165" t="s">
        <v>43</v>
      </c>
      <c r="B2061" s="165" t="s">
        <v>44</v>
      </c>
      <c r="C2061" s="166">
        <v>45831</v>
      </c>
      <c r="D2061">
        <v>-129060.95</v>
      </c>
    </row>
    <row r="2062" spans="1:4" x14ac:dyDescent="0.35">
      <c r="A2062" s="165" t="s">
        <v>43</v>
      </c>
      <c r="B2062" s="165" t="s">
        <v>44</v>
      </c>
      <c r="C2062" s="166">
        <v>45861</v>
      </c>
      <c r="D2062">
        <v>-129263.8</v>
      </c>
    </row>
    <row r="2063" spans="1:4" x14ac:dyDescent="0.35">
      <c r="A2063" s="165" t="s">
        <v>43</v>
      </c>
      <c r="B2063" s="165" t="s">
        <v>44</v>
      </c>
      <c r="C2063" s="166">
        <v>45892</v>
      </c>
      <c r="D2063">
        <v>-129466.66</v>
      </c>
    </row>
    <row r="2064" spans="1:4" x14ac:dyDescent="0.35">
      <c r="A2064" s="165" t="s">
        <v>43</v>
      </c>
      <c r="B2064" s="165" t="s">
        <v>44</v>
      </c>
      <c r="C2064" s="166">
        <v>45923</v>
      </c>
      <c r="D2064">
        <v>-129669.51</v>
      </c>
    </row>
    <row r="2065" spans="1:4" x14ac:dyDescent="0.35">
      <c r="A2065" s="165" t="s">
        <v>43</v>
      </c>
      <c r="B2065" s="165" t="s">
        <v>44</v>
      </c>
      <c r="C2065" s="166">
        <v>45953</v>
      </c>
      <c r="D2065">
        <v>-129872.36</v>
      </c>
    </row>
    <row r="2066" spans="1:4" x14ac:dyDescent="0.35">
      <c r="A2066" s="165" t="s">
        <v>43</v>
      </c>
      <c r="B2066" s="165" t="s">
        <v>44</v>
      </c>
      <c r="C2066" s="166">
        <v>45984</v>
      </c>
      <c r="D2066">
        <v>-130075.21</v>
      </c>
    </row>
    <row r="2067" spans="1:4" x14ac:dyDescent="0.35">
      <c r="A2067" s="165" t="s">
        <v>43</v>
      </c>
      <c r="B2067" s="165" t="s">
        <v>44</v>
      </c>
      <c r="C2067" s="166">
        <v>46014</v>
      </c>
      <c r="D2067">
        <v>-130278.06</v>
      </c>
    </row>
    <row r="2068" spans="1:4" x14ac:dyDescent="0.35">
      <c r="A2068" s="165" t="s">
        <v>43</v>
      </c>
      <c r="B2068" s="165" t="s">
        <v>44</v>
      </c>
      <c r="C2068" s="166">
        <v>45681</v>
      </c>
      <c r="D2068">
        <v>-130379.49</v>
      </c>
    </row>
    <row r="2069" spans="1:4" x14ac:dyDescent="0.35">
      <c r="A2069" s="165" t="s">
        <v>43</v>
      </c>
      <c r="B2069" s="165" t="s">
        <v>44</v>
      </c>
      <c r="C2069" s="166">
        <v>45712</v>
      </c>
      <c r="D2069">
        <v>-130480.92</v>
      </c>
    </row>
    <row r="2070" spans="1:4" x14ac:dyDescent="0.35">
      <c r="A2070" s="165" t="s">
        <v>43</v>
      </c>
      <c r="B2070" s="165" t="s">
        <v>44</v>
      </c>
      <c r="C2070" s="166">
        <v>45740</v>
      </c>
      <c r="D2070">
        <v>-130582.34</v>
      </c>
    </row>
    <row r="2071" spans="1:4" x14ac:dyDescent="0.35">
      <c r="A2071" s="165" t="s">
        <v>43</v>
      </c>
      <c r="B2071" s="165" t="s">
        <v>44</v>
      </c>
      <c r="C2071" s="166">
        <v>45771</v>
      </c>
      <c r="D2071">
        <v>-130683.76</v>
      </c>
    </row>
    <row r="2072" spans="1:4" x14ac:dyDescent="0.35">
      <c r="A2072" s="165" t="s">
        <v>43</v>
      </c>
      <c r="B2072" s="165" t="s">
        <v>44</v>
      </c>
      <c r="C2072" s="166">
        <v>45801</v>
      </c>
      <c r="D2072">
        <v>-130785.19</v>
      </c>
    </row>
    <row r="2073" spans="1:4" x14ac:dyDescent="0.35">
      <c r="A2073" s="165" t="s">
        <v>43</v>
      </c>
      <c r="B2073" s="165" t="s">
        <v>44</v>
      </c>
      <c r="C2073" s="166">
        <v>45832</v>
      </c>
      <c r="D2073">
        <v>-130886.61</v>
      </c>
    </row>
    <row r="2074" spans="1:4" x14ac:dyDescent="0.35">
      <c r="A2074" s="165" t="s">
        <v>43</v>
      </c>
      <c r="B2074" s="165" t="s">
        <v>44</v>
      </c>
      <c r="C2074" s="166">
        <v>45862</v>
      </c>
      <c r="D2074">
        <v>-130988.04</v>
      </c>
    </row>
    <row r="2075" spans="1:4" x14ac:dyDescent="0.35">
      <c r="A2075" s="165" t="s">
        <v>43</v>
      </c>
      <c r="B2075" s="165" t="s">
        <v>44</v>
      </c>
      <c r="C2075" s="166">
        <v>45893</v>
      </c>
      <c r="D2075">
        <v>-131089.46</v>
      </c>
    </row>
    <row r="2076" spans="1:4" x14ac:dyDescent="0.35">
      <c r="A2076" s="165" t="s">
        <v>43</v>
      </c>
      <c r="B2076" s="165" t="s">
        <v>44</v>
      </c>
      <c r="C2076" s="166">
        <v>45924</v>
      </c>
      <c r="D2076">
        <v>-131190.89000000001</v>
      </c>
    </row>
    <row r="2077" spans="1:4" x14ac:dyDescent="0.35">
      <c r="A2077" s="165" t="s">
        <v>43</v>
      </c>
      <c r="B2077" s="165" t="s">
        <v>44</v>
      </c>
      <c r="C2077" s="166">
        <v>45954</v>
      </c>
      <c r="D2077">
        <v>-131292.32</v>
      </c>
    </row>
    <row r="2078" spans="1:4" x14ac:dyDescent="0.35">
      <c r="A2078" s="165" t="s">
        <v>43</v>
      </c>
      <c r="B2078" s="165" t="s">
        <v>44</v>
      </c>
      <c r="C2078" s="166">
        <v>45985</v>
      </c>
      <c r="D2078">
        <v>-131393.74</v>
      </c>
    </row>
    <row r="2079" spans="1:4" x14ac:dyDescent="0.35">
      <c r="A2079" s="165" t="s">
        <v>43</v>
      </c>
      <c r="B2079" s="165" t="s">
        <v>44</v>
      </c>
      <c r="C2079" s="166">
        <v>46015</v>
      </c>
      <c r="D2079">
        <v>-131495.17000000001</v>
      </c>
    </row>
    <row r="2080" spans="1:4" x14ac:dyDescent="0.35">
      <c r="A2080" s="165" t="s">
        <v>43</v>
      </c>
      <c r="B2080" s="165" t="s">
        <v>44</v>
      </c>
      <c r="C2080" s="166">
        <v>45682</v>
      </c>
      <c r="D2080">
        <v>-131545.88</v>
      </c>
    </row>
    <row r="2081" spans="1:4" x14ac:dyDescent="0.35">
      <c r="A2081" s="165" t="s">
        <v>43</v>
      </c>
      <c r="B2081" s="165" t="s">
        <v>44</v>
      </c>
      <c r="C2081" s="166">
        <v>45713</v>
      </c>
      <c r="D2081">
        <v>-131596.59000000003</v>
      </c>
    </row>
    <row r="2082" spans="1:4" x14ac:dyDescent="0.35">
      <c r="A2082" s="165" t="s">
        <v>43</v>
      </c>
      <c r="B2082" s="165" t="s">
        <v>44</v>
      </c>
      <c r="C2082" s="166">
        <v>45741</v>
      </c>
      <c r="D2082">
        <v>-131647.30000000002</v>
      </c>
    </row>
    <row r="2083" spans="1:4" x14ac:dyDescent="0.35">
      <c r="A2083" s="165" t="s">
        <v>43</v>
      </c>
      <c r="B2083" s="165" t="s">
        <v>44</v>
      </c>
      <c r="C2083" s="166">
        <v>45772</v>
      </c>
      <c r="D2083">
        <v>-131698.01</v>
      </c>
    </row>
    <row r="2084" spans="1:4" x14ac:dyDescent="0.35">
      <c r="A2084" s="165" t="s">
        <v>43</v>
      </c>
      <c r="B2084" s="165" t="s">
        <v>44</v>
      </c>
      <c r="C2084" s="166">
        <v>45802</v>
      </c>
      <c r="D2084">
        <v>-131748.72354166664</v>
      </c>
    </row>
    <row r="2085" spans="1:4" x14ac:dyDescent="0.35">
      <c r="A2085" s="165" t="s">
        <v>43</v>
      </c>
      <c r="B2085" s="165" t="s">
        <v>44</v>
      </c>
      <c r="C2085" s="166">
        <v>45833</v>
      </c>
      <c r="D2085">
        <v>-131799.43624999997</v>
      </c>
    </row>
    <row r="2086" spans="1:4" x14ac:dyDescent="0.35">
      <c r="A2086" s="165" t="s">
        <v>43</v>
      </c>
      <c r="B2086" s="165" t="s">
        <v>44</v>
      </c>
      <c r="C2086" s="166">
        <v>45863</v>
      </c>
      <c r="D2086">
        <v>-131850.1489583333</v>
      </c>
    </row>
    <row r="2087" spans="1:4" x14ac:dyDescent="0.35">
      <c r="A2087" s="165" t="s">
        <v>43</v>
      </c>
      <c r="B2087" s="165" t="s">
        <v>44</v>
      </c>
      <c r="C2087" s="166">
        <v>45894</v>
      </c>
      <c r="D2087">
        <v>-131900.86166666663</v>
      </c>
    </row>
    <row r="2088" spans="1:4" x14ac:dyDescent="0.35">
      <c r="A2088" s="165" t="s">
        <v>43</v>
      </c>
      <c r="B2088" s="165" t="s">
        <v>44</v>
      </c>
      <c r="C2088" s="166">
        <v>45925</v>
      </c>
      <c r="D2088">
        <v>-131951.57437499997</v>
      </c>
    </row>
    <row r="2089" spans="1:4" x14ac:dyDescent="0.35">
      <c r="A2089" s="165" t="s">
        <v>43</v>
      </c>
      <c r="B2089" s="165" t="s">
        <v>44</v>
      </c>
      <c r="C2089" s="166">
        <v>45955</v>
      </c>
      <c r="D2089">
        <v>-132002.2870833333</v>
      </c>
    </row>
    <row r="2090" spans="1:4" x14ac:dyDescent="0.35">
      <c r="A2090" s="165" t="s">
        <v>43</v>
      </c>
      <c r="B2090" s="165" t="s">
        <v>44</v>
      </c>
      <c r="C2090" s="166">
        <v>45986</v>
      </c>
      <c r="D2090">
        <v>-132052.99979166663</v>
      </c>
    </row>
    <row r="2091" spans="1:4" x14ac:dyDescent="0.35">
      <c r="A2091" s="165" t="s">
        <v>43</v>
      </c>
      <c r="B2091" s="165" t="s">
        <v>44</v>
      </c>
      <c r="C2091" s="166">
        <v>46016</v>
      </c>
      <c r="D2091">
        <v>-132103.71249999997</v>
      </c>
    </row>
    <row r="2092" spans="1:4" x14ac:dyDescent="0.35">
      <c r="A2092" s="165" t="s">
        <v>43</v>
      </c>
      <c r="B2092" s="165" t="s">
        <v>44</v>
      </c>
      <c r="C2092" s="166">
        <v>45683</v>
      </c>
      <c r="D2092">
        <v>-132129.06885416663</v>
      </c>
    </row>
    <row r="2093" spans="1:4" x14ac:dyDescent="0.35">
      <c r="A2093" s="165" t="s">
        <v>43</v>
      </c>
      <c r="B2093" s="165" t="s">
        <v>44</v>
      </c>
      <c r="C2093" s="166">
        <v>45714</v>
      </c>
      <c r="D2093">
        <v>-132154.4252083333</v>
      </c>
    </row>
    <row r="2094" spans="1:4" x14ac:dyDescent="0.35">
      <c r="A2094" s="165" t="s">
        <v>43</v>
      </c>
      <c r="B2094" s="165" t="s">
        <v>44</v>
      </c>
      <c r="C2094" s="166">
        <v>45742</v>
      </c>
      <c r="D2094">
        <v>-132179.78156249996</v>
      </c>
    </row>
    <row r="2095" spans="1:4" x14ac:dyDescent="0.35">
      <c r="A2095" s="165" t="s">
        <v>43</v>
      </c>
      <c r="B2095" s="165" t="s">
        <v>44</v>
      </c>
      <c r="C2095" s="166">
        <v>45773</v>
      </c>
      <c r="D2095">
        <v>-132205.13791666663</v>
      </c>
    </row>
    <row r="2096" spans="1:4" x14ac:dyDescent="0.35">
      <c r="A2096" s="165" t="s">
        <v>43</v>
      </c>
      <c r="B2096" s="165" t="s">
        <v>44</v>
      </c>
      <c r="C2096" s="166">
        <v>45803</v>
      </c>
      <c r="D2096">
        <v>-132230.4942708333</v>
      </c>
    </row>
    <row r="2097" spans="1:4" x14ac:dyDescent="0.35">
      <c r="A2097" s="165" t="s">
        <v>43</v>
      </c>
      <c r="B2097" s="165" t="s">
        <v>44</v>
      </c>
      <c r="C2097" s="166">
        <v>45834</v>
      </c>
      <c r="D2097">
        <v>-132255.85062499996</v>
      </c>
    </row>
    <row r="2098" spans="1:4" x14ac:dyDescent="0.35">
      <c r="A2098" s="165" t="s">
        <v>43</v>
      </c>
      <c r="B2098" s="165" t="s">
        <v>44</v>
      </c>
      <c r="C2098" s="166">
        <v>45864</v>
      </c>
      <c r="D2098">
        <v>-132281.20697916663</v>
      </c>
    </row>
    <row r="2099" spans="1:4" x14ac:dyDescent="0.35">
      <c r="A2099" s="165" t="s">
        <v>43</v>
      </c>
      <c r="B2099" s="165" t="s">
        <v>44</v>
      </c>
      <c r="C2099" s="166">
        <v>45895</v>
      </c>
      <c r="D2099">
        <v>-132306.5633333333</v>
      </c>
    </row>
    <row r="2100" spans="1:4" x14ac:dyDescent="0.35">
      <c r="A2100" s="165" t="s">
        <v>43</v>
      </c>
      <c r="B2100" s="165" t="s">
        <v>44</v>
      </c>
      <c r="C2100" s="166">
        <v>45926</v>
      </c>
      <c r="D2100">
        <v>-132331.91968749996</v>
      </c>
    </row>
    <row r="2101" spans="1:4" x14ac:dyDescent="0.35">
      <c r="A2101" s="165" t="s">
        <v>43</v>
      </c>
      <c r="B2101" s="165" t="s">
        <v>44</v>
      </c>
      <c r="C2101" s="166">
        <v>45956</v>
      </c>
      <c r="D2101">
        <v>-132357.27604166663</v>
      </c>
    </row>
    <row r="2102" spans="1:4" x14ac:dyDescent="0.35">
      <c r="A2102" s="165" t="s">
        <v>43</v>
      </c>
      <c r="B2102" s="165" t="s">
        <v>44</v>
      </c>
      <c r="C2102" s="166">
        <v>45987</v>
      </c>
      <c r="D2102">
        <v>-132382.63239583329</v>
      </c>
    </row>
    <row r="2103" spans="1:4" x14ac:dyDescent="0.35">
      <c r="A2103" s="165" t="s">
        <v>43</v>
      </c>
      <c r="B2103" s="165" t="s">
        <v>44</v>
      </c>
      <c r="C2103" s="166">
        <v>46017</v>
      </c>
      <c r="D2103">
        <v>-132407.98874999996</v>
      </c>
    </row>
    <row r="2104" spans="1:4" x14ac:dyDescent="0.35">
      <c r="A2104" s="165" t="s">
        <v>43</v>
      </c>
      <c r="B2104" s="165" t="s">
        <v>44</v>
      </c>
      <c r="C2104" s="166">
        <v>45684</v>
      </c>
      <c r="D2104">
        <v>-132420.66692708331</v>
      </c>
    </row>
    <row r="2105" spans="1:4" x14ac:dyDescent="0.35">
      <c r="A2105" s="165" t="s">
        <v>43</v>
      </c>
      <c r="B2105" s="165" t="s">
        <v>44</v>
      </c>
      <c r="C2105" s="166">
        <v>45715</v>
      </c>
      <c r="D2105">
        <v>-132433.34510416666</v>
      </c>
    </row>
    <row r="2106" spans="1:4" x14ac:dyDescent="0.35">
      <c r="A2106" s="165" t="s">
        <v>43</v>
      </c>
      <c r="B2106" s="165" t="s">
        <v>44</v>
      </c>
      <c r="C2106" s="166">
        <v>45743</v>
      </c>
      <c r="D2106">
        <v>-132446.02328125</v>
      </c>
    </row>
    <row r="2107" spans="1:4" x14ac:dyDescent="0.35">
      <c r="A2107" s="165" t="s">
        <v>43</v>
      </c>
      <c r="B2107" s="165" t="s">
        <v>44</v>
      </c>
      <c r="C2107" s="166">
        <v>45774</v>
      </c>
      <c r="D2107">
        <v>-132458.70145833335</v>
      </c>
    </row>
    <row r="2108" spans="1:4" x14ac:dyDescent="0.35">
      <c r="A2108" s="165" t="s">
        <v>43</v>
      </c>
      <c r="B2108" s="165" t="s">
        <v>44</v>
      </c>
      <c r="C2108" s="166">
        <v>45804</v>
      </c>
      <c r="D2108">
        <v>-132471.3796354167</v>
      </c>
    </row>
    <row r="2109" spans="1:4" x14ac:dyDescent="0.35">
      <c r="A2109" s="165" t="s">
        <v>43</v>
      </c>
      <c r="B2109" s="165" t="s">
        <v>44</v>
      </c>
      <c r="C2109" s="166">
        <v>45835</v>
      </c>
      <c r="D2109">
        <v>-132484.05781250005</v>
      </c>
    </row>
    <row r="2110" spans="1:4" x14ac:dyDescent="0.35">
      <c r="A2110" s="165" t="s">
        <v>43</v>
      </c>
      <c r="B2110" s="165" t="s">
        <v>44</v>
      </c>
      <c r="C2110" s="166">
        <v>45865</v>
      </c>
      <c r="D2110">
        <v>-132496.73598958339</v>
      </c>
    </row>
    <row r="2111" spans="1:4" x14ac:dyDescent="0.35">
      <c r="A2111" s="165" t="s">
        <v>43</v>
      </c>
      <c r="B2111" s="165" t="s">
        <v>44</v>
      </c>
      <c r="C2111" s="166">
        <v>45896</v>
      </c>
      <c r="D2111">
        <v>-132509.41416666674</v>
      </c>
    </row>
    <row r="2112" spans="1:4" x14ac:dyDescent="0.35">
      <c r="A2112" s="165" t="s">
        <v>43</v>
      </c>
      <c r="B2112" s="165" t="s">
        <v>44</v>
      </c>
      <c r="C2112" s="166">
        <v>45927</v>
      </c>
      <c r="D2112">
        <v>-132522.09234375009</v>
      </c>
    </row>
    <row r="2113" spans="1:4" x14ac:dyDescent="0.35">
      <c r="A2113" s="165" t="s">
        <v>43</v>
      </c>
      <c r="B2113" s="165" t="s">
        <v>44</v>
      </c>
      <c r="C2113" s="166">
        <v>45957</v>
      </c>
      <c r="D2113">
        <v>-132534.77052083344</v>
      </c>
    </row>
    <row r="2114" spans="1:4" x14ac:dyDescent="0.35">
      <c r="A2114" s="165" t="s">
        <v>43</v>
      </c>
      <c r="B2114" s="165" t="s">
        <v>44</v>
      </c>
      <c r="C2114" s="166">
        <v>45988</v>
      </c>
      <c r="D2114">
        <v>-132547.44869791679</v>
      </c>
    </row>
    <row r="2115" spans="1:4" x14ac:dyDescent="0.35">
      <c r="A2115" s="165" t="s">
        <v>43</v>
      </c>
      <c r="B2115" s="165" t="s">
        <v>44</v>
      </c>
      <c r="C2115" s="166">
        <v>46018</v>
      </c>
      <c r="D2115">
        <v>-132560.12687500013</v>
      </c>
    </row>
    <row r="2116" spans="1:4" x14ac:dyDescent="0.35">
      <c r="A2116" s="165" t="s">
        <v>45</v>
      </c>
      <c r="B2116" s="165"/>
      <c r="C2116" s="166">
        <v>45676</v>
      </c>
      <c r="D2116">
        <v>13091.609999999986</v>
      </c>
    </row>
    <row r="2117" spans="1:4" x14ac:dyDescent="0.35">
      <c r="A2117" s="165" t="s">
        <v>45</v>
      </c>
      <c r="B2117" s="165"/>
      <c r="C2117" s="166">
        <v>45707</v>
      </c>
      <c r="D2117">
        <v>17524.709999999992</v>
      </c>
    </row>
    <row r="2118" spans="1:4" x14ac:dyDescent="0.35">
      <c r="A2118" s="165" t="s">
        <v>45</v>
      </c>
      <c r="B2118" s="165"/>
      <c r="C2118" s="166">
        <v>45735</v>
      </c>
      <c r="D2118">
        <v>15287.809999999998</v>
      </c>
    </row>
    <row r="2119" spans="1:4" x14ac:dyDescent="0.35">
      <c r="A2119" s="165" t="s">
        <v>45</v>
      </c>
      <c r="B2119" s="165"/>
      <c r="C2119" s="166">
        <v>45766</v>
      </c>
      <c r="D2119">
        <v>14820.909999999974</v>
      </c>
    </row>
    <row r="2120" spans="1:4" x14ac:dyDescent="0.35">
      <c r="A2120" s="165" t="s">
        <v>45</v>
      </c>
      <c r="B2120" s="165"/>
      <c r="C2120" s="166">
        <v>45796</v>
      </c>
      <c r="D2120">
        <v>14354.00999999998</v>
      </c>
    </row>
    <row r="2121" spans="1:4" x14ac:dyDescent="0.35">
      <c r="A2121" s="165" t="s">
        <v>45</v>
      </c>
      <c r="B2121" s="165"/>
      <c r="C2121" s="166">
        <v>45827</v>
      </c>
      <c r="D2121">
        <v>13887.109999999986</v>
      </c>
    </row>
    <row r="2122" spans="1:4" x14ac:dyDescent="0.35">
      <c r="A2122" s="165" t="s">
        <v>45</v>
      </c>
      <c r="B2122" s="165"/>
      <c r="C2122" s="166">
        <v>45857</v>
      </c>
      <c r="D2122">
        <v>13420.209999999992</v>
      </c>
    </row>
    <row r="2123" spans="1:4" x14ac:dyDescent="0.35">
      <c r="A2123" s="165" t="s">
        <v>45</v>
      </c>
      <c r="B2123" s="165"/>
      <c r="C2123" s="166">
        <v>45888</v>
      </c>
      <c r="D2123">
        <v>13009.419999999984</v>
      </c>
    </row>
    <row r="2124" spans="1:4" x14ac:dyDescent="0.35">
      <c r="A2124" s="165" t="s">
        <v>45</v>
      </c>
      <c r="B2124" s="165"/>
      <c r="C2124" s="166">
        <v>45919</v>
      </c>
      <c r="D2124">
        <v>12564.649999999994</v>
      </c>
    </row>
    <row r="2125" spans="1:4" x14ac:dyDescent="0.35">
      <c r="A2125" s="165" t="s">
        <v>45</v>
      </c>
      <c r="B2125" s="165"/>
      <c r="C2125" s="166">
        <v>45949</v>
      </c>
      <c r="D2125">
        <v>12119.87999999999</v>
      </c>
    </row>
    <row r="2126" spans="1:4" x14ac:dyDescent="0.35">
      <c r="A2126" s="165" t="s">
        <v>45</v>
      </c>
      <c r="B2126" s="165"/>
      <c r="C2126" s="166">
        <v>45980</v>
      </c>
      <c r="D2126">
        <v>11675.109999999986</v>
      </c>
    </row>
    <row r="2127" spans="1:4" x14ac:dyDescent="0.35">
      <c r="A2127" s="165" t="s">
        <v>45</v>
      </c>
      <c r="B2127" s="165"/>
      <c r="C2127" s="166">
        <v>46010</v>
      </c>
      <c r="D2127">
        <v>11230.339999999982</v>
      </c>
    </row>
    <row r="2128" spans="1:4" x14ac:dyDescent="0.35">
      <c r="A2128" s="165" t="s">
        <v>45</v>
      </c>
      <c r="B2128" s="165"/>
      <c r="C2128" s="166">
        <v>45677</v>
      </c>
      <c r="D2128">
        <v>10871.849999999991</v>
      </c>
    </row>
    <row r="2129" spans="1:4" x14ac:dyDescent="0.35">
      <c r="A2129" s="165" t="s">
        <v>45</v>
      </c>
      <c r="B2129" s="165"/>
      <c r="C2129" s="166">
        <v>45708</v>
      </c>
      <c r="D2129">
        <v>10513.36</v>
      </c>
    </row>
    <row r="2130" spans="1:4" x14ac:dyDescent="0.35">
      <c r="A2130" s="165" t="s">
        <v>45</v>
      </c>
      <c r="B2130" s="165"/>
      <c r="C2130" s="166">
        <v>45736</v>
      </c>
      <c r="D2130">
        <v>12473.869999999981</v>
      </c>
    </row>
    <row r="2131" spans="1:4" x14ac:dyDescent="0.35">
      <c r="A2131" s="165" t="s">
        <v>45</v>
      </c>
      <c r="B2131" s="165"/>
      <c r="C2131" s="166">
        <v>45767</v>
      </c>
      <c r="D2131">
        <v>11999.449999999997</v>
      </c>
    </row>
    <row r="2132" spans="1:4" x14ac:dyDescent="0.35">
      <c r="A2132" s="165" t="s">
        <v>45</v>
      </c>
      <c r="B2132" s="165"/>
      <c r="C2132" s="166">
        <v>45797</v>
      </c>
      <c r="D2132">
        <v>11611.970000000001</v>
      </c>
    </row>
    <row r="2133" spans="1:4" x14ac:dyDescent="0.35">
      <c r="A2133" s="165" t="s">
        <v>45</v>
      </c>
      <c r="B2133" s="165"/>
      <c r="C2133" s="166">
        <v>45828</v>
      </c>
      <c r="D2133">
        <v>11224.489999999976</v>
      </c>
    </row>
    <row r="2134" spans="1:4" x14ac:dyDescent="0.35">
      <c r="A2134" s="165" t="s">
        <v>45</v>
      </c>
      <c r="B2134" s="165"/>
      <c r="C2134" s="166">
        <v>45858</v>
      </c>
      <c r="D2134">
        <v>10837.00999999998</v>
      </c>
    </row>
    <row r="2135" spans="1:4" x14ac:dyDescent="0.35">
      <c r="A2135" s="165" t="s">
        <v>45</v>
      </c>
      <c r="B2135" s="165"/>
      <c r="C2135" s="166">
        <v>45889</v>
      </c>
      <c r="D2135">
        <v>10449.529999999984</v>
      </c>
    </row>
    <row r="2136" spans="1:4" x14ac:dyDescent="0.35">
      <c r="A2136" s="165" t="s">
        <v>45</v>
      </c>
      <c r="B2136" s="165"/>
      <c r="C2136" s="166">
        <v>45920</v>
      </c>
      <c r="D2136">
        <v>10062.049999999988</v>
      </c>
    </row>
    <row r="2137" spans="1:4" x14ac:dyDescent="0.35">
      <c r="A2137" s="165" t="s">
        <v>45</v>
      </c>
      <c r="B2137" s="165"/>
      <c r="C2137" s="166">
        <v>45950</v>
      </c>
      <c r="D2137">
        <v>9674.5699999999924</v>
      </c>
    </row>
    <row r="2138" spans="1:4" x14ac:dyDescent="0.35">
      <c r="A2138" s="165" t="s">
        <v>45</v>
      </c>
      <c r="B2138" s="165"/>
      <c r="C2138" s="166">
        <v>45981</v>
      </c>
      <c r="D2138">
        <v>9287.0899999999965</v>
      </c>
    </row>
    <row r="2139" spans="1:4" x14ac:dyDescent="0.35">
      <c r="A2139" s="165" t="s">
        <v>45</v>
      </c>
      <c r="B2139" s="165"/>
      <c r="C2139" s="166">
        <v>46011</v>
      </c>
      <c r="D2139">
        <v>18799.609999999986</v>
      </c>
    </row>
    <row r="2140" spans="1:4" x14ac:dyDescent="0.35">
      <c r="A2140" s="165" t="s">
        <v>45</v>
      </c>
      <c r="B2140" s="165"/>
      <c r="C2140" s="166">
        <v>45678</v>
      </c>
      <c r="D2140">
        <v>18538.25999999998</v>
      </c>
    </row>
    <row r="2141" spans="1:4" x14ac:dyDescent="0.35">
      <c r="A2141" s="165" t="s">
        <v>45</v>
      </c>
      <c r="B2141" s="165"/>
      <c r="C2141" s="166">
        <v>45709</v>
      </c>
      <c r="D2141">
        <v>17451.919999999998</v>
      </c>
    </row>
    <row r="2142" spans="1:4" x14ac:dyDescent="0.35">
      <c r="A2142" s="165" t="s">
        <v>45</v>
      </c>
      <c r="B2142" s="165"/>
      <c r="C2142" s="166">
        <v>45737</v>
      </c>
      <c r="D2142">
        <v>17740.569999999992</v>
      </c>
    </row>
    <row r="2143" spans="1:4" x14ac:dyDescent="0.35">
      <c r="A2143" s="165" t="s">
        <v>45</v>
      </c>
      <c r="B2143" s="165"/>
      <c r="C2143" s="166">
        <v>45768</v>
      </c>
      <c r="D2143">
        <v>17020.919999999984</v>
      </c>
    </row>
    <row r="2144" spans="1:4" x14ac:dyDescent="0.35">
      <c r="A2144" s="165" t="s">
        <v>45</v>
      </c>
      <c r="B2144" s="165"/>
      <c r="C2144" s="166">
        <v>45798</v>
      </c>
      <c r="D2144">
        <v>16301.229999999996</v>
      </c>
    </row>
    <row r="2145" spans="1:4" x14ac:dyDescent="0.35">
      <c r="A2145" s="165" t="s">
        <v>45</v>
      </c>
      <c r="B2145" s="165"/>
      <c r="C2145" s="166">
        <v>45829</v>
      </c>
      <c r="D2145">
        <v>15581.539999999994</v>
      </c>
    </row>
    <row r="2146" spans="1:4" x14ac:dyDescent="0.35">
      <c r="A2146" s="165" t="s">
        <v>45</v>
      </c>
      <c r="B2146" s="165"/>
      <c r="C2146" s="166">
        <v>45859</v>
      </c>
      <c r="D2146">
        <v>14861.839999999997</v>
      </c>
    </row>
    <row r="2147" spans="1:4" x14ac:dyDescent="0.35">
      <c r="A2147" s="165" t="s">
        <v>45</v>
      </c>
      <c r="B2147" s="165"/>
      <c r="C2147" s="166">
        <v>45890</v>
      </c>
      <c r="D2147">
        <v>14142.13999999997</v>
      </c>
    </row>
    <row r="2148" spans="1:4" x14ac:dyDescent="0.35">
      <c r="A2148" s="165" t="s">
        <v>45</v>
      </c>
      <c r="B2148" s="165"/>
      <c r="C2148" s="166">
        <v>45921</v>
      </c>
      <c r="D2148">
        <v>15083.660000000018</v>
      </c>
    </row>
    <row r="2149" spans="1:4" x14ac:dyDescent="0.35">
      <c r="A2149" s="165" t="s">
        <v>45</v>
      </c>
      <c r="B2149" s="165"/>
      <c r="C2149" s="166">
        <v>45951</v>
      </c>
      <c r="D2149">
        <v>14340.599999999991</v>
      </c>
    </row>
    <row r="2150" spans="1:4" x14ac:dyDescent="0.35">
      <c r="A2150" s="165" t="s">
        <v>45</v>
      </c>
      <c r="B2150" s="165"/>
      <c r="C2150" s="166">
        <v>45991</v>
      </c>
      <c r="D2150">
        <v>13597.520000000004</v>
      </c>
    </row>
    <row r="2151" spans="1:4" x14ac:dyDescent="0.35">
      <c r="A2151" s="165" t="s">
        <v>45</v>
      </c>
      <c r="B2151" s="165"/>
      <c r="C2151" s="166">
        <v>46022</v>
      </c>
      <c r="D2151">
        <v>13129.440000000002</v>
      </c>
    </row>
    <row r="2152" spans="1:4" x14ac:dyDescent="0.35">
      <c r="A2152" s="165" t="s">
        <v>45</v>
      </c>
      <c r="B2152" s="165"/>
      <c r="C2152" s="166">
        <v>45679</v>
      </c>
      <c r="D2152">
        <v>14833.640000000014</v>
      </c>
    </row>
    <row r="2153" spans="1:4" x14ac:dyDescent="0.35">
      <c r="A2153" s="165" t="s">
        <v>45</v>
      </c>
      <c r="B2153" s="165"/>
      <c r="C2153" s="166">
        <v>45710</v>
      </c>
      <c r="D2153">
        <v>14362.529999999999</v>
      </c>
    </row>
    <row r="2154" spans="1:4" x14ac:dyDescent="0.35">
      <c r="A2154" s="165" t="s">
        <v>45</v>
      </c>
      <c r="B2154" s="165"/>
      <c r="C2154" s="166">
        <v>45738</v>
      </c>
      <c r="D2154">
        <v>13891.430000000008</v>
      </c>
    </row>
    <row r="2155" spans="1:4" x14ac:dyDescent="0.35">
      <c r="A2155" s="165" t="s">
        <v>45</v>
      </c>
      <c r="B2155" s="165"/>
      <c r="C2155" s="166">
        <v>45769</v>
      </c>
      <c r="D2155">
        <v>13420.330000000002</v>
      </c>
    </row>
    <row r="2156" spans="1:4" x14ac:dyDescent="0.35">
      <c r="A2156" s="165" t="s">
        <v>45</v>
      </c>
      <c r="B2156" s="165"/>
      <c r="C2156" s="166">
        <v>45799</v>
      </c>
      <c r="D2156">
        <v>12949.23000000001</v>
      </c>
    </row>
    <row r="2157" spans="1:4" x14ac:dyDescent="0.35">
      <c r="A2157" s="165" t="s">
        <v>45</v>
      </c>
      <c r="B2157" s="165"/>
      <c r="C2157" s="166">
        <v>45830</v>
      </c>
      <c r="D2157">
        <v>13081.720000000016</v>
      </c>
    </row>
    <row r="2158" spans="1:4" x14ac:dyDescent="0.35">
      <c r="A2158" s="165" t="s">
        <v>45</v>
      </c>
      <c r="B2158" s="165"/>
      <c r="C2158" s="166">
        <v>45860</v>
      </c>
      <c r="D2158">
        <v>14429.73000000001</v>
      </c>
    </row>
    <row r="2159" spans="1:4" x14ac:dyDescent="0.35">
      <c r="A2159" s="165" t="s">
        <v>45</v>
      </c>
      <c r="B2159" s="165"/>
      <c r="C2159" s="166">
        <v>45891</v>
      </c>
      <c r="D2159">
        <v>13913.749999999985</v>
      </c>
    </row>
    <row r="2160" spans="1:4" x14ac:dyDescent="0.35">
      <c r="A2160" s="165" t="s">
        <v>45</v>
      </c>
      <c r="B2160" s="165"/>
      <c r="C2160" s="166">
        <v>45922</v>
      </c>
      <c r="D2160">
        <v>13397.770000000004</v>
      </c>
    </row>
    <row r="2161" spans="1:4" x14ac:dyDescent="0.35">
      <c r="A2161" s="165" t="s">
        <v>45</v>
      </c>
      <c r="B2161" s="165"/>
      <c r="C2161" s="166">
        <v>45952</v>
      </c>
      <c r="D2161">
        <v>12881.789999999979</v>
      </c>
    </row>
    <row r="2162" spans="1:4" x14ac:dyDescent="0.35">
      <c r="A2162" s="165" t="s">
        <v>45</v>
      </c>
      <c r="B2162" s="165"/>
      <c r="C2162" s="166">
        <v>45983</v>
      </c>
      <c r="D2162">
        <v>12365.810000000012</v>
      </c>
    </row>
    <row r="2163" spans="1:4" x14ac:dyDescent="0.35">
      <c r="A2163" s="165" t="s">
        <v>45</v>
      </c>
      <c r="B2163" s="165"/>
      <c r="C2163" s="166">
        <v>46013</v>
      </c>
      <c r="D2163">
        <v>11568.76999999999</v>
      </c>
    </row>
    <row r="2164" spans="1:4" x14ac:dyDescent="0.35">
      <c r="A2164" s="165" t="s">
        <v>45</v>
      </c>
      <c r="B2164" s="165"/>
      <c r="C2164" s="166">
        <v>45680</v>
      </c>
      <c r="D2164">
        <v>18638.209999999977</v>
      </c>
    </row>
    <row r="2165" spans="1:4" x14ac:dyDescent="0.35">
      <c r="A2165" s="165" t="s">
        <v>45</v>
      </c>
      <c r="B2165" s="165"/>
      <c r="C2165" s="166">
        <v>45711</v>
      </c>
      <c r="D2165">
        <v>10828.050000000003</v>
      </c>
    </row>
    <row r="2166" spans="1:4" x14ac:dyDescent="0.35">
      <c r="A2166" s="165" t="s">
        <v>45</v>
      </c>
      <c r="B2166" s="165"/>
      <c r="C2166" s="166">
        <v>45739</v>
      </c>
      <c r="D2166">
        <v>10457.690000000002</v>
      </c>
    </row>
    <row r="2167" spans="1:4" x14ac:dyDescent="0.35">
      <c r="A2167" s="165" t="s">
        <v>45</v>
      </c>
      <c r="B2167" s="165"/>
      <c r="C2167" s="166">
        <v>45770</v>
      </c>
      <c r="D2167">
        <v>10087.329999999987</v>
      </c>
    </row>
    <row r="2168" spans="1:4" x14ac:dyDescent="0.35">
      <c r="A2168" s="165" t="s">
        <v>45</v>
      </c>
      <c r="B2168" s="165"/>
      <c r="C2168" s="166">
        <v>45800</v>
      </c>
      <c r="D2168">
        <v>9716.9700000000012</v>
      </c>
    </row>
    <row r="2169" spans="1:4" x14ac:dyDescent="0.35">
      <c r="A2169" s="165" t="s">
        <v>45</v>
      </c>
      <c r="B2169" s="165"/>
      <c r="C2169" s="166">
        <v>45831</v>
      </c>
      <c r="D2169">
        <v>9346.61</v>
      </c>
    </row>
    <row r="2170" spans="1:4" x14ac:dyDescent="0.35">
      <c r="A2170" s="165" t="s">
        <v>45</v>
      </c>
      <c r="B2170" s="165"/>
      <c r="C2170" s="166">
        <v>45861</v>
      </c>
      <c r="D2170">
        <v>8976.2499999999854</v>
      </c>
    </row>
    <row r="2171" spans="1:4" x14ac:dyDescent="0.35">
      <c r="A2171" s="165" t="s">
        <v>45</v>
      </c>
      <c r="B2171" s="165"/>
      <c r="C2171" s="166">
        <v>45892</v>
      </c>
      <c r="D2171">
        <v>8605.8899999999849</v>
      </c>
    </row>
    <row r="2172" spans="1:4" x14ac:dyDescent="0.35">
      <c r="A2172" s="165" t="s">
        <v>45</v>
      </c>
      <c r="B2172" s="165"/>
      <c r="C2172" s="166">
        <v>45923</v>
      </c>
      <c r="D2172">
        <v>8235.5299999999843</v>
      </c>
    </row>
    <row r="2173" spans="1:4" x14ac:dyDescent="0.35">
      <c r="A2173" s="165" t="s">
        <v>45</v>
      </c>
      <c r="B2173" s="165"/>
      <c r="C2173" s="166">
        <v>45953</v>
      </c>
      <c r="D2173">
        <v>7865.1699999999983</v>
      </c>
    </row>
    <row r="2174" spans="1:4" x14ac:dyDescent="0.35">
      <c r="A2174" s="165" t="s">
        <v>45</v>
      </c>
      <c r="B2174" s="165"/>
      <c r="C2174" s="166">
        <v>45984</v>
      </c>
      <c r="D2174">
        <v>7494.8099999999831</v>
      </c>
    </row>
    <row r="2175" spans="1:4" x14ac:dyDescent="0.35">
      <c r="A2175" s="165" t="s">
        <v>45</v>
      </c>
      <c r="B2175" s="165"/>
      <c r="C2175" s="166">
        <v>46014</v>
      </c>
      <c r="D2175">
        <v>7124.4500000000116</v>
      </c>
    </row>
    <row r="2176" spans="1:4" x14ac:dyDescent="0.35">
      <c r="A2176" s="165" t="s">
        <v>45</v>
      </c>
      <c r="B2176" s="165"/>
      <c r="C2176" s="166">
        <v>45681</v>
      </c>
      <c r="D2176">
        <v>6905.7599999999948</v>
      </c>
    </row>
    <row r="2177" spans="1:4" x14ac:dyDescent="0.35">
      <c r="A2177" s="165" t="s">
        <v>45</v>
      </c>
      <c r="B2177" s="165"/>
      <c r="C2177" s="166">
        <v>45712</v>
      </c>
      <c r="D2177">
        <v>6687.0699999999924</v>
      </c>
    </row>
    <row r="2178" spans="1:4" x14ac:dyDescent="0.35">
      <c r="A2178" s="165" t="s">
        <v>45</v>
      </c>
      <c r="B2178" s="165"/>
      <c r="C2178" s="166">
        <v>45740</v>
      </c>
      <c r="D2178">
        <v>6468.3999999999942</v>
      </c>
    </row>
    <row r="2179" spans="1:4" x14ac:dyDescent="0.35">
      <c r="A2179" s="165" t="s">
        <v>45</v>
      </c>
      <c r="B2179" s="165"/>
      <c r="C2179" s="166">
        <v>45771</v>
      </c>
      <c r="D2179">
        <v>6249.7299999999959</v>
      </c>
    </row>
    <row r="2180" spans="1:4" x14ac:dyDescent="0.35">
      <c r="A2180" s="165" t="s">
        <v>45</v>
      </c>
      <c r="B2180" s="165"/>
      <c r="C2180" s="166">
        <v>45801</v>
      </c>
      <c r="D2180">
        <v>6031.039999999979</v>
      </c>
    </row>
    <row r="2181" spans="1:4" x14ac:dyDescent="0.35">
      <c r="A2181" s="165" t="s">
        <v>45</v>
      </c>
      <c r="B2181" s="165"/>
      <c r="C2181" s="166">
        <v>45832</v>
      </c>
      <c r="D2181">
        <v>5812.3699999999808</v>
      </c>
    </row>
    <row r="2182" spans="1:4" x14ac:dyDescent="0.35">
      <c r="A2182" s="165" t="s">
        <v>45</v>
      </c>
      <c r="B2182" s="165"/>
      <c r="C2182" s="166">
        <v>45862</v>
      </c>
      <c r="D2182">
        <v>5593.6800000000076</v>
      </c>
    </row>
    <row r="2183" spans="1:4" x14ac:dyDescent="0.35">
      <c r="A2183" s="165" t="s">
        <v>45</v>
      </c>
      <c r="B2183" s="165"/>
      <c r="C2183" s="166">
        <v>45893</v>
      </c>
      <c r="D2183">
        <v>5375.0100000000093</v>
      </c>
    </row>
    <row r="2184" spans="1:4" x14ac:dyDescent="0.35">
      <c r="A2184" s="165" t="s">
        <v>45</v>
      </c>
      <c r="B2184" s="165"/>
      <c r="C2184" s="166">
        <v>45924</v>
      </c>
      <c r="D2184">
        <v>5156.3199999999779</v>
      </c>
    </row>
    <row r="2185" spans="1:4" x14ac:dyDescent="0.35">
      <c r="A2185" s="165" t="s">
        <v>45</v>
      </c>
      <c r="B2185" s="165"/>
      <c r="C2185" s="166">
        <v>45954</v>
      </c>
      <c r="D2185">
        <v>4937.6300000000047</v>
      </c>
    </row>
    <row r="2186" spans="1:4" x14ac:dyDescent="0.35">
      <c r="A2186" s="165" t="s">
        <v>45</v>
      </c>
      <c r="B2186" s="165"/>
      <c r="C2186" s="166">
        <v>45985</v>
      </c>
      <c r="D2186">
        <v>4718.960000000021</v>
      </c>
    </row>
    <row r="2187" spans="1:4" x14ac:dyDescent="0.35">
      <c r="A2187" s="165" t="s">
        <v>45</v>
      </c>
      <c r="B2187" s="165"/>
      <c r="C2187" s="166">
        <v>46015</v>
      </c>
      <c r="D2187">
        <v>4500.2699999999895</v>
      </c>
    </row>
    <row r="2188" spans="1:4" x14ac:dyDescent="0.35">
      <c r="A2188" s="165" t="s">
        <v>45</v>
      </c>
      <c r="B2188" s="165"/>
      <c r="C2188" s="166">
        <v>45682</v>
      </c>
      <c r="D2188">
        <v>5952.8299999999872</v>
      </c>
    </row>
    <row r="2189" spans="1:4" x14ac:dyDescent="0.35">
      <c r="A2189" s="165" t="s">
        <v>45</v>
      </c>
      <c r="B2189" s="165"/>
      <c r="C2189" s="166">
        <v>45713</v>
      </c>
      <c r="D2189">
        <v>5779.3899999999558</v>
      </c>
    </row>
    <row r="2190" spans="1:4" x14ac:dyDescent="0.35">
      <c r="A2190" s="165" t="s">
        <v>45</v>
      </c>
      <c r="B2190" s="165"/>
      <c r="C2190" s="166">
        <v>45741</v>
      </c>
      <c r="D2190">
        <v>5605.9499999999825</v>
      </c>
    </row>
    <row r="2191" spans="1:4" x14ac:dyDescent="0.35">
      <c r="A2191" s="165" t="s">
        <v>45</v>
      </c>
      <c r="B2191" s="165"/>
      <c r="C2191" s="166">
        <v>45772</v>
      </c>
      <c r="D2191">
        <v>5432.5099999999802</v>
      </c>
    </row>
    <row r="2192" spans="1:4" x14ac:dyDescent="0.35">
      <c r="A2192" s="165" t="s">
        <v>45</v>
      </c>
      <c r="B2192" s="165"/>
      <c r="C2192" s="166">
        <v>45802</v>
      </c>
      <c r="D2192">
        <v>7437.3140208333498</v>
      </c>
    </row>
    <row r="2193" spans="1:4" x14ac:dyDescent="0.35">
      <c r="A2193" s="165" t="s">
        <v>45</v>
      </c>
      <c r="B2193" s="165"/>
      <c r="C2193" s="166">
        <v>45833</v>
      </c>
      <c r="D2193">
        <v>7279.5220250000129</v>
      </c>
    </row>
    <row r="2194" spans="1:4" x14ac:dyDescent="0.35">
      <c r="A2194" s="165" t="s">
        <v>45</v>
      </c>
      <c r="B2194" s="165"/>
      <c r="C2194" s="166">
        <v>45863</v>
      </c>
      <c r="D2194">
        <v>11071.730029166676</v>
      </c>
    </row>
    <row r="2195" spans="1:4" x14ac:dyDescent="0.35">
      <c r="A2195" s="165" t="s">
        <v>45</v>
      </c>
      <c r="B2195" s="165"/>
      <c r="C2195" s="166">
        <v>45894</v>
      </c>
      <c r="D2195">
        <v>10863.938033333339</v>
      </c>
    </row>
    <row r="2196" spans="1:4" x14ac:dyDescent="0.35">
      <c r="A2196" s="165" t="s">
        <v>45</v>
      </c>
      <c r="B2196" s="165"/>
      <c r="C2196" s="166">
        <v>45925</v>
      </c>
      <c r="D2196">
        <v>10656.146037500002</v>
      </c>
    </row>
    <row r="2197" spans="1:4" x14ac:dyDescent="0.35">
      <c r="A2197" s="165" t="s">
        <v>45</v>
      </c>
      <c r="B2197" s="165"/>
      <c r="C2197" s="166">
        <v>45955</v>
      </c>
      <c r="D2197">
        <v>10448.354041666695</v>
      </c>
    </row>
    <row r="2198" spans="1:4" x14ac:dyDescent="0.35">
      <c r="A2198" s="165" t="s">
        <v>45</v>
      </c>
      <c r="B2198" s="165"/>
      <c r="C2198" s="166">
        <v>45986</v>
      </c>
      <c r="D2198">
        <v>10240.562045833358</v>
      </c>
    </row>
    <row r="2199" spans="1:4" x14ac:dyDescent="0.35">
      <c r="A2199" s="165" t="s">
        <v>45</v>
      </c>
      <c r="B2199" s="165"/>
      <c r="C2199" s="166">
        <v>46016</v>
      </c>
      <c r="D2199">
        <v>10032.770050000021</v>
      </c>
    </row>
    <row r="2200" spans="1:4" x14ac:dyDescent="0.35">
      <c r="A2200" s="165" t="s">
        <v>45</v>
      </c>
      <c r="B2200" s="165"/>
      <c r="C2200" s="166">
        <v>45683</v>
      </c>
      <c r="D2200">
        <v>11787.458194583363</v>
      </c>
    </row>
    <row r="2201" spans="1:4" x14ac:dyDescent="0.35">
      <c r="A2201" s="165" t="s">
        <v>45</v>
      </c>
      <c r="B2201" s="165"/>
      <c r="C2201" s="166">
        <v>45714</v>
      </c>
      <c r="D2201">
        <v>11542.146339166677</v>
      </c>
    </row>
    <row r="2202" spans="1:4" x14ac:dyDescent="0.35">
      <c r="A2202" s="165" t="s">
        <v>45</v>
      </c>
      <c r="B2202" s="165"/>
      <c r="C2202" s="166">
        <v>45742</v>
      </c>
      <c r="D2202">
        <v>11296.834483750019</v>
      </c>
    </row>
    <row r="2203" spans="1:4" x14ac:dyDescent="0.35">
      <c r="A2203" s="165" t="s">
        <v>45</v>
      </c>
      <c r="B2203" s="165"/>
      <c r="C2203" s="166">
        <v>45773</v>
      </c>
      <c r="D2203">
        <v>11051.522628333361</v>
      </c>
    </row>
    <row r="2204" spans="1:4" x14ac:dyDescent="0.35">
      <c r="A2204" s="165" t="s">
        <v>45</v>
      </c>
      <c r="B2204" s="165"/>
      <c r="C2204" s="166">
        <v>45803</v>
      </c>
      <c r="D2204">
        <v>10806.210772916704</v>
      </c>
    </row>
    <row r="2205" spans="1:4" x14ac:dyDescent="0.35">
      <c r="A2205" s="165" t="s">
        <v>45</v>
      </c>
      <c r="B2205" s="165"/>
      <c r="C2205" s="166">
        <v>45834</v>
      </c>
      <c r="D2205">
        <v>12535.898917500017</v>
      </c>
    </row>
    <row r="2206" spans="1:4" x14ac:dyDescent="0.35">
      <c r="A2206" s="165" t="s">
        <v>45</v>
      </c>
      <c r="B2206" s="165"/>
      <c r="C2206" s="166">
        <v>45864</v>
      </c>
      <c r="D2206">
        <v>12265.587062083359</v>
      </c>
    </row>
    <row r="2207" spans="1:4" x14ac:dyDescent="0.35">
      <c r="A2207" s="165" t="s">
        <v>45</v>
      </c>
      <c r="B2207" s="165"/>
      <c r="C2207" s="166">
        <v>45895</v>
      </c>
      <c r="D2207">
        <v>11995.275206666702</v>
      </c>
    </row>
    <row r="2208" spans="1:4" x14ac:dyDescent="0.35">
      <c r="A2208" s="165" t="s">
        <v>45</v>
      </c>
      <c r="B2208" s="165"/>
      <c r="C2208" s="166">
        <v>45926</v>
      </c>
      <c r="D2208">
        <v>11724.963351250015</v>
      </c>
    </row>
    <row r="2209" spans="1:4" x14ac:dyDescent="0.35">
      <c r="A2209" s="165" t="s">
        <v>45</v>
      </c>
      <c r="B2209" s="165"/>
      <c r="C2209" s="166">
        <v>45956</v>
      </c>
      <c r="D2209">
        <v>11454.651495833357</v>
      </c>
    </row>
    <row r="2210" spans="1:4" x14ac:dyDescent="0.35">
      <c r="A2210" s="165" t="s">
        <v>45</v>
      </c>
      <c r="B2210" s="165"/>
      <c r="C2210" s="166">
        <v>45987</v>
      </c>
      <c r="D2210">
        <v>11184.3396404167</v>
      </c>
    </row>
    <row r="2211" spans="1:4" x14ac:dyDescent="0.35">
      <c r="A2211" s="165" t="s">
        <v>45</v>
      </c>
      <c r="B2211" s="165"/>
      <c r="C2211" s="166">
        <v>46017</v>
      </c>
      <c r="D2211">
        <v>10914.027785000042</v>
      </c>
    </row>
    <row r="2212" spans="1:4" x14ac:dyDescent="0.35">
      <c r="A2212" s="165" t="s">
        <v>45</v>
      </c>
      <c r="B2212" s="165"/>
      <c r="C2212" s="166">
        <v>45684</v>
      </c>
      <c r="D2212">
        <v>10676.755757041683</v>
      </c>
    </row>
    <row r="2213" spans="1:4" x14ac:dyDescent="0.35">
      <c r="A2213" s="165" t="s">
        <v>45</v>
      </c>
      <c r="B2213" s="165"/>
      <c r="C2213" s="166">
        <v>45715</v>
      </c>
      <c r="D2213">
        <v>10439.483729083353</v>
      </c>
    </row>
    <row r="2214" spans="1:4" x14ac:dyDescent="0.35">
      <c r="A2214" s="165" t="s">
        <v>45</v>
      </c>
      <c r="B2214" s="165"/>
      <c r="C2214" s="166">
        <v>45743</v>
      </c>
      <c r="D2214">
        <v>10202.211701124994</v>
      </c>
    </row>
    <row r="2215" spans="1:4" x14ac:dyDescent="0.35">
      <c r="A2215" s="165" t="s">
        <v>45</v>
      </c>
      <c r="B2215" s="165"/>
      <c r="C2215" s="166">
        <v>45774</v>
      </c>
      <c r="D2215">
        <v>9964.9396731666639</v>
      </c>
    </row>
    <row r="2216" spans="1:4" x14ac:dyDescent="0.35">
      <c r="A2216" s="165" t="s">
        <v>45</v>
      </c>
      <c r="B2216" s="165"/>
      <c r="C2216" s="166">
        <v>45804</v>
      </c>
      <c r="D2216">
        <v>9727.6676452083047</v>
      </c>
    </row>
    <row r="2217" spans="1:4" x14ac:dyDescent="0.35">
      <c r="A2217" s="165" t="s">
        <v>45</v>
      </c>
      <c r="B2217" s="165"/>
      <c r="C2217" s="166">
        <v>45835</v>
      </c>
      <c r="D2217">
        <v>9490.3956172499747</v>
      </c>
    </row>
    <row r="2218" spans="1:4" x14ac:dyDescent="0.35">
      <c r="A2218" s="165" t="s">
        <v>45</v>
      </c>
      <c r="B2218" s="165"/>
      <c r="C2218" s="166">
        <v>45865</v>
      </c>
      <c r="D2218">
        <v>9253.1235892916156</v>
      </c>
    </row>
    <row r="2219" spans="1:4" x14ac:dyDescent="0.35">
      <c r="A2219" s="165" t="s">
        <v>45</v>
      </c>
      <c r="B2219" s="165"/>
      <c r="C2219" s="166">
        <v>45896</v>
      </c>
      <c r="D2219">
        <v>9015.8515613332856</v>
      </c>
    </row>
    <row r="2220" spans="1:4" x14ac:dyDescent="0.35">
      <c r="A2220" s="165" t="s">
        <v>45</v>
      </c>
      <c r="B2220" s="165"/>
      <c r="C2220" s="166">
        <v>45927</v>
      </c>
      <c r="D2220">
        <v>8778.5795333749265</v>
      </c>
    </row>
    <row r="2221" spans="1:4" x14ac:dyDescent="0.35">
      <c r="A2221" s="165" t="s">
        <v>45</v>
      </c>
      <c r="B2221" s="165"/>
      <c r="C2221" s="166">
        <v>45957</v>
      </c>
      <c r="D2221">
        <v>8541.3075054165965</v>
      </c>
    </row>
    <row r="2222" spans="1:4" x14ac:dyDescent="0.35">
      <c r="A2222" s="165" t="s">
        <v>45</v>
      </c>
      <c r="B2222" s="165"/>
      <c r="C2222" s="166">
        <v>45988</v>
      </c>
      <c r="D2222">
        <v>8304.0354774582374</v>
      </c>
    </row>
    <row r="2223" spans="1:4" x14ac:dyDescent="0.35">
      <c r="A2223" s="165" t="s">
        <v>45</v>
      </c>
      <c r="B2223" s="165"/>
      <c r="C2223" s="166">
        <v>46018</v>
      </c>
      <c r="D2223">
        <v>8066.7634494999074</v>
      </c>
    </row>
    <row r="2224" spans="1:4" x14ac:dyDescent="0.35">
      <c r="A2224" s="165" t="s">
        <v>46</v>
      </c>
      <c r="B2224" s="165" t="s">
        <v>47</v>
      </c>
      <c r="C2224" s="166">
        <v>45676</v>
      </c>
      <c r="D2224">
        <v>-2877.91</v>
      </c>
    </row>
    <row r="2225" spans="1:4" x14ac:dyDescent="0.35">
      <c r="A2225" s="165" t="s">
        <v>46</v>
      </c>
      <c r="B2225" s="165" t="s">
        <v>47</v>
      </c>
      <c r="C2225" s="166">
        <v>45707</v>
      </c>
      <c r="D2225">
        <v>-5104.55</v>
      </c>
    </row>
    <row r="2226" spans="1:4" x14ac:dyDescent="0.35">
      <c r="A2226" s="165" t="s">
        <v>46</v>
      </c>
      <c r="B2226" s="165" t="s">
        <v>47</v>
      </c>
      <c r="C2226" s="166">
        <v>45735</v>
      </c>
      <c r="D2226">
        <v>-2917.25</v>
      </c>
    </row>
    <row r="2227" spans="1:4" x14ac:dyDescent="0.35">
      <c r="A2227" s="165" t="s">
        <v>46</v>
      </c>
      <c r="B2227" s="165" t="s">
        <v>47</v>
      </c>
      <c r="C2227" s="166">
        <v>45766</v>
      </c>
      <c r="D2227">
        <v>-12857.57</v>
      </c>
    </row>
    <row r="2228" spans="1:4" x14ac:dyDescent="0.35">
      <c r="A2228" s="165" t="s">
        <v>46</v>
      </c>
      <c r="B2228" s="165" t="s">
        <v>47</v>
      </c>
      <c r="C2228" s="166">
        <v>45796</v>
      </c>
      <c r="D2228">
        <v>-8868.7900000000009</v>
      </c>
    </row>
    <row r="2229" spans="1:4" x14ac:dyDescent="0.35">
      <c r="A2229" s="165" t="s">
        <v>46</v>
      </c>
      <c r="B2229" s="165" t="s">
        <v>47</v>
      </c>
      <c r="C2229" s="166">
        <v>45827</v>
      </c>
      <c r="D2229">
        <v>-2798.27</v>
      </c>
    </row>
    <row r="2230" spans="1:4" x14ac:dyDescent="0.35">
      <c r="A2230" s="165" t="s">
        <v>46</v>
      </c>
      <c r="B2230" s="165" t="s">
        <v>47</v>
      </c>
      <c r="C2230" s="166">
        <v>45857</v>
      </c>
      <c r="D2230">
        <v>-7226.86</v>
      </c>
    </row>
    <row r="2231" spans="1:4" x14ac:dyDescent="0.35">
      <c r="A2231" s="165" t="s">
        <v>46</v>
      </c>
      <c r="B2231" s="165" t="s">
        <v>47</v>
      </c>
      <c r="C2231" s="166">
        <v>45888</v>
      </c>
      <c r="D2231">
        <v>-4861.8</v>
      </c>
    </row>
    <row r="2232" spans="1:4" x14ac:dyDescent="0.35">
      <c r="A2232" s="165" t="s">
        <v>46</v>
      </c>
      <c r="B2232" s="165" t="s">
        <v>47</v>
      </c>
      <c r="C2232" s="166">
        <v>45919</v>
      </c>
      <c r="D2232">
        <v>-2594.9299999999998</v>
      </c>
    </row>
    <row r="2233" spans="1:4" x14ac:dyDescent="0.35">
      <c r="A2233" s="165" t="s">
        <v>46</v>
      </c>
      <c r="B2233" s="165" t="s">
        <v>47</v>
      </c>
      <c r="C2233" s="166">
        <v>45949</v>
      </c>
      <c r="D2233">
        <v>-8479.81</v>
      </c>
    </row>
    <row r="2234" spans="1:4" x14ac:dyDescent="0.35">
      <c r="A2234" s="165" t="s">
        <v>46</v>
      </c>
      <c r="B2234" s="165" t="s">
        <v>47</v>
      </c>
      <c r="C2234" s="166">
        <v>45980</v>
      </c>
      <c r="D2234">
        <v>-3977.03</v>
      </c>
    </row>
    <row r="2235" spans="1:4" x14ac:dyDescent="0.35">
      <c r="A2235" s="165" t="s">
        <v>46</v>
      </c>
      <c r="B2235" s="165" t="s">
        <v>47</v>
      </c>
      <c r="C2235" s="166">
        <v>46010</v>
      </c>
      <c r="D2235">
        <v>-24214.32</v>
      </c>
    </row>
    <row r="2236" spans="1:4" x14ac:dyDescent="0.35">
      <c r="A2236" s="165" t="s">
        <v>46</v>
      </c>
      <c r="B2236" s="165" t="s">
        <v>47</v>
      </c>
      <c r="C2236" s="166">
        <v>45677</v>
      </c>
      <c r="D2236">
        <v>-2718.35</v>
      </c>
    </row>
    <row r="2237" spans="1:4" x14ac:dyDescent="0.35">
      <c r="A2237" s="165" t="s">
        <v>46</v>
      </c>
      <c r="B2237" s="165" t="s">
        <v>47</v>
      </c>
      <c r="C2237" s="166">
        <v>45708</v>
      </c>
      <c r="D2237">
        <v>-2853.5</v>
      </c>
    </row>
    <row r="2238" spans="1:4" x14ac:dyDescent="0.35">
      <c r="A2238" s="165" t="s">
        <v>46</v>
      </c>
      <c r="B2238" s="165" t="s">
        <v>47</v>
      </c>
      <c r="C2238" s="166">
        <v>45736</v>
      </c>
      <c r="D2238">
        <v>-4930.45</v>
      </c>
    </row>
    <row r="2239" spans="1:4" x14ac:dyDescent="0.35">
      <c r="A2239" s="165" t="s">
        <v>46</v>
      </c>
      <c r="B2239" s="165" t="s">
        <v>47</v>
      </c>
      <c r="C2239" s="166">
        <v>45767</v>
      </c>
      <c r="D2239">
        <v>-32213.599999999999</v>
      </c>
    </row>
    <row r="2240" spans="1:4" x14ac:dyDescent="0.35">
      <c r="A2240" s="165" t="s">
        <v>46</v>
      </c>
      <c r="B2240" s="165" t="s">
        <v>47</v>
      </c>
      <c r="C2240" s="166">
        <v>45797</v>
      </c>
      <c r="D2240">
        <v>-28989.4</v>
      </c>
    </row>
    <row r="2241" spans="1:4" x14ac:dyDescent="0.35">
      <c r="A2241" s="165" t="s">
        <v>46</v>
      </c>
      <c r="B2241" s="165" t="s">
        <v>47</v>
      </c>
      <c r="C2241" s="166">
        <v>45828</v>
      </c>
      <c r="D2241">
        <v>-34043.839999999997</v>
      </c>
    </row>
    <row r="2242" spans="1:4" x14ac:dyDescent="0.35">
      <c r="A2242" s="165" t="s">
        <v>46</v>
      </c>
      <c r="B2242" s="165" t="s">
        <v>47</v>
      </c>
      <c r="C2242" s="166">
        <v>45858</v>
      </c>
      <c r="D2242">
        <v>-3789.25</v>
      </c>
    </row>
    <row r="2243" spans="1:4" x14ac:dyDescent="0.35">
      <c r="A2243" s="165" t="s">
        <v>46</v>
      </c>
      <c r="B2243" s="165" t="s">
        <v>47</v>
      </c>
      <c r="C2243" s="166">
        <v>45889</v>
      </c>
      <c r="D2243">
        <v>-2681.27</v>
      </c>
    </row>
    <row r="2244" spans="1:4" x14ac:dyDescent="0.35">
      <c r="A2244" s="165" t="s">
        <v>46</v>
      </c>
      <c r="B2244" s="165" t="s">
        <v>47</v>
      </c>
      <c r="C2244" s="166">
        <v>45920</v>
      </c>
      <c r="D2244">
        <v>-1939.23</v>
      </c>
    </row>
    <row r="2245" spans="1:4" x14ac:dyDescent="0.35">
      <c r="A2245" s="165" t="s">
        <v>46</v>
      </c>
      <c r="B2245" s="165" t="s">
        <v>47</v>
      </c>
      <c r="C2245" s="166">
        <v>45950</v>
      </c>
      <c r="D2245">
        <v>-64454.66</v>
      </c>
    </row>
    <row r="2246" spans="1:4" x14ac:dyDescent="0.35">
      <c r="A2246" s="165" t="s">
        <v>46</v>
      </c>
      <c r="B2246" s="165" t="s">
        <v>47</v>
      </c>
      <c r="C2246" s="166">
        <v>45981</v>
      </c>
      <c r="D2246">
        <v>-65730.86</v>
      </c>
    </row>
    <row r="2247" spans="1:4" x14ac:dyDescent="0.35">
      <c r="A2247" s="165" t="s">
        <v>46</v>
      </c>
      <c r="B2247" s="165" t="s">
        <v>47</v>
      </c>
      <c r="C2247" s="166">
        <v>46011</v>
      </c>
      <c r="D2247">
        <v>-82554.48</v>
      </c>
    </row>
    <row r="2248" spans="1:4" x14ac:dyDescent="0.35">
      <c r="A2248" s="165" t="s">
        <v>46</v>
      </c>
      <c r="B2248" s="165" t="s">
        <v>47</v>
      </c>
      <c r="C2248" s="166">
        <v>45678</v>
      </c>
      <c r="D2248">
        <v>-46106.93</v>
      </c>
    </row>
    <row r="2249" spans="1:4" x14ac:dyDescent="0.35">
      <c r="A2249" s="165" t="s">
        <v>46</v>
      </c>
      <c r="B2249" s="165" t="s">
        <v>47</v>
      </c>
      <c r="C2249" s="166">
        <v>45709</v>
      </c>
      <c r="D2249">
        <v>-20324.599999999999</v>
      </c>
    </row>
    <row r="2250" spans="1:4" x14ac:dyDescent="0.35">
      <c r="A2250" s="165" t="s">
        <v>46</v>
      </c>
      <c r="B2250" s="165" t="s">
        <v>47</v>
      </c>
      <c r="C2250" s="166">
        <v>45737</v>
      </c>
      <c r="D2250">
        <v>-30165.54</v>
      </c>
    </row>
    <row r="2251" spans="1:4" x14ac:dyDescent="0.35">
      <c r="A2251" s="165" t="s">
        <v>46</v>
      </c>
      <c r="B2251" s="165" t="s">
        <v>47</v>
      </c>
      <c r="C2251" s="166">
        <v>45768</v>
      </c>
      <c r="D2251">
        <v>-33853.54</v>
      </c>
    </row>
    <row r="2252" spans="1:4" x14ac:dyDescent="0.35">
      <c r="A2252" s="165" t="s">
        <v>46</v>
      </c>
      <c r="B2252" s="165" t="s">
        <v>47</v>
      </c>
      <c r="C2252" s="166">
        <v>45798</v>
      </c>
      <c r="D2252">
        <v>-10571.28</v>
      </c>
    </row>
    <row r="2253" spans="1:4" x14ac:dyDescent="0.35">
      <c r="A2253" s="165" t="s">
        <v>46</v>
      </c>
      <c r="B2253" s="165" t="s">
        <v>47</v>
      </c>
      <c r="C2253" s="166">
        <v>45829</v>
      </c>
      <c r="D2253">
        <v>-14270.39</v>
      </c>
    </row>
    <row r="2254" spans="1:4" x14ac:dyDescent="0.35">
      <c r="A2254" s="165" t="s">
        <v>46</v>
      </c>
      <c r="B2254" s="165" t="s">
        <v>47</v>
      </c>
      <c r="C2254" s="166">
        <v>45859</v>
      </c>
      <c r="D2254">
        <v>-21558.11</v>
      </c>
    </row>
    <row r="2255" spans="1:4" x14ac:dyDescent="0.35">
      <c r="A2255" s="165" t="s">
        <v>46</v>
      </c>
      <c r="B2255" s="165" t="s">
        <v>47</v>
      </c>
      <c r="C2255" s="166">
        <v>45890</v>
      </c>
      <c r="D2255">
        <v>-7037.29</v>
      </c>
    </row>
    <row r="2256" spans="1:4" x14ac:dyDescent="0.35">
      <c r="A2256" s="165" t="s">
        <v>46</v>
      </c>
      <c r="B2256" s="165" t="s">
        <v>47</v>
      </c>
      <c r="C2256" s="166">
        <v>45921</v>
      </c>
      <c r="D2256">
        <v>-18963.169999999998</v>
      </c>
    </row>
    <row r="2257" spans="1:4" x14ac:dyDescent="0.35">
      <c r="A2257" s="165" t="s">
        <v>46</v>
      </c>
      <c r="B2257" s="165" t="s">
        <v>47</v>
      </c>
      <c r="C2257" s="166">
        <v>45951</v>
      </c>
      <c r="D2257">
        <v>-15638.65</v>
      </c>
    </row>
    <row r="2258" spans="1:4" x14ac:dyDescent="0.35">
      <c r="A2258" s="165" t="s">
        <v>46</v>
      </c>
      <c r="B2258" s="165" t="s">
        <v>47</v>
      </c>
      <c r="C2258" s="166">
        <v>45991</v>
      </c>
      <c r="D2258">
        <v>-20299.509999999998</v>
      </c>
    </row>
    <row r="2259" spans="1:4" x14ac:dyDescent="0.35">
      <c r="A2259" s="165" t="s">
        <v>46</v>
      </c>
      <c r="B2259" s="165" t="s">
        <v>47</v>
      </c>
      <c r="C2259" s="166">
        <v>46022</v>
      </c>
      <c r="D2259">
        <v>-14993.38</v>
      </c>
    </row>
    <row r="2260" spans="1:4" x14ac:dyDescent="0.35">
      <c r="A2260" s="165" t="s">
        <v>46</v>
      </c>
      <c r="B2260" s="165" t="s">
        <v>47</v>
      </c>
      <c r="C2260" s="166">
        <v>45679</v>
      </c>
      <c r="D2260">
        <v>-5601.4299999999985</v>
      </c>
    </row>
    <row r="2261" spans="1:4" x14ac:dyDescent="0.35">
      <c r="A2261" s="165" t="s">
        <v>46</v>
      </c>
      <c r="B2261" s="165" t="s">
        <v>47</v>
      </c>
      <c r="C2261" s="166">
        <v>45710</v>
      </c>
      <c r="D2261">
        <v>-8371.4199999999983</v>
      </c>
    </row>
    <row r="2262" spans="1:4" x14ac:dyDescent="0.35">
      <c r="A2262" s="165" t="s">
        <v>46</v>
      </c>
      <c r="B2262" s="165" t="s">
        <v>47</v>
      </c>
      <c r="C2262" s="166">
        <v>45738</v>
      </c>
      <c r="D2262">
        <v>-5541.7499999999991</v>
      </c>
    </row>
    <row r="2263" spans="1:4" x14ac:dyDescent="0.35">
      <c r="A2263" s="165" t="s">
        <v>46</v>
      </c>
      <c r="B2263" s="165" t="s">
        <v>47</v>
      </c>
      <c r="C2263" s="166">
        <v>45769</v>
      </c>
      <c r="D2263">
        <v>-32090.36</v>
      </c>
    </row>
    <row r="2264" spans="1:4" x14ac:dyDescent="0.35">
      <c r="A2264" s="165" t="s">
        <v>46</v>
      </c>
      <c r="B2264" s="165" t="s">
        <v>47</v>
      </c>
      <c r="C2264" s="166">
        <v>45799</v>
      </c>
      <c r="D2264">
        <v>-10438.14</v>
      </c>
    </row>
    <row r="2265" spans="1:4" x14ac:dyDescent="0.35">
      <c r="A2265" s="165" t="s">
        <v>46</v>
      </c>
      <c r="B2265" s="165" t="s">
        <v>47</v>
      </c>
      <c r="C2265" s="166">
        <v>45830</v>
      </c>
      <c r="D2265">
        <v>-17642.87</v>
      </c>
    </row>
    <row r="2266" spans="1:4" x14ac:dyDescent="0.35">
      <c r="A2266" s="165" t="s">
        <v>46</v>
      </c>
      <c r="B2266" s="165" t="s">
        <v>47</v>
      </c>
      <c r="C2266" s="166">
        <v>45860</v>
      </c>
      <c r="D2266">
        <v>-7089.8</v>
      </c>
    </row>
    <row r="2267" spans="1:4" x14ac:dyDescent="0.35">
      <c r="A2267" s="165" t="s">
        <v>46</v>
      </c>
      <c r="B2267" s="165" t="s">
        <v>47</v>
      </c>
      <c r="C2267" s="166">
        <v>45891</v>
      </c>
      <c r="D2267">
        <v>-16539.97</v>
      </c>
    </row>
    <row r="2268" spans="1:4" x14ac:dyDescent="0.35">
      <c r="A2268" s="165" t="s">
        <v>46</v>
      </c>
      <c r="B2268" s="165" t="s">
        <v>47</v>
      </c>
      <c r="C2268" s="166">
        <v>45922</v>
      </c>
      <c r="D2268">
        <v>-10949.99</v>
      </c>
    </row>
    <row r="2269" spans="1:4" x14ac:dyDescent="0.35">
      <c r="A2269" s="165" t="s">
        <v>46</v>
      </c>
      <c r="B2269" s="165" t="s">
        <v>47</v>
      </c>
      <c r="C2269" s="166">
        <v>45952</v>
      </c>
      <c r="D2269">
        <v>-4815.59</v>
      </c>
    </row>
    <row r="2270" spans="1:4" x14ac:dyDescent="0.35">
      <c r="A2270" s="165" t="s">
        <v>46</v>
      </c>
      <c r="B2270" s="165" t="s">
        <v>47</v>
      </c>
      <c r="C2270" s="166">
        <v>45983</v>
      </c>
      <c r="D2270">
        <v>584.45000000000005</v>
      </c>
    </row>
    <row r="2271" spans="1:4" x14ac:dyDescent="0.35">
      <c r="A2271" s="165" t="s">
        <v>46</v>
      </c>
      <c r="B2271" s="165" t="s">
        <v>47</v>
      </c>
      <c r="C2271" s="166">
        <v>46013</v>
      </c>
      <c r="D2271">
        <v>-18806.55</v>
      </c>
    </row>
    <row r="2272" spans="1:4" x14ac:dyDescent="0.35">
      <c r="A2272" s="165" t="s">
        <v>46</v>
      </c>
      <c r="B2272" s="165" t="s">
        <v>47</v>
      </c>
      <c r="C2272" s="166">
        <v>45680</v>
      </c>
      <c r="D2272">
        <v>-5433.41</v>
      </c>
    </row>
    <row r="2273" spans="1:4" x14ac:dyDescent="0.35">
      <c r="A2273" s="165" t="s">
        <v>46</v>
      </c>
      <c r="B2273" s="165" t="s">
        <v>47</v>
      </c>
      <c r="C2273" s="166">
        <v>45711</v>
      </c>
      <c r="D2273">
        <v>-6758.7</v>
      </c>
    </row>
    <row r="2274" spans="1:4" x14ac:dyDescent="0.35">
      <c r="A2274" s="165" t="s">
        <v>46</v>
      </c>
      <c r="B2274" s="165" t="s">
        <v>47</v>
      </c>
      <c r="C2274" s="166">
        <v>45739</v>
      </c>
      <c r="D2274">
        <v>-38164.519999999997</v>
      </c>
    </row>
    <row r="2275" spans="1:4" x14ac:dyDescent="0.35">
      <c r="A2275" s="165" t="s">
        <v>46</v>
      </c>
      <c r="B2275" s="165" t="s">
        <v>47</v>
      </c>
      <c r="C2275" s="166">
        <v>45770</v>
      </c>
      <c r="D2275">
        <v>-17161.68</v>
      </c>
    </row>
    <row r="2276" spans="1:4" x14ac:dyDescent="0.35">
      <c r="A2276" s="165" t="s">
        <v>46</v>
      </c>
      <c r="B2276" s="165" t="s">
        <v>47</v>
      </c>
      <c r="C2276" s="166">
        <v>45800</v>
      </c>
      <c r="D2276">
        <v>-880.87</v>
      </c>
    </row>
    <row r="2277" spans="1:4" x14ac:dyDescent="0.35">
      <c r="A2277" s="165" t="s">
        <v>46</v>
      </c>
      <c r="B2277" s="165" t="s">
        <v>47</v>
      </c>
      <c r="C2277" s="166">
        <v>45831</v>
      </c>
      <c r="D2277">
        <v>-8514.07</v>
      </c>
    </row>
    <row r="2278" spans="1:4" x14ac:dyDescent="0.35">
      <c r="A2278" s="165" t="s">
        <v>46</v>
      </c>
      <c r="B2278" s="165" t="s">
        <v>47</v>
      </c>
      <c r="C2278" s="166">
        <v>45861</v>
      </c>
      <c r="D2278">
        <v>-2899.08</v>
      </c>
    </row>
    <row r="2279" spans="1:4" x14ac:dyDescent="0.35">
      <c r="A2279" s="165" t="s">
        <v>46</v>
      </c>
      <c r="B2279" s="165" t="s">
        <v>47</v>
      </c>
      <c r="C2279" s="166">
        <v>45892</v>
      </c>
      <c r="D2279">
        <v>-6786.47</v>
      </c>
    </row>
    <row r="2280" spans="1:4" x14ac:dyDescent="0.35">
      <c r="A2280" s="165" t="s">
        <v>46</v>
      </c>
      <c r="B2280" s="165" t="s">
        <v>47</v>
      </c>
      <c r="C2280" s="166">
        <v>45923</v>
      </c>
      <c r="D2280">
        <v>-8948.93</v>
      </c>
    </row>
    <row r="2281" spans="1:4" x14ac:dyDescent="0.35">
      <c r="A2281" s="165" t="s">
        <v>46</v>
      </c>
      <c r="B2281" s="165" t="s">
        <v>47</v>
      </c>
      <c r="C2281" s="166">
        <v>45953</v>
      </c>
      <c r="D2281">
        <v>-4711.8599999999997</v>
      </c>
    </row>
    <row r="2282" spans="1:4" x14ac:dyDescent="0.35">
      <c r="A2282" s="165" t="s">
        <v>46</v>
      </c>
      <c r="B2282" s="165" t="s">
        <v>47</v>
      </c>
      <c r="C2282" s="166">
        <v>45984</v>
      </c>
      <c r="D2282">
        <v>-15726.48</v>
      </c>
    </row>
    <row r="2283" spans="1:4" x14ac:dyDescent="0.35">
      <c r="A2283" s="165" t="s">
        <v>46</v>
      </c>
      <c r="B2283" s="165" t="s">
        <v>47</v>
      </c>
      <c r="C2283" s="166">
        <v>46014</v>
      </c>
      <c r="D2283">
        <v>-46857.15</v>
      </c>
    </row>
    <row r="2284" spans="1:4" x14ac:dyDescent="0.35">
      <c r="A2284" s="165" t="s">
        <v>46</v>
      </c>
      <c r="B2284" s="165" t="s">
        <v>47</v>
      </c>
      <c r="C2284" s="166">
        <v>45681</v>
      </c>
      <c r="D2284">
        <v>-8203.01</v>
      </c>
    </row>
    <row r="2285" spans="1:4" x14ac:dyDescent="0.35">
      <c r="A2285" s="165" t="s">
        <v>46</v>
      </c>
      <c r="B2285" s="165" t="s">
        <v>47</v>
      </c>
      <c r="C2285" s="166">
        <v>45712</v>
      </c>
      <c r="D2285">
        <v>-7758.12</v>
      </c>
    </row>
    <row r="2286" spans="1:4" x14ac:dyDescent="0.35">
      <c r="A2286" s="165" t="s">
        <v>46</v>
      </c>
      <c r="B2286" s="165" t="s">
        <v>47</v>
      </c>
      <c r="C2286" s="166">
        <v>45740</v>
      </c>
      <c r="D2286">
        <v>-19114.39</v>
      </c>
    </row>
    <row r="2287" spans="1:4" x14ac:dyDescent="0.35">
      <c r="A2287" s="165" t="s">
        <v>46</v>
      </c>
      <c r="B2287" s="165" t="s">
        <v>47</v>
      </c>
      <c r="C2287" s="166">
        <v>45771</v>
      </c>
      <c r="D2287">
        <v>-21991.7</v>
      </c>
    </row>
    <row r="2288" spans="1:4" x14ac:dyDescent="0.35">
      <c r="A2288" s="165" t="s">
        <v>46</v>
      </c>
      <c r="B2288" s="165" t="s">
        <v>47</v>
      </c>
      <c r="C2288" s="166">
        <v>45801</v>
      </c>
      <c r="D2288">
        <v>-14748.83</v>
      </c>
    </row>
    <row r="2289" spans="1:4" x14ac:dyDescent="0.35">
      <c r="A2289" s="165" t="s">
        <v>46</v>
      </c>
      <c r="B2289" s="165" t="s">
        <v>47</v>
      </c>
      <c r="C2289" s="166">
        <v>45832</v>
      </c>
      <c r="D2289">
        <v>-3356.5</v>
      </c>
    </row>
    <row r="2290" spans="1:4" x14ac:dyDescent="0.35">
      <c r="A2290" s="165" t="s">
        <v>46</v>
      </c>
      <c r="B2290" s="165" t="s">
        <v>47</v>
      </c>
      <c r="C2290" s="166">
        <v>45862</v>
      </c>
      <c r="D2290">
        <v>-5973.48</v>
      </c>
    </row>
    <row r="2291" spans="1:4" x14ac:dyDescent="0.35">
      <c r="A2291" s="165" t="s">
        <v>46</v>
      </c>
      <c r="B2291" s="165" t="s">
        <v>47</v>
      </c>
      <c r="C2291" s="166">
        <v>45893</v>
      </c>
      <c r="D2291">
        <v>-1562.5899999999995</v>
      </c>
    </row>
    <row r="2292" spans="1:4" x14ac:dyDescent="0.35">
      <c r="A2292" s="165" t="s">
        <v>46</v>
      </c>
      <c r="B2292" s="165" t="s">
        <v>47</v>
      </c>
      <c r="C2292" s="166">
        <v>45924</v>
      </c>
      <c r="D2292">
        <v>-1978.3199999999995</v>
      </c>
    </row>
    <row r="2293" spans="1:4" x14ac:dyDescent="0.35">
      <c r="A2293" s="165" t="s">
        <v>46</v>
      </c>
      <c r="B2293" s="165" t="s">
        <v>47</v>
      </c>
      <c r="C2293" s="166">
        <v>45954</v>
      </c>
      <c r="D2293">
        <v>-3929.1499999999996</v>
      </c>
    </row>
    <row r="2294" spans="1:4" x14ac:dyDescent="0.35">
      <c r="A2294" s="165" t="s">
        <v>46</v>
      </c>
      <c r="B2294" s="165" t="s">
        <v>47</v>
      </c>
      <c r="C2294" s="166">
        <v>45985</v>
      </c>
      <c r="D2294">
        <v>-2106.8299999999995</v>
      </c>
    </row>
    <row r="2295" spans="1:4" x14ac:dyDescent="0.35">
      <c r="A2295" s="165" t="s">
        <v>46</v>
      </c>
      <c r="B2295" s="165" t="s">
        <v>47</v>
      </c>
      <c r="C2295" s="166">
        <v>46015</v>
      </c>
      <c r="D2295">
        <v>-7289.54</v>
      </c>
    </row>
    <row r="2296" spans="1:4" x14ac:dyDescent="0.35">
      <c r="A2296" s="165" t="s">
        <v>46</v>
      </c>
      <c r="B2296" s="165" t="s">
        <v>47</v>
      </c>
      <c r="C2296" s="166">
        <v>45682</v>
      </c>
      <c r="D2296">
        <v>-3138.5199999999995</v>
      </c>
    </row>
    <row r="2297" spans="1:4" x14ac:dyDescent="0.35">
      <c r="A2297" s="165" t="s">
        <v>46</v>
      </c>
      <c r="B2297" s="165" t="s">
        <v>47</v>
      </c>
      <c r="C2297" s="166">
        <v>45713</v>
      </c>
      <c r="D2297">
        <v>-7520</v>
      </c>
    </row>
    <row r="2298" spans="1:4" x14ac:dyDescent="0.35">
      <c r="A2298" s="165" t="s">
        <v>46</v>
      </c>
      <c r="B2298" s="165" t="s">
        <v>47</v>
      </c>
      <c r="C2298" s="166">
        <v>45741</v>
      </c>
      <c r="D2298">
        <v>-22310.44</v>
      </c>
    </row>
    <row r="2299" spans="1:4" x14ac:dyDescent="0.35">
      <c r="A2299" s="165" t="s">
        <v>46</v>
      </c>
      <c r="B2299" s="165" t="s">
        <v>47</v>
      </c>
      <c r="C2299" s="166">
        <v>45772</v>
      </c>
      <c r="D2299">
        <v>-17300.29</v>
      </c>
    </row>
    <row r="2300" spans="1:4" x14ac:dyDescent="0.35">
      <c r="A2300" s="165" t="s">
        <v>46</v>
      </c>
      <c r="B2300" s="165" t="s">
        <v>47</v>
      </c>
      <c r="C2300" s="166">
        <v>45802</v>
      </c>
      <c r="D2300">
        <v>-33141.101087999908</v>
      </c>
    </row>
    <row r="2301" spans="1:4" x14ac:dyDescent="0.35">
      <c r="A2301" s="165" t="s">
        <v>46</v>
      </c>
      <c r="B2301" s="165" t="s">
        <v>47</v>
      </c>
      <c r="C2301" s="166">
        <v>45833</v>
      </c>
      <c r="D2301">
        <v>-24018.705752892143</v>
      </c>
    </row>
    <row r="2302" spans="1:4" x14ac:dyDescent="0.35">
      <c r="A2302" s="165" t="s">
        <v>46</v>
      </c>
      <c r="B2302" s="165" t="s">
        <v>47</v>
      </c>
      <c r="C2302" s="166">
        <v>45863</v>
      </c>
      <c r="D2302">
        <v>-24818.189607016073</v>
      </c>
    </row>
    <row r="2303" spans="1:4" x14ac:dyDescent="0.35">
      <c r="A2303" s="165" t="s">
        <v>46</v>
      </c>
      <c r="B2303" s="165" t="s">
        <v>47</v>
      </c>
      <c r="C2303" s="166">
        <v>45894</v>
      </c>
      <c r="D2303">
        <v>-26384.583706031768</v>
      </c>
    </row>
    <row r="2304" spans="1:4" x14ac:dyDescent="0.35">
      <c r="A2304" s="165" t="s">
        <v>46</v>
      </c>
      <c r="B2304" s="165" t="s">
        <v>47</v>
      </c>
      <c r="C2304" s="166">
        <v>45925</v>
      </c>
      <c r="D2304">
        <v>-26022.841866063864</v>
      </c>
    </row>
    <row r="2305" spans="1:4" x14ac:dyDescent="0.35">
      <c r="A2305" s="165" t="s">
        <v>46</v>
      </c>
      <c r="B2305" s="165" t="s">
        <v>47</v>
      </c>
      <c r="C2305" s="166">
        <v>45955</v>
      </c>
      <c r="D2305">
        <v>-33831.577293509254</v>
      </c>
    </row>
    <row r="2306" spans="1:4" x14ac:dyDescent="0.35">
      <c r="A2306" s="165" t="s">
        <v>46</v>
      </c>
      <c r="B2306" s="165" t="s">
        <v>47</v>
      </c>
      <c r="C2306" s="166">
        <v>45986</v>
      </c>
      <c r="D2306">
        <v>-24045.771978525416</v>
      </c>
    </row>
    <row r="2307" spans="1:4" x14ac:dyDescent="0.35">
      <c r="A2307" s="165" t="s">
        <v>46</v>
      </c>
      <c r="B2307" s="165" t="s">
        <v>47</v>
      </c>
      <c r="C2307" s="166">
        <v>46016</v>
      </c>
      <c r="D2307">
        <v>-25040.678709285086</v>
      </c>
    </row>
    <row r="2308" spans="1:4" x14ac:dyDescent="0.35">
      <c r="A2308" s="165" t="s">
        <v>46</v>
      </c>
      <c r="B2308" s="165" t="s">
        <v>47</v>
      </c>
      <c r="C2308" s="166">
        <v>45683</v>
      </c>
      <c r="D2308">
        <v>-24524.165476055736</v>
      </c>
    </row>
    <row r="2309" spans="1:4" x14ac:dyDescent="0.35">
      <c r="A2309" s="165" t="s">
        <v>46</v>
      </c>
      <c r="B2309" s="165" t="s">
        <v>47</v>
      </c>
      <c r="C2309" s="166">
        <v>45714</v>
      </c>
      <c r="D2309">
        <v>-27377.002391048663</v>
      </c>
    </row>
    <row r="2310" spans="1:4" x14ac:dyDescent="0.35">
      <c r="A2310" s="165" t="s">
        <v>46</v>
      </c>
      <c r="B2310" s="165" t="s">
        <v>47</v>
      </c>
      <c r="C2310" s="166">
        <v>45742</v>
      </c>
      <c r="D2310">
        <v>-30443.352993324082</v>
      </c>
    </row>
    <row r="2311" spans="1:4" x14ac:dyDescent="0.35">
      <c r="A2311" s="165" t="s">
        <v>46</v>
      </c>
      <c r="B2311" s="165" t="s">
        <v>47</v>
      </c>
      <c r="C2311" s="166">
        <v>45773</v>
      </c>
      <c r="D2311">
        <v>-26536.646673915151</v>
      </c>
    </row>
    <row r="2312" spans="1:4" x14ac:dyDescent="0.35">
      <c r="A2312" s="165" t="s">
        <v>46</v>
      </c>
      <c r="B2312" s="165" t="s">
        <v>47</v>
      </c>
      <c r="C2312" s="166">
        <v>45803</v>
      </c>
      <c r="D2312">
        <v>-34926.525294918611</v>
      </c>
    </row>
    <row r="2313" spans="1:4" x14ac:dyDescent="0.35">
      <c r="A2313" s="165" t="s">
        <v>46</v>
      </c>
      <c r="B2313" s="165" t="s">
        <v>47</v>
      </c>
      <c r="C2313" s="166">
        <v>45834</v>
      </c>
      <c r="D2313">
        <v>-25015.745030794267</v>
      </c>
    </row>
    <row r="2314" spans="1:4" x14ac:dyDescent="0.35">
      <c r="A2314" s="165" t="s">
        <v>46</v>
      </c>
      <c r="B2314" s="165" t="s">
        <v>47</v>
      </c>
      <c r="C2314" s="166">
        <v>45864</v>
      </c>
      <c r="D2314">
        <v>-27795.645771142285</v>
      </c>
    </row>
    <row r="2315" spans="1:4" x14ac:dyDescent="0.35">
      <c r="A2315" s="165" t="s">
        <v>46</v>
      </c>
      <c r="B2315" s="165" t="s">
        <v>47</v>
      </c>
      <c r="C2315" s="166">
        <v>45895</v>
      </c>
      <c r="D2315">
        <v>-29420.88031245572</v>
      </c>
    </row>
    <row r="2316" spans="1:4" x14ac:dyDescent="0.35">
      <c r="A2316" s="165" t="s">
        <v>46</v>
      </c>
      <c r="B2316" s="165" t="s">
        <v>47</v>
      </c>
      <c r="C2316" s="166">
        <v>45926</v>
      </c>
      <c r="D2316">
        <v>-27231.042194236165</v>
      </c>
    </row>
    <row r="2317" spans="1:4" x14ac:dyDescent="0.35">
      <c r="A2317" s="165" t="s">
        <v>46</v>
      </c>
      <c r="B2317" s="165" t="s">
        <v>47</v>
      </c>
      <c r="C2317" s="166">
        <v>45956</v>
      </c>
      <c r="D2317">
        <v>-36499.427666574396</v>
      </c>
    </row>
    <row r="2318" spans="1:4" x14ac:dyDescent="0.35">
      <c r="A2318" s="165" t="s">
        <v>46</v>
      </c>
      <c r="B2318" s="165" t="s">
        <v>47</v>
      </c>
      <c r="C2318" s="166">
        <v>45987</v>
      </c>
      <c r="D2318">
        <v>-26358.53198581066</v>
      </c>
    </row>
    <row r="2319" spans="1:4" x14ac:dyDescent="0.35">
      <c r="A2319" s="165" t="s">
        <v>46</v>
      </c>
      <c r="B2319" s="165" t="s">
        <v>47</v>
      </c>
      <c r="C2319" s="166">
        <v>46017</v>
      </c>
      <c r="D2319">
        <v>-27130.118016266941</v>
      </c>
    </row>
    <row r="2320" spans="1:4" x14ac:dyDescent="0.35">
      <c r="A2320" s="165" t="s">
        <v>46</v>
      </c>
      <c r="B2320" s="165" t="s">
        <v>47</v>
      </c>
      <c r="C2320" s="166">
        <v>45684</v>
      </c>
      <c r="D2320">
        <v>-26185.073643460662</v>
      </c>
    </row>
    <row r="2321" spans="1:4" x14ac:dyDescent="0.35">
      <c r="A2321" s="165" t="s">
        <v>46</v>
      </c>
      <c r="B2321" s="165" t="s">
        <v>47</v>
      </c>
      <c r="C2321" s="166">
        <v>45715</v>
      </c>
      <c r="D2321">
        <v>-29132.431083151823</v>
      </c>
    </row>
    <row r="2322" spans="1:4" x14ac:dyDescent="0.35">
      <c r="A2322" s="165" t="s">
        <v>46</v>
      </c>
      <c r="B2322" s="165" t="s">
        <v>47</v>
      </c>
      <c r="C2322" s="166">
        <v>45743</v>
      </c>
      <c r="D2322">
        <v>-32416.670251428513</v>
      </c>
    </row>
    <row r="2323" spans="1:4" x14ac:dyDescent="0.35">
      <c r="A2323" s="165" t="s">
        <v>46</v>
      </c>
      <c r="B2323" s="165" t="s">
        <v>47</v>
      </c>
      <c r="C2323" s="166">
        <v>45774</v>
      </c>
      <c r="D2323">
        <v>-28364.586194783289</v>
      </c>
    </row>
    <row r="2324" spans="1:4" x14ac:dyDescent="0.35">
      <c r="A2324" s="165" t="s">
        <v>46</v>
      </c>
      <c r="B2324" s="165" t="s">
        <v>47</v>
      </c>
      <c r="C2324" s="166">
        <v>45804</v>
      </c>
      <c r="D2324">
        <v>-36881.920511421529</v>
      </c>
    </row>
    <row r="2325" spans="1:4" x14ac:dyDescent="0.35">
      <c r="A2325" s="165" t="s">
        <v>46</v>
      </c>
      <c r="B2325" s="165" t="s">
        <v>47</v>
      </c>
      <c r="C2325" s="166">
        <v>45835</v>
      </c>
      <c r="D2325">
        <v>-26601.148722911559</v>
      </c>
    </row>
    <row r="2326" spans="1:4" x14ac:dyDescent="0.35">
      <c r="A2326" s="165" t="s">
        <v>46</v>
      </c>
      <c r="B2326" s="165" t="s">
        <v>47</v>
      </c>
      <c r="C2326" s="166">
        <v>45865</v>
      </c>
      <c r="D2326">
        <v>-29873.346541101961</v>
      </c>
    </row>
    <row r="2327" spans="1:4" x14ac:dyDescent="0.35">
      <c r="A2327" s="165" t="s">
        <v>46</v>
      </c>
      <c r="B2327" s="165" t="s">
        <v>47</v>
      </c>
      <c r="C2327" s="166">
        <v>45896</v>
      </c>
      <c r="D2327">
        <v>-31722.216776500929</v>
      </c>
    </row>
    <row r="2328" spans="1:4" x14ac:dyDescent="0.35">
      <c r="A2328" s="165" t="s">
        <v>46</v>
      </c>
      <c r="B2328" s="165" t="s">
        <v>47</v>
      </c>
      <c r="C2328" s="166">
        <v>45927</v>
      </c>
      <c r="D2328">
        <v>-28878.080171401834</v>
      </c>
    </row>
    <row r="2329" spans="1:4" x14ac:dyDescent="0.35">
      <c r="A2329" s="165" t="s">
        <v>46</v>
      </c>
      <c r="B2329" s="165" t="s">
        <v>47</v>
      </c>
      <c r="C2329" s="166">
        <v>45957</v>
      </c>
      <c r="D2329">
        <v>-42154.041743434114</v>
      </c>
    </row>
    <row r="2330" spans="1:4" x14ac:dyDescent="0.35">
      <c r="A2330" s="165" t="s">
        <v>46</v>
      </c>
      <c r="B2330" s="165" t="s">
        <v>47</v>
      </c>
      <c r="C2330" s="166">
        <v>45988</v>
      </c>
      <c r="D2330">
        <v>-31760.320154414916</v>
      </c>
    </row>
    <row r="2331" spans="1:4" x14ac:dyDescent="0.35">
      <c r="A2331" s="165" t="s">
        <v>46</v>
      </c>
      <c r="B2331" s="165" t="s">
        <v>47</v>
      </c>
      <c r="C2331" s="166">
        <v>46018</v>
      </c>
      <c r="D2331">
        <v>-32257.795463427334</v>
      </c>
    </row>
    <row r="2332" spans="1:4" x14ac:dyDescent="0.35">
      <c r="A2332" s="165" t="s">
        <v>48</v>
      </c>
      <c r="B2332" s="165" t="s">
        <v>49</v>
      </c>
      <c r="C2332" s="166">
        <v>45676</v>
      </c>
      <c r="D2332">
        <v>-51303.49</v>
      </c>
    </row>
    <row r="2333" spans="1:4" x14ac:dyDescent="0.35">
      <c r="A2333" s="165" t="s">
        <v>48</v>
      </c>
      <c r="B2333" s="165" t="s">
        <v>49</v>
      </c>
      <c r="C2333" s="166">
        <v>45707</v>
      </c>
      <c r="D2333">
        <v>-96566.68</v>
      </c>
    </row>
    <row r="2334" spans="1:4" x14ac:dyDescent="0.35">
      <c r="A2334" s="165" t="s">
        <v>48</v>
      </c>
      <c r="B2334" s="165" t="s">
        <v>49</v>
      </c>
      <c r="C2334" s="166">
        <v>45735</v>
      </c>
      <c r="D2334">
        <v>-48390.63</v>
      </c>
    </row>
    <row r="2335" spans="1:4" x14ac:dyDescent="0.35">
      <c r="A2335" s="165" t="s">
        <v>48</v>
      </c>
      <c r="B2335" s="165" t="s">
        <v>49</v>
      </c>
      <c r="C2335" s="166">
        <v>45766</v>
      </c>
      <c r="D2335">
        <v>-39036.65</v>
      </c>
    </row>
    <row r="2336" spans="1:4" x14ac:dyDescent="0.35">
      <c r="A2336" s="165" t="s">
        <v>48</v>
      </c>
      <c r="B2336" s="165" t="s">
        <v>49</v>
      </c>
      <c r="C2336" s="166">
        <v>45796</v>
      </c>
      <c r="D2336">
        <v>-75252.3</v>
      </c>
    </row>
    <row r="2337" spans="1:4" x14ac:dyDescent="0.35">
      <c r="A2337" s="165" t="s">
        <v>48</v>
      </c>
      <c r="B2337" s="165" t="s">
        <v>49</v>
      </c>
      <c r="C2337" s="166">
        <v>45827</v>
      </c>
      <c r="D2337">
        <v>-122539.64</v>
      </c>
    </row>
    <row r="2338" spans="1:4" x14ac:dyDescent="0.35">
      <c r="A2338" s="165" t="s">
        <v>48</v>
      </c>
      <c r="B2338" s="165" t="s">
        <v>49</v>
      </c>
      <c r="C2338" s="166">
        <v>45857</v>
      </c>
      <c r="D2338">
        <v>-34404.120000000003</v>
      </c>
    </row>
    <row r="2339" spans="1:4" x14ac:dyDescent="0.35">
      <c r="A2339" s="165" t="s">
        <v>48</v>
      </c>
      <c r="B2339" s="165" t="s">
        <v>49</v>
      </c>
      <c r="C2339" s="166">
        <v>45888</v>
      </c>
      <c r="D2339">
        <v>-84647.98</v>
      </c>
    </row>
    <row r="2340" spans="1:4" x14ac:dyDescent="0.35">
      <c r="A2340" s="165" t="s">
        <v>48</v>
      </c>
      <c r="B2340" s="165" t="s">
        <v>49</v>
      </c>
      <c r="C2340" s="166">
        <v>45919</v>
      </c>
      <c r="D2340">
        <v>-43822.31</v>
      </c>
    </row>
    <row r="2341" spans="1:4" x14ac:dyDescent="0.35">
      <c r="A2341" s="165" t="s">
        <v>48</v>
      </c>
      <c r="B2341" s="165" t="s">
        <v>49</v>
      </c>
      <c r="C2341" s="166">
        <v>45949</v>
      </c>
      <c r="D2341">
        <v>-46914.68</v>
      </c>
    </row>
    <row r="2342" spans="1:4" x14ac:dyDescent="0.35">
      <c r="A2342" s="165" t="s">
        <v>48</v>
      </c>
      <c r="B2342" s="165" t="s">
        <v>49</v>
      </c>
      <c r="C2342" s="166">
        <v>45980</v>
      </c>
      <c r="D2342">
        <v>-45209.75</v>
      </c>
    </row>
    <row r="2343" spans="1:4" x14ac:dyDescent="0.35">
      <c r="A2343" s="165" t="s">
        <v>48</v>
      </c>
      <c r="B2343" s="165" t="s">
        <v>49</v>
      </c>
      <c r="C2343" s="166">
        <v>46010</v>
      </c>
      <c r="D2343">
        <v>-45876.54</v>
      </c>
    </row>
    <row r="2344" spans="1:4" x14ac:dyDescent="0.35">
      <c r="A2344" s="165" t="s">
        <v>48</v>
      </c>
      <c r="B2344" s="165" t="s">
        <v>49</v>
      </c>
      <c r="C2344" s="166">
        <v>45677</v>
      </c>
      <c r="D2344">
        <v>-51599.14</v>
      </c>
    </row>
    <row r="2345" spans="1:4" x14ac:dyDescent="0.35">
      <c r="A2345" s="165" t="s">
        <v>48</v>
      </c>
      <c r="B2345" s="165" t="s">
        <v>49</v>
      </c>
      <c r="C2345" s="166">
        <v>45708</v>
      </c>
      <c r="D2345">
        <v>-51393.919999999998</v>
      </c>
    </row>
    <row r="2346" spans="1:4" x14ac:dyDescent="0.35">
      <c r="A2346" s="165" t="s">
        <v>48</v>
      </c>
      <c r="B2346" s="165" t="s">
        <v>49</v>
      </c>
      <c r="C2346" s="166">
        <v>45736</v>
      </c>
      <c r="D2346">
        <v>-100904.38</v>
      </c>
    </row>
    <row r="2347" spans="1:4" x14ac:dyDescent="0.35">
      <c r="A2347" s="165" t="s">
        <v>48</v>
      </c>
      <c r="B2347" s="165" t="s">
        <v>49</v>
      </c>
      <c r="C2347" s="166">
        <v>45767</v>
      </c>
      <c r="D2347">
        <v>-148657.28</v>
      </c>
    </row>
    <row r="2348" spans="1:4" x14ac:dyDescent="0.35">
      <c r="A2348" s="165" t="s">
        <v>48</v>
      </c>
      <c r="B2348" s="165" t="s">
        <v>49</v>
      </c>
      <c r="C2348" s="166">
        <v>45797</v>
      </c>
      <c r="D2348">
        <v>-211785.13</v>
      </c>
    </row>
    <row r="2349" spans="1:4" x14ac:dyDescent="0.35">
      <c r="A2349" s="165" t="s">
        <v>48</v>
      </c>
      <c r="B2349" s="165" t="s">
        <v>49</v>
      </c>
      <c r="C2349" s="166">
        <v>45828</v>
      </c>
      <c r="D2349">
        <v>-259533.54</v>
      </c>
    </row>
    <row r="2350" spans="1:4" x14ac:dyDescent="0.35">
      <c r="A2350" s="165" t="s">
        <v>48</v>
      </c>
      <c r="B2350" s="165" t="s">
        <v>49</v>
      </c>
      <c r="C2350" s="166">
        <v>45858</v>
      </c>
      <c r="D2350">
        <v>-307226.51</v>
      </c>
    </row>
    <row r="2351" spans="1:4" x14ac:dyDescent="0.35">
      <c r="A2351" s="165" t="s">
        <v>48</v>
      </c>
      <c r="B2351" s="165" t="s">
        <v>49</v>
      </c>
      <c r="C2351" s="166">
        <v>45889</v>
      </c>
      <c r="D2351">
        <v>-294303.39</v>
      </c>
    </row>
    <row r="2352" spans="1:4" x14ac:dyDescent="0.35">
      <c r="A2352" s="165" t="s">
        <v>48</v>
      </c>
      <c r="B2352" s="165" t="s">
        <v>49</v>
      </c>
      <c r="C2352" s="166">
        <v>45920</v>
      </c>
      <c r="D2352">
        <v>-50039.79</v>
      </c>
    </row>
    <row r="2353" spans="1:4" x14ac:dyDescent="0.35">
      <c r="A2353" s="165" t="s">
        <v>48</v>
      </c>
      <c r="B2353" s="165" t="s">
        <v>49</v>
      </c>
      <c r="C2353" s="166">
        <v>45950</v>
      </c>
      <c r="D2353">
        <v>-4462.24</v>
      </c>
    </row>
    <row r="2354" spans="1:4" x14ac:dyDescent="0.35">
      <c r="A2354" s="165" t="s">
        <v>48</v>
      </c>
      <c r="B2354" s="165" t="s">
        <v>49</v>
      </c>
      <c r="C2354" s="166">
        <v>45981</v>
      </c>
      <c r="D2354">
        <v>-629</v>
      </c>
    </row>
    <row r="2355" spans="1:4" x14ac:dyDescent="0.35">
      <c r="A2355" s="165" t="s">
        <v>48</v>
      </c>
      <c r="B2355" s="165" t="s">
        <v>49</v>
      </c>
      <c r="C2355" s="166">
        <v>46011</v>
      </c>
      <c r="D2355">
        <v>-111.30999999999993</v>
      </c>
    </row>
    <row r="2356" spans="1:4" x14ac:dyDescent="0.35">
      <c r="A2356" s="165" t="s">
        <v>48</v>
      </c>
      <c r="B2356" s="165" t="s">
        <v>49</v>
      </c>
      <c r="C2356" s="166">
        <v>45678</v>
      </c>
      <c r="D2356">
        <v>-225.15</v>
      </c>
    </row>
    <row r="2357" spans="1:4" x14ac:dyDescent="0.35">
      <c r="A2357" s="165" t="s">
        <v>48</v>
      </c>
      <c r="B2357" s="165" t="s">
        <v>49</v>
      </c>
      <c r="C2357" s="166">
        <v>45709</v>
      </c>
      <c r="D2357">
        <v>-2245.65</v>
      </c>
    </row>
    <row r="2358" spans="1:4" x14ac:dyDescent="0.35">
      <c r="A2358" s="165" t="s">
        <v>48</v>
      </c>
      <c r="B2358" s="165" t="s">
        <v>49</v>
      </c>
      <c r="C2358" s="166">
        <v>45737</v>
      </c>
      <c r="D2358">
        <v>-463.1</v>
      </c>
    </row>
    <row r="2359" spans="1:4" x14ac:dyDescent="0.35">
      <c r="A2359" s="165" t="s">
        <v>48</v>
      </c>
      <c r="B2359" s="165" t="s">
        <v>49</v>
      </c>
      <c r="C2359" s="166">
        <v>45768</v>
      </c>
      <c r="D2359">
        <v>-2606.56</v>
      </c>
    </row>
    <row r="2360" spans="1:4" x14ac:dyDescent="0.35">
      <c r="A2360" s="165" t="s">
        <v>48</v>
      </c>
      <c r="B2360" s="165" t="s">
        <v>49</v>
      </c>
      <c r="C2360" s="166">
        <v>45798</v>
      </c>
      <c r="D2360">
        <v>-3856.56</v>
      </c>
    </row>
    <row r="2361" spans="1:4" x14ac:dyDescent="0.35">
      <c r="A2361" s="165" t="s">
        <v>48</v>
      </c>
      <c r="B2361" s="165" t="s">
        <v>49</v>
      </c>
      <c r="C2361" s="166">
        <v>45829</v>
      </c>
      <c r="D2361">
        <v>-852.75</v>
      </c>
    </row>
    <row r="2362" spans="1:4" x14ac:dyDescent="0.35">
      <c r="A2362" s="165" t="s">
        <v>48</v>
      </c>
      <c r="B2362" s="165" t="s">
        <v>49</v>
      </c>
      <c r="C2362" s="166">
        <v>45859</v>
      </c>
      <c r="D2362">
        <v>-2279.2399999999998</v>
      </c>
    </row>
    <row r="2363" spans="1:4" x14ac:dyDescent="0.35">
      <c r="A2363" s="165" t="s">
        <v>48</v>
      </c>
      <c r="B2363" s="165" t="s">
        <v>49</v>
      </c>
      <c r="C2363" s="166">
        <v>45890</v>
      </c>
      <c r="D2363">
        <v>-347.33</v>
      </c>
    </row>
    <row r="2364" spans="1:4" x14ac:dyDescent="0.35">
      <c r="A2364" s="165" t="s">
        <v>48</v>
      </c>
      <c r="B2364" s="165" t="s">
        <v>49</v>
      </c>
      <c r="C2364" s="166">
        <v>45921</v>
      </c>
      <c r="D2364">
        <v>-2151.46</v>
      </c>
    </row>
    <row r="2365" spans="1:4" x14ac:dyDescent="0.35">
      <c r="A2365" s="165" t="s">
        <v>48</v>
      </c>
      <c r="B2365" s="165" t="s">
        <v>49</v>
      </c>
      <c r="C2365" s="166">
        <v>45951</v>
      </c>
      <c r="D2365">
        <v>-48988.65</v>
      </c>
    </row>
    <row r="2366" spans="1:4" x14ac:dyDescent="0.35">
      <c r="A2366" s="165" t="s">
        <v>48</v>
      </c>
      <c r="B2366" s="165" t="s">
        <v>49</v>
      </c>
      <c r="C2366" s="166">
        <v>45991</v>
      </c>
      <c r="D2366">
        <v>-44896.71</v>
      </c>
    </row>
    <row r="2367" spans="1:4" x14ac:dyDescent="0.35">
      <c r="A2367" s="165" t="s">
        <v>48</v>
      </c>
      <c r="B2367" s="165" t="s">
        <v>49</v>
      </c>
      <c r="C2367" s="166">
        <v>46022</v>
      </c>
      <c r="D2367">
        <v>-45019.08</v>
      </c>
    </row>
    <row r="2368" spans="1:4" x14ac:dyDescent="0.35">
      <c r="A2368" s="165" t="s">
        <v>48</v>
      </c>
      <c r="B2368" s="165" t="s">
        <v>49</v>
      </c>
      <c r="C2368" s="166">
        <v>45679</v>
      </c>
      <c r="D2368">
        <v>-59048.01</v>
      </c>
    </row>
    <row r="2369" spans="1:4" x14ac:dyDescent="0.35">
      <c r="A2369" s="165" t="s">
        <v>48</v>
      </c>
      <c r="B2369" s="165" t="s">
        <v>49</v>
      </c>
      <c r="C2369" s="166">
        <v>45710</v>
      </c>
      <c r="D2369">
        <v>-66286.64</v>
      </c>
    </row>
    <row r="2370" spans="1:4" x14ac:dyDescent="0.35">
      <c r="A2370" s="165" t="s">
        <v>48</v>
      </c>
      <c r="B2370" s="165" t="s">
        <v>49</v>
      </c>
      <c r="C2370" s="166">
        <v>45738</v>
      </c>
      <c r="D2370">
        <v>-57208.52</v>
      </c>
    </row>
    <row r="2371" spans="1:4" x14ac:dyDescent="0.35">
      <c r="A2371" s="165" t="s">
        <v>48</v>
      </c>
      <c r="B2371" s="165" t="s">
        <v>49</v>
      </c>
      <c r="C2371" s="166">
        <v>45769</v>
      </c>
      <c r="D2371">
        <v>-71386.259999999995</v>
      </c>
    </row>
    <row r="2372" spans="1:4" x14ac:dyDescent="0.35">
      <c r="A2372" s="165" t="s">
        <v>48</v>
      </c>
      <c r="B2372" s="165" t="s">
        <v>49</v>
      </c>
      <c r="C2372" s="166">
        <v>45799</v>
      </c>
      <c r="D2372">
        <v>-66421.83</v>
      </c>
    </row>
    <row r="2373" spans="1:4" x14ac:dyDescent="0.35">
      <c r="A2373" s="165" t="s">
        <v>48</v>
      </c>
      <c r="B2373" s="165" t="s">
        <v>49</v>
      </c>
      <c r="C2373" s="166">
        <v>45830</v>
      </c>
      <c r="D2373">
        <v>-65097.46</v>
      </c>
    </row>
    <row r="2374" spans="1:4" x14ac:dyDescent="0.35">
      <c r="A2374" s="165" t="s">
        <v>48</v>
      </c>
      <c r="B2374" s="165" t="s">
        <v>49</v>
      </c>
      <c r="C2374" s="166">
        <v>45860</v>
      </c>
      <c r="D2374">
        <v>-54362.77</v>
      </c>
    </row>
    <row r="2375" spans="1:4" x14ac:dyDescent="0.35">
      <c r="A2375" s="165" t="s">
        <v>48</v>
      </c>
      <c r="B2375" s="165" t="s">
        <v>49</v>
      </c>
      <c r="C2375" s="166">
        <v>45891</v>
      </c>
      <c r="D2375">
        <v>-70343.87</v>
      </c>
    </row>
    <row r="2376" spans="1:4" x14ac:dyDescent="0.35">
      <c r="A2376" s="165" t="s">
        <v>48</v>
      </c>
      <c r="B2376" s="165" t="s">
        <v>49</v>
      </c>
      <c r="C2376" s="166">
        <v>45922</v>
      </c>
      <c r="D2376">
        <v>-66476.56</v>
      </c>
    </row>
    <row r="2377" spans="1:4" x14ac:dyDescent="0.35">
      <c r="A2377" s="165" t="s">
        <v>48</v>
      </c>
      <c r="B2377" s="165" t="s">
        <v>49</v>
      </c>
      <c r="C2377" s="166">
        <v>45952</v>
      </c>
      <c r="D2377">
        <v>-64074.78</v>
      </c>
    </row>
    <row r="2378" spans="1:4" x14ac:dyDescent="0.35">
      <c r="A2378" s="165" t="s">
        <v>48</v>
      </c>
      <c r="B2378" s="165" t="s">
        <v>49</v>
      </c>
      <c r="C2378" s="166">
        <v>45983</v>
      </c>
      <c r="D2378">
        <v>-64088.69</v>
      </c>
    </row>
    <row r="2379" spans="1:4" x14ac:dyDescent="0.35">
      <c r="A2379" s="165" t="s">
        <v>48</v>
      </c>
      <c r="B2379" s="165" t="s">
        <v>49</v>
      </c>
      <c r="C2379" s="166">
        <v>46013</v>
      </c>
      <c r="D2379">
        <v>-34183.870000000003</v>
      </c>
    </row>
    <row r="2380" spans="1:4" x14ac:dyDescent="0.35">
      <c r="A2380" s="165" t="s">
        <v>48</v>
      </c>
      <c r="B2380" s="165" t="s">
        <v>49</v>
      </c>
      <c r="C2380" s="166">
        <v>45680</v>
      </c>
      <c r="D2380">
        <v>-91561.94</v>
      </c>
    </row>
    <row r="2381" spans="1:4" x14ac:dyDescent="0.35">
      <c r="A2381" s="165" t="s">
        <v>48</v>
      </c>
      <c r="B2381" s="165" t="s">
        <v>49</v>
      </c>
      <c r="C2381" s="166">
        <v>45711</v>
      </c>
      <c r="D2381">
        <v>-65132.47</v>
      </c>
    </row>
    <row r="2382" spans="1:4" x14ac:dyDescent="0.35">
      <c r="A2382" s="165" t="s">
        <v>48</v>
      </c>
      <c r="B2382" s="165" t="s">
        <v>49</v>
      </c>
      <c r="C2382" s="166">
        <v>45739</v>
      </c>
      <c r="D2382">
        <v>-53397.87</v>
      </c>
    </row>
    <row r="2383" spans="1:4" x14ac:dyDescent="0.35">
      <c r="A2383" s="165" t="s">
        <v>48</v>
      </c>
      <c r="B2383" s="165" t="s">
        <v>49</v>
      </c>
      <c r="C2383" s="166">
        <v>45770</v>
      </c>
      <c r="D2383">
        <v>-110191.89</v>
      </c>
    </row>
    <row r="2384" spans="1:4" x14ac:dyDescent="0.35">
      <c r="A2384" s="165" t="s">
        <v>48</v>
      </c>
      <c r="B2384" s="165" t="s">
        <v>49</v>
      </c>
      <c r="C2384" s="166">
        <v>45800</v>
      </c>
      <c r="D2384">
        <v>-62938.62</v>
      </c>
    </row>
    <row r="2385" spans="1:4" x14ac:dyDescent="0.35">
      <c r="A2385" s="165" t="s">
        <v>48</v>
      </c>
      <c r="B2385" s="165" t="s">
        <v>49</v>
      </c>
      <c r="C2385" s="166">
        <v>45831</v>
      </c>
      <c r="D2385">
        <v>-117899.72</v>
      </c>
    </row>
    <row r="2386" spans="1:4" x14ac:dyDescent="0.35">
      <c r="A2386" s="165" t="s">
        <v>48</v>
      </c>
      <c r="B2386" s="165" t="s">
        <v>49</v>
      </c>
      <c r="C2386" s="166">
        <v>45861</v>
      </c>
      <c r="D2386">
        <v>-80465.19</v>
      </c>
    </row>
    <row r="2387" spans="1:4" x14ac:dyDescent="0.35">
      <c r="A2387" s="165" t="s">
        <v>48</v>
      </c>
      <c r="B2387" s="165" t="s">
        <v>49</v>
      </c>
      <c r="C2387" s="166">
        <v>45892</v>
      </c>
      <c r="D2387">
        <v>-73409.95</v>
      </c>
    </row>
    <row r="2388" spans="1:4" x14ac:dyDescent="0.35">
      <c r="A2388" s="165" t="s">
        <v>48</v>
      </c>
      <c r="B2388" s="165" t="s">
        <v>49</v>
      </c>
      <c r="C2388" s="166">
        <v>45923</v>
      </c>
      <c r="D2388">
        <v>-83266.080000000002</v>
      </c>
    </row>
    <row r="2389" spans="1:4" x14ac:dyDescent="0.35">
      <c r="A2389" s="165" t="s">
        <v>48</v>
      </c>
      <c r="B2389" s="165" t="s">
        <v>49</v>
      </c>
      <c r="C2389" s="166">
        <v>45953</v>
      </c>
      <c r="D2389">
        <v>-69126.25</v>
      </c>
    </row>
    <row r="2390" spans="1:4" x14ac:dyDescent="0.35">
      <c r="A2390" s="165" t="s">
        <v>48</v>
      </c>
      <c r="B2390" s="165" t="s">
        <v>49</v>
      </c>
      <c r="C2390" s="166">
        <v>45984</v>
      </c>
      <c r="D2390">
        <v>-76110.95</v>
      </c>
    </row>
    <row r="2391" spans="1:4" x14ac:dyDescent="0.35">
      <c r="A2391" s="165" t="s">
        <v>48</v>
      </c>
      <c r="B2391" s="165" t="s">
        <v>49</v>
      </c>
      <c r="C2391" s="166">
        <v>46014</v>
      </c>
      <c r="D2391">
        <v>-139378.29999999999</v>
      </c>
    </row>
    <row r="2392" spans="1:4" x14ac:dyDescent="0.35">
      <c r="A2392" s="165" t="s">
        <v>48</v>
      </c>
      <c r="B2392" s="165" t="s">
        <v>49</v>
      </c>
      <c r="C2392" s="166">
        <v>45681</v>
      </c>
      <c r="D2392">
        <v>-228844.14</v>
      </c>
    </row>
    <row r="2393" spans="1:4" x14ac:dyDescent="0.35">
      <c r="A2393" s="165" t="s">
        <v>48</v>
      </c>
      <c r="B2393" s="165" t="s">
        <v>49</v>
      </c>
      <c r="C2393" s="166">
        <v>45712</v>
      </c>
      <c r="D2393">
        <v>-241901.26</v>
      </c>
    </row>
    <row r="2394" spans="1:4" x14ac:dyDescent="0.35">
      <c r="A2394" s="165" t="s">
        <v>48</v>
      </c>
      <c r="B2394" s="165" t="s">
        <v>49</v>
      </c>
      <c r="C2394" s="166">
        <v>45740</v>
      </c>
      <c r="D2394">
        <v>-235005.95</v>
      </c>
    </row>
    <row r="2395" spans="1:4" x14ac:dyDescent="0.35">
      <c r="A2395" s="165" t="s">
        <v>48</v>
      </c>
      <c r="B2395" s="165" t="s">
        <v>49</v>
      </c>
      <c r="C2395" s="166">
        <v>45771</v>
      </c>
      <c r="D2395">
        <v>-233840.84</v>
      </c>
    </row>
    <row r="2396" spans="1:4" x14ac:dyDescent="0.35">
      <c r="A2396" s="165" t="s">
        <v>48</v>
      </c>
      <c r="B2396" s="165" t="s">
        <v>49</v>
      </c>
      <c r="C2396" s="166">
        <v>45801</v>
      </c>
      <c r="D2396">
        <v>-328384.90999999997</v>
      </c>
    </row>
    <row r="2397" spans="1:4" x14ac:dyDescent="0.35">
      <c r="A2397" s="165" t="s">
        <v>48</v>
      </c>
      <c r="B2397" s="165" t="s">
        <v>49</v>
      </c>
      <c r="C2397" s="166">
        <v>45832</v>
      </c>
      <c r="D2397">
        <v>-91421.2</v>
      </c>
    </row>
    <row r="2398" spans="1:4" x14ac:dyDescent="0.35">
      <c r="A2398" s="165" t="s">
        <v>48</v>
      </c>
      <c r="B2398" s="165" t="s">
        <v>49</v>
      </c>
      <c r="C2398" s="166">
        <v>45862</v>
      </c>
      <c r="D2398">
        <v>-82488.37</v>
      </c>
    </row>
    <row r="2399" spans="1:4" x14ac:dyDescent="0.35">
      <c r="A2399" s="165" t="s">
        <v>48</v>
      </c>
      <c r="B2399" s="165" t="s">
        <v>49</v>
      </c>
      <c r="C2399" s="166">
        <v>45893</v>
      </c>
      <c r="D2399">
        <v>-4499.59</v>
      </c>
    </row>
    <row r="2400" spans="1:4" x14ac:dyDescent="0.35">
      <c r="A2400" s="165" t="s">
        <v>48</v>
      </c>
      <c r="B2400" s="165" t="s">
        <v>49</v>
      </c>
      <c r="C2400" s="166">
        <v>45924</v>
      </c>
      <c r="D2400">
        <v>-95284.11</v>
      </c>
    </row>
    <row r="2401" spans="1:4" x14ac:dyDescent="0.35">
      <c r="A2401" s="165" t="s">
        <v>48</v>
      </c>
      <c r="B2401" s="165" t="s">
        <v>49</v>
      </c>
      <c r="C2401" s="166">
        <v>45954</v>
      </c>
      <c r="D2401">
        <v>-91913.15</v>
      </c>
    </row>
    <row r="2402" spans="1:4" x14ac:dyDescent="0.35">
      <c r="A2402" s="165" t="s">
        <v>48</v>
      </c>
      <c r="B2402" s="165" t="s">
        <v>49</v>
      </c>
      <c r="C2402" s="166">
        <v>45985</v>
      </c>
      <c r="D2402">
        <v>-85895.75</v>
      </c>
    </row>
    <row r="2403" spans="1:4" x14ac:dyDescent="0.35">
      <c r="A2403" s="165" t="s">
        <v>48</v>
      </c>
      <c r="B2403" s="165" t="s">
        <v>49</v>
      </c>
      <c r="C2403" s="166">
        <v>46015</v>
      </c>
      <c r="D2403">
        <v>0</v>
      </c>
    </row>
    <row r="2404" spans="1:4" x14ac:dyDescent="0.35">
      <c r="A2404" s="165" t="s">
        <v>48</v>
      </c>
      <c r="B2404" s="165" t="s">
        <v>49</v>
      </c>
      <c r="C2404" s="166">
        <v>45682</v>
      </c>
      <c r="D2404">
        <v>-69201.649999999994</v>
      </c>
    </row>
    <row r="2405" spans="1:4" x14ac:dyDescent="0.35">
      <c r="A2405" s="165" t="s">
        <v>48</v>
      </c>
      <c r="B2405" s="165" t="s">
        <v>49</v>
      </c>
      <c r="C2405" s="166">
        <v>45713</v>
      </c>
      <c r="D2405">
        <v>-6204.4399999999905</v>
      </c>
    </row>
    <row r="2406" spans="1:4" x14ac:dyDescent="0.35">
      <c r="A2406" s="165" t="s">
        <v>48</v>
      </c>
      <c r="B2406" s="165" t="s">
        <v>49</v>
      </c>
      <c r="C2406" s="166">
        <v>45741</v>
      </c>
      <c r="D2406">
        <v>-11322.03999999999</v>
      </c>
    </row>
    <row r="2407" spans="1:4" x14ac:dyDescent="0.35">
      <c r="A2407" s="165" t="s">
        <v>48</v>
      </c>
      <c r="B2407" s="165" t="s">
        <v>49</v>
      </c>
      <c r="C2407" s="166">
        <v>45772</v>
      </c>
      <c r="D2407">
        <v>-1754.0299999999907</v>
      </c>
    </row>
    <row r="2408" spans="1:4" x14ac:dyDescent="0.35">
      <c r="A2408" s="165" t="s">
        <v>48</v>
      </c>
      <c r="B2408" s="165" t="s">
        <v>49</v>
      </c>
      <c r="C2408" s="166">
        <v>45802</v>
      </c>
      <c r="D2408">
        <v>-61442.507281862228</v>
      </c>
    </row>
    <row r="2409" spans="1:4" x14ac:dyDescent="0.35">
      <c r="A2409" s="165" t="s">
        <v>48</v>
      </c>
      <c r="B2409" s="165" t="s">
        <v>49</v>
      </c>
      <c r="C2409" s="166">
        <v>45833</v>
      </c>
      <c r="D2409">
        <v>-63383.499740195562</v>
      </c>
    </row>
    <row r="2410" spans="1:4" x14ac:dyDescent="0.35">
      <c r="A2410" s="165" t="s">
        <v>48</v>
      </c>
      <c r="B2410" s="165" t="s">
        <v>49</v>
      </c>
      <c r="C2410" s="166">
        <v>45863</v>
      </c>
      <c r="D2410">
        <v>-66307.025073528901</v>
      </c>
    </row>
    <row r="2411" spans="1:4" x14ac:dyDescent="0.35">
      <c r="A2411" s="165" t="s">
        <v>48</v>
      </c>
      <c r="B2411" s="165" t="s">
        <v>49</v>
      </c>
      <c r="C2411" s="166">
        <v>45894</v>
      </c>
      <c r="D2411">
        <v>-65712.005073528897</v>
      </c>
    </row>
    <row r="2412" spans="1:4" x14ac:dyDescent="0.35">
      <c r="A2412" s="165" t="s">
        <v>48</v>
      </c>
      <c r="B2412" s="165" t="s">
        <v>49</v>
      </c>
      <c r="C2412" s="166">
        <v>45925</v>
      </c>
      <c r="D2412">
        <v>-61903.141323528893</v>
      </c>
    </row>
    <row r="2413" spans="1:4" x14ac:dyDescent="0.35">
      <c r="A2413" s="165" t="s">
        <v>48</v>
      </c>
      <c r="B2413" s="165" t="s">
        <v>49</v>
      </c>
      <c r="C2413" s="166">
        <v>45955</v>
      </c>
      <c r="D2413">
        <v>-62978.678823528899</v>
      </c>
    </row>
    <row r="2414" spans="1:4" x14ac:dyDescent="0.35">
      <c r="A2414" s="165" t="s">
        <v>48</v>
      </c>
      <c r="B2414" s="165" t="s">
        <v>49</v>
      </c>
      <c r="C2414" s="166">
        <v>45986</v>
      </c>
      <c r="D2414">
        <v>-63466.422573528893</v>
      </c>
    </row>
    <row r="2415" spans="1:4" x14ac:dyDescent="0.35">
      <c r="A2415" s="165" t="s">
        <v>48</v>
      </c>
      <c r="B2415" s="165" t="s">
        <v>49</v>
      </c>
      <c r="C2415" s="166">
        <v>46016</v>
      </c>
      <c r="D2415">
        <v>-62622.250698528893</v>
      </c>
    </row>
    <row r="2416" spans="1:4" x14ac:dyDescent="0.35">
      <c r="A2416" s="165" t="s">
        <v>48</v>
      </c>
      <c r="B2416" s="165" t="s">
        <v>49</v>
      </c>
      <c r="C2416" s="166">
        <v>45683</v>
      </c>
      <c r="D2416">
        <v>-63878.911245602954</v>
      </c>
    </row>
    <row r="2417" spans="1:4" x14ac:dyDescent="0.35">
      <c r="A2417" s="165" t="s">
        <v>48</v>
      </c>
      <c r="B2417" s="165" t="s">
        <v>49</v>
      </c>
      <c r="C2417" s="166">
        <v>45714</v>
      </c>
      <c r="D2417">
        <v>-64144.771245602955</v>
      </c>
    </row>
    <row r="2418" spans="1:4" x14ac:dyDescent="0.35">
      <c r="A2418" s="165" t="s">
        <v>48</v>
      </c>
      <c r="B2418" s="165" t="s">
        <v>49</v>
      </c>
      <c r="C2418" s="166">
        <v>45742</v>
      </c>
      <c r="D2418">
        <v>-65701.951245602948</v>
      </c>
    </row>
    <row r="2419" spans="1:4" x14ac:dyDescent="0.35">
      <c r="A2419" s="165" t="s">
        <v>48</v>
      </c>
      <c r="B2419" s="165" t="s">
        <v>49</v>
      </c>
      <c r="C2419" s="166">
        <v>45773</v>
      </c>
      <c r="D2419">
        <v>-65600.671245602949</v>
      </c>
    </row>
    <row r="2420" spans="1:4" x14ac:dyDescent="0.35">
      <c r="A2420" s="165" t="s">
        <v>48</v>
      </c>
      <c r="B2420" s="165" t="s">
        <v>49</v>
      </c>
      <c r="C2420" s="166">
        <v>45803</v>
      </c>
      <c r="D2420">
        <v>-68259.271245602955</v>
      </c>
    </row>
    <row r="2421" spans="1:4" x14ac:dyDescent="0.35">
      <c r="A2421" s="165" t="s">
        <v>48</v>
      </c>
      <c r="B2421" s="165" t="s">
        <v>49</v>
      </c>
      <c r="C2421" s="166">
        <v>45834</v>
      </c>
      <c r="D2421">
        <v>-69620.221245602952</v>
      </c>
    </row>
    <row r="2422" spans="1:4" x14ac:dyDescent="0.35">
      <c r="A2422" s="165" t="s">
        <v>48</v>
      </c>
      <c r="B2422" s="165" t="s">
        <v>49</v>
      </c>
      <c r="C2422" s="166">
        <v>45864</v>
      </c>
      <c r="D2422">
        <v>-68955.571245602958</v>
      </c>
    </row>
    <row r="2423" spans="1:4" x14ac:dyDescent="0.35">
      <c r="A2423" s="165" t="s">
        <v>48</v>
      </c>
      <c r="B2423" s="165" t="s">
        <v>49</v>
      </c>
      <c r="C2423" s="166">
        <v>45895</v>
      </c>
      <c r="D2423">
        <v>-68778.331245602953</v>
      </c>
    </row>
    <row r="2424" spans="1:4" x14ac:dyDescent="0.35">
      <c r="A2424" s="165" t="s">
        <v>48</v>
      </c>
      <c r="B2424" s="165" t="s">
        <v>49</v>
      </c>
      <c r="C2424" s="166">
        <v>45926</v>
      </c>
      <c r="D2424">
        <v>-65600.671245602949</v>
      </c>
    </row>
    <row r="2425" spans="1:4" x14ac:dyDescent="0.35">
      <c r="A2425" s="165" t="s">
        <v>48</v>
      </c>
      <c r="B2425" s="165" t="s">
        <v>49</v>
      </c>
      <c r="C2425" s="166">
        <v>45956</v>
      </c>
      <c r="D2425">
        <v>-65917.171245602949</v>
      </c>
    </row>
    <row r="2426" spans="1:4" x14ac:dyDescent="0.35">
      <c r="A2426" s="165" t="s">
        <v>48</v>
      </c>
      <c r="B2426" s="165" t="s">
        <v>49</v>
      </c>
      <c r="C2426" s="166">
        <v>45987</v>
      </c>
      <c r="D2426">
        <v>-65372.791245602952</v>
      </c>
    </row>
    <row r="2427" spans="1:4" x14ac:dyDescent="0.35">
      <c r="A2427" s="165" t="s">
        <v>48</v>
      </c>
      <c r="B2427" s="165" t="s">
        <v>49</v>
      </c>
      <c r="C2427" s="166">
        <v>46017</v>
      </c>
      <c r="D2427">
        <v>-63802.951245602955</v>
      </c>
    </row>
    <row r="2428" spans="1:4" x14ac:dyDescent="0.35">
      <c r="A2428" s="165" t="s">
        <v>48</v>
      </c>
      <c r="B2428" s="165" t="s">
        <v>49</v>
      </c>
      <c r="C2428" s="166">
        <v>45684</v>
      </c>
      <c r="D2428">
        <v>-69261.525464291626</v>
      </c>
    </row>
    <row r="2429" spans="1:4" x14ac:dyDescent="0.35">
      <c r="A2429" s="165" t="s">
        <v>48</v>
      </c>
      <c r="B2429" s="165" t="s">
        <v>49</v>
      </c>
      <c r="C2429" s="166">
        <v>45715</v>
      </c>
      <c r="D2429">
        <v>-69527.385464291641</v>
      </c>
    </row>
    <row r="2430" spans="1:4" x14ac:dyDescent="0.35">
      <c r="A2430" s="165" t="s">
        <v>48</v>
      </c>
      <c r="B2430" s="165" t="s">
        <v>49</v>
      </c>
      <c r="C2430" s="166">
        <v>45743</v>
      </c>
      <c r="D2430">
        <v>-71084.565464291634</v>
      </c>
    </row>
    <row r="2431" spans="1:4" x14ac:dyDescent="0.35">
      <c r="A2431" s="165" t="s">
        <v>48</v>
      </c>
      <c r="B2431" s="165" t="s">
        <v>49</v>
      </c>
      <c r="C2431" s="166">
        <v>45774</v>
      </c>
      <c r="D2431">
        <v>-70983.285464291635</v>
      </c>
    </row>
    <row r="2432" spans="1:4" x14ac:dyDescent="0.35">
      <c r="A2432" s="165" t="s">
        <v>48</v>
      </c>
      <c r="B2432" s="165" t="s">
        <v>49</v>
      </c>
      <c r="C2432" s="166">
        <v>45804</v>
      </c>
      <c r="D2432">
        <v>-73641.885464291641</v>
      </c>
    </row>
    <row r="2433" spans="1:4" x14ac:dyDescent="0.35">
      <c r="A2433" s="165" t="s">
        <v>48</v>
      </c>
      <c r="B2433" s="165" t="s">
        <v>49</v>
      </c>
      <c r="C2433" s="166">
        <v>45835</v>
      </c>
      <c r="D2433">
        <v>-75002.835464291624</v>
      </c>
    </row>
    <row r="2434" spans="1:4" x14ac:dyDescent="0.35">
      <c r="A2434" s="165" t="s">
        <v>48</v>
      </c>
      <c r="B2434" s="165" t="s">
        <v>49</v>
      </c>
      <c r="C2434" s="166">
        <v>45865</v>
      </c>
      <c r="D2434">
        <v>-74338.18546429163</v>
      </c>
    </row>
    <row r="2435" spans="1:4" x14ac:dyDescent="0.35">
      <c r="A2435" s="165" t="s">
        <v>48</v>
      </c>
      <c r="B2435" s="165" t="s">
        <v>49</v>
      </c>
      <c r="C2435" s="166">
        <v>45896</v>
      </c>
      <c r="D2435">
        <v>-74160.945464291639</v>
      </c>
    </row>
    <row r="2436" spans="1:4" x14ac:dyDescent="0.35">
      <c r="A2436" s="165" t="s">
        <v>48</v>
      </c>
      <c r="B2436" s="165" t="s">
        <v>49</v>
      </c>
      <c r="C2436" s="166">
        <v>45927</v>
      </c>
      <c r="D2436">
        <v>-70983.285464291635</v>
      </c>
    </row>
    <row r="2437" spans="1:4" x14ac:dyDescent="0.35">
      <c r="A2437" s="165" t="s">
        <v>48</v>
      </c>
      <c r="B2437" s="165" t="s">
        <v>49</v>
      </c>
      <c r="C2437" s="166">
        <v>45957</v>
      </c>
      <c r="D2437">
        <v>-71299.785464291635</v>
      </c>
    </row>
    <row r="2438" spans="1:4" x14ac:dyDescent="0.35">
      <c r="A2438" s="165" t="s">
        <v>48</v>
      </c>
      <c r="B2438" s="165" t="s">
        <v>49</v>
      </c>
      <c r="C2438" s="166">
        <v>45988</v>
      </c>
      <c r="D2438">
        <v>-70755.405464291631</v>
      </c>
    </row>
    <row r="2439" spans="1:4" x14ac:dyDescent="0.35">
      <c r="A2439" s="165" t="s">
        <v>48</v>
      </c>
      <c r="B2439" s="165" t="s">
        <v>49</v>
      </c>
      <c r="C2439" s="166">
        <v>46018</v>
      </c>
      <c r="D2439">
        <v>-69185.565464291634</v>
      </c>
    </row>
    <row r="2440" spans="1:4" x14ac:dyDescent="0.35">
      <c r="A2440" s="165" t="s">
        <v>50</v>
      </c>
      <c r="B2440" s="165" t="s">
        <v>51</v>
      </c>
      <c r="C2440" s="166">
        <v>45735</v>
      </c>
      <c r="D2440">
        <v>-10910.29</v>
      </c>
    </row>
    <row r="2441" spans="1:4" x14ac:dyDescent="0.35">
      <c r="A2441" s="165" t="s">
        <v>50</v>
      </c>
      <c r="B2441" s="165" t="s">
        <v>51</v>
      </c>
      <c r="C2441" s="166">
        <v>45766</v>
      </c>
      <c r="D2441">
        <v>-10910.29</v>
      </c>
    </row>
    <row r="2442" spans="1:4" x14ac:dyDescent="0.35">
      <c r="A2442" s="165" t="s">
        <v>50</v>
      </c>
      <c r="B2442" s="165" t="s">
        <v>51</v>
      </c>
      <c r="C2442" s="166">
        <v>45796</v>
      </c>
      <c r="D2442">
        <v>-21820.58</v>
      </c>
    </row>
    <row r="2443" spans="1:4" x14ac:dyDescent="0.35">
      <c r="A2443" s="165" t="s">
        <v>50</v>
      </c>
      <c r="B2443" s="165" t="s">
        <v>51</v>
      </c>
      <c r="C2443" s="166">
        <v>45827</v>
      </c>
      <c r="D2443">
        <v>-32730.87</v>
      </c>
    </row>
    <row r="2444" spans="1:4" x14ac:dyDescent="0.35">
      <c r="A2444" s="165" t="s">
        <v>50</v>
      </c>
      <c r="B2444" s="165" t="s">
        <v>51</v>
      </c>
      <c r="C2444" s="166">
        <v>45857</v>
      </c>
      <c r="D2444">
        <v>-10910.29</v>
      </c>
    </row>
    <row r="2445" spans="1:4" x14ac:dyDescent="0.35">
      <c r="A2445" s="165" t="s">
        <v>50</v>
      </c>
      <c r="B2445" s="165" t="s">
        <v>51</v>
      </c>
      <c r="C2445" s="166">
        <v>45888</v>
      </c>
      <c r="D2445">
        <v>0</v>
      </c>
    </row>
    <row r="2446" spans="1:4" x14ac:dyDescent="0.35">
      <c r="A2446" s="165" t="s">
        <v>50</v>
      </c>
      <c r="B2446" s="165" t="s">
        <v>51</v>
      </c>
      <c r="C2446" s="166">
        <v>45919</v>
      </c>
      <c r="D2446">
        <v>0</v>
      </c>
    </row>
    <row r="2447" spans="1:4" x14ac:dyDescent="0.35">
      <c r="A2447" s="165" t="s">
        <v>50</v>
      </c>
      <c r="B2447" s="165" t="s">
        <v>51</v>
      </c>
      <c r="C2447" s="166">
        <v>45949</v>
      </c>
      <c r="D2447">
        <v>0</v>
      </c>
    </row>
    <row r="2448" spans="1:4" x14ac:dyDescent="0.35">
      <c r="A2448" s="165" t="s">
        <v>50</v>
      </c>
      <c r="B2448" s="165" t="s">
        <v>51</v>
      </c>
      <c r="C2448" s="166">
        <v>45980</v>
      </c>
      <c r="D2448">
        <v>0</v>
      </c>
    </row>
    <row r="2449" spans="1:4" x14ac:dyDescent="0.35">
      <c r="A2449" s="165" t="s">
        <v>50</v>
      </c>
      <c r="B2449" s="165" t="s">
        <v>51</v>
      </c>
      <c r="C2449" s="166">
        <v>46010</v>
      </c>
      <c r="D2449">
        <v>0</v>
      </c>
    </row>
    <row r="2450" spans="1:4" x14ac:dyDescent="0.35">
      <c r="A2450" s="165" t="s">
        <v>50</v>
      </c>
      <c r="B2450" s="165" t="s">
        <v>51</v>
      </c>
      <c r="C2450" s="166">
        <v>45981</v>
      </c>
      <c r="D2450">
        <v>0</v>
      </c>
    </row>
    <row r="2451" spans="1:4" x14ac:dyDescent="0.35">
      <c r="A2451" s="165" t="s">
        <v>50</v>
      </c>
      <c r="B2451" s="165" t="s">
        <v>51</v>
      </c>
      <c r="C2451" s="166">
        <v>46011</v>
      </c>
      <c r="D2451">
        <v>0</v>
      </c>
    </row>
    <row r="2452" spans="1:4" x14ac:dyDescent="0.35">
      <c r="A2452" s="165" t="s">
        <v>50</v>
      </c>
      <c r="B2452" s="165" t="s">
        <v>51</v>
      </c>
      <c r="C2452" s="166">
        <v>45678</v>
      </c>
      <c r="D2452">
        <v>0</v>
      </c>
    </row>
    <row r="2453" spans="1:4" x14ac:dyDescent="0.35">
      <c r="A2453" s="165" t="s">
        <v>50</v>
      </c>
      <c r="B2453" s="165" t="s">
        <v>51</v>
      </c>
      <c r="C2453" s="166">
        <v>45709</v>
      </c>
      <c r="D2453">
        <v>0</v>
      </c>
    </row>
    <row r="2454" spans="1:4" x14ac:dyDescent="0.35">
      <c r="A2454" s="165" t="s">
        <v>50</v>
      </c>
      <c r="B2454" s="165" t="s">
        <v>51</v>
      </c>
      <c r="C2454" s="166">
        <v>45737</v>
      </c>
      <c r="D2454">
        <v>0</v>
      </c>
    </row>
    <row r="2455" spans="1:4" x14ac:dyDescent="0.35">
      <c r="A2455" s="165" t="s">
        <v>50</v>
      </c>
      <c r="B2455" s="165" t="s">
        <v>51</v>
      </c>
      <c r="C2455" s="166">
        <v>45768</v>
      </c>
      <c r="D2455">
        <v>0</v>
      </c>
    </row>
    <row r="2456" spans="1:4" x14ac:dyDescent="0.35">
      <c r="A2456" s="165" t="s">
        <v>50</v>
      </c>
      <c r="B2456" s="165" t="s">
        <v>51</v>
      </c>
      <c r="C2456" s="166">
        <v>45798</v>
      </c>
      <c r="D2456">
        <v>0</v>
      </c>
    </row>
    <row r="2457" spans="1:4" x14ac:dyDescent="0.35">
      <c r="A2457" s="165" t="s">
        <v>50</v>
      </c>
      <c r="B2457" s="165" t="s">
        <v>51</v>
      </c>
      <c r="C2457" s="166">
        <v>45829</v>
      </c>
      <c r="D2457">
        <v>0</v>
      </c>
    </row>
    <row r="2458" spans="1:4" x14ac:dyDescent="0.35">
      <c r="A2458" s="165" t="s">
        <v>50</v>
      </c>
      <c r="B2458" s="165" t="s">
        <v>51</v>
      </c>
      <c r="C2458" s="166">
        <v>45859</v>
      </c>
      <c r="D2458">
        <v>0</v>
      </c>
    </row>
    <row r="2459" spans="1:4" x14ac:dyDescent="0.35">
      <c r="A2459" s="165" t="s">
        <v>50</v>
      </c>
      <c r="B2459" s="165" t="s">
        <v>51</v>
      </c>
      <c r="C2459" s="166">
        <v>45890</v>
      </c>
      <c r="D2459">
        <v>0</v>
      </c>
    </row>
    <row r="2460" spans="1:4" x14ac:dyDescent="0.35">
      <c r="A2460" s="165" t="s">
        <v>50</v>
      </c>
      <c r="B2460" s="165" t="s">
        <v>51</v>
      </c>
      <c r="C2460" s="166">
        <v>45921</v>
      </c>
      <c r="D2460">
        <v>0</v>
      </c>
    </row>
    <row r="2461" spans="1:4" x14ac:dyDescent="0.35">
      <c r="A2461" s="165" t="s">
        <v>50</v>
      </c>
      <c r="B2461" s="165" t="s">
        <v>51</v>
      </c>
      <c r="C2461" s="166">
        <v>45951</v>
      </c>
      <c r="D2461">
        <v>0</v>
      </c>
    </row>
    <row r="2462" spans="1:4" x14ac:dyDescent="0.35">
      <c r="A2462" s="165" t="s">
        <v>50</v>
      </c>
      <c r="B2462" s="165" t="s">
        <v>51</v>
      </c>
      <c r="C2462" s="166">
        <v>45991</v>
      </c>
      <c r="D2462">
        <v>0</v>
      </c>
    </row>
    <row r="2463" spans="1:4" x14ac:dyDescent="0.35">
      <c r="A2463" s="165" t="s">
        <v>50</v>
      </c>
      <c r="B2463" s="165" t="s">
        <v>51</v>
      </c>
      <c r="C2463" s="166">
        <v>46022</v>
      </c>
      <c r="D2463">
        <v>0</v>
      </c>
    </row>
    <row r="2464" spans="1:4" x14ac:dyDescent="0.35">
      <c r="A2464" s="165" t="s">
        <v>50</v>
      </c>
      <c r="B2464" s="165" t="s">
        <v>51</v>
      </c>
      <c r="C2464" s="166">
        <v>45679</v>
      </c>
      <c r="D2464">
        <v>0</v>
      </c>
    </row>
    <row r="2465" spans="1:4" x14ac:dyDescent="0.35">
      <c r="A2465" s="165" t="s">
        <v>50</v>
      </c>
      <c r="B2465" s="165" t="s">
        <v>51</v>
      </c>
      <c r="C2465" s="166">
        <v>45710</v>
      </c>
      <c r="D2465">
        <v>0</v>
      </c>
    </row>
    <row r="2466" spans="1:4" x14ac:dyDescent="0.35">
      <c r="A2466" s="165" t="s">
        <v>50</v>
      </c>
      <c r="B2466" s="165" t="s">
        <v>51</v>
      </c>
      <c r="C2466" s="166">
        <v>45738</v>
      </c>
      <c r="D2466">
        <v>0</v>
      </c>
    </row>
    <row r="2467" spans="1:4" x14ac:dyDescent="0.35">
      <c r="A2467" s="165" t="s">
        <v>50</v>
      </c>
      <c r="B2467" s="165" t="s">
        <v>51</v>
      </c>
      <c r="C2467" s="166">
        <v>45769</v>
      </c>
      <c r="D2467">
        <v>0</v>
      </c>
    </row>
    <row r="2468" spans="1:4" x14ac:dyDescent="0.35">
      <c r="A2468" s="165" t="s">
        <v>50</v>
      </c>
      <c r="B2468" s="165" t="s">
        <v>51</v>
      </c>
      <c r="C2468" s="166">
        <v>45799</v>
      </c>
      <c r="D2468">
        <v>0</v>
      </c>
    </row>
    <row r="2469" spans="1:4" x14ac:dyDescent="0.35">
      <c r="A2469" s="165" t="s">
        <v>50</v>
      </c>
      <c r="B2469" s="165" t="s">
        <v>51</v>
      </c>
      <c r="C2469" s="166">
        <v>45830</v>
      </c>
      <c r="D2469">
        <v>0</v>
      </c>
    </row>
    <row r="2470" spans="1:4" x14ac:dyDescent="0.35">
      <c r="A2470" s="165" t="s">
        <v>50</v>
      </c>
      <c r="B2470" s="165" t="s">
        <v>51</v>
      </c>
      <c r="C2470" s="166">
        <v>45860</v>
      </c>
      <c r="D2470">
        <v>0</v>
      </c>
    </row>
    <row r="2471" spans="1:4" x14ac:dyDescent="0.35">
      <c r="A2471" s="165" t="s">
        <v>50</v>
      </c>
      <c r="B2471" s="165" t="s">
        <v>51</v>
      </c>
      <c r="C2471" s="166">
        <v>45891</v>
      </c>
      <c r="D2471">
        <v>0</v>
      </c>
    </row>
    <row r="2472" spans="1:4" x14ac:dyDescent="0.35">
      <c r="A2472" s="165" t="s">
        <v>50</v>
      </c>
      <c r="B2472" s="165" t="s">
        <v>51</v>
      </c>
      <c r="C2472" s="166">
        <v>45922</v>
      </c>
      <c r="D2472">
        <v>0</v>
      </c>
    </row>
    <row r="2473" spans="1:4" x14ac:dyDescent="0.35">
      <c r="A2473" s="165" t="s">
        <v>50</v>
      </c>
      <c r="B2473" s="165" t="s">
        <v>51</v>
      </c>
      <c r="C2473" s="166">
        <v>45952</v>
      </c>
      <c r="D2473">
        <v>0</v>
      </c>
    </row>
    <row r="2474" spans="1:4" x14ac:dyDescent="0.35">
      <c r="A2474" s="165" t="s">
        <v>50</v>
      </c>
      <c r="B2474" s="165" t="s">
        <v>51</v>
      </c>
      <c r="C2474" s="166">
        <v>45983</v>
      </c>
      <c r="D2474">
        <v>0</v>
      </c>
    </row>
    <row r="2475" spans="1:4" x14ac:dyDescent="0.35">
      <c r="A2475" s="165" t="s">
        <v>50</v>
      </c>
      <c r="B2475" s="165" t="s">
        <v>51</v>
      </c>
      <c r="C2475" s="166">
        <v>46013</v>
      </c>
      <c r="D2475">
        <v>0</v>
      </c>
    </row>
    <row r="2476" spans="1:4" x14ac:dyDescent="0.35">
      <c r="A2476" s="165" t="s">
        <v>50</v>
      </c>
      <c r="B2476" s="165" t="s">
        <v>51</v>
      </c>
      <c r="C2476" s="166">
        <v>45680</v>
      </c>
      <c r="D2476">
        <v>0</v>
      </c>
    </row>
    <row r="2477" spans="1:4" x14ac:dyDescent="0.35">
      <c r="A2477" s="165" t="s">
        <v>50</v>
      </c>
      <c r="B2477" s="165" t="s">
        <v>51</v>
      </c>
      <c r="C2477" s="166">
        <v>45711</v>
      </c>
      <c r="D2477">
        <v>0</v>
      </c>
    </row>
    <row r="2478" spans="1:4" x14ac:dyDescent="0.35">
      <c r="A2478" s="165" t="s">
        <v>50</v>
      </c>
      <c r="B2478" s="165" t="s">
        <v>51</v>
      </c>
      <c r="C2478" s="166">
        <v>45739</v>
      </c>
      <c r="D2478">
        <v>0</v>
      </c>
    </row>
    <row r="2479" spans="1:4" x14ac:dyDescent="0.35">
      <c r="A2479" s="165" t="s">
        <v>50</v>
      </c>
      <c r="B2479" s="165" t="s">
        <v>51</v>
      </c>
      <c r="C2479" s="166">
        <v>45770</v>
      </c>
      <c r="D2479">
        <v>0</v>
      </c>
    </row>
    <row r="2480" spans="1:4" x14ac:dyDescent="0.35">
      <c r="A2480" s="165" t="s">
        <v>50</v>
      </c>
      <c r="B2480" s="165" t="s">
        <v>51</v>
      </c>
      <c r="C2480" s="166">
        <v>45800</v>
      </c>
      <c r="D2480">
        <v>0</v>
      </c>
    </row>
    <row r="2481" spans="1:4" x14ac:dyDescent="0.35">
      <c r="A2481" s="165" t="s">
        <v>50</v>
      </c>
      <c r="B2481" s="165" t="s">
        <v>51</v>
      </c>
      <c r="C2481" s="166">
        <v>45831</v>
      </c>
      <c r="D2481">
        <v>0</v>
      </c>
    </row>
    <row r="2482" spans="1:4" x14ac:dyDescent="0.35">
      <c r="A2482" s="165" t="s">
        <v>50</v>
      </c>
      <c r="B2482" s="165" t="s">
        <v>51</v>
      </c>
      <c r="C2482" s="166">
        <v>45861</v>
      </c>
      <c r="D2482">
        <v>0</v>
      </c>
    </row>
    <row r="2483" spans="1:4" x14ac:dyDescent="0.35">
      <c r="A2483" s="165" t="s">
        <v>50</v>
      </c>
      <c r="B2483" s="165" t="s">
        <v>51</v>
      </c>
      <c r="C2483" s="166">
        <v>45892</v>
      </c>
      <c r="D2483">
        <v>0</v>
      </c>
    </row>
    <row r="2484" spans="1:4" x14ac:dyDescent="0.35">
      <c r="A2484" s="165" t="s">
        <v>50</v>
      </c>
      <c r="B2484" s="165" t="s">
        <v>51</v>
      </c>
      <c r="C2484" s="166">
        <v>45923</v>
      </c>
      <c r="D2484">
        <v>0</v>
      </c>
    </row>
    <row r="2485" spans="1:4" x14ac:dyDescent="0.35">
      <c r="A2485" s="165" t="s">
        <v>50</v>
      </c>
      <c r="B2485" s="165" t="s">
        <v>51</v>
      </c>
      <c r="C2485" s="166">
        <v>45953</v>
      </c>
      <c r="D2485">
        <v>0</v>
      </c>
    </row>
    <row r="2486" spans="1:4" x14ac:dyDescent="0.35">
      <c r="A2486" s="165" t="s">
        <v>50</v>
      </c>
      <c r="B2486" s="165" t="s">
        <v>51</v>
      </c>
      <c r="C2486" s="166">
        <v>45984</v>
      </c>
      <c r="D2486">
        <v>0</v>
      </c>
    </row>
    <row r="2487" spans="1:4" x14ac:dyDescent="0.35">
      <c r="A2487" s="165" t="s">
        <v>50</v>
      </c>
      <c r="B2487" s="165" t="s">
        <v>51</v>
      </c>
      <c r="C2487" s="166">
        <v>46014</v>
      </c>
      <c r="D2487">
        <v>0</v>
      </c>
    </row>
    <row r="2488" spans="1:4" x14ac:dyDescent="0.35">
      <c r="A2488" s="165" t="s">
        <v>50</v>
      </c>
      <c r="B2488" s="165" t="s">
        <v>51</v>
      </c>
      <c r="C2488" s="166">
        <v>45681</v>
      </c>
      <c r="D2488">
        <v>0</v>
      </c>
    </row>
    <row r="2489" spans="1:4" x14ac:dyDescent="0.35">
      <c r="A2489" s="165" t="s">
        <v>50</v>
      </c>
      <c r="B2489" s="165" t="s">
        <v>51</v>
      </c>
      <c r="C2489" s="166">
        <v>45712</v>
      </c>
      <c r="D2489">
        <v>0</v>
      </c>
    </row>
    <row r="2490" spans="1:4" x14ac:dyDescent="0.35">
      <c r="A2490" s="165" t="s">
        <v>50</v>
      </c>
      <c r="B2490" s="165" t="s">
        <v>51</v>
      </c>
      <c r="C2490" s="166">
        <v>45740</v>
      </c>
      <c r="D2490">
        <v>0</v>
      </c>
    </row>
    <row r="2491" spans="1:4" x14ac:dyDescent="0.35">
      <c r="A2491" s="165" t="s">
        <v>50</v>
      </c>
      <c r="B2491" s="165" t="s">
        <v>51</v>
      </c>
      <c r="C2491" s="166">
        <v>45771</v>
      </c>
      <c r="D2491">
        <v>0</v>
      </c>
    </row>
    <row r="2492" spans="1:4" x14ac:dyDescent="0.35">
      <c r="A2492" s="165" t="s">
        <v>50</v>
      </c>
      <c r="B2492" s="165" t="s">
        <v>51</v>
      </c>
      <c r="C2492" s="166">
        <v>45801</v>
      </c>
      <c r="D2492">
        <v>0</v>
      </c>
    </row>
    <row r="2493" spans="1:4" x14ac:dyDescent="0.35">
      <c r="A2493" s="165" t="s">
        <v>50</v>
      </c>
      <c r="B2493" s="165" t="s">
        <v>51</v>
      </c>
      <c r="C2493" s="166">
        <v>45832</v>
      </c>
      <c r="D2493">
        <v>0</v>
      </c>
    </row>
    <row r="2494" spans="1:4" x14ac:dyDescent="0.35">
      <c r="A2494" s="165" t="s">
        <v>50</v>
      </c>
      <c r="B2494" s="165" t="s">
        <v>51</v>
      </c>
      <c r="C2494" s="166">
        <v>45862</v>
      </c>
      <c r="D2494">
        <v>0</v>
      </c>
    </row>
    <row r="2495" spans="1:4" x14ac:dyDescent="0.35">
      <c r="A2495" s="165" t="s">
        <v>50</v>
      </c>
      <c r="B2495" s="165" t="s">
        <v>51</v>
      </c>
      <c r="C2495" s="166">
        <v>45893</v>
      </c>
      <c r="D2495">
        <v>0</v>
      </c>
    </row>
    <row r="2496" spans="1:4" x14ac:dyDescent="0.35">
      <c r="A2496" s="165" t="s">
        <v>50</v>
      </c>
      <c r="B2496" s="165" t="s">
        <v>51</v>
      </c>
      <c r="C2496" s="166">
        <v>45924</v>
      </c>
      <c r="D2496">
        <v>0</v>
      </c>
    </row>
    <row r="2497" spans="1:4" x14ac:dyDescent="0.35">
      <c r="A2497" s="165" t="s">
        <v>50</v>
      </c>
      <c r="B2497" s="165" t="s">
        <v>51</v>
      </c>
      <c r="C2497" s="166">
        <v>45954</v>
      </c>
      <c r="D2497">
        <v>0</v>
      </c>
    </row>
    <row r="2498" spans="1:4" x14ac:dyDescent="0.35">
      <c r="A2498" s="165" t="s">
        <v>50</v>
      </c>
      <c r="B2498" s="165" t="s">
        <v>51</v>
      </c>
      <c r="C2498" s="166">
        <v>45985</v>
      </c>
      <c r="D2498">
        <v>0</v>
      </c>
    </row>
    <row r="2499" spans="1:4" x14ac:dyDescent="0.35">
      <c r="A2499" s="165" t="s">
        <v>50</v>
      </c>
      <c r="B2499" s="165" t="s">
        <v>51</v>
      </c>
      <c r="C2499" s="166">
        <v>46015</v>
      </c>
      <c r="D2499">
        <v>0</v>
      </c>
    </row>
    <row r="2500" spans="1:4" x14ac:dyDescent="0.35">
      <c r="A2500" s="165" t="s">
        <v>50</v>
      </c>
      <c r="B2500" s="165" t="s">
        <v>51</v>
      </c>
      <c r="C2500" s="166">
        <v>45682</v>
      </c>
      <c r="D2500">
        <v>0</v>
      </c>
    </row>
    <row r="2501" spans="1:4" x14ac:dyDescent="0.35">
      <c r="A2501" s="165" t="s">
        <v>50</v>
      </c>
      <c r="B2501" s="165" t="s">
        <v>51</v>
      </c>
      <c r="C2501" s="166">
        <v>45713</v>
      </c>
      <c r="D2501">
        <v>0</v>
      </c>
    </row>
    <row r="2502" spans="1:4" x14ac:dyDescent="0.35">
      <c r="A2502" s="165" t="s">
        <v>50</v>
      </c>
      <c r="B2502" s="165" t="s">
        <v>51</v>
      </c>
      <c r="C2502" s="166">
        <v>45741</v>
      </c>
      <c r="D2502">
        <v>0</v>
      </c>
    </row>
    <row r="2503" spans="1:4" x14ac:dyDescent="0.35">
      <c r="A2503" s="165" t="s">
        <v>50</v>
      </c>
      <c r="B2503" s="165" t="s">
        <v>51</v>
      </c>
      <c r="C2503" s="166">
        <v>45772</v>
      </c>
      <c r="D2503">
        <v>0</v>
      </c>
    </row>
    <row r="2504" spans="1:4" x14ac:dyDescent="0.35">
      <c r="A2504" s="165" t="s">
        <v>50</v>
      </c>
      <c r="B2504" s="165" t="s">
        <v>51</v>
      </c>
      <c r="C2504" s="166">
        <v>45802</v>
      </c>
      <c r="D2504">
        <v>0</v>
      </c>
    </row>
    <row r="2505" spans="1:4" x14ac:dyDescent="0.35">
      <c r="A2505" s="165" t="s">
        <v>50</v>
      </c>
      <c r="B2505" s="165" t="s">
        <v>51</v>
      </c>
      <c r="C2505" s="166">
        <v>45833</v>
      </c>
      <c r="D2505">
        <v>0</v>
      </c>
    </row>
    <row r="2506" spans="1:4" x14ac:dyDescent="0.35">
      <c r="A2506" s="165" t="s">
        <v>50</v>
      </c>
      <c r="B2506" s="165" t="s">
        <v>51</v>
      </c>
      <c r="C2506" s="166">
        <v>45863</v>
      </c>
      <c r="D2506">
        <v>0</v>
      </c>
    </row>
    <row r="2507" spans="1:4" x14ac:dyDescent="0.35">
      <c r="A2507" s="165" t="s">
        <v>50</v>
      </c>
      <c r="B2507" s="165" t="s">
        <v>51</v>
      </c>
      <c r="C2507" s="166">
        <v>45894</v>
      </c>
      <c r="D2507">
        <v>0</v>
      </c>
    </row>
    <row r="2508" spans="1:4" x14ac:dyDescent="0.35">
      <c r="A2508" s="165" t="s">
        <v>50</v>
      </c>
      <c r="B2508" s="165" t="s">
        <v>51</v>
      </c>
      <c r="C2508" s="166">
        <v>45925</v>
      </c>
      <c r="D2508">
        <v>0</v>
      </c>
    </row>
    <row r="2509" spans="1:4" x14ac:dyDescent="0.35">
      <c r="A2509" s="165" t="s">
        <v>50</v>
      </c>
      <c r="B2509" s="165" t="s">
        <v>51</v>
      </c>
      <c r="C2509" s="166">
        <v>45955</v>
      </c>
      <c r="D2509">
        <v>0</v>
      </c>
    </row>
    <row r="2510" spans="1:4" x14ac:dyDescent="0.35">
      <c r="A2510" s="165" t="s">
        <v>50</v>
      </c>
      <c r="B2510" s="165" t="s">
        <v>51</v>
      </c>
      <c r="C2510" s="166">
        <v>45986</v>
      </c>
      <c r="D2510">
        <v>0</v>
      </c>
    </row>
    <row r="2511" spans="1:4" x14ac:dyDescent="0.35">
      <c r="A2511" s="165" t="s">
        <v>50</v>
      </c>
      <c r="B2511" s="165" t="s">
        <v>51</v>
      </c>
      <c r="C2511" s="166">
        <v>46016</v>
      </c>
      <c r="D2511">
        <v>0</v>
      </c>
    </row>
    <row r="2512" spans="1:4" x14ac:dyDescent="0.35">
      <c r="A2512" s="165" t="s">
        <v>50</v>
      </c>
      <c r="B2512" s="165" t="s">
        <v>51</v>
      </c>
      <c r="C2512" s="166">
        <v>45683</v>
      </c>
      <c r="D2512">
        <v>0</v>
      </c>
    </row>
    <row r="2513" spans="1:4" x14ac:dyDescent="0.35">
      <c r="A2513" s="165" t="s">
        <v>50</v>
      </c>
      <c r="B2513" s="165" t="s">
        <v>51</v>
      </c>
      <c r="C2513" s="166">
        <v>45714</v>
      </c>
      <c r="D2513">
        <v>0</v>
      </c>
    </row>
    <row r="2514" spans="1:4" x14ac:dyDescent="0.35">
      <c r="A2514" s="165" t="s">
        <v>50</v>
      </c>
      <c r="B2514" s="165" t="s">
        <v>51</v>
      </c>
      <c r="C2514" s="166">
        <v>45742</v>
      </c>
      <c r="D2514">
        <v>0</v>
      </c>
    </row>
    <row r="2515" spans="1:4" x14ac:dyDescent="0.35">
      <c r="A2515" s="165" t="s">
        <v>50</v>
      </c>
      <c r="B2515" s="165" t="s">
        <v>51</v>
      </c>
      <c r="C2515" s="166">
        <v>45773</v>
      </c>
      <c r="D2515">
        <v>0</v>
      </c>
    </row>
    <row r="2516" spans="1:4" x14ac:dyDescent="0.35">
      <c r="A2516" s="165" t="s">
        <v>50</v>
      </c>
      <c r="B2516" s="165" t="s">
        <v>51</v>
      </c>
      <c r="C2516" s="166">
        <v>45803</v>
      </c>
      <c r="D2516">
        <v>0</v>
      </c>
    </row>
    <row r="2517" spans="1:4" x14ac:dyDescent="0.35">
      <c r="A2517" s="165" t="s">
        <v>50</v>
      </c>
      <c r="B2517" s="165" t="s">
        <v>51</v>
      </c>
      <c r="C2517" s="166">
        <v>45834</v>
      </c>
      <c r="D2517">
        <v>0</v>
      </c>
    </row>
    <row r="2518" spans="1:4" x14ac:dyDescent="0.35">
      <c r="A2518" s="165" t="s">
        <v>50</v>
      </c>
      <c r="B2518" s="165" t="s">
        <v>51</v>
      </c>
      <c r="C2518" s="166">
        <v>45864</v>
      </c>
      <c r="D2518">
        <v>0</v>
      </c>
    </row>
    <row r="2519" spans="1:4" x14ac:dyDescent="0.35">
      <c r="A2519" s="165" t="s">
        <v>50</v>
      </c>
      <c r="B2519" s="165" t="s">
        <v>51</v>
      </c>
      <c r="C2519" s="166">
        <v>45895</v>
      </c>
      <c r="D2519">
        <v>0</v>
      </c>
    </row>
    <row r="2520" spans="1:4" x14ac:dyDescent="0.35">
      <c r="A2520" s="165" t="s">
        <v>50</v>
      </c>
      <c r="B2520" s="165" t="s">
        <v>51</v>
      </c>
      <c r="C2520" s="166">
        <v>45926</v>
      </c>
      <c r="D2520">
        <v>0</v>
      </c>
    </row>
    <row r="2521" spans="1:4" x14ac:dyDescent="0.35">
      <c r="A2521" s="165" t="s">
        <v>50</v>
      </c>
      <c r="B2521" s="165" t="s">
        <v>51</v>
      </c>
      <c r="C2521" s="166">
        <v>45956</v>
      </c>
      <c r="D2521">
        <v>0</v>
      </c>
    </row>
    <row r="2522" spans="1:4" x14ac:dyDescent="0.35">
      <c r="A2522" s="165" t="s">
        <v>50</v>
      </c>
      <c r="B2522" s="165" t="s">
        <v>51</v>
      </c>
      <c r="C2522" s="166">
        <v>45987</v>
      </c>
      <c r="D2522">
        <v>0</v>
      </c>
    </row>
    <row r="2523" spans="1:4" x14ac:dyDescent="0.35">
      <c r="A2523" s="165" t="s">
        <v>50</v>
      </c>
      <c r="B2523" s="165" t="s">
        <v>51</v>
      </c>
      <c r="C2523" s="166">
        <v>46017</v>
      </c>
      <c r="D2523">
        <v>0</v>
      </c>
    </row>
    <row r="2524" spans="1:4" x14ac:dyDescent="0.35">
      <c r="A2524" s="165" t="s">
        <v>50</v>
      </c>
      <c r="B2524" s="165" t="s">
        <v>51</v>
      </c>
      <c r="C2524" s="166">
        <v>45684</v>
      </c>
      <c r="D2524">
        <v>0</v>
      </c>
    </row>
    <row r="2525" spans="1:4" x14ac:dyDescent="0.35">
      <c r="A2525" s="165" t="s">
        <v>50</v>
      </c>
      <c r="B2525" s="165" t="s">
        <v>51</v>
      </c>
      <c r="C2525" s="166">
        <v>45715</v>
      </c>
      <c r="D2525">
        <v>0</v>
      </c>
    </row>
    <row r="2526" spans="1:4" x14ac:dyDescent="0.35">
      <c r="A2526" s="165" t="s">
        <v>50</v>
      </c>
      <c r="B2526" s="165" t="s">
        <v>51</v>
      </c>
      <c r="C2526" s="166">
        <v>45743</v>
      </c>
      <c r="D2526">
        <v>0</v>
      </c>
    </row>
    <row r="2527" spans="1:4" x14ac:dyDescent="0.35">
      <c r="A2527" s="165" t="s">
        <v>50</v>
      </c>
      <c r="B2527" s="165" t="s">
        <v>51</v>
      </c>
      <c r="C2527" s="166">
        <v>45774</v>
      </c>
      <c r="D2527">
        <v>0</v>
      </c>
    </row>
    <row r="2528" spans="1:4" x14ac:dyDescent="0.35">
      <c r="A2528" s="165" t="s">
        <v>50</v>
      </c>
      <c r="B2528" s="165" t="s">
        <v>51</v>
      </c>
      <c r="C2528" s="166">
        <v>45804</v>
      </c>
      <c r="D2528">
        <v>0</v>
      </c>
    </row>
    <row r="2529" spans="1:4" x14ac:dyDescent="0.35">
      <c r="A2529" s="165" t="s">
        <v>50</v>
      </c>
      <c r="B2529" s="165" t="s">
        <v>51</v>
      </c>
      <c r="C2529" s="166">
        <v>45835</v>
      </c>
      <c r="D2529">
        <v>0</v>
      </c>
    </row>
    <row r="2530" spans="1:4" x14ac:dyDescent="0.35">
      <c r="A2530" s="165" t="s">
        <v>50</v>
      </c>
      <c r="B2530" s="165" t="s">
        <v>51</v>
      </c>
      <c r="C2530" s="166">
        <v>45865</v>
      </c>
      <c r="D2530">
        <v>0</v>
      </c>
    </row>
    <row r="2531" spans="1:4" x14ac:dyDescent="0.35">
      <c r="A2531" s="165" t="s">
        <v>50</v>
      </c>
      <c r="B2531" s="165" t="s">
        <v>51</v>
      </c>
      <c r="C2531" s="166">
        <v>45896</v>
      </c>
      <c r="D2531">
        <v>0</v>
      </c>
    </row>
    <row r="2532" spans="1:4" x14ac:dyDescent="0.35">
      <c r="A2532" s="165" t="s">
        <v>50</v>
      </c>
      <c r="B2532" s="165" t="s">
        <v>51</v>
      </c>
      <c r="C2532" s="166">
        <v>45927</v>
      </c>
      <c r="D2532">
        <v>0</v>
      </c>
    </row>
    <row r="2533" spans="1:4" x14ac:dyDescent="0.35">
      <c r="A2533" s="165" t="s">
        <v>50</v>
      </c>
      <c r="B2533" s="165" t="s">
        <v>51</v>
      </c>
      <c r="C2533" s="166">
        <v>45957</v>
      </c>
      <c r="D2533">
        <v>0</v>
      </c>
    </row>
    <row r="2534" spans="1:4" x14ac:dyDescent="0.35">
      <c r="A2534" s="165" t="s">
        <v>50</v>
      </c>
      <c r="B2534" s="165" t="s">
        <v>51</v>
      </c>
      <c r="C2534" s="166">
        <v>45988</v>
      </c>
      <c r="D2534">
        <v>0</v>
      </c>
    </row>
    <row r="2535" spans="1:4" x14ac:dyDescent="0.35">
      <c r="A2535" s="165" t="s">
        <v>50</v>
      </c>
      <c r="B2535" s="165" t="s">
        <v>51</v>
      </c>
      <c r="C2535" s="166">
        <v>46018</v>
      </c>
      <c r="D2535">
        <v>0</v>
      </c>
    </row>
    <row r="2536" spans="1:4" x14ac:dyDescent="0.35">
      <c r="A2536" s="165" t="s">
        <v>52</v>
      </c>
      <c r="B2536" s="165" t="s">
        <v>53</v>
      </c>
      <c r="C2536" s="166">
        <v>45676</v>
      </c>
      <c r="D2536">
        <v>-10613.78</v>
      </c>
    </row>
    <row r="2537" spans="1:4" x14ac:dyDescent="0.35">
      <c r="A2537" s="165" t="s">
        <v>52</v>
      </c>
      <c r="B2537" s="165" t="s">
        <v>53</v>
      </c>
      <c r="C2537" s="166">
        <v>45707</v>
      </c>
      <c r="D2537">
        <v>-12622.08</v>
      </c>
    </row>
    <row r="2538" spans="1:4" x14ac:dyDescent="0.35">
      <c r="A2538" s="165" t="s">
        <v>52</v>
      </c>
      <c r="B2538" s="165" t="s">
        <v>53</v>
      </c>
      <c r="C2538" s="166">
        <v>45735</v>
      </c>
      <c r="D2538">
        <v>-18911.32</v>
      </c>
    </row>
    <row r="2539" spans="1:4" x14ac:dyDescent="0.35">
      <c r="A2539" s="165" t="s">
        <v>52</v>
      </c>
      <c r="B2539" s="165" t="s">
        <v>53</v>
      </c>
      <c r="C2539" s="166">
        <v>45766</v>
      </c>
      <c r="D2539">
        <v>-11273.06</v>
      </c>
    </row>
    <row r="2540" spans="1:4" x14ac:dyDescent="0.35">
      <c r="A2540" s="165" t="s">
        <v>52</v>
      </c>
      <c r="B2540" s="165" t="s">
        <v>53</v>
      </c>
      <c r="C2540" s="166">
        <v>45796</v>
      </c>
      <c r="D2540">
        <v>-11832.15</v>
      </c>
    </row>
    <row r="2541" spans="1:4" x14ac:dyDescent="0.35">
      <c r="A2541" s="165" t="s">
        <v>52</v>
      </c>
      <c r="B2541" s="165" t="s">
        <v>53</v>
      </c>
      <c r="C2541" s="166">
        <v>45827</v>
      </c>
      <c r="D2541">
        <v>-13137.17</v>
      </c>
    </row>
    <row r="2542" spans="1:4" x14ac:dyDescent="0.35">
      <c r="A2542" s="165" t="s">
        <v>52</v>
      </c>
      <c r="B2542" s="165" t="s">
        <v>53</v>
      </c>
      <c r="C2542" s="166">
        <v>45857</v>
      </c>
      <c r="D2542">
        <v>-42061.4</v>
      </c>
    </row>
    <row r="2543" spans="1:4" x14ac:dyDescent="0.35">
      <c r="A2543" s="165" t="s">
        <v>52</v>
      </c>
      <c r="B2543" s="165" t="s">
        <v>53</v>
      </c>
      <c r="C2543" s="166">
        <v>45888</v>
      </c>
      <c r="D2543">
        <v>-13856.4</v>
      </c>
    </row>
    <row r="2544" spans="1:4" x14ac:dyDescent="0.35">
      <c r="A2544" s="165" t="s">
        <v>52</v>
      </c>
      <c r="B2544" s="165" t="s">
        <v>53</v>
      </c>
      <c r="C2544" s="166">
        <v>45919</v>
      </c>
      <c r="D2544">
        <v>-10570</v>
      </c>
    </row>
    <row r="2545" spans="1:4" x14ac:dyDescent="0.35">
      <c r="A2545" s="165" t="s">
        <v>52</v>
      </c>
      <c r="B2545" s="165" t="s">
        <v>53</v>
      </c>
      <c r="C2545" s="166">
        <v>45949</v>
      </c>
      <c r="D2545">
        <v>-11249.76</v>
      </c>
    </row>
    <row r="2546" spans="1:4" x14ac:dyDescent="0.35">
      <c r="A2546" s="165" t="s">
        <v>52</v>
      </c>
      <c r="B2546" s="165" t="s">
        <v>53</v>
      </c>
      <c r="C2546" s="166">
        <v>45980</v>
      </c>
      <c r="D2546">
        <v>-8610</v>
      </c>
    </row>
    <row r="2547" spans="1:4" x14ac:dyDescent="0.35">
      <c r="A2547" s="165" t="s">
        <v>52</v>
      </c>
      <c r="B2547" s="165" t="s">
        <v>53</v>
      </c>
      <c r="C2547" s="166">
        <v>46010</v>
      </c>
      <c r="D2547">
        <v>-5018.66</v>
      </c>
    </row>
    <row r="2548" spans="1:4" x14ac:dyDescent="0.35">
      <c r="A2548" s="165" t="s">
        <v>52</v>
      </c>
      <c r="B2548" s="165" t="s">
        <v>53</v>
      </c>
      <c r="C2548" s="166">
        <v>45677</v>
      </c>
      <c r="D2548">
        <v>-5410.68</v>
      </c>
    </row>
    <row r="2549" spans="1:4" x14ac:dyDescent="0.35">
      <c r="A2549" s="165" t="s">
        <v>52</v>
      </c>
      <c r="B2549" s="165" t="s">
        <v>53</v>
      </c>
      <c r="C2549" s="166">
        <v>45708</v>
      </c>
      <c r="D2549">
        <v>-7500</v>
      </c>
    </row>
    <row r="2550" spans="1:4" x14ac:dyDescent="0.35">
      <c r="A2550" s="165" t="s">
        <v>52</v>
      </c>
      <c r="B2550" s="165" t="s">
        <v>53</v>
      </c>
      <c r="C2550" s="166">
        <v>45736</v>
      </c>
      <c r="D2550">
        <v>-14323.4</v>
      </c>
    </row>
    <row r="2551" spans="1:4" x14ac:dyDescent="0.35">
      <c r="A2551" s="165" t="s">
        <v>52</v>
      </c>
      <c r="B2551" s="165" t="s">
        <v>53</v>
      </c>
      <c r="C2551" s="166">
        <v>45767</v>
      </c>
      <c r="D2551">
        <v>-4723.3999999999996</v>
      </c>
    </row>
    <row r="2552" spans="1:4" x14ac:dyDescent="0.35">
      <c r="A2552" s="165" t="s">
        <v>52</v>
      </c>
      <c r="B2552" s="165" t="s">
        <v>53</v>
      </c>
      <c r="C2552" s="166">
        <v>45797</v>
      </c>
      <c r="D2552">
        <v>-3823.4</v>
      </c>
    </row>
    <row r="2553" spans="1:4" x14ac:dyDescent="0.35">
      <c r="A2553" s="165" t="s">
        <v>52</v>
      </c>
      <c r="B2553" s="165" t="s">
        <v>53</v>
      </c>
      <c r="C2553" s="166">
        <v>45828</v>
      </c>
      <c r="D2553">
        <v>-4623.8900000000003</v>
      </c>
    </row>
    <row r="2554" spans="1:4" x14ac:dyDescent="0.35">
      <c r="A2554" s="165" t="s">
        <v>52</v>
      </c>
      <c r="B2554" s="165" t="s">
        <v>53</v>
      </c>
      <c r="C2554" s="166">
        <v>45858</v>
      </c>
      <c r="D2554">
        <v>-3823.4</v>
      </c>
    </row>
    <row r="2555" spans="1:4" x14ac:dyDescent="0.35">
      <c r="A2555" s="165" t="s">
        <v>52</v>
      </c>
      <c r="B2555" s="165" t="s">
        <v>53</v>
      </c>
      <c r="C2555" s="166">
        <v>45889</v>
      </c>
      <c r="D2555">
        <v>-3088.4</v>
      </c>
    </row>
    <row r="2556" spans="1:4" x14ac:dyDescent="0.35">
      <c r="A2556" s="165" t="s">
        <v>52</v>
      </c>
      <c r="B2556" s="165" t="s">
        <v>53</v>
      </c>
      <c r="C2556" s="166">
        <v>45920</v>
      </c>
      <c r="D2556">
        <v>-12258.4</v>
      </c>
    </row>
    <row r="2557" spans="1:4" x14ac:dyDescent="0.35">
      <c r="A2557" s="165" t="s">
        <v>52</v>
      </c>
      <c r="B2557" s="165" t="s">
        <v>53</v>
      </c>
      <c r="C2557" s="166">
        <v>45950</v>
      </c>
      <c r="D2557">
        <v>-13155</v>
      </c>
    </row>
    <row r="2558" spans="1:4" x14ac:dyDescent="0.35">
      <c r="A2558" s="165" t="s">
        <v>52</v>
      </c>
      <c r="B2558" s="165" t="s">
        <v>53</v>
      </c>
      <c r="C2558" s="166">
        <v>45981</v>
      </c>
      <c r="D2558">
        <v>-17317</v>
      </c>
    </row>
    <row r="2559" spans="1:4" x14ac:dyDescent="0.35">
      <c r="A2559" s="165" t="s">
        <v>52</v>
      </c>
      <c r="B2559" s="165" t="s">
        <v>53</v>
      </c>
      <c r="C2559" s="166">
        <v>46011</v>
      </c>
      <c r="D2559">
        <v>-34408.29</v>
      </c>
    </row>
    <row r="2560" spans="1:4" x14ac:dyDescent="0.35">
      <c r="A2560" s="165" t="s">
        <v>52</v>
      </c>
      <c r="B2560" s="165" t="s">
        <v>53</v>
      </c>
      <c r="C2560" s="166">
        <v>45678</v>
      </c>
      <c r="D2560">
        <v>-43128</v>
      </c>
    </row>
    <row r="2561" spans="1:4" x14ac:dyDescent="0.35">
      <c r="A2561" s="165" t="s">
        <v>52</v>
      </c>
      <c r="B2561" s="165" t="s">
        <v>53</v>
      </c>
      <c r="C2561" s="166">
        <v>45709</v>
      </c>
      <c r="D2561">
        <v>-6460</v>
      </c>
    </row>
    <row r="2562" spans="1:4" x14ac:dyDescent="0.35">
      <c r="A2562" s="165" t="s">
        <v>52</v>
      </c>
      <c r="B2562" s="165" t="s">
        <v>53</v>
      </c>
      <c r="C2562" s="166">
        <v>45737</v>
      </c>
      <c r="D2562">
        <v>-2820</v>
      </c>
    </row>
    <row r="2563" spans="1:4" x14ac:dyDescent="0.35">
      <c r="A2563" s="165" t="s">
        <v>52</v>
      </c>
      <c r="B2563" s="165" t="s">
        <v>53</v>
      </c>
      <c r="C2563" s="166">
        <v>45768</v>
      </c>
      <c r="D2563">
        <v>-8041.3</v>
      </c>
    </row>
    <row r="2564" spans="1:4" x14ac:dyDescent="0.35">
      <c r="A2564" s="165" t="s">
        <v>52</v>
      </c>
      <c r="B2564" s="165" t="s">
        <v>53</v>
      </c>
      <c r="C2564" s="166">
        <v>45798</v>
      </c>
      <c r="D2564">
        <v>-6024.48</v>
      </c>
    </row>
    <row r="2565" spans="1:4" x14ac:dyDescent="0.35">
      <c r="A2565" s="165" t="s">
        <v>52</v>
      </c>
      <c r="B2565" s="165" t="s">
        <v>53</v>
      </c>
      <c r="C2565" s="166">
        <v>45829</v>
      </c>
      <c r="D2565">
        <v>-816.95999999999947</v>
      </c>
    </row>
    <row r="2566" spans="1:4" x14ac:dyDescent="0.35">
      <c r="A2566" s="165" t="s">
        <v>52</v>
      </c>
      <c r="B2566" s="165" t="s">
        <v>53</v>
      </c>
      <c r="C2566" s="166">
        <v>45859</v>
      </c>
      <c r="D2566">
        <v>-4291.6499999999996</v>
      </c>
    </row>
    <row r="2567" spans="1:4" x14ac:dyDescent="0.35">
      <c r="A2567" s="165" t="s">
        <v>52</v>
      </c>
      <c r="B2567" s="165" t="s">
        <v>53</v>
      </c>
      <c r="C2567" s="166">
        <v>45890</v>
      </c>
      <c r="D2567">
        <v>-5780</v>
      </c>
    </row>
    <row r="2568" spans="1:4" x14ac:dyDescent="0.35">
      <c r="A2568" s="165" t="s">
        <v>52</v>
      </c>
      <c r="B2568" s="165" t="s">
        <v>53</v>
      </c>
      <c r="C2568" s="166">
        <v>45921</v>
      </c>
      <c r="D2568">
        <v>-1116.28</v>
      </c>
    </row>
    <row r="2569" spans="1:4" x14ac:dyDescent="0.35">
      <c r="A2569" s="165" t="s">
        <v>52</v>
      </c>
      <c r="B2569" s="165" t="s">
        <v>53</v>
      </c>
      <c r="C2569" s="166">
        <v>45951</v>
      </c>
      <c r="D2569">
        <v>-15254</v>
      </c>
    </row>
    <row r="2570" spans="1:4" x14ac:dyDescent="0.35">
      <c r="A2570" s="165" t="s">
        <v>52</v>
      </c>
      <c r="B2570" s="165" t="s">
        <v>53</v>
      </c>
      <c r="C2570" s="166">
        <v>45991</v>
      </c>
      <c r="D2570">
        <v>-7393.13</v>
      </c>
    </row>
    <row r="2571" spans="1:4" x14ac:dyDescent="0.35">
      <c r="A2571" s="165" t="s">
        <v>52</v>
      </c>
      <c r="B2571" s="165" t="s">
        <v>53</v>
      </c>
      <c r="C2571" s="166">
        <v>46022</v>
      </c>
      <c r="D2571">
        <v>-2799.92</v>
      </c>
    </row>
    <row r="2572" spans="1:4" x14ac:dyDescent="0.35">
      <c r="A2572" s="165" t="s">
        <v>52</v>
      </c>
      <c r="B2572" s="165" t="s">
        <v>53</v>
      </c>
      <c r="C2572" s="166">
        <v>45679</v>
      </c>
      <c r="D2572">
        <v>-4757.1400000000003</v>
      </c>
    </row>
    <row r="2573" spans="1:4" x14ac:dyDescent="0.35">
      <c r="A2573" s="165" t="s">
        <v>52</v>
      </c>
      <c r="B2573" s="165" t="s">
        <v>53</v>
      </c>
      <c r="C2573" s="166">
        <v>45710</v>
      </c>
      <c r="D2573">
        <v>-6382.2</v>
      </c>
    </row>
    <row r="2574" spans="1:4" x14ac:dyDescent="0.35">
      <c r="A2574" s="165" t="s">
        <v>52</v>
      </c>
      <c r="B2574" s="165" t="s">
        <v>53</v>
      </c>
      <c r="C2574" s="166">
        <v>45738</v>
      </c>
      <c r="D2574">
        <v>-14611.27</v>
      </c>
    </row>
    <row r="2575" spans="1:4" x14ac:dyDescent="0.35">
      <c r="A2575" s="165" t="s">
        <v>52</v>
      </c>
      <c r="B2575" s="165" t="s">
        <v>53</v>
      </c>
      <c r="C2575" s="166">
        <v>45769</v>
      </c>
      <c r="D2575">
        <v>-7524.01</v>
      </c>
    </row>
    <row r="2576" spans="1:4" x14ac:dyDescent="0.35">
      <c r="A2576" s="165" t="s">
        <v>52</v>
      </c>
      <c r="B2576" s="165" t="s">
        <v>53</v>
      </c>
      <c r="C2576" s="166">
        <v>45799</v>
      </c>
      <c r="D2576">
        <v>-18341.47</v>
      </c>
    </row>
    <row r="2577" spans="1:4" x14ac:dyDescent="0.35">
      <c r="A2577" s="165" t="s">
        <v>52</v>
      </c>
      <c r="B2577" s="165" t="s">
        <v>53</v>
      </c>
      <c r="C2577" s="166">
        <v>45830</v>
      </c>
      <c r="D2577">
        <v>-7932.21</v>
      </c>
    </row>
    <row r="2578" spans="1:4" x14ac:dyDescent="0.35">
      <c r="A2578" s="165" t="s">
        <v>52</v>
      </c>
      <c r="B2578" s="165" t="s">
        <v>53</v>
      </c>
      <c r="C2578" s="166">
        <v>45860</v>
      </c>
      <c r="D2578">
        <v>-13337.49</v>
      </c>
    </row>
    <row r="2579" spans="1:4" x14ac:dyDescent="0.35">
      <c r="A2579" s="165" t="s">
        <v>52</v>
      </c>
      <c r="B2579" s="165" t="s">
        <v>53</v>
      </c>
      <c r="C2579" s="166">
        <v>45891</v>
      </c>
      <c r="D2579">
        <v>-19199.23</v>
      </c>
    </row>
    <row r="2580" spans="1:4" x14ac:dyDescent="0.35">
      <c r="A2580" s="165" t="s">
        <v>52</v>
      </c>
      <c r="B2580" s="165" t="s">
        <v>53</v>
      </c>
      <c r="C2580" s="166">
        <v>45922</v>
      </c>
      <c r="D2580">
        <v>-26856.47</v>
      </c>
    </row>
    <row r="2581" spans="1:4" x14ac:dyDescent="0.35">
      <c r="A2581" s="165" t="s">
        <v>52</v>
      </c>
      <c r="B2581" s="165" t="s">
        <v>53</v>
      </c>
      <c r="C2581" s="166">
        <v>45952</v>
      </c>
      <c r="D2581">
        <v>-23599.73</v>
      </c>
    </row>
    <row r="2582" spans="1:4" x14ac:dyDescent="0.35">
      <c r="A2582" s="165" t="s">
        <v>52</v>
      </c>
      <c r="B2582" s="165" t="s">
        <v>53</v>
      </c>
      <c r="C2582" s="166">
        <v>45983</v>
      </c>
      <c r="D2582">
        <v>-30458.57</v>
      </c>
    </row>
    <row r="2583" spans="1:4" x14ac:dyDescent="0.35">
      <c r="A2583" s="165" t="s">
        <v>52</v>
      </c>
      <c r="B2583" s="165" t="s">
        <v>53</v>
      </c>
      <c r="C2583" s="166">
        <v>46013</v>
      </c>
      <c r="D2583">
        <v>-28516.09</v>
      </c>
    </row>
    <row r="2584" spans="1:4" x14ac:dyDescent="0.35">
      <c r="A2584" s="165" t="s">
        <v>52</v>
      </c>
      <c r="B2584" s="165" t="s">
        <v>53</v>
      </c>
      <c r="C2584" s="166">
        <v>45680</v>
      </c>
      <c r="D2584">
        <v>-37173.85</v>
      </c>
    </row>
    <row r="2585" spans="1:4" x14ac:dyDescent="0.35">
      <c r="A2585" s="165" t="s">
        <v>52</v>
      </c>
      <c r="B2585" s="165" t="s">
        <v>53</v>
      </c>
      <c r="C2585" s="166">
        <v>45711</v>
      </c>
      <c r="D2585">
        <v>-20328.71</v>
      </c>
    </row>
    <row r="2586" spans="1:4" x14ac:dyDescent="0.35">
      <c r="A2586" s="165" t="s">
        <v>52</v>
      </c>
      <c r="B2586" s="165" t="s">
        <v>53</v>
      </c>
      <c r="C2586" s="166">
        <v>45739</v>
      </c>
      <c r="D2586">
        <v>-18314.010000000002</v>
      </c>
    </row>
    <row r="2587" spans="1:4" x14ac:dyDescent="0.35">
      <c r="A2587" s="165" t="s">
        <v>52</v>
      </c>
      <c r="B2587" s="165" t="s">
        <v>53</v>
      </c>
      <c r="C2587" s="166">
        <v>45770</v>
      </c>
      <c r="D2587">
        <v>-24644.87</v>
      </c>
    </row>
    <row r="2588" spans="1:4" x14ac:dyDescent="0.35">
      <c r="A2588" s="165" t="s">
        <v>52</v>
      </c>
      <c r="B2588" s="165" t="s">
        <v>53</v>
      </c>
      <c r="C2588" s="166">
        <v>45800</v>
      </c>
      <c r="D2588">
        <v>-32016.400000000001</v>
      </c>
    </row>
    <row r="2589" spans="1:4" x14ac:dyDescent="0.35">
      <c r="A2589" s="165" t="s">
        <v>52</v>
      </c>
      <c r="B2589" s="165" t="s">
        <v>53</v>
      </c>
      <c r="C2589" s="166">
        <v>45831</v>
      </c>
      <c r="D2589">
        <v>-30695.919999999998</v>
      </c>
    </row>
    <row r="2590" spans="1:4" x14ac:dyDescent="0.35">
      <c r="A2590" s="165" t="s">
        <v>52</v>
      </c>
      <c r="B2590" s="165" t="s">
        <v>53</v>
      </c>
      <c r="C2590" s="166">
        <v>45861</v>
      </c>
      <c r="D2590">
        <v>-23966.81</v>
      </c>
    </row>
    <row r="2591" spans="1:4" x14ac:dyDescent="0.35">
      <c r="A2591" s="165" t="s">
        <v>52</v>
      </c>
      <c r="B2591" s="165" t="s">
        <v>53</v>
      </c>
      <c r="C2591" s="166">
        <v>45892</v>
      </c>
      <c r="D2591">
        <v>-32327.7</v>
      </c>
    </row>
    <row r="2592" spans="1:4" x14ac:dyDescent="0.35">
      <c r="A2592" s="165" t="s">
        <v>52</v>
      </c>
      <c r="B2592" s="165" t="s">
        <v>53</v>
      </c>
      <c r="C2592" s="166">
        <v>45923</v>
      </c>
      <c r="D2592">
        <v>-39439.339999999997</v>
      </c>
    </row>
    <row r="2593" spans="1:4" x14ac:dyDescent="0.35">
      <c r="A2593" s="165" t="s">
        <v>52</v>
      </c>
      <c r="B2593" s="165" t="s">
        <v>53</v>
      </c>
      <c r="C2593" s="166">
        <v>45953</v>
      </c>
      <c r="D2593">
        <v>-45599.58</v>
      </c>
    </row>
    <row r="2594" spans="1:4" x14ac:dyDescent="0.35">
      <c r="A2594" s="165" t="s">
        <v>52</v>
      </c>
      <c r="B2594" s="165" t="s">
        <v>53</v>
      </c>
      <c r="C2594" s="166">
        <v>45984</v>
      </c>
      <c r="D2594">
        <v>-15829.04</v>
      </c>
    </row>
    <row r="2595" spans="1:4" x14ac:dyDescent="0.35">
      <c r="A2595" s="165" t="s">
        <v>52</v>
      </c>
      <c r="B2595" s="165" t="s">
        <v>53</v>
      </c>
      <c r="C2595" s="166">
        <v>46014</v>
      </c>
      <c r="D2595">
        <v>-3118.59</v>
      </c>
    </row>
    <row r="2596" spans="1:4" x14ac:dyDescent="0.35">
      <c r="A2596" s="165" t="s">
        <v>52</v>
      </c>
      <c r="B2596" s="165" t="s">
        <v>53</v>
      </c>
      <c r="C2596" s="166">
        <v>45681</v>
      </c>
      <c r="D2596">
        <v>-8291.2000000000007</v>
      </c>
    </row>
    <row r="2597" spans="1:4" x14ac:dyDescent="0.35">
      <c r="A2597" s="165" t="s">
        <v>52</v>
      </c>
      <c r="B2597" s="165" t="s">
        <v>53</v>
      </c>
      <c r="C2597" s="166">
        <v>45712</v>
      </c>
      <c r="D2597">
        <v>-18412.88</v>
      </c>
    </row>
    <row r="2598" spans="1:4" x14ac:dyDescent="0.35">
      <c r="A2598" s="165" t="s">
        <v>52</v>
      </c>
      <c r="B2598" s="165" t="s">
        <v>53</v>
      </c>
      <c r="C2598" s="166">
        <v>45740</v>
      </c>
      <c r="D2598">
        <v>-30169.31</v>
      </c>
    </row>
    <row r="2599" spans="1:4" x14ac:dyDescent="0.35">
      <c r="A2599" s="165" t="s">
        <v>52</v>
      </c>
      <c r="B2599" s="165" t="s">
        <v>53</v>
      </c>
      <c r="C2599" s="166">
        <v>45771</v>
      </c>
      <c r="D2599">
        <v>-50081.97</v>
      </c>
    </row>
    <row r="2600" spans="1:4" x14ac:dyDescent="0.35">
      <c r="A2600" s="165" t="s">
        <v>52</v>
      </c>
      <c r="B2600" s="165" t="s">
        <v>53</v>
      </c>
      <c r="C2600" s="166">
        <v>45801</v>
      </c>
      <c r="D2600">
        <v>-32748.53</v>
      </c>
    </row>
    <row r="2601" spans="1:4" x14ac:dyDescent="0.35">
      <c r="A2601" s="165" t="s">
        <v>52</v>
      </c>
      <c r="B2601" s="165" t="s">
        <v>53</v>
      </c>
      <c r="C2601" s="166">
        <v>45832</v>
      </c>
      <c r="D2601">
        <v>-45203.91</v>
      </c>
    </row>
    <row r="2602" spans="1:4" x14ac:dyDescent="0.35">
      <c r="A2602" s="165" t="s">
        <v>52</v>
      </c>
      <c r="B2602" s="165" t="s">
        <v>53</v>
      </c>
      <c r="C2602" s="166">
        <v>45862</v>
      </c>
      <c r="D2602">
        <v>-57985.78</v>
      </c>
    </row>
    <row r="2603" spans="1:4" x14ac:dyDescent="0.35">
      <c r="A2603" s="165" t="s">
        <v>52</v>
      </c>
      <c r="B2603" s="165" t="s">
        <v>53</v>
      </c>
      <c r="C2603" s="166">
        <v>45893</v>
      </c>
      <c r="D2603">
        <v>-60826.39</v>
      </c>
    </row>
    <row r="2604" spans="1:4" x14ac:dyDescent="0.35">
      <c r="A2604" s="165" t="s">
        <v>52</v>
      </c>
      <c r="B2604" s="165" t="s">
        <v>53</v>
      </c>
      <c r="C2604" s="166">
        <v>45924</v>
      </c>
      <c r="D2604">
        <v>-51410.46</v>
      </c>
    </row>
    <row r="2605" spans="1:4" x14ac:dyDescent="0.35">
      <c r="A2605" s="165" t="s">
        <v>52</v>
      </c>
      <c r="B2605" s="165" t="s">
        <v>53</v>
      </c>
      <c r="C2605" s="166">
        <v>45954</v>
      </c>
      <c r="D2605">
        <v>-48226.13</v>
      </c>
    </row>
    <row r="2606" spans="1:4" x14ac:dyDescent="0.35">
      <c r="A2606" s="165" t="s">
        <v>52</v>
      </c>
      <c r="B2606" s="165" t="s">
        <v>53</v>
      </c>
      <c r="C2606" s="166">
        <v>45985</v>
      </c>
      <c r="D2606">
        <v>-55111.02</v>
      </c>
    </row>
    <row r="2607" spans="1:4" x14ac:dyDescent="0.35">
      <c r="A2607" s="165" t="s">
        <v>52</v>
      </c>
      <c r="B2607" s="165" t="s">
        <v>53</v>
      </c>
      <c r="C2607" s="166">
        <v>46015</v>
      </c>
      <c r="D2607">
        <v>-379998.14</v>
      </c>
    </row>
    <row r="2608" spans="1:4" x14ac:dyDescent="0.35">
      <c r="A2608" s="165" t="s">
        <v>52</v>
      </c>
      <c r="B2608" s="165" t="s">
        <v>53</v>
      </c>
      <c r="C2608" s="166">
        <v>45682</v>
      </c>
      <c r="D2608">
        <v>-363392.41</v>
      </c>
    </row>
    <row r="2609" spans="1:4" x14ac:dyDescent="0.35">
      <c r="A2609" s="165" t="s">
        <v>52</v>
      </c>
      <c r="B2609" s="165" t="s">
        <v>53</v>
      </c>
      <c r="C2609" s="166">
        <v>45713</v>
      </c>
      <c r="D2609">
        <v>-371473.09</v>
      </c>
    </row>
    <row r="2610" spans="1:4" x14ac:dyDescent="0.35">
      <c r="A2610" s="165" t="s">
        <v>52</v>
      </c>
      <c r="B2610" s="165" t="s">
        <v>53</v>
      </c>
      <c r="C2610" s="166">
        <v>45741</v>
      </c>
      <c r="D2610">
        <v>-368921.47</v>
      </c>
    </row>
    <row r="2611" spans="1:4" x14ac:dyDescent="0.35">
      <c r="A2611" s="165" t="s">
        <v>52</v>
      </c>
      <c r="B2611" s="165" t="s">
        <v>53</v>
      </c>
      <c r="C2611" s="166">
        <v>45772</v>
      </c>
      <c r="D2611">
        <v>-354451.43</v>
      </c>
    </row>
    <row r="2612" spans="1:4" x14ac:dyDescent="0.35">
      <c r="A2612" s="165" t="s">
        <v>52</v>
      </c>
      <c r="B2612" s="165" t="s">
        <v>53</v>
      </c>
      <c r="C2612" s="166">
        <v>45802</v>
      </c>
      <c r="D2612">
        <v>0</v>
      </c>
    </row>
    <row r="2613" spans="1:4" x14ac:dyDescent="0.35">
      <c r="A2613" s="165" t="s">
        <v>52</v>
      </c>
      <c r="B2613" s="165" t="s">
        <v>53</v>
      </c>
      <c r="C2613" s="166">
        <v>45833</v>
      </c>
      <c r="D2613">
        <v>0</v>
      </c>
    </row>
    <row r="2614" spans="1:4" x14ac:dyDescent="0.35">
      <c r="A2614" s="165" t="s">
        <v>52</v>
      </c>
      <c r="B2614" s="165" t="s">
        <v>53</v>
      </c>
      <c r="C2614" s="166">
        <v>45863</v>
      </c>
      <c r="D2614">
        <v>0</v>
      </c>
    </row>
    <row r="2615" spans="1:4" x14ac:dyDescent="0.35">
      <c r="A2615" s="165" t="s">
        <v>52</v>
      </c>
      <c r="B2615" s="165" t="s">
        <v>53</v>
      </c>
      <c r="C2615" s="166">
        <v>45894</v>
      </c>
      <c r="D2615">
        <v>0</v>
      </c>
    </row>
    <row r="2616" spans="1:4" x14ac:dyDescent="0.35">
      <c r="A2616" s="165" t="s">
        <v>52</v>
      </c>
      <c r="B2616" s="165" t="s">
        <v>53</v>
      </c>
      <c r="C2616" s="166">
        <v>45925</v>
      </c>
      <c r="D2616">
        <v>0</v>
      </c>
    </row>
    <row r="2617" spans="1:4" x14ac:dyDescent="0.35">
      <c r="A2617" s="165" t="s">
        <v>52</v>
      </c>
      <c r="B2617" s="165" t="s">
        <v>53</v>
      </c>
      <c r="C2617" s="166">
        <v>45955</v>
      </c>
      <c r="D2617">
        <v>0</v>
      </c>
    </row>
    <row r="2618" spans="1:4" x14ac:dyDescent="0.35">
      <c r="A2618" s="165" t="s">
        <v>52</v>
      </c>
      <c r="B2618" s="165" t="s">
        <v>53</v>
      </c>
      <c r="C2618" s="166">
        <v>45986</v>
      </c>
      <c r="D2618">
        <v>0</v>
      </c>
    </row>
    <row r="2619" spans="1:4" x14ac:dyDescent="0.35">
      <c r="A2619" s="165" t="s">
        <v>52</v>
      </c>
      <c r="B2619" s="165" t="s">
        <v>53</v>
      </c>
      <c r="C2619" s="166">
        <v>46016</v>
      </c>
      <c r="D2619">
        <v>0</v>
      </c>
    </row>
    <row r="2620" spans="1:4" x14ac:dyDescent="0.35">
      <c r="A2620" s="165" t="s">
        <v>52</v>
      </c>
      <c r="B2620" s="165" t="s">
        <v>53</v>
      </c>
      <c r="C2620" s="166">
        <v>45683</v>
      </c>
      <c r="D2620">
        <v>0</v>
      </c>
    </row>
    <row r="2621" spans="1:4" x14ac:dyDescent="0.35">
      <c r="A2621" s="165" t="s">
        <v>52</v>
      </c>
      <c r="B2621" s="165" t="s">
        <v>53</v>
      </c>
      <c r="C2621" s="166">
        <v>45714</v>
      </c>
      <c r="D2621">
        <v>0</v>
      </c>
    </row>
    <row r="2622" spans="1:4" x14ac:dyDescent="0.35">
      <c r="A2622" s="165" t="s">
        <v>52</v>
      </c>
      <c r="B2622" s="165" t="s">
        <v>53</v>
      </c>
      <c r="C2622" s="166">
        <v>45742</v>
      </c>
      <c r="D2622">
        <v>0</v>
      </c>
    </row>
    <row r="2623" spans="1:4" x14ac:dyDescent="0.35">
      <c r="A2623" s="165" t="s">
        <v>52</v>
      </c>
      <c r="B2623" s="165" t="s">
        <v>53</v>
      </c>
      <c r="C2623" s="166">
        <v>45773</v>
      </c>
      <c r="D2623">
        <v>0</v>
      </c>
    </row>
    <row r="2624" spans="1:4" x14ac:dyDescent="0.35">
      <c r="A2624" s="165" t="s">
        <v>52</v>
      </c>
      <c r="B2624" s="165" t="s">
        <v>53</v>
      </c>
      <c r="C2624" s="166">
        <v>45803</v>
      </c>
      <c r="D2624">
        <v>0</v>
      </c>
    </row>
    <row r="2625" spans="1:4" x14ac:dyDescent="0.35">
      <c r="A2625" s="165" t="s">
        <v>52</v>
      </c>
      <c r="B2625" s="165" t="s">
        <v>53</v>
      </c>
      <c r="C2625" s="166">
        <v>45834</v>
      </c>
      <c r="D2625">
        <v>0</v>
      </c>
    </row>
    <row r="2626" spans="1:4" x14ac:dyDescent="0.35">
      <c r="A2626" s="165" t="s">
        <v>52</v>
      </c>
      <c r="B2626" s="165" t="s">
        <v>53</v>
      </c>
      <c r="C2626" s="166">
        <v>45864</v>
      </c>
      <c r="D2626">
        <v>0</v>
      </c>
    </row>
    <row r="2627" spans="1:4" x14ac:dyDescent="0.35">
      <c r="A2627" s="165" t="s">
        <v>52</v>
      </c>
      <c r="B2627" s="165" t="s">
        <v>53</v>
      </c>
      <c r="C2627" s="166">
        <v>45895</v>
      </c>
      <c r="D2627">
        <v>0</v>
      </c>
    </row>
    <row r="2628" spans="1:4" x14ac:dyDescent="0.35">
      <c r="A2628" s="165" t="s">
        <v>52</v>
      </c>
      <c r="B2628" s="165" t="s">
        <v>53</v>
      </c>
      <c r="C2628" s="166">
        <v>45926</v>
      </c>
      <c r="D2628">
        <v>0</v>
      </c>
    </row>
    <row r="2629" spans="1:4" x14ac:dyDescent="0.35">
      <c r="A2629" s="165" t="s">
        <v>52</v>
      </c>
      <c r="B2629" s="165" t="s">
        <v>53</v>
      </c>
      <c r="C2629" s="166">
        <v>45956</v>
      </c>
      <c r="D2629">
        <v>0</v>
      </c>
    </row>
    <row r="2630" spans="1:4" x14ac:dyDescent="0.35">
      <c r="A2630" s="165" t="s">
        <v>52</v>
      </c>
      <c r="B2630" s="165" t="s">
        <v>53</v>
      </c>
      <c r="C2630" s="166">
        <v>45987</v>
      </c>
      <c r="D2630">
        <v>0</v>
      </c>
    </row>
    <row r="2631" spans="1:4" x14ac:dyDescent="0.35">
      <c r="A2631" s="165" t="s">
        <v>52</v>
      </c>
      <c r="B2631" s="165" t="s">
        <v>53</v>
      </c>
      <c r="C2631" s="166">
        <v>46017</v>
      </c>
      <c r="D2631">
        <v>0</v>
      </c>
    </row>
    <row r="2632" spans="1:4" x14ac:dyDescent="0.35">
      <c r="A2632" s="165" t="s">
        <v>52</v>
      </c>
      <c r="B2632" s="165" t="s">
        <v>53</v>
      </c>
      <c r="C2632" s="166">
        <v>45684</v>
      </c>
      <c r="D2632">
        <v>0</v>
      </c>
    </row>
    <row r="2633" spans="1:4" x14ac:dyDescent="0.35">
      <c r="A2633" s="165" t="s">
        <v>52</v>
      </c>
      <c r="B2633" s="165" t="s">
        <v>53</v>
      </c>
      <c r="C2633" s="166">
        <v>45715</v>
      </c>
      <c r="D2633">
        <v>0</v>
      </c>
    </row>
    <row r="2634" spans="1:4" x14ac:dyDescent="0.35">
      <c r="A2634" s="165" t="s">
        <v>52</v>
      </c>
      <c r="B2634" s="165" t="s">
        <v>53</v>
      </c>
      <c r="C2634" s="166">
        <v>45743</v>
      </c>
      <c r="D2634">
        <v>0</v>
      </c>
    </row>
    <row r="2635" spans="1:4" x14ac:dyDescent="0.35">
      <c r="A2635" s="165" t="s">
        <v>52</v>
      </c>
      <c r="B2635" s="165" t="s">
        <v>53</v>
      </c>
      <c r="C2635" s="166">
        <v>45774</v>
      </c>
      <c r="D2635">
        <v>0</v>
      </c>
    </row>
    <row r="2636" spans="1:4" x14ac:dyDescent="0.35">
      <c r="A2636" s="165" t="s">
        <v>52</v>
      </c>
      <c r="B2636" s="165" t="s">
        <v>53</v>
      </c>
      <c r="C2636" s="166">
        <v>45804</v>
      </c>
      <c r="D2636">
        <v>0</v>
      </c>
    </row>
    <row r="2637" spans="1:4" x14ac:dyDescent="0.35">
      <c r="A2637" s="165" t="s">
        <v>52</v>
      </c>
      <c r="B2637" s="165" t="s">
        <v>53</v>
      </c>
      <c r="C2637" s="166">
        <v>45835</v>
      </c>
      <c r="D2637">
        <v>0</v>
      </c>
    </row>
    <row r="2638" spans="1:4" x14ac:dyDescent="0.35">
      <c r="A2638" s="165" t="s">
        <v>52</v>
      </c>
      <c r="B2638" s="165" t="s">
        <v>53</v>
      </c>
      <c r="C2638" s="166">
        <v>45865</v>
      </c>
      <c r="D2638">
        <v>0</v>
      </c>
    </row>
    <row r="2639" spans="1:4" x14ac:dyDescent="0.35">
      <c r="A2639" s="165" t="s">
        <v>52</v>
      </c>
      <c r="B2639" s="165" t="s">
        <v>53</v>
      </c>
      <c r="C2639" s="166">
        <v>45896</v>
      </c>
      <c r="D2639">
        <v>0</v>
      </c>
    </row>
    <row r="2640" spans="1:4" x14ac:dyDescent="0.35">
      <c r="A2640" s="165" t="s">
        <v>52</v>
      </c>
      <c r="B2640" s="165" t="s">
        <v>53</v>
      </c>
      <c r="C2640" s="166">
        <v>45927</v>
      </c>
      <c r="D2640">
        <v>0</v>
      </c>
    </row>
    <row r="2641" spans="1:4" x14ac:dyDescent="0.35">
      <c r="A2641" s="165" t="s">
        <v>52</v>
      </c>
      <c r="B2641" s="165" t="s">
        <v>53</v>
      </c>
      <c r="C2641" s="166">
        <v>45957</v>
      </c>
      <c r="D2641">
        <v>0</v>
      </c>
    </row>
    <row r="2642" spans="1:4" x14ac:dyDescent="0.35">
      <c r="A2642" s="165" t="s">
        <v>52</v>
      </c>
      <c r="B2642" s="165" t="s">
        <v>53</v>
      </c>
      <c r="C2642" s="166">
        <v>45988</v>
      </c>
      <c r="D2642">
        <v>0</v>
      </c>
    </row>
    <row r="2643" spans="1:4" x14ac:dyDescent="0.35">
      <c r="A2643" s="165" t="s">
        <v>52</v>
      </c>
      <c r="B2643" s="165" t="s">
        <v>53</v>
      </c>
      <c r="C2643" s="166">
        <v>46018</v>
      </c>
      <c r="D2643">
        <v>0</v>
      </c>
    </row>
    <row r="2644" spans="1:4" x14ac:dyDescent="0.35">
      <c r="A2644" s="165" t="s">
        <v>54</v>
      </c>
      <c r="B2644" s="165" t="s">
        <v>55</v>
      </c>
      <c r="C2644" s="166">
        <v>45676</v>
      </c>
      <c r="D2644">
        <v>120</v>
      </c>
    </row>
    <row r="2645" spans="1:4" x14ac:dyDescent="0.35">
      <c r="A2645" s="165" t="s">
        <v>54</v>
      </c>
      <c r="B2645" s="165" t="s">
        <v>55</v>
      </c>
      <c r="C2645" s="166">
        <v>45707</v>
      </c>
      <c r="D2645">
        <v>475</v>
      </c>
    </row>
    <row r="2646" spans="1:4" x14ac:dyDescent="0.35">
      <c r="A2646" s="165" t="s">
        <v>54</v>
      </c>
      <c r="B2646" s="165" t="s">
        <v>55</v>
      </c>
      <c r="C2646" s="166">
        <v>45735</v>
      </c>
      <c r="D2646">
        <v>0.39</v>
      </c>
    </row>
    <row r="2647" spans="1:4" x14ac:dyDescent="0.35">
      <c r="A2647" s="165" t="s">
        <v>54</v>
      </c>
      <c r="B2647" s="165" t="s">
        <v>55</v>
      </c>
      <c r="C2647" s="166">
        <v>45766</v>
      </c>
      <c r="D2647">
        <v>221.65</v>
      </c>
    </row>
    <row r="2648" spans="1:4" x14ac:dyDescent="0.35">
      <c r="A2648" s="165" t="s">
        <v>54</v>
      </c>
      <c r="B2648" s="165" t="s">
        <v>55</v>
      </c>
      <c r="C2648" s="166">
        <v>45796</v>
      </c>
      <c r="D2648">
        <v>307.27999999999997</v>
      </c>
    </row>
    <row r="2649" spans="1:4" x14ac:dyDescent="0.35">
      <c r="A2649" s="165" t="s">
        <v>54</v>
      </c>
      <c r="B2649" s="165" t="s">
        <v>55</v>
      </c>
      <c r="C2649" s="166">
        <v>45827</v>
      </c>
      <c r="D2649">
        <v>547.57000000000005</v>
      </c>
    </row>
    <row r="2650" spans="1:4" x14ac:dyDescent="0.35">
      <c r="A2650" s="165" t="s">
        <v>54</v>
      </c>
      <c r="B2650" s="165" t="s">
        <v>55</v>
      </c>
      <c r="C2650" s="166">
        <v>45857</v>
      </c>
      <c r="D2650">
        <v>621.26</v>
      </c>
    </row>
    <row r="2651" spans="1:4" x14ac:dyDescent="0.35">
      <c r="A2651" s="165" t="s">
        <v>54</v>
      </c>
      <c r="B2651" s="165" t="s">
        <v>55</v>
      </c>
      <c r="C2651" s="166">
        <v>45888</v>
      </c>
      <c r="D2651">
        <v>669.32</v>
      </c>
    </row>
    <row r="2652" spans="1:4" x14ac:dyDescent="0.35">
      <c r="A2652" s="165" t="s">
        <v>54</v>
      </c>
      <c r="B2652" s="165" t="s">
        <v>55</v>
      </c>
      <c r="C2652" s="166">
        <v>45919</v>
      </c>
      <c r="D2652">
        <v>750.32</v>
      </c>
    </row>
    <row r="2653" spans="1:4" x14ac:dyDescent="0.35">
      <c r="A2653" s="165" t="s">
        <v>54</v>
      </c>
      <c r="B2653" s="165" t="s">
        <v>55</v>
      </c>
      <c r="C2653" s="166">
        <v>45949</v>
      </c>
      <c r="D2653">
        <v>776.15</v>
      </c>
    </row>
    <row r="2654" spans="1:4" x14ac:dyDescent="0.35">
      <c r="A2654" s="165" t="s">
        <v>54</v>
      </c>
      <c r="B2654" s="165" t="s">
        <v>55</v>
      </c>
      <c r="C2654" s="166">
        <v>45980</v>
      </c>
      <c r="D2654">
        <v>776.15</v>
      </c>
    </row>
    <row r="2655" spans="1:4" x14ac:dyDescent="0.35">
      <c r="A2655" s="165" t="s">
        <v>54</v>
      </c>
      <c r="B2655" s="165" t="s">
        <v>55</v>
      </c>
      <c r="C2655" s="166">
        <v>46010</v>
      </c>
      <c r="D2655">
        <v>-28.84</v>
      </c>
    </row>
    <row r="2656" spans="1:4" x14ac:dyDescent="0.35">
      <c r="A2656" s="165" t="s">
        <v>54</v>
      </c>
      <c r="B2656" s="165" t="s">
        <v>55</v>
      </c>
      <c r="C2656" s="166">
        <v>45677</v>
      </c>
      <c r="D2656">
        <v>-3.84</v>
      </c>
    </row>
    <row r="2657" spans="1:4" x14ac:dyDescent="0.35">
      <c r="A2657" s="165" t="s">
        <v>54</v>
      </c>
      <c r="B2657" s="165" t="s">
        <v>55</v>
      </c>
      <c r="C2657" s="166">
        <v>45708</v>
      </c>
      <c r="D2657">
        <v>1.1599999999999999</v>
      </c>
    </row>
    <row r="2658" spans="1:4" x14ac:dyDescent="0.35">
      <c r="A2658" s="165" t="s">
        <v>54</v>
      </c>
      <c r="B2658" s="165" t="s">
        <v>55</v>
      </c>
      <c r="C2658" s="166">
        <v>45736</v>
      </c>
      <c r="D2658">
        <v>91.16</v>
      </c>
    </row>
    <row r="2659" spans="1:4" x14ac:dyDescent="0.35">
      <c r="A2659" s="165" t="s">
        <v>54</v>
      </c>
      <c r="B2659" s="165" t="s">
        <v>55</v>
      </c>
      <c r="C2659" s="166">
        <v>45767</v>
      </c>
      <c r="D2659">
        <v>91.16</v>
      </c>
    </row>
    <row r="2660" spans="1:4" x14ac:dyDescent="0.35">
      <c r="A2660" s="165" t="s">
        <v>54</v>
      </c>
      <c r="B2660" s="165" t="s">
        <v>55</v>
      </c>
      <c r="C2660" s="166">
        <v>45797</v>
      </c>
      <c r="D2660">
        <v>226.16</v>
      </c>
    </row>
    <row r="2661" spans="1:4" x14ac:dyDescent="0.35">
      <c r="A2661" s="165" t="s">
        <v>54</v>
      </c>
      <c r="B2661" s="165" t="s">
        <v>55</v>
      </c>
      <c r="C2661" s="166">
        <v>45828</v>
      </c>
      <c r="D2661">
        <v>331.16</v>
      </c>
    </row>
    <row r="2662" spans="1:4" x14ac:dyDescent="0.35">
      <c r="A2662" s="165" t="s">
        <v>54</v>
      </c>
      <c r="B2662" s="165" t="s">
        <v>55</v>
      </c>
      <c r="C2662" s="166">
        <v>45858</v>
      </c>
      <c r="D2662">
        <v>331.16</v>
      </c>
    </row>
    <row r="2663" spans="1:4" x14ac:dyDescent="0.35">
      <c r="A2663" s="165" t="s">
        <v>54</v>
      </c>
      <c r="B2663" s="165" t="s">
        <v>55</v>
      </c>
      <c r="C2663" s="166">
        <v>45889</v>
      </c>
      <c r="D2663">
        <v>331.16</v>
      </c>
    </row>
    <row r="2664" spans="1:4" x14ac:dyDescent="0.35">
      <c r="A2664" s="165" t="s">
        <v>54</v>
      </c>
      <c r="B2664" s="165" t="s">
        <v>55</v>
      </c>
      <c r="C2664" s="166">
        <v>45920</v>
      </c>
      <c r="D2664">
        <v>331.16</v>
      </c>
    </row>
    <row r="2665" spans="1:4" x14ac:dyDescent="0.35">
      <c r="A2665" s="165" t="s">
        <v>54</v>
      </c>
      <c r="B2665" s="165" t="s">
        <v>55</v>
      </c>
      <c r="C2665" s="166">
        <v>45950</v>
      </c>
      <c r="D2665">
        <v>331.16</v>
      </c>
    </row>
    <row r="2666" spans="1:4" x14ac:dyDescent="0.35">
      <c r="A2666" s="165" t="s">
        <v>54</v>
      </c>
      <c r="B2666" s="165" t="s">
        <v>55</v>
      </c>
      <c r="C2666" s="166">
        <v>45981</v>
      </c>
      <c r="D2666">
        <v>331.16</v>
      </c>
    </row>
    <row r="2667" spans="1:4" x14ac:dyDescent="0.35">
      <c r="A2667" s="165" t="s">
        <v>54</v>
      </c>
      <c r="B2667" s="165" t="s">
        <v>55</v>
      </c>
      <c r="C2667" s="166">
        <v>46011</v>
      </c>
      <c r="D2667">
        <v>0</v>
      </c>
    </row>
    <row r="2668" spans="1:4" x14ac:dyDescent="0.35">
      <c r="A2668" s="165" t="s">
        <v>54</v>
      </c>
      <c r="B2668" s="165" t="s">
        <v>55</v>
      </c>
      <c r="C2668" s="166">
        <v>45678</v>
      </c>
      <c r="D2668">
        <v>0</v>
      </c>
    </row>
    <row r="2669" spans="1:4" x14ac:dyDescent="0.35">
      <c r="A2669" s="165" t="s">
        <v>54</v>
      </c>
      <c r="B2669" s="165" t="s">
        <v>55</v>
      </c>
      <c r="C2669" s="166">
        <v>45709</v>
      </c>
      <c r="D2669">
        <v>0</v>
      </c>
    </row>
    <row r="2670" spans="1:4" x14ac:dyDescent="0.35">
      <c r="A2670" s="165" t="s">
        <v>54</v>
      </c>
      <c r="B2670" s="165" t="s">
        <v>55</v>
      </c>
      <c r="C2670" s="166">
        <v>45737</v>
      </c>
      <c r="D2670">
        <v>0</v>
      </c>
    </row>
    <row r="2671" spans="1:4" x14ac:dyDescent="0.35">
      <c r="A2671" s="165" t="s">
        <v>54</v>
      </c>
      <c r="B2671" s="165" t="s">
        <v>55</v>
      </c>
      <c r="C2671" s="166">
        <v>45768</v>
      </c>
      <c r="D2671">
        <v>0</v>
      </c>
    </row>
    <row r="2672" spans="1:4" x14ac:dyDescent="0.35">
      <c r="A2672" s="165" t="s">
        <v>54</v>
      </c>
      <c r="B2672" s="165" t="s">
        <v>55</v>
      </c>
      <c r="C2672" s="166">
        <v>45798</v>
      </c>
      <c r="D2672">
        <v>0</v>
      </c>
    </row>
    <row r="2673" spans="1:4" x14ac:dyDescent="0.35">
      <c r="A2673" s="165" t="s">
        <v>54</v>
      </c>
      <c r="B2673" s="165" t="s">
        <v>55</v>
      </c>
      <c r="C2673" s="166">
        <v>45829</v>
      </c>
      <c r="D2673">
        <v>0</v>
      </c>
    </row>
    <row r="2674" spans="1:4" x14ac:dyDescent="0.35">
      <c r="A2674" s="165" t="s">
        <v>54</v>
      </c>
      <c r="B2674" s="165" t="s">
        <v>55</v>
      </c>
      <c r="C2674" s="166">
        <v>45859</v>
      </c>
      <c r="D2674">
        <v>0</v>
      </c>
    </row>
    <row r="2675" spans="1:4" x14ac:dyDescent="0.35">
      <c r="A2675" s="165" t="s">
        <v>54</v>
      </c>
      <c r="B2675" s="165" t="s">
        <v>55</v>
      </c>
      <c r="C2675" s="166">
        <v>45890</v>
      </c>
      <c r="D2675">
        <v>0</v>
      </c>
    </row>
    <row r="2676" spans="1:4" x14ac:dyDescent="0.35">
      <c r="A2676" s="165" t="s">
        <v>54</v>
      </c>
      <c r="B2676" s="165" t="s">
        <v>55</v>
      </c>
      <c r="C2676" s="166">
        <v>45921</v>
      </c>
      <c r="D2676">
        <v>0</v>
      </c>
    </row>
    <row r="2677" spans="1:4" x14ac:dyDescent="0.35">
      <c r="A2677" s="165" t="s">
        <v>54</v>
      </c>
      <c r="B2677" s="165" t="s">
        <v>55</v>
      </c>
      <c r="C2677" s="166">
        <v>45951</v>
      </c>
      <c r="D2677">
        <v>0</v>
      </c>
    </row>
    <row r="2678" spans="1:4" x14ac:dyDescent="0.35">
      <c r="A2678" s="165" t="s">
        <v>54</v>
      </c>
      <c r="B2678" s="165" t="s">
        <v>55</v>
      </c>
      <c r="C2678" s="166">
        <v>45991</v>
      </c>
      <c r="D2678">
        <v>0</v>
      </c>
    </row>
    <row r="2679" spans="1:4" x14ac:dyDescent="0.35">
      <c r="A2679" s="165" t="s">
        <v>54</v>
      </c>
      <c r="B2679" s="165" t="s">
        <v>55</v>
      </c>
      <c r="C2679" s="166">
        <v>46022</v>
      </c>
      <c r="D2679">
        <v>0</v>
      </c>
    </row>
    <row r="2680" spans="1:4" x14ac:dyDescent="0.35">
      <c r="A2680" s="165" t="s">
        <v>54</v>
      </c>
      <c r="B2680" s="165" t="s">
        <v>55</v>
      </c>
      <c r="C2680" s="166">
        <v>45679</v>
      </c>
      <c r="D2680">
        <v>0</v>
      </c>
    </row>
    <row r="2681" spans="1:4" x14ac:dyDescent="0.35">
      <c r="A2681" s="165" t="s">
        <v>54</v>
      </c>
      <c r="B2681" s="165" t="s">
        <v>55</v>
      </c>
      <c r="C2681" s="166">
        <v>45710</v>
      </c>
      <c r="D2681">
        <v>0</v>
      </c>
    </row>
    <row r="2682" spans="1:4" x14ac:dyDescent="0.35">
      <c r="A2682" s="165" t="s">
        <v>54</v>
      </c>
      <c r="B2682" s="165" t="s">
        <v>55</v>
      </c>
      <c r="C2682" s="166">
        <v>45738</v>
      </c>
      <c r="D2682">
        <v>0</v>
      </c>
    </row>
    <row r="2683" spans="1:4" x14ac:dyDescent="0.35">
      <c r="A2683" s="165" t="s">
        <v>54</v>
      </c>
      <c r="B2683" s="165" t="s">
        <v>55</v>
      </c>
      <c r="C2683" s="166">
        <v>45769</v>
      </c>
      <c r="D2683">
        <v>0</v>
      </c>
    </row>
    <row r="2684" spans="1:4" x14ac:dyDescent="0.35">
      <c r="A2684" s="165" t="s">
        <v>54</v>
      </c>
      <c r="B2684" s="165" t="s">
        <v>55</v>
      </c>
      <c r="C2684" s="166">
        <v>45799</v>
      </c>
      <c r="D2684">
        <v>0</v>
      </c>
    </row>
    <row r="2685" spans="1:4" x14ac:dyDescent="0.35">
      <c r="A2685" s="165" t="s">
        <v>54</v>
      </c>
      <c r="B2685" s="165" t="s">
        <v>55</v>
      </c>
      <c r="C2685" s="166">
        <v>45830</v>
      </c>
      <c r="D2685">
        <v>0</v>
      </c>
    </row>
    <row r="2686" spans="1:4" x14ac:dyDescent="0.35">
      <c r="A2686" s="165" t="s">
        <v>54</v>
      </c>
      <c r="B2686" s="165" t="s">
        <v>55</v>
      </c>
      <c r="C2686" s="166">
        <v>45860</v>
      </c>
      <c r="D2686">
        <v>0</v>
      </c>
    </row>
    <row r="2687" spans="1:4" x14ac:dyDescent="0.35">
      <c r="A2687" s="165" t="s">
        <v>54</v>
      </c>
      <c r="B2687" s="165" t="s">
        <v>55</v>
      </c>
      <c r="C2687" s="166">
        <v>45891</v>
      </c>
      <c r="D2687">
        <v>0</v>
      </c>
    </row>
    <row r="2688" spans="1:4" x14ac:dyDescent="0.35">
      <c r="A2688" s="165" t="s">
        <v>54</v>
      </c>
      <c r="B2688" s="165" t="s">
        <v>55</v>
      </c>
      <c r="C2688" s="166">
        <v>45922</v>
      </c>
      <c r="D2688">
        <v>0</v>
      </c>
    </row>
    <row r="2689" spans="1:4" x14ac:dyDescent="0.35">
      <c r="A2689" s="165" t="s">
        <v>54</v>
      </c>
      <c r="B2689" s="165" t="s">
        <v>55</v>
      </c>
      <c r="C2689" s="166">
        <v>45952</v>
      </c>
      <c r="D2689">
        <v>0</v>
      </c>
    </row>
    <row r="2690" spans="1:4" x14ac:dyDescent="0.35">
      <c r="A2690" s="165" t="s">
        <v>54</v>
      </c>
      <c r="B2690" s="165" t="s">
        <v>55</v>
      </c>
      <c r="C2690" s="166">
        <v>45983</v>
      </c>
      <c r="D2690">
        <v>0</v>
      </c>
    </row>
    <row r="2691" spans="1:4" x14ac:dyDescent="0.35">
      <c r="A2691" s="165" t="s">
        <v>54</v>
      </c>
      <c r="B2691" s="165" t="s">
        <v>55</v>
      </c>
      <c r="C2691" s="166">
        <v>46013</v>
      </c>
      <c r="D2691">
        <v>0</v>
      </c>
    </row>
    <row r="2692" spans="1:4" x14ac:dyDescent="0.35">
      <c r="A2692" s="165" t="s">
        <v>54</v>
      </c>
      <c r="B2692" s="165" t="s">
        <v>55</v>
      </c>
      <c r="C2692" s="166">
        <v>45680</v>
      </c>
      <c r="D2692">
        <v>0</v>
      </c>
    </row>
    <row r="2693" spans="1:4" x14ac:dyDescent="0.35">
      <c r="A2693" s="165" t="s">
        <v>54</v>
      </c>
      <c r="B2693" s="165" t="s">
        <v>55</v>
      </c>
      <c r="C2693" s="166">
        <v>45711</v>
      </c>
      <c r="D2693">
        <v>0</v>
      </c>
    </row>
    <row r="2694" spans="1:4" x14ac:dyDescent="0.35">
      <c r="A2694" s="165" t="s">
        <v>54</v>
      </c>
      <c r="B2694" s="165" t="s">
        <v>55</v>
      </c>
      <c r="C2694" s="166">
        <v>45739</v>
      </c>
      <c r="D2694">
        <v>0</v>
      </c>
    </row>
    <row r="2695" spans="1:4" x14ac:dyDescent="0.35">
      <c r="A2695" s="165" t="s">
        <v>54</v>
      </c>
      <c r="B2695" s="165" t="s">
        <v>55</v>
      </c>
      <c r="C2695" s="166">
        <v>45770</v>
      </c>
      <c r="D2695">
        <v>0</v>
      </c>
    </row>
    <row r="2696" spans="1:4" x14ac:dyDescent="0.35">
      <c r="A2696" s="165" t="s">
        <v>54</v>
      </c>
      <c r="B2696" s="165" t="s">
        <v>55</v>
      </c>
      <c r="C2696" s="166">
        <v>45800</v>
      </c>
      <c r="D2696">
        <v>0</v>
      </c>
    </row>
    <row r="2697" spans="1:4" x14ac:dyDescent="0.35">
      <c r="A2697" s="165" t="s">
        <v>54</v>
      </c>
      <c r="B2697" s="165" t="s">
        <v>55</v>
      </c>
      <c r="C2697" s="166">
        <v>45831</v>
      </c>
      <c r="D2697">
        <v>0</v>
      </c>
    </row>
    <row r="2698" spans="1:4" x14ac:dyDescent="0.35">
      <c r="A2698" s="165" t="s">
        <v>54</v>
      </c>
      <c r="B2698" s="165" t="s">
        <v>55</v>
      </c>
      <c r="C2698" s="166">
        <v>45861</v>
      </c>
      <c r="D2698">
        <v>0</v>
      </c>
    </row>
    <row r="2699" spans="1:4" x14ac:dyDescent="0.35">
      <c r="A2699" s="165" t="s">
        <v>54</v>
      </c>
      <c r="B2699" s="165" t="s">
        <v>55</v>
      </c>
      <c r="C2699" s="166">
        <v>45892</v>
      </c>
      <c r="D2699">
        <v>0</v>
      </c>
    </row>
    <row r="2700" spans="1:4" x14ac:dyDescent="0.35">
      <c r="A2700" s="165" t="s">
        <v>54</v>
      </c>
      <c r="B2700" s="165" t="s">
        <v>55</v>
      </c>
      <c r="C2700" s="166">
        <v>45923</v>
      </c>
      <c r="D2700">
        <v>0</v>
      </c>
    </row>
    <row r="2701" spans="1:4" x14ac:dyDescent="0.35">
      <c r="A2701" s="165" t="s">
        <v>54</v>
      </c>
      <c r="B2701" s="165" t="s">
        <v>55</v>
      </c>
      <c r="C2701" s="166">
        <v>45953</v>
      </c>
      <c r="D2701">
        <v>0</v>
      </c>
    </row>
    <row r="2702" spans="1:4" x14ac:dyDescent="0.35">
      <c r="A2702" s="165" t="s">
        <v>54</v>
      </c>
      <c r="B2702" s="165" t="s">
        <v>55</v>
      </c>
      <c r="C2702" s="166">
        <v>45984</v>
      </c>
      <c r="D2702">
        <v>0</v>
      </c>
    </row>
    <row r="2703" spans="1:4" x14ac:dyDescent="0.35">
      <c r="A2703" s="165" t="s">
        <v>54</v>
      </c>
      <c r="B2703" s="165" t="s">
        <v>55</v>
      </c>
      <c r="C2703" s="166">
        <v>46014</v>
      </c>
      <c r="D2703">
        <v>0</v>
      </c>
    </row>
    <row r="2704" spans="1:4" x14ac:dyDescent="0.35">
      <c r="A2704" s="165" t="s">
        <v>54</v>
      </c>
      <c r="B2704" s="165" t="s">
        <v>55</v>
      </c>
      <c r="C2704" s="166">
        <v>45681</v>
      </c>
      <c r="D2704">
        <v>0</v>
      </c>
    </row>
    <row r="2705" spans="1:4" x14ac:dyDescent="0.35">
      <c r="A2705" s="165" t="s">
        <v>54</v>
      </c>
      <c r="B2705" s="165" t="s">
        <v>55</v>
      </c>
      <c r="C2705" s="166">
        <v>45712</v>
      </c>
      <c r="D2705">
        <v>0</v>
      </c>
    </row>
    <row r="2706" spans="1:4" x14ac:dyDescent="0.35">
      <c r="A2706" s="165" t="s">
        <v>54</v>
      </c>
      <c r="B2706" s="165" t="s">
        <v>55</v>
      </c>
      <c r="C2706" s="166">
        <v>45740</v>
      </c>
      <c r="D2706">
        <v>0</v>
      </c>
    </row>
    <row r="2707" spans="1:4" x14ac:dyDescent="0.35">
      <c r="A2707" s="165" t="s">
        <v>54</v>
      </c>
      <c r="B2707" s="165" t="s">
        <v>55</v>
      </c>
      <c r="C2707" s="166">
        <v>45771</v>
      </c>
      <c r="D2707">
        <v>0</v>
      </c>
    </row>
    <row r="2708" spans="1:4" x14ac:dyDescent="0.35">
      <c r="A2708" s="165" t="s">
        <v>54</v>
      </c>
      <c r="B2708" s="165" t="s">
        <v>55</v>
      </c>
      <c r="C2708" s="166">
        <v>45801</v>
      </c>
      <c r="D2708">
        <v>0</v>
      </c>
    </row>
    <row r="2709" spans="1:4" x14ac:dyDescent="0.35">
      <c r="A2709" s="165" t="s">
        <v>54</v>
      </c>
      <c r="B2709" s="165" t="s">
        <v>55</v>
      </c>
      <c r="C2709" s="166">
        <v>45832</v>
      </c>
      <c r="D2709">
        <v>0</v>
      </c>
    </row>
    <row r="2710" spans="1:4" x14ac:dyDescent="0.35">
      <c r="A2710" s="165" t="s">
        <v>54</v>
      </c>
      <c r="B2710" s="165" t="s">
        <v>55</v>
      </c>
      <c r="C2710" s="166">
        <v>45862</v>
      </c>
      <c r="D2710">
        <v>0</v>
      </c>
    </row>
    <row r="2711" spans="1:4" x14ac:dyDescent="0.35">
      <c r="A2711" s="165" t="s">
        <v>54</v>
      </c>
      <c r="B2711" s="165" t="s">
        <v>55</v>
      </c>
      <c r="C2711" s="166">
        <v>45893</v>
      </c>
      <c r="D2711">
        <v>0</v>
      </c>
    </row>
    <row r="2712" spans="1:4" x14ac:dyDescent="0.35">
      <c r="A2712" s="165" t="s">
        <v>54</v>
      </c>
      <c r="B2712" s="165" t="s">
        <v>55</v>
      </c>
      <c r="C2712" s="166">
        <v>45924</v>
      </c>
      <c r="D2712">
        <v>0</v>
      </c>
    </row>
    <row r="2713" spans="1:4" x14ac:dyDescent="0.35">
      <c r="A2713" s="165" t="s">
        <v>54</v>
      </c>
      <c r="B2713" s="165" t="s">
        <v>55</v>
      </c>
      <c r="C2713" s="166">
        <v>45954</v>
      </c>
      <c r="D2713">
        <v>0</v>
      </c>
    </row>
    <row r="2714" spans="1:4" x14ac:dyDescent="0.35">
      <c r="A2714" s="165" t="s">
        <v>54</v>
      </c>
      <c r="B2714" s="165" t="s">
        <v>55</v>
      </c>
      <c r="C2714" s="166">
        <v>45985</v>
      </c>
      <c r="D2714">
        <v>0</v>
      </c>
    </row>
    <row r="2715" spans="1:4" x14ac:dyDescent="0.35">
      <c r="A2715" s="165" t="s">
        <v>54</v>
      </c>
      <c r="B2715" s="165" t="s">
        <v>55</v>
      </c>
      <c r="C2715" s="166">
        <v>46015</v>
      </c>
      <c r="D2715">
        <v>0</v>
      </c>
    </row>
    <row r="2716" spans="1:4" x14ac:dyDescent="0.35">
      <c r="A2716" s="165" t="s">
        <v>54</v>
      </c>
      <c r="B2716" s="165" t="s">
        <v>55</v>
      </c>
      <c r="C2716" s="166">
        <v>45682</v>
      </c>
      <c r="D2716">
        <v>0</v>
      </c>
    </row>
    <row r="2717" spans="1:4" x14ac:dyDescent="0.35">
      <c r="A2717" s="165" t="s">
        <v>54</v>
      </c>
      <c r="B2717" s="165" t="s">
        <v>55</v>
      </c>
      <c r="C2717" s="166">
        <v>45713</v>
      </c>
      <c r="D2717">
        <v>0</v>
      </c>
    </row>
    <row r="2718" spans="1:4" x14ac:dyDescent="0.35">
      <c r="A2718" s="165" t="s">
        <v>54</v>
      </c>
      <c r="B2718" s="165" t="s">
        <v>55</v>
      </c>
      <c r="C2718" s="166">
        <v>45741</v>
      </c>
      <c r="D2718">
        <v>0</v>
      </c>
    </row>
    <row r="2719" spans="1:4" x14ac:dyDescent="0.35">
      <c r="A2719" s="165" t="s">
        <v>54</v>
      </c>
      <c r="B2719" s="165" t="s">
        <v>55</v>
      </c>
      <c r="C2719" s="166">
        <v>45772</v>
      </c>
      <c r="D2719">
        <v>0</v>
      </c>
    </row>
    <row r="2720" spans="1:4" x14ac:dyDescent="0.35">
      <c r="A2720" s="165" t="s">
        <v>54</v>
      </c>
      <c r="B2720" s="165" t="s">
        <v>55</v>
      </c>
      <c r="C2720" s="166">
        <v>45802</v>
      </c>
      <c r="D2720">
        <v>0</v>
      </c>
    </row>
    <row r="2721" spans="1:4" x14ac:dyDescent="0.35">
      <c r="A2721" s="165" t="s">
        <v>54</v>
      </c>
      <c r="B2721" s="165" t="s">
        <v>55</v>
      </c>
      <c r="C2721" s="166">
        <v>45833</v>
      </c>
      <c r="D2721">
        <v>0</v>
      </c>
    </row>
    <row r="2722" spans="1:4" x14ac:dyDescent="0.35">
      <c r="A2722" s="165" t="s">
        <v>54</v>
      </c>
      <c r="B2722" s="165" t="s">
        <v>55</v>
      </c>
      <c r="C2722" s="166">
        <v>45863</v>
      </c>
      <c r="D2722">
        <v>0</v>
      </c>
    </row>
    <row r="2723" spans="1:4" x14ac:dyDescent="0.35">
      <c r="A2723" s="165" t="s">
        <v>54</v>
      </c>
      <c r="B2723" s="165" t="s">
        <v>55</v>
      </c>
      <c r="C2723" s="166">
        <v>45894</v>
      </c>
      <c r="D2723">
        <v>0</v>
      </c>
    </row>
    <row r="2724" spans="1:4" x14ac:dyDescent="0.35">
      <c r="A2724" s="165" t="s">
        <v>54</v>
      </c>
      <c r="B2724" s="165" t="s">
        <v>55</v>
      </c>
      <c r="C2724" s="166">
        <v>45925</v>
      </c>
      <c r="D2724">
        <v>0</v>
      </c>
    </row>
    <row r="2725" spans="1:4" x14ac:dyDescent="0.35">
      <c r="A2725" s="165" t="s">
        <v>54</v>
      </c>
      <c r="B2725" s="165" t="s">
        <v>55</v>
      </c>
      <c r="C2725" s="166">
        <v>45955</v>
      </c>
      <c r="D2725">
        <v>0</v>
      </c>
    </row>
    <row r="2726" spans="1:4" x14ac:dyDescent="0.35">
      <c r="A2726" s="165" t="s">
        <v>54</v>
      </c>
      <c r="B2726" s="165" t="s">
        <v>55</v>
      </c>
      <c r="C2726" s="166">
        <v>45986</v>
      </c>
      <c r="D2726">
        <v>0</v>
      </c>
    </row>
    <row r="2727" spans="1:4" x14ac:dyDescent="0.35">
      <c r="A2727" s="165" t="s">
        <v>54</v>
      </c>
      <c r="B2727" s="165" t="s">
        <v>55</v>
      </c>
      <c r="C2727" s="166">
        <v>46016</v>
      </c>
      <c r="D2727">
        <v>0</v>
      </c>
    </row>
    <row r="2728" spans="1:4" x14ac:dyDescent="0.35">
      <c r="A2728" s="165" t="s">
        <v>54</v>
      </c>
      <c r="B2728" s="165" t="s">
        <v>55</v>
      </c>
      <c r="C2728" s="166">
        <v>45683</v>
      </c>
      <c r="D2728">
        <v>0</v>
      </c>
    </row>
    <row r="2729" spans="1:4" x14ac:dyDescent="0.35">
      <c r="A2729" s="165" t="s">
        <v>54</v>
      </c>
      <c r="B2729" s="165" t="s">
        <v>55</v>
      </c>
      <c r="C2729" s="166">
        <v>45714</v>
      </c>
      <c r="D2729">
        <v>0</v>
      </c>
    </row>
    <row r="2730" spans="1:4" x14ac:dyDescent="0.35">
      <c r="A2730" s="165" t="s">
        <v>54</v>
      </c>
      <c r="B2730" s="165" t="s">
        <v>55</v>
      </c>
      <c r="C2730" s="166">
        <v>45742</v>
      </c>
      <c r="D2730">
        <v>0</v>
      </c>
    </row>
    <row r="2731" spans="1:4" x14ac:dyDescent="0.35">
      <c r="A2731" s="165" t="s">
        <v>54</v>
      </c>
      <c r="B2731" s="165" t="s">
        <v>55</v>
      </c>
      <c r="C2731" s="166">
        <v>45773</v>
      </c>
      <c r="D2731">
        <v>0</v>
      </c>
    </row>
    <row r="2732" spans="1:4" x14ac:dyDescent="0.35">
      <c r="A2732" s="165" t="s">
        <v>54</v>
      </c>
      <c r="B2732" s="165" t="s">
        <v>55</v>
      </c>
      <c r="C2732" s="166">
        <v>45803</v>
      </c>
      <c r="D2732">
        <v>0</v>
      </c>
    </row>
    <row r="2733" spans="1:4" x14ac:dyDescent="0.35">
      <c r="A2733" s="165" t="s">
        <v>54</v>
      </c>
      <c r="B2733" s="165" t="s">
        <v>55</v>
      </c>
      <c r="C2733" s="166">
        <v>45834</v>
      </c>
      <c r="D2733">
        <v>0</v>
      </c>
    </row>
    <row r="2734" spans="1:4" x14ac:dyDescent="0.35">
      <c r="A2734" s="165" t="s">
        <v>54</v>
      </c>
      <c r="B2734" s="165" t="s">
        <v>55</v>
      </c>
      <c r="C2734" s="166">
        <v>45864</v>
      </c>
      <c r="D2734">
        <v>0</v>
      </c>
    </row>
    <row r="2735" spans="1:4" x14ac:dyDescent="0.35">
      <c r="A2735" s="165" t="s">
        <v>54</v>
      </c>
      <c r="B2735" s="165" t="s">
        <v>55</v>
      </c>
      <c r="C2735" s="166">
        <v>45895</v>
      </c>
      <c r="D2735">
        <v>0</v>
      </c>
    </row>
    <row r="2736" spans="1:4" x14ac:dyDescent="0.35">
      <c r="A2736" s="165" t="s">
        <v>54</v>
      </c>
      <c r="B2736" s="165" t="s">
        <v>55</v>
      </c>
      <c r="C2736" s="166">
        <v>45926</v>
      </c>
      <c r="D2736">
        <v>0</v>
      </c>
    </row>
    <row r="2737" spans="1:4" x14ac:dyDescent="0.35">
      <c r="A2737" s="165" t="s">
        <v>54</v>
      </c>
      <c r="B2737" s="165" t="s">
        <v>55</v>
      </c>
      <c r="C2737" s="166">
        <v>45956</v>
      </c>
      <c r="D2737">
        <v>0</v>
      </c>
    </row>
    <row r="2738" spans="1:4" x14ac:dyDescent="0.35">
      <c r="A2738" s="165" t="s">
        <v>54</v>
      </c>
      <c r="B2738" s="165" t="s">
        <v>55</v>
      </c>
      <c r="C2738" s="166">
        <v>45987</v>
      </c>
      <c r="D2738">
        <v>0</v>
      </c>
    </row>
    <row r="2739" spans="1:4" x14ac:dyDescent="0.35">
      <c r="A2739" s="165" t="s">
        <v>54</v>
      </c>
      <c r="B2739" s="165" t="s">
        <v>55</v>
      </c>
      <c r="C2739" s="166">
        <v>46017</v>
      </c>
      <c r="D2739">
        <v>0</v>
      </c>
    </row>
    <row r="2740" spans="1:4" x14ac:dyDescent="0.35">
      <c r="A2740" s="165" t="s">
        <v>54</v>
      </c>
      <c r="B2740" s="165" t="s">
        <v>55</v>
      </c>
      <c r="C2740" s="166">
        <v>45684</v>
      </c>
      <c r="D2740">
        <v>0</v>
      </c>
    </row>
    <row r="2741" spans="1:4" x14ac:dyDescent="0.35">
      <c r="A2741" s="165" t="s">
        <v>54</v>
      </c>
      <c r="B2741" s="165" t="s">
        <v>55</v>
      </c>
      <c r="C2741" s="166">
        <v>45715</v>
      </c>
      <c r="D2741">
        <v>0</v>
      </c>
    </row>
    <row r="2742" spans="1:4" x14ac:dyDescent="0.35">
      <c r="A2742" s="165" t="s">
        <v>54</v>
      </c>
      <c r="B2742" s="165" t="s">
        <v>55</v>
      </c>
      <c r="C2742" s="166">
        <v>45743</v>
      </c>
      <c r="D2742">
        <v>0</v>
      </c>
    </row>
    <row r="2743" spans="1:4" x14ac:dyDescent="0.35">
      <c r="A2743" s="165" t="s">
        <v>54</v>
      </c>
      <c r="B2743" s="165" t="s">
        <v>55</v>
      </c>
      <c r="C2743" s="166">
        <v>45774</v>
      </c>
      <c r="D2743">
        <v>0</v>
      </c>
    </row>
    <row r="2744" spans="1:4" x14ac:dyDescent="0.35">
      <c r="A2744" s="165" t="s">
        <v>54</v>
      </c>
      <c r="B2744" s="165" t="s">
        <v>55</v>
      </c>
      <c r="C2744" s="166">
        <v>45804</v>
      </c>
      <c r="D2744">
        <v>0</v>
      </c>
    </row>
    <row r="2745" spans="1:4" x14ac:dyDescent="0.35">
      <c r="A2745" s="165" t="s">
        <v>54</v>
      </c>
      <c r="B2745" s="165" t="s">
        <v>55</v>
      </c>
      <c r="C2745" s="166">
        <v>45835</v>
      </c>
      <c r="D2745">
        <v>0</v>
      </c>
    </row>
    <row r="2746" spans="1:4" x14ac:dyDescent="0.35">
      <c r="A2746" s="165" t="s">
        <v>54</v>
      </c>
      <c r="B2746" s="165" t="s">
        <v>55</v>
      </c>
      <c r="C2746" s="166">
        <v>45865</v>
      </c>
      <c r="D2746">
        <v>0</v>
      </c>
    </row>
    <row r="2747" spans="1:4" x14ac:dyDescent="0.35">
      <c r="A2747" s="165" t="s">
        <v>54</v>
      </c>
      <c r="B2747" s="165" t="s">
        <v>55</v>
      </c>
      <c r="C2747" s="166">
        <v>45896</v>
      </c>
      <c r="D2747">
        <v>0</v>
      </c>
    </row>
    <row r="2748" spans="1:4" x14ac:dyDescent="0.35">
      <c r="A2748" s="165" t="s">
        <v>54</v>
      </c>
      <c r="B2748" s="165" t="s">
        <v>55</v>
      </c>
      <c r="C2748" s="166">
        <v>45927</v>
      </c>
      <c r="D2748">
        <v>0</v>
      </c>
    </row>
    <row r="2749" spans="1:4" x14ac:dyDescent="0.35">
      <c r="A2749" s="165" t="s">
        <v>54</v>
      </c>
      <c r="B2749" s="165" t="s">
        <v>55</v>
      </c>
      <c r="C2749" s="166">
        <v>45957</v>
      </c>
      <c r="D2749">
        <v>0</v>
      </c>
    </row>
    <row r="2750" spans="1:4" x14ac:dyDescent="0.35">
      <c r="A2750" s="165" t="s">
        <v>54</v>
      </c>
      <c r="B2750" s="165" t="s">
        <v>55</v>
      </c>
      <c r="C2750" s="166">
        <v>45988</v>
      </c>
      <c r="D2750">
        <v>0</v>
      </c>
    </row>
    <row r="2751" spans="1:4" x14ac:dyDescent="0.35">
      <c r="A2751" s="165" t="s">
        <v>54</v>
      </c>
      <c r="B2751" s="165" t="s">
        <v>55</v>
      </c>
      <c r="C2751" s="166">
        <v>46018</v>
      </c>
      <c r="D2751">
        <v>0</v>
      </c>
    </row>
    <row r="2752" spans="1:4" x14ac:dyDescent="0.35">
      <c r="A2752" s="165" t="s">
        <v>56</v>
      </c>
      <c r="B2752" s="165" t="s">
        <v>57</v>
      </c>
      <c r="C2752" s="166">
        <v>45676</v>
      </c>
      <c r="D2752">
        <v>-12627</v>
      </c>
    </row>
    <row r="2753" spans="1:4" x14ac:dyDescent="0.35">
      <c r="A2753" s="165" t="s">
        <v>56</v>
      </c>
      <c r="B2753" s="165" t="s">
        <v>57</v>
      </c>
      <c r="C2753" s="166">
        <v>45707</v>
      </c>
      <c r="D2753">
        <v>-13520</v>
      </c>
    </row>
    <row r="2754" spans="1:4" x14ac:dyDescent="0.35">
      <c r="A2754" s="165" t="s">
        <v>56</v>
      </c>
      <c r="B2754" s="165" t="s">
        <v>57</v>
      </c>
      <c r="C2754" s="166">
        <v>45735</v>
      </c>
      <c r="D2754">
        <v>-14413</v>
      </c>
    </row>
    <row r="2755" spans="1:4" x14ac:dyDescent="0.35">
      <c r="A2755" s="165" t="s">
        <v>56</v>
      </c>
      <c r="B2755" s="165" t="s">
        <v>57</v>
      </c>
      <c r="C2755" s="166">
        <v>45766</v>
      </c>
      <c r="D2755">
        <v>-15306</v>
      </c>
    </row>
    <row r="2756" spans="1:4" x14ac:dyDescent="0.35">
      <c r="A2756" s="165" t="s">
        <v>56</v>
      </c>
      <c r="B2756" s="165" t="s">
        <v>57</v>
      </c>
      <c r="C2756" s="166">
        <v>45796</v>
      </c>
      <c r="D2756">
        <v>-16199</v>
      </c>
    </row>
    <row r="2757" spans="1:4" x14ac:dyDescent="0.35">
      <c r="A2757" s="165" t="s">
        <v>56</v>
      </c>
      <c r="B2757" s="165" t="s">
        <v>57</v>
      </c>
      <c r="C2757" s="166">
        <v>45827</v>
      </c>
      <c r="D2757">
        <v>-7170</v>
      </c>
    </row>
    <row r="2758" spans="1:4" x14ac:dyDescent="0.35">
      <c r="A2758" s="165" t="s">
        <v>56</v>
      </c>
      <c r="B2758" s="165" t="s">
        <v>57</v>
      </c>
      <c r="C2758" s="166">
        <v>45857</v>
      </c>
      <c r="D2758">
        <v>-9875</v>
      </c>
    </row>
    <row r="2759" spans="1:4" x14ac:dyDescent="0.35">
      <c r="A2759" s="165" t="s">
        <v>56</v>
      </c>
      <c r="B2759" s="165" t="s">
        <v>57</v>
      </c>
      <c r="C2759" s="166">
        <v>45888</v>
      </c>
      <c r="D2759">
        <v>-12580</v>
      </c>
    </row>
    <row r="2760" spans="1:4" x14ac:dyDescent="0.35">
      <c r="A2760" s="165" t="s">
        <v>56</v>
      </c>
      <c r="B2760" s="165" t="s">
        <v>57</v>
      </c>
      <c r="C2760" s="166">
        <v>45919</v>
      </c>
      <c r="D2760">
        <v>-15285</v>
      </c>
    </row>
    <row r="2761" spans="1:4" x14ac:dyDescent="0.35">
      <c r="A2761" s="165" t="s">
        <v>56</v>
      </c>
      <c r="B2761" s="165" t="s">
        <v>57</v>
      </c>
      <c r="C2761" s="166">
        <v>45949</v>
      </c>
      <c r="D2761">
        <v>-17990</v>
      </c>
    </row>
    <row r="2762" spans="1:4" x14ac:dyDescent="0.35">
      <c r="A2762" s="165" t="s">
        <v>56</v>
      </c>
      <c r="B2762" s="165" t="s">
        <v>57</v>
      </c>
      <c r="C2762" s="166">
        <v>45980</v>
      </c>
      <c r="D2762">
        <v>-20695</v>
      </c>
    </row>
    <row r="2763" spans="1:4" x14ac:dyDescent="0.35">
      <c r="A2763" s="165" t="s">
        <v>56</v>
      </c>
      <c r="B2763" s="165" t="s">
        <v>57</v>
      </c>
      <c r="C2763" s="166">
        <v>46010</v>
      </c>
      <c r="D2763">
        <v>-39150</v>
      </c>
    </row>
    <row r="2764" spans="1:4" x14ac:dyDescent="0.35">
      <c r="A2764" s="165" t="s">
        <v>56</v>
      </c>
      <c r="B2764" s="165" t="s">
        <v>57</v>
      </c>
      <c r="C2764" s="166">
        <v>45677</v>
      </c>
      <c r="D2764">
        <v>-26378</v>
      </c>
    </row>
    <row r="2765" spans="1:4" x14ac:dyDescent="0.35">
      <c r="A2765" s="165" t="s">
        <v>56</v>
      </c>
      <c r="B2765" s="165" t="s">
        <v>57</v>
      </c>
      <c r="C2765" s="166">
        <v>45708</v>
      </c>
      <c r="D2765">
        <v>-29356</v>
      </c>
    </row>
    <row r="2766" spans="1:4" x14ac:dyDescent="0.35">
      <c r="A2766" s="165" t="s">
        <v>56</v>
      </c>
      <c r="B2766" s="165" t="s">
        <v>57</v>
      </c>
      <c r="C2766" s="166">
        <v>45736</v>
      </c>
      <c r="D2766">
        <v>-32334</v>
      </c>
    </row>
    <row r="2767" spans="1:4" x14ac:dyDescent="0.35">
      <c r="A2767" s="165" t="s">
        <v>56</v>
      </c>
      <c r="B2767" s="165" t="s">
        <v>57</v>
      </c>
      <c r="C2767" s="166">
        <v>45767</v>
      </c>
      <c r="D2767">
        <v>-35312</v>
      </c>
    </row>
    <row r="2768" spans="1:4" x14ac:dyDescent="0.35">
      <c r="A2768" s="165" t="s">
        <v>56</v>
      </c>
      <c r="B2768" s="165" t="s">
        <v>57</v>
      </c>
      <c r="C2768" s="166">
        <v>45797</v>
      </c>
      <c r="D2768">
        <v>-38290</v>
      </c>
    </row>
    <row r="2769" spans="1:4" x14ac:dyDescent="0.35">
      <c r="A2769" s="165" t="s">
        <v>56</v>
      </c>
      <c r="B2769" s="165" t="s">
        <v>57</v>
      </c>
      <c r="C2769" s="166">
        <v>45828</v>
      </c>
      <c r="D2769">
        <v>-41268</v>
      </c>
    </row>
    <row r="2770" spans="1:4" x14ac:dyDescent="0.35">
      <c r="A2770" s="165" t="s">
        <v>56</v>
      </c>
      <c r="B2770" s="165" t="s">
        <v>57</v>
      </c>
      <c r="C2770" s="166">
        <v>45858</v>
      </c>
      <c r="D2770">
        <v>-44246</v>
      </c>
    </row>
    <row r="2771" spans="1:4" x14ac:dyDescent="0.35">
      <c r="A2771" s="165" t="s">
        <v>56</v>
      </c>
      <c r="B2771" s="165" t="s">
        <v>57</v>
      </c>
      <c r="C2771" s="166">
        <v>45889</v>
      </c>
      <c r="D2771">
        <v>-47224</v>
      </c>
    </row>
    <row r="2772" spans="1:4" x14ac:dyDescent="0.35">
      <c r="A2772" s="165" t="s">
        <v>56</v>
      </c>
      <c r="B2772" s="165" t="s">
        <v>57</v>
      </c>
      <c r="C2772" s="166">
        <v>45920</v>
      </c>
      <c r="D2772">
        <v>-50202</v>
      </c>
    </row>
    <row r="2773" spans="1:4" x14ac:dyDescent="0.35">
      <c r="A2773" s="165" t="s">
        <v>56</v>
      </c>
      <c r="B2773" s="165" t="s">
        <v>57</v>
      </c>
      <c r="C2773" s="166">
        <v>45950</v>
      </c>
      <c r="D2773">
        <v>-29780</v>
      </c>
    </row>
    <row r="2774" spans="1:4" x14ac:dyDescent="0.35">
      <c r="A2774" s="165" t="s">
        <v>56</v>
      </c>
      <c r="B2774" s="165" t="s">
        <v>57</v>
      </c>
      <c r="C2774" s="166">
        <v>45981</v>
      </c>
      <c r="D2774">
        <v>-29449.5</v>
      </c>
    </row>
    <row r="2775" spans="1:4" x14ac:dyDescent="0.35">
      <c r="A2775" s="165" t="s">
        <v>56</v>
      </c>
      <c r="B2775" s="165" t="s">
        <v>57</v>
      </c>
      <c r="C2775" s="166">
        <v>46011</v>
      </c>
      <c r="D2775">
        <v>-56256</v>
      </c>
    </row>
    <row r="2776" spans="1:4" x14ac:dyDescent="0.35">
      <c r="A2776" s="165" t="s">
        <v>56</v>
      </c>
      <c r="B2776" s="165" t="s">
        <v>57</v>
      </c>
      <c r="C2776" s="166">
        <v>45678</v>
      </c>
      <c r="D2776">
        <v>-59629</v>
      </c>
    </row>
    <row r="2777" spans="1:4" x14ac:dyDescent="0.35">
      <c r="A2777" s="165" t="s">
        <v>56</v>
      </c>
      <c r="B2777" s="165" t="s">
        <v>57</v>
      </c>
      <c r="C2777" s="166">
        <v>45709</v>
      </c>
      <c r="D2777">
        <v>-43797</v>
      </c>
    </row>
    <row r="2778" spans="1:4" x14ac:dyDescent="0.35">
      <c r="A2778" s="165" t="s">
        <v>56</v>
      </c>
      <c r="B2778" s="165" t="s">
        <v>57</v>
      </c>
      <c r="C2778" s="166">
        <v>45737</v>
      </c>
      <c r="D2778">
        <v>-40195</v>
      </c>
    </row>
    <row r="2779" spans="1:4" x14ac:dyDescent="0.35">
      <c r="A2779" s="165" t="s">
        <v>56</v>
      </c>
      <c r="B2779" s="165" t="s">
        <v>57</v>
      </c>
      <c r="C2779" s="166">
        <v>45768</v>
      </c>
      <c r="D2779">
        <v>-43568</v>
      </c>
    </row>
    <row r="2780" spans="1:4" x14ac:dyDescent="0.35">
      <c r="A2780" s="165" t="s">
        <v>56</v>
      </c>
      <c r="B2780" s="165" t="s">
        <v>57</v>
      </c>
      <c r="C2780" s="166">
        <v>45798</v>
      </c>
      <c r="D2780">
        <v>-41941</v>
      </c>
    </row>
    <row r="2781" spans="1:4" x14ac:dyDescent="0.35">
      <c r="A2781" s="165" t="s">
        <v>56</v>
      </c>
      <c r="B2781" s="165" t="s">
        <v>57</v>
      </c>
      <c r="C2781" s="166">
        <v>45829</v>
      </c>
      <c r="D2781">
        <v>-40314</v>
      </c>
    </row>
    <row r="2782" spans="1:4" x14ac:dyDescent="0.35">
      <c r="A2782" s="165" t="s">
        <v>56</v>
      </c>
      <c r="B2782" s="165" t="s">
        <v>57</v>
      </c>
      <c r="C2782" s="166">
        <v>45859</v>
      </c>
      <c r="D2782">
        <v>-41961.5</v>
      </c>
    </row>
    <row r="2783" spans="1:4" x14ac:dyDescent="0.35">
      <c r="A2783" s="165" t="s">
        <v>56</v>
      </c>
      <c r="B2783" s="165" t="s">
        <v>57</v>
      </c>
      <c r="C2783" s="166">
        <v>45890</v>
      </c>
      <c r="D2783">
        <v>-45334.5</v>
      </c>
    </row>
    <row r="2784" spans="1:4" x14ac:dyDescent="0.35">
      <c r="A2784" s="165" t="s">
        <v>56</v>
      </c>
      <c r="B2784" s="165" t="s">
        <v>57</v>
      </c>
      <c r="C2784" s="166">
        <v>45921</v>
      </c>
      <c r="D2784">
        <v>-48707.5</v>
      </c>
    </row>
    <row r="2785" spans="1:4" x14ac:dyDescent="0.35">
      <c r="A2785" s="165" t="s">
        <v>56</v>
      </c>
      <c r="B2785" s="165" t="s">
        <v>57</v>
      </c>
      <c r="C2785" s="166">
        <v>45951</v>
      </c>
      <c r="D2785">
        <v>-52080.5</v>
      </c>
    </row>
    <row r="2786" spans="1:4" x14ac:dyDescent="0.35">
      <c r="A2786" s="165" t="s">
        <v>56</v>
      </c>
      <c r="B2786" s="165" t="s">
        <v>57</v>
      </c>
      <c r="C2786" s="166">
        <v>45991</v>
      </c>
      <c r="D2786">
        <v>-55453.5</v>
      </c>
    </row>
    <row r="2787" spans="1:4" x14ac:dyDescent="0.35">
      <c r="A2787" s="165" t="s">
        <v>56</v>
      </c>
      <c r="B2787" s="165" t="s">
        <v>57</v>
      </c>
      <c r="C2787" s="166">
        <v>46022</v>
      </c>
      <c r="D2787">
        <v>-20303</v>
      </c>
    </row>
    <row r="2788" spans="1:4" x14ac:dyDescent="0.35">
      <c r="A2788" s="165" t="s">
        <v>56</v>
      </c>
      <c r="B2788" s="165" t="s">
        <v>57</v>
      </c>
      <c r="C2788" s="166">
        <v>45679</v>
      </c>
      <c r="D2788">
        <v>-21753</v>
      </c>
    </row>
    <row r="2789" spans="1:4" x14ac:dyDescent="0.35">
      <c r="A2789" s="165" t="s">
        <v>56</v>
      </c>
      <c r="B2789" s="165" t="s">
        <v>57</v>
      </c>
      <c r="C2789" s="166">
        <v>45710</v>
      </c>
      <c r="D2789">
        <v>-23203</v>
      </c>
    </row>
    <row r="2790" spans="1:4" x14ac:dyDescent="0.35">
      <c r="A2790" s="165" t="s">
        <v>56</v>
      </c>
      <c r="B2790" s="165" t="s">
        <v>57</v>
      </c>
      <c r="C2790" s="166">
        <v>45738</v>
      </c>
      <c r="D2790">
        <v>-24653</v>
      </c>
    </row>
    <row r="2791" spans="1:4" x14ac:dyDescent="0.35">
      <c r="A2791" s="165" t="s">
        <v>56</v>
      </c>
      <c r="B2791" s="165" t="s">
        <v>57</v>
      </c>
      <c r="C2791" s="166">
        <v>45769</v>
      </c>
      <c r="D2791">
        <v>-26103</v>
      </c>
    </row>
    <row r="2792" spans="1:4" x14ac:dyDescent="0.35">
      <c r="A2792" s="165" t="s">
        <v>56</v>
      </c>
      <c r="B2792" s="165" t="s">
        <v>57</v>
      </c>
      <c r="C2792" s="166">
        <v>45799</v>
      </c>
      <c r="D2792">
        <v>-23128</v>
      </c>
    </row>
    <row r="2793" spans="1:4" x14ac:dyDescent="0.35">
      <c r="A2793" s="165" t="s">
        <v>56</v>
      </c>
      <c r="B2793" s="165" t="s">
        <v>57</v>
      </c>
      <c r="C2793" s="166">
        <v>45830</v>
      </c>
      <c r="D2793">
        <v>-24878</v>
      </c>
    </row>
    <row r="2794" spans="1:4" x14ac:dyDescent="0.35">
      <c r="A2794" s="165" t="s">
        <v>56</v>
      </c>
      <c r="B2794" s="165" t="s">
        <v>57</v>
      </c>
      <c r="C2794" s="166">
        <v>45860</v>
      </c>
      <c r="D2794">
        <v>-26628</v>
      </c>
    </row>
    <row r="2795" spans="1:4" x14ac:dyDescent="0.35">
      <c r="A2795" s="165" t="s">
        <v>56</v>
      </c>
      <c r="B2795" s="165" t="s">
        <v>57</v>
      </c>
      <c r="C2795" s="166">
        <v>45891</v>
      </c>
      <c r="D2795">
        <v>-25053</v>
      </c>
    </row>
    <row r="2796" spans="1:4" x14ac:dyDescent="0.35">
      <c r="A2796" s="165" t="s">
        <v>56</v>
      </c>
      <c r="B2796" s="165" t="s">
        <v>57</v>
      </c>
      <c r="C2796" s="166">
        <v>45922</v>
      </c>
      <c r="D2796">
        <v>-26803</v>
      </c>
    </row>
    <row r="2797" spans="1:4" x14ac:dyDescent="0.35">
      <c r="A2797" s="165" t="s">
        <v>56</v>
      </c>
      <c r="B2797" s="165" t="s">
        <v>57</v>
      </c>
      <c r="C2797" s="166">
        <v>45952</v>
      </c>
      <c r="D2797">
        <v>-28553</v>
      </c>
    </row>
    <row r="2798" spans="1:4" x14ac:dyDescent="0.35">
      <c r="A2798" s="165" t="s">
        <v>56</v>
      </c>
      <c r="B2798" s="165" t="s">
        <v>57</v>
      </c>
      <c r="C2798" s="166">
        <v>45983</v>
      </c>
      <c r="D2798">
        <v>-30303</v>
      </c>
    </row>
    <row r="2799" spans="1:4" x14ac:dyDescent="0.35">
      <c r="A2799" s="165" t="s">
        <v>56</v>
      </c>
      <c r="B2799" s="165" t="s">
        <v>57</v>
      </c>
      <c r="C2799" s="166">
        <v>46013</v>
      </c>
      <c r="D2799">
        <v>-5300</v>
      </c>
    </row>
    <row r="2800" spans="1:4" x14ac:dyDescent="0.35">
      <c r="A2800" s="165" t="s">
        <v>56</v>
      </c>
      <c r="B2800" s="165" t="s">
        <v>57</v>
      </c>
      <c r="C2800" s="166">
        <v>45680</v>
      </c>
      <c r="D2800">
        <v>-7050</v>
      </c>
    </row>
    <row r="2801" spans="1:4" x14ac:dyDescent="0.35">
      <c r="A2801" s="165" t="s">
        <v>56</v>
      </c>
      <c r="B2801" s="165" t="s">
        <v>57</v>
      </c>
      <c r="C2801" s="166">
        <v>45711</v>
      </c>
      <c r="D2801">
        <v>-3800</v>
      </c>
    </row>
    <row r="2802" spans="1:4" x14ac:dyDescent="0.35">
      <c r="A2802" s="165" t="s">
        <v>56</v>
      </c>
      <c r="B2802" s="165" t="s">
        <v>57</v>
      </c>
      <c r="C2802" s="166">
        <v>45739</v>
      </c>
      <c r="D2802">
        <v>-5550</v>
      </c>
    </row>
    <row r="2803" spans="1:4" x14ac:dyDescent="0.35">
      <c r="A2803" s="165" t="s">
        <v>56</v>
      </c>
      <c r="B2803" s="165" t="s">
        <v>57</v>
      </c>
      <c r="C2803" s="166">
        <v>45770</v>
      </c>
      <c r="D2803">
        <v>-7300</v>
      </c>
    </row>
    <row r="2804" spans="1:4" x14ac:dyDescent="0.35">
      <c r="A2804" s="165" t="s">
        <v>56</v>
      </c>
      <c r="B2804" s="165" t="s">
        <v>57</v>
      </c>
      <c r="C2804" s="166">
        <v>45800</v>
      </c>
      <c r="D2804">
        <v>-9050</v>
      </c>
    </row>
    <row r="2805" spans="1:4" x14ac:dyDescent="0.35">
      <c r="A2805" s="165" t="s">
        <v>56</v>
      </c>
      <c r="B2805" s="165" t="s">
        <v>57</v>
      </c>
      <c r="C2805" s="166">
        <v>45831</v>
      </c>
      <c r="D2805">
        <v>-9735</v>
      </c>
    </row>
    <row r="2806" spans="1:4" x14ac:dyDescent="0.35">
      <c r="A2806" s="165" t="s">
        <v>56</v>
      </c>
      <c r="B2806" s="165" t="s">
        <v>57</v>
      </c>
      <c r="C2806" s="166">
        <v>45861</v>
      </c>
      <c r="D2806">
        <v>-11485</v>
      </c>
    </row>
    <row r="2807" spans="1:4" x14ac:dyDescent="0.35">
      <c r="A2807" s="165" t="s">
        <v>56</v>
      </c>
      <c r="B2807" s="165" t="s">
        <v>57</v>
      </c>
      <c r="C2807" s="166">
        <v>45892</v>
      </c>
      <c r="D2807">
        <v>-13235</v>
      </c>
    </row>
    <row r="2808" spans="1:4" x14ac:dyDescent="0.35">
      <c r="A2808" s="165" t="s">
        <v>56</v>
      </c>
      <c r="B2808" s="165" t="s">
        <v>57</v>
      </c>
      <c r="C2808" s="166">
        <v>45923</v>
      </c>
      <c r="D2808">
        <v>-14985</v>
      </c>
    </row>
    <row r="2809" spans="1:4" x14ac:dyDescent="0.35">
      <c r="A2809" s="165" t="s">
        <v>56</v>
      </c>
      <c r="B2809" s="165" t="s">
        <v>57</v>
      </c>
      <c r="C2809" s="166">
        <v>45953</v>
      </c>
      <c r="D2809">
        <v>-16735</v>
      </c>
    </row>
    <row r="2810" spans="1:4" x14ac:dyDescent="0.35">
      <c r="A2810" s="165" t="s">
        <v>56</v>
      </c>
      <c r="B2810" s="165" t="s">
        <v>57</v>
      </c>
      <c r="C2810" s="166">
        <v>45984</v>
      </c>
      <c r="D2810">
        <v>-18485</v>
      </c>
    </row>
    <row r="2811" spans="1:4" x14ac:dyDescent="0.35">
      <c r="A2811" s="165" t="s">
        <v>56</v>
      </c>
      <c r="B2811" s="165" t="s">
        <v>57</v>
      </c>
      <c r="C2811" s="166">
        <v>46014</v>
      </c>
      <c r="D2811">
        <v>-20235</v>
      </c>
    </row>
    <row r="2812" spans="1:4" x14ac:dyDescent="0.35">
      <c r="A2812" s="165" t="s">
        <v>56</v>
      </c>
      <c r="B2812" s="165" t="s">
        <v>57</v>
      </c>
      <c r="C2812" s="166">
        <v>45681</v>
      </c>
      <c r="D2812">
        <v>-22037.5</v>
      </c>
    </row>
    <row r="2813" spans="1:4" x14ac:dyDescent="0.35">
      <c r="A2813" s="165" t="s">
        <v>56</v>
      </c>
      <c r="B2813" s="165" t="s">
        <v>57</v>
      </c>
      <c r="C2813" s="166">
        <v>45712</v>
      </c>
      <c r="D2813">
        <v>-23840</v>
      </c>
    </row>
    <row r="2814" spans="1:4" x14ac:dyDescent="0.35">
      <c r="A2814" s="165" t="s">
        <v>56</v>
      </c>
      <c r="B2814" s="165" t="s">
        <v>57</v>
      </c>
      <c r="C2814" s="166">
        <v>45740</v>
      </c>
      <c r="D2814">
        <v>-20917.5</v>
      </c>
    </row>
    <row r="2815" spans="1:4" x14ac:dyDescent="0.35">
      <c r="A2815" s="165" t="s">
        <v>56</v>
      </c>
      <c r="B2815" s="165" t="s">
        <v>57</v>
      </c>
      <c r="C2815" s="166">
        <v>45771</v>
      </c>
      <c r="D2815">
        <v>-22720</v>
      </c>
    </row>
    <row r="2816" spans="1:4" x14ac:dyDescent="0.35">
      <c r="A2816" s="165" t="s">
        <v>56</v>
      </c>
      <c r="B2816" s="165" t="s">
        <v>57</v>
      </c>
      <c r="C2816" s="166">
        <v>45801</v>
      </c>
      <c r="D2816">
        <v>-23577.5</v>
      </c>
    </row>
    <row r="2817" spans="1:4" x14ac:dyDescent="0.35">
      <c r="A2817" s="165" t="s">
        <v>56</v>
      </c>
      <c r="B2817" s="165" t="s">
        <v>57</v>
      </c>
      <c r="C2817" s="166">
        <v>45832</v>
      </c>
      <c r="D2817">
        <v>-24092.5</v>
      </c>
    </row>
    <row r="2818" spans="1:4" x14ac:dyDescent="0.35">
      <c r="A2818" s="165" t="s">
        <v>56</v>
      </c>
      <c r="B2818" s="165" t="s">
        <v>57</v>
      </c>
      <c r="C2818" s="166">
        <v>45862</v>
      </c>
      <c r="D2818">
        <v>-24607.5</v>
      </c>
    </row>
    <row r="2819" spans="1:4" x14ac:dyDescent="0.35">
      <c r="A2819" s="165" t="s">
        <v>56</v>
      </c>
      <c r="B2819" s="165" t="s">
        <v>57</v>
      </c>
      <c r="C2819" s="166">
        <v>45893</v>
      </c>
      <c r="D2819">
        <v>-24897.5</v>
      </c>
    </row>
    <row r="2820" spans="1:4" x14ac:dyDescent="0.35">
      <c r="A2820" s="165" t="s">
        <v>56</v>
      </c>
      <c r="B2820" s="165" t="s">
        <v>57</v>
      </c>
      <c r="C2820" s="166">
        <v>45924</v>
      </c>
      <c r="D2820">
        <v>-25412.5</v>
      </c>
    </row>
    <row r="2821" spans="1:4" x14ac:dyDescent="0.35">
      <c r="A2821" s="165" t="s">
        <v>56</v>
      </c>
      <c r="B2821" s="165" t="s">
        <v>57</v>
      </c>
      <c r="C2821" s="166">
        <v>45954</v>
      </c>
      <c r="D2821">
        <v>-25927.5</v>
      </c>
    </row>
    <row r="2822" spans="1:4" x14ac:dyDescent="0.35">
      <c r="A2822" s="165" t="s">
        <v>56</v>
      </c>
      <c r="B2822" s="165" t="s">
        <v>57</v>
      </c>
      <c r="C2822" s="166">
        <v>45985</v>
      </c>
      <c r="D2822">
        <v>-26442.5</v>
      </c>
    </row>
    <row r="2823" spans="1:4" x14ac:dyDescent="0.35">
      <c r="A2823" s="165" t="s">
        <v>56</v>
      </c>
      <c r="B2823" s="165" t="s">
        <v>57</v>
      </c>
      <c r="C2823" s="166">
        <v>46015</v>
      </c>
      <c r="D2823">
        <v>-5766.8</v>
      </c>
    </row>
    <row r="2824" spans="1:4" x14ac:dyDescent="0.35">
      <c r="A2824" s="165" t="s">
        <v>56</v>
      </c>
      <c r="B2824" s="165" t="s">
        <v>57</v>
      </c>
      <c r="C2824" s="166">
        <v>45682</v>
      </c>
      <c r="D2824">
        <v>-6792.1</v>
      </c>
    </row>
    <row r="2825" spans="1:4" x14ac:dyDescent="0.35">
      <c r="A2825" s="165" t="s">
        <v>56</v>
      </c>
      <c r="B2825" s="165" t="s">
        <v>57</v>
      </c>
      <c r="C2825" s="166">
        <v>45713</v>
      </c>
      <c r="D2825">
        <v>-3092.4</v>
      </c>
    </row>
    <row r="2826" spans="1:4" x14ac:dyDescent="0.35">
      <c r="A2826" s="165" t="s">
        <v>56</v>
      </c>
      <c r="B2826" s="165" t="s">
        <v>57</v>
      </c>
      <c r="C2826" s="166">
        <v>45741</v>
      </c>
      <c r="D2826">
        <v>-4117.7</v>
      </c>
    </row>
    <row r="2827" spans="1:4" x14ac:dyDescent="0.35">
      <c r="A2827" s="165" t="s">
        <v>56</v>
      </c>
      <c r="B2827" s="165" t="s">
        <v>57</v>
      </c>
      <c r="C2827" s="166">
        <v>45772</v>
      </c>
      <c r="D2827">
        <v>-5143</v>
      </c>
    </row>
    <row r="2828" spans="1:4" x14ac:dyDescent="0.35">
      <c r="A2828" s="165" t="s">
        <v>56</v>
      </c>
      <c r="B2828" s="165" t="s">
        <v>57</v>
      </c>
      <c r="C2828" s="166">
        <v>45802</v>
      </c>
      <c r="D2828">
        <v>-17743.999999999996</v>
      </c>
    </row>
    <row r="2829" spans="1:4" x14ac:dyDescent="0.35">
      <c r="A2829" s="165" t="s">
        <v>56</v>
      </c>
      <c r="B2829" s="165" t="s">
        <v>57</v>
      </c>
      <c r="C2829" s="166">
        <v>45833</v>
      </c>
      <c r="D2829">
        <v>-6151.7999999999956</v>
      </c>
    </row>
    <row r="2830" spans="1:4" x14ac:dyDescent="0.35">
      <c r="A2830" s="165" t="s">
        <v>56</v>
      </c>
      <c r="B2830" s="165" t="s">
        <v>57</v>
      </c>
      <c r="C2830" s="166">
        <v>45863</v>
      </c>
      <c r="D2830">
        <v>-7177.0999999999958</v>
      </c>
    </row>
    <row r="2831" spans="1:4" x14ac:dyDescent="0.35">
      <c r="A2831" s="165" t="s">
        <v>56</v>
      </c>
      <c r="B2831" s="165" t="s">
        <v>57</v>
      </c>
      <c r="C2831" s="166">
        <v>45894</v>
      </c>
      <c r="D2831">
        <v>-8202.399999999996</v>
      </c>
    </row>
    <row r="2832" spans="1:4" x14ac:dyDescent="0.35">
      <c r="A2832" s="165" t="s">
        <v>56</v>
      </c>
      <c r="B2832" s="165" t="s">
        <v>57</v>
      </c>
      <c r="C2832" s="166">
        <v>45925</v>
      </c>
      <c r="D2832">
        <v>-9227.6999999999953</v>
      </c>
    </row>
    <row r="2833" spans="1:4" x14ac:dyDescent="0.35">
      <c r="A2833" s="165" t="s">
        <v>56</v>
      </c>
      <c r="B2833" s="165" t="s">
        <v>57</v>
      </c>
      <c r="C2833" s="166">
        <v>45955</v>
      </c>
      <c r="D2833">
        <v>-10252.999999999995</v>
      </c>
    </row>
    <row r="2834" spans="1:4" x14ac:dyDescent="0.35">
      <c r="A2834" s="165" t="s">
        <v>56</v>
      </c>
      <c r="B2834" s="165" t="s">
        <v>57</v>
      </c>
      <c r="C2834" s="166">
        <v>45986</v>
      </c>
      <c r="D2834">
        <v>-11278.299999999994</v>
      </c>
    </row>
    <row r="2835" spans="1:4" x14ac:dyDescent="0.35">
      <c r="A2835" s="165" t="s">
        <v>56</v>
      </c>
      <c r="B2835" s="165" t="s">
        <v>57</v>
      </c>
      <c r="C2835" s="166">
        <v>46016</v>
      </c>
      <c r="D2835">
        <v>-12303.599999999993</v>
      </c>
    </row>
    <row r="2836" spans="1:4" x14ac:dyDescent="0.35">
      <c r="A2836" s="165" t="s">
        <v>56</v>
      </c>
      <c r="B2836" s="165" t="s">
        <v>57</v>
      </c>
      <c r="C2836" s="166">
        <v>45683</v>
      </c>
      <c r="D2836">
        <v>-13349.405999999994</v>
      </c>
    </row>
    <row r="2837" spans="1:4" x14ac:dyDescent="0.35">
      <c r="A2837" s="165" t="s">
        <v>56</v>
      </c>
      <c r="B2837" s="165" t="s">
        <v>57</v>
      </c>
      <c r="C2837" s="166">
        <v>45714</v>
      </c>
      <c r="D2837">
        <v>-14395.211999999994</v>
      </c>
    </row>
    <row r="2838" spans="1:4" x14ac:dyDescent="0.35">
      <c r="A2838" s="165" t="s">
        <v>56</v>
      </c>
      <c r="B2838" s="165" t="s">
        <v>57</v>
      </c>
      <c r="C2838" s="166">
        <v>45742</v>
      </c>
      <c r="D2838">
        <v>-15441.017999999995</v>
      </c>
    </row>
    <row r="2839" spans="1:4" x14ac:dyDescent="0.35">
      <c r="A2839" s="165" t="s">
        <v>56</v>
      </c>
      <c r="B2839" s="165" t="s">
        <v>57</v>
      </c>
      <c r="C2839" s="166">
        <v>45773</v>
      </c>
      <c r="D2839">
        <v>-16486.823999999993</v>
      </c>
    </row>
    <row r="2840" spans="1:4" x14ac:dyDescent="0.35">
      <c r="A2840" s="165" t="s">
        <v>56</v>
      </c>
      <c r="B2840" s="165" t="s">
        <v>57</v>
      </c>
      <c r="C2840" s="166">
        <v>45803</v>
      </c>
      <c r="D2840">
        <v>-17532.629999999994</v>
      </c>
    </row>
    <row r="2841" spans="1:4" x14ac:dyDescent="0.35">
      <c r="A2841" s="165" t="s">
        <v>56</v>
      </c>
      <c r="B2841" s="165" t="s">
        <v>57</v>
      </c>
      <c r="C2841" s="166">
        <v>45834</v>
      </c>
      <c r="D2841">
        <v>-6274.8360000000011</v>
      </c>
    </row>
    <row r="2842" spans="1:4" x14ac:dyDescent="0.35">
      <c r="A2842" s="165" t="s">
        <v>56</v>
      </c>
      <c r="B2842" s="165" t="s">
        <v>57</v>
      </c>
      <c r="C2842" s="166">
        <v>45864</v>
      </c>
      <c r="D2842">
        <v>-7320.6420000000016</v>
      </c>
    </row>
    <row r="2843" spans="1:4" x14ac:dyDescent="0.35">
      <c r="A2843" s="165" t="s">
        <v>56</v>
      </c>
      <c r="B2843" s="165" t="s">
        <v>57</v>
      </c>
      <c r="C2843" s="166">
        <v>45895</v>
      </c>
      <c r="D2843">
        <v>-8366.4480000000021</v>
      </c>
    </row>
    <row r="2844" spans="1:4" x14ac:dyDescent="0.35">
      <c r="A2844" s="165" t="s">
        <v>56</v>
      </c>
      <c r="B2844" s="165" t="s">
        <v>57</v>
      </c>
      <c r="C2844" s="166">
        <v>45926</v>
      </c>
      <c r="D2844">
        <v>-9412.2540000000026</v>
      </c>
    </row>
    <row r="2845" spans="1:4" x14ac:dyDescent="0.35">
      <c r="A2845" s="165" t="s">
        <v>56</v>
      </c>
      <c r="B2845" s="165" t="s">
        <v>57</v>
      </c>
      <c r="C2845" s="166">
        <v>45956</v>
      </c>
      <c r="D2845">
        <v>-10458.060000000003</v>
      </c>
    </row>
    <row r="2846" spans="1:4" x14ac:dyDescent="0.35">
      <c r="A2846" s="165" t="s">
        <v>56</v>
      </c>
      <c r="B2846" s="165" t="s">
        <v>57</v>
      </c>
      <c r="C2846" s="166">
        <v>45987</v>
      </c>
      <c r="D2846">
        <v>-11503.866000000004</v>
      </c>
    </row>
    <row r="2847" spans="1:4" x14ac:dyDescent="0.35">
      <c r="A2847" s="165" t="s">
        <v>56</v>
      </c>
      <c r="B2847" s="165" t="s">
        <v>57</v>
      </c>
      <c r="C2847" s="166">
        <v>46017</v>
      </c>
      <c r="D2847">
        <v>-12549.672000000004</v>
      </c>
    </row>
    <row r="2848" spans="1:4" x14ac:dyDescent="0.35">
      <c r="A2848" s="165" t="s">
        <v>56</v>
      </c>
      <c r="B2848" s="165" t="s">
        <v>57</v>
      </c>
      <c r="C2848" s="166">
        <v>45684</v>
      </c>
      <c r="D2848">
        <v>-13616.394120000004</v>
      </c>
    </row>
    <row r="2849" spans="1:4" x14ac:dyDescent="0.35">
      <c r="A2849" s="165" t="s">
        <v>56</v>
      </c>
      <c r="B2849" s="165" t="s">
        <v>57</v>
      </c>
      <c r="C2849" s="166">
        <v>45715</v>
      </c>
      <c r="D2849">
        <v>-14683.116240000005</v>
      </c>
    </row>
    <row r="2850" spans="1:4" x14ac:dyDescent="0.35">
      <c r="A2850" s="165" t="s">
        <v>56</v>
      </c>
      <c r="B2850" s="165" t="s">
        <v>57</v>
      </c>
      <c r="C2850" s="166">
        <v>45743</v>
      </c>
      <c r="D2850">
        <v>-15749.838360000005</v>
      </c>
    </row>
    <row r="2851" spans="1:4" x14ac:dyDescent="0.35">
      <c r="A2851" s="165" t="s">
        <v>56</v>
      </c>
      <c r="B2851" s="165" t="s">
        <v>57</v>
      </c>
      <c r="C2851" s="166">
        <v>45774</v>
      </c>
      <c r="D2851">
        <v>-16816.560480000004</v>
      </c>
    </row>
    <row r="2852" spans="1:4" x14ac:dyDescent="0.35">
      <c r="A2852" s="165" t="s">
        <v>56</v>
      </c>
      <c r="B2852" s="165" t="s">
        <v>57</v>
      </c>
      <c r="C2852" s="166">
        <v>45804</v>
      </c>
      <c r="D2852">
        <v>-17883.282600000002</v>
      </c>
    </row>
    <row r="2853" spans="1:4" x14ac:dyDescent="0.35">
      <c r="A2853" s="165" t="s">
        <v>56</v>
      </c>
      <c r="B2853" s="165" t="s">
        <v>57</v>
      </c>
      <c r="C2853" s="166">
        <v>45835</v>
      </c>
      <c r="D2853">
        <v>-18950.004720000001</v>
      </c>
    </row>
    <row r="2854" spans="1:4" x14ac:dyDescent="0.35">
      <c r="A2854" s="165" t="s">
        <v>56</v>
      </c>
      <c r="B2854" s="165" t="s">
        <v>57</v>
      </c>
      <c r="C2854" s="166">
        <v>45865</v>
      </c>
      <c r="D2854">
        <v>-20016.726839999999</v>
      </c>
    </row>
    <row r="2855" spans="1:4" x14ac:dyDescent="0.35">
      <c r="A2855" s="165" t="s">
        <v>56</v>
      </c>
      <c r="B2855" s="165" t="s">
        <v>57</v>
      </c>
      <c r="C2855" s="166">
        <v>45896</v>
      </c>
      <c r="D2855">
        <v>-21083.448959999998</v>
      </c>
    </row>
    <row r="2856" spans="1:4" x14ac:dyDescent="0.35">
      <c r="A2856" s="165" t="s">
        <v>56</v>
      </c>
      <c r="B2856" s="165" t="s">
        <v>57</v>
      </c>
      <c r="C2856" s="166">
        <v>45927</v>
      </c>
      <c r="D2856">
        <v>-22150.171079999996</v>
      </c>
    </row>
    <row r="2857" spans="1:4" x14ac:dyDescent="0.35">
      <c r="A2857" s="165" t="s">
        <v>56</v>
      </c>
      <c r="B2857" s="165" t="s">
        <v>57</v>
      </c>
      <c r="C2857" s="166">
        <v>45957</v>
      </c>
      <c r="D2857">
        <v>-23216.893199999995</v>
      </c>
    </row>
    <row r="2858" spans="1:4" x14ac:dyDescent="0.35">
      <c r="A2858" s="165" t="s">
        <v>56</v>
      </c>
      <c r="B2858" s="165" t="s">
        <v>57</v>
      </c>
      <c r="C2858" s="166">
        <v>45988</v>
      </c>
      <c r="D2858">
        <v>-24283.615319999994</v>
      </c>
    </row>
    <row r="2859" spans="1:4" x14ac:dyDescent="0.35">
      <c r="A2859" s="165" t="s">
        <v>56</v>
      </c>
      <c r="B2859" s="165" t="s">
        <v>57</v>
      </c>
      <c r="C2859" s="166">
        <v>46018</v>
      </c>
      <c r="D2859">
        <v>-25350.337439999992</v>
      </c>
    </row>
    <row r="2860" spans="1:4" x14ac:dyDescent="0.35">
      <c r="A2860" s="165" t="s">
        <v>58</v>
      </c>
      <c r="B2860" s="165" t="s">
        <v>59</v>
      </c>
      <c r="C2860" s="166">
        <v>45676</v>
      </c>
      <c r="D2860">
        <v>252.10000000000014</v>
      </c>
    </row>
    <row r="2861" spans="1:4" x14ac:dyDescent="0.35">
      <c r="A2861" s="165" t="s">
        <v>58</v>
      </c>
      <c r="B2861" s="165" t="s">
        <v>59</v>
      </c>
      <c r="C2861" s="166">
        <v>45707</v>
      </c>
      <c r="D2861">
        <v>252.10000000000014</v>
      </c>
    </row>
    <row r="2862" spans="1:4" x14ac:dyDescent="0.35">
      <c r="A2862" s="165" t="s">
        <v>58</v>
      </c>
      <c r="B2862" s="165" t="s">
        <v>59</v>
      </c>
      <c r="C2862" s="166">
        <v>45735</v>
      </c>
      <c r="D2862">
        <v>-10052.9</v>
      </c>
    </row>
    <row r="2863" spans="1:4" x14ac:dyDescent="0.35">
      <c r="A2863" s="165" t="s">
        <v>58</v>
      </c>
      <c r="B2863" s="165" t="s">
        <v>59</v>
      </c>
      <c r="C2863" s="166">
        <v>45766</v>
      </c>
      <c r="D2863">
        <v>-20052.900000000001</v>
      </c>
    </row>
    <row r="2864" spans="1:4" x14ac:dyDescent="0.35">
      <c r="A2864" s="165" t="s">
        <v>58</v>
      </c>
      <c r="B2864" s="165" t="s">
        <v>59</v>
      </c>
      <c r="C2864" s="166">
        <v>45796</v>
      </c>
      <c r="D2864">
        <v>-20052.900000000001</v>
      </c>
    </row>
    <row r="2865" spans="1:4" x14ac:dyDescent="0.35">
      <c r="A2865" s="165" t="s">
        <v>58</v>
      </c>
      <c r="B2865" s="165" t="s">
        <v>59</v>
      </c>
      <c r="C2865" s="166">
        <v>45827</v>
      </c>
      <c r="D2865">
        <v>-20052.900000000001</v>
      </c>
    </row>
    <row r="2866" spans="1:4" x14ac:dyDescent="0.35">
      <c r="A2866" s="165" t="s">
        <v>58</v>
      </c>
      <c r="B2866" s="165" t="s">
        <v>59</v>
      </c>
      <c r="C2866" s="166">
        <v>45857</v>
      </c>
      <c r="D2866">
        <v>-12423.87</v>
      </c>
    </row>
    <row r="2867" spans="1:4" x14ac:dyDescent="0.35">
      <c r="A2867" s="165" t="s">
        <v>58</v>
      </c>
      <c r="B2867" s="165" t="s">
        <v>59</v>
      </c>
      <c r="C2867" s="166">
        <v>45888</v>
      </c>
      <c r="D2867">
        <v>-23423.87</v>
      </c>
    </row>
    <row r="2868" spans="1:4" x14ac:dyDescent="0.35">
      <c r="A2868" s="165" t="s">
        <v>58</v>
      </c>
      <c r="B2868" s="165" t="s">
        <v>59</v>
      </c>
      <c r="C2868" s="166">
        <v>45919</v>
      </c>
      <c r="D2868">
        <v>5.99</v>
      </c>
    </row>
    <row r="2869" spans="1:4" x14ac:dyDescent="0.35">
      <c r="A2869" s="165" t="s">
        <v>58</v>
      </c>
      <c r="B2869" s="165" t="s">
        <v>59</v>
      </c>
      <c r="C2869" s="166">
        <v>45949</v>
      </c>
      <c r="D2869">
        <v>3405.99</v>
      </c>
    </row>
    <row r="2870" spans="1:4" x14ac:dyDescent="0.35">
      <c r="A2870" s="165" t="s">
        <v>58</v>
      </c>
      <c r="B2870" s="165" t="s">
        <v>59</v>
      </c>
      <c r="C2870" s="166">
        <v>45980</v>
      </c>
      <c r="D2870">
        <v>-7094.01</v>
      </c>
    </row>
    <row r="2871" spans="1:4" x14ac:dyDescent="0.35">
      <c r="A2871" s="165" t="s">
        <v>58</v>
      </c>
      <c r="B2871" s="165" t="s">
        <v>59</v>
      </c>
      <c r="C2871" s="166">
        <v>46010</v>
      </c>
      <c r="D2871">
        <v>1524.01</v>
      </c>
    </row>
    <row r="2872" spans="1:4" x14ac:dyDescent="0.35">
      <c r="A2872" s="165" t="s">
        <v>58</v>
      </c>
      <c r="B2872" s="165" t="s">
        <v>59</v>
      </c>
      <c r="C2872" s="166">
        <v>45677</v>
      </c>
      <c r="D2872">
        <v>-1465.99</v>
      </c>
    </row>
    <row r="2873" spans="1:4" x14ac:dyDescent="0.35">
      <c r="A2873" s="165" t="s">
        <v>58</v>
      </c>
      <c r="B2873" s="165" t="s">
        <v>59</v>
      </c>
      <c r="C2873" s="166">
        <v>45708</v>
      </c>
      <c r="D2873">
        <v>-19965.990000000002</v>
      </c>
    </row>
    <row r="2874" spans="1:4" x14ac:dyDescent="0.35">
      <c r="A2874" s="165" t="s">
        <v>58</v>
      </c>
      <c r="B2874" s="165" t="s">
        <v>59</v>
      </c>
      <c r="C2874" s="166">
        <v>45736</v>
      </c>
      <c r="D2874">
        <v>3034.01</v>
      </c>
    </row>
    <row r="2875" spans="1:4" x14ac:dyDescent="0.35">
      <c r="A2875" s="165" t="s">
        <v>58</v>
      </c>
      <c r="B2875" s="165" t="s">
        <v>59</v>
      </c>
      <c r="C2875" s="166">
        <v>45767</v>
      </c>
      <c r="D2875">
        <v>12234.01</v>
      </c>
    </row>
    <row r="2876" spans="1:4" x14ac:dyDescent="0.35">
      <c r="A2876" s="165" t="s">
        <v>58</v>
      </c>
      <c r="B2876" s="165" t="s">
        <v>59</v>
      </c>
      <c r="C2876" s="166">
        <v>45797</v>
      </c>
      <c r="D2876">
        <v>28234.01</v>
      </c>
    </row>
    <row r="2877" spans="1:4" x14ac:dyDescent="0.35">
      <c r="A2877" s="165" t="s">
        <v>58</v>
      </c>
      <c r="B2877" s="165" t="s">
        <v>59</v>
      </c>
      <c r="C2877" s="166">
        <v>45828</v>
      </c>
      <c r="D2877">
        <v>33734.01</v>
      </c>
    </row>
    <row r="2878" spans="1:4" x14ac:dyDescent="0.35">
      <c r="A2878" s="165" t="s">
        <v>58</v>
      </c>
      <c r="B2878" s="165" t="s">
        <v>59</v>
      </c>
      <c r="C2878" s="166">
        <v>45858</v>
      </c>
      <c r="D2878">
        <v>53567.01</v>
      </c>
    </row>
    <row r="2879" spans="1:4" x14ac:dyDescent="0.35">
      <c r="A2879" s="165" t="s">
        <v>58</v>
      </c>
      <c r="B2879" s="165" t="s">
        <v>59</v>
      </c>
      <c r="C2879" s="166">
        <v>45889</v>
      </c>
      <c r="D2879">
        <v>27005.01</v>
      </c>
    </row>
    <row r="2880" spans="1:4" x14ac:dyDescent="0.35">
      <c r="A2880" s="165" t="s">
        <v>58</v>
      </c>
      <c r="B2880" s="165" t="s">
        <v>59</v>
      </c>
      <c r="C2880" s="166">
        <v>45920</v>
      </c>
      <c r="D2880">
        <v>33029.01</v>
      </c>
    </row>
    <row r="2881" spans="1:4" x14ac:dyDescent="0.35">
      <c r="A2881" s="165" t="s">
        <v>58</v>
      </c>
      <c r="B2881" s="165" t="s">
        <v>59</v>
      </c>
      <c r="C2881" s="166">
        <v>45950</v>
      </c>
      <c r="D2881">
        <v>39929.01</v>
      </c>
    </row>
    <row r="2882" spans="1:4" x14ac:dyDescent="0.35">
      <c r="A2882" s="165" t="s">
        <v>58</v>
      </c>
      <c r="B2882" s="165" t="s">
        <v>59</v>
      </c>
      <c r="C2882" s="166">
        <v>45981</v>
      </c>
      <c r="D2882">
        <v>32539.01</v>
      </c>
    </row>
    <row r="2883" spans="1:4" x14ac:dyDescent="0.35">
      <c r="A2883" s="165" t="s">
        <v>58</v>
      </c>
      <c r="B2883" s="165" t="s">
        <v>59</v>
      </c>
      <c r="C2883" s="166">
        <v>46011</v>
      </c>
      <c r="D2883">
        <v>-0.46</v>
      </c>
    </row>
    <row r="2884" spans="1:4" x14ac:dyDescent="0.35">
      <c r="A2884" s="165" t="s">
        <v>58</v>
      </c>
      <c r="B2884" s="165" t="s">
        <v>59</v>
      </c>
      <c r="C2884" s="166">
        <v>45678</v>
      </c>
      <c r="D2884">
        <v>4599.5400000000009</v>
      </c>
    </row>
    <row r="2885" spans="1:4" x14ac:dyDescent="0.35">
      <c r="A2885" s="165" t="s">
        <v>58</v>
      </c>
      <c r="B2885" s="165" t="s">
        <v>59</v>
      </c>
      <c r="C2885" s="166">
        <v>45709</v>
      </c>
      <c r="D2885">
        <v>3164.4300000000003</v>
      </c>
    </row>
    <row r="2886" spans="1:4" x14ac:dyDescent="0.35">
      <c r="A2886" s="165" t="s">
        <v>58</v>
      </c>
      <c r="B2886" s="165" t="s">
        <v>59</v>
      </c>
      <c r="C2886" s="166">
        <v>45737</v>
      </c>
      <c r="D2886">
        <v>4490.43</v>
      </c>
    </row>
    <row r="2887" spans="1:4" x14ac:dyDescent="0.35">
      <c r="A2887" s="165" t="s">
        <v>58</v>
      </c>
      <c r="B2887" s="165" t="s">
        <v>59</v>
      </c>
      <c r="C2887" s="166">
        <v>45768</v>
      </c>
      <c r="D2887">
        <v>-4745.57</v>
      </c>
    </row>
    <row r="2888" spans="1:4" x14ac:dyDescent="0.35">
      <c r="A2888" s="165" t="s">
        <v>58</v>
      </c>
      <c r="B2888" s="165" t="s">
        <v>59</v>
      </c>
      <c r="C2888" s="166">
        <v>45798</v>
      </c>
      <c r="D2888">
        <v>-1388.5699999999997</v>
      </c>
    </row>
    <row r="2889" spans="1:4" x14ac:dyDescent="0.35">
      <c r="A2889" s="165" t="s">
        <v>58</v>
      </c>
      <c r="B2889" s="165" t="s">
        <v>59</v>
      </c>
      <c r="C2889" s="166">
        <v>45829</v>
      </c>
      <c r="D2889">
        <v>-3754.57</v>
      </c>
    </row>
    <row r="2890" spans="1:4" x14ac:dyDescent="0.35">
      <c r="A2890" s="165" t="s">
        <v>58</v>
      </c>
      <c r="B2890" s="165" t="s">
        <v>59</v>
      </c>
      <c r="C2890" s="166">
        <v>45859</v>
      </c>
      <c r="D2890">
        <v>-11735.57</v>
      </c>
    </row>
    <row r="2891" spans="1:4" x14ac:dyDescent="0.35">
      <c r="A2891" s="165" t="s">
        <v>58</v>
      </c>
      <c r="B2891" s="165" t="s">
        <v>59</v>
      </c>
      <c r="C2891" s="166">
        <v>45890</v>
      </c>
      <c r="D2891">
        <v>-23148.57</v>
      </c>
    </row>
    <row r="2892" spans="1:4" x14ac:dyDescent="0.35">
      <c r="A2892" s="165" t="s">
        <v>58</v>
      </c>
      <c r="B2892" s="165" t="s">
        <v>59</v>
      </c>
      <c r="C2892" s="166">
        <v>45921</v>
      </c>
      <c r="D2892">
        <v>-27951.57</v>
      </c>
    </row>
    <row r="2893" spans="1:4" x14ac:dyDescent="0.35">
      <c r="A2893" s="165" t="s">
        <v>58</v>
      </c>
      <c r="B2893" s="165" t="s">
        <v>59</v>
      </c>
      <c r="C2893" s="166">
        <v>45951</v>
      </c>
      <c r="D2893">
        <v>-27415.06</v>
      </c>
    </row>
    <row r="2894" spans="1:4" x14ac:dyDescent="0.35">
      <c r="A2894" s="165" t="s">
        <v>58</v>
      </c>
      <c r="B2894" s="165" t="s">
        <v>59</v>
      </c>
      <c r="C2894" s="166">
        <v>45991</v>
      </c>
      <c r="D2894">
        <v>-38424.699999999997</v>
      </c>
    </row>
    <row r="2895" spans="1:4" x14ac:dyDescent="0.35">
      <c r="A2895" s="165" t="s">
        <v>58</v>
      </c>
      <c r="B2895" s="165" t="s">
        <v>59</v>
      </c>
      <c r="C2895" s="166">
        <v>46022</v>
      </c>
      <c r="D2895">
        <v>-58759.51</v>
      </c>
    </row>
    <row r="2896" spans="1:4" x14ac:dyDescent="0.35">
      <c r="A2896" s="165" t="s">
        <v>58</v>
      </c>
      <c r="B2896" s="165" t="s">
        <v>59</v>
      </c>
      <c r="C2896" s="166">
        <v>45679</v>
      </c>
      <c r="D2896">
        <v>-51446.51</v>
      </c>
    </row>
    <row r="2897" spans="1:4" x14ac:dyDescent="0.35">
      <c r="A2897" s="165" t="s">
        <v>58</v>
      </c>
      <c r="B2897" s="165" t="s">
        <v>59</v>
      </c>
      <c r="C2897" s="166">
        <v>45710</v>
      </c>
      <c r="D2897">
        <v>9489</v>
      </c>
    </row>
    <row r="2898" spans="1:4" x14ac:dyDescent="0.35">
      <c r="A2898" s="165" t="s">
        <v>58</v>
      </c>
      <c r="B2898" s="165" t="s">
        <v>59</v>
      </c>
      <c r="C2898" s="166">
        <v>45738</v>
      </c>
      <c r="D2898">
        <v>3921</v>
      </c>
    </row>
    <row r="2899" spans="1:4" x14ac:dyDescent="0.35">
      <c r="A2899" s="165" t="s">
        <v>58</v>
      </c>
      <c r="B2899" s="165" t="s">
        <v>59</v>
      </c>
      <c r="C2899" s="166">
        <v>45769</v>
      </c>
      <c r="D2899">
        <v>9287</v>
      </c>
    </row>
    <row r="2900" spans="1:4" x14ac:dyDescent="0.35">
      <c r="A2900" s="165" t="s">
        <v>58</v>
      </c>
      <c r="B2900" s="165" t="s">
        <v>59</v>
      </c>
      <c r="C2900" s="166">
        <v>45799</v>
      </c>
      <c r="D2900">
        <v>15962</v>
      </c>
    </row>
    <row r="2901" spans="1:4" x14ac:dyDescent="0.35">
      <c r="A2901" s="165" t="s">
        <v>58</v>
      </c>
      <c r="B2901" s="165" t="s">
        <v>59</v>
      </c>
      <c r="C2901" s="166">
        <v>45830</v>
      </c>
      <c r="D2901">
        <v>15035</v>
      </c>
    </row>
    <row r="2902" spans="1:4" x14ac:dyDescent="0.35">
      <c r="A2902" s="165" t="s">
        <v>58</v>
      </c>
      <c r="B2902" s="165" t="s">
        <v>59</v>
      </c>
      <c r="C2902" s="166">
        <v>45860</v>
      </c>
      <c r="D2902">
        <v>15008</v>
      </c>
    </row>
    <row r="2903" spans="1:4" x14ac:dyDescent="0.35">
      <c r="A2903" s="165" t="s">
        <v>58</v>
      </c>
      <c r="B2903" s="165" t="s">
        <v>59</v>
      </c>
      <c r="C2903" s="166">
        <v>45891</v>
      </c>
      <c r="D2903">
        <v>10890</v>
      </c>
    </row>
    <row r="2904" spans="1:4" x14ac:dyDescent="0.35">
      <c r="A2904" s="165" t="s">
        <v>58</v>
      </c>
      <c r="B2904" s="165" t="s">
        <v>59</v>
      </c>
      <c r="C2904" s="166">
        <v>45922</v>
      </c>
      <c r="D2904">
        <v>12003</v>
      </c>
    </row>
    <row r="2905" spans="1:4" x14ac:dyDescent="0.35">
      <c r="A2905" s="165" t="s">
        <v>58</v>
      </c>
      <c r="B2905" s="165" t="s">
        <v>59</v>
      </c>
      <c r="C2905" s="166">
        <v>45952</v>
      </c>
      <c r="D2905">
        <v>16973</v>
      </c>
    </row>
    <row r="2906" spans="1:4" x14ac:dyDescent="0.35">
      <c r="A2906" s="165" t="s">
        <v>58</v>
      </c>
      <c r="B2906" s="165" t="s">
        <v>59</v>
      </c>
      <c r="C2906" s="166">
        <v>45983</v>
      </c>
      <c r="D2906">
        <v>16973</v>
      </c>
    </row>
    <row r="2907" spans="1:4" x14ac:dyDescent="0.35">
      <c r="A2907" s="165" t="s">
        <v>58</v>
      </c>
      <c r="B2907" s="165" t="s">
        <v>59</v>
      </c>
      <c r="C2907" s="166">
        <v>46013</v>
      </c>
      <c r="D2907">
        <v>7766.74</v>
      </c>
    </row>
    <row r="2908" spans="1:4" x14ac:dyDescent="0.35">
      <c r="A2908" s="165" t="s">
        <v>58</v>
      </c>
      <c r="B2908" s="165" t="s">
        <v>59</v>
      </c>
      <c r="C2908" s="166">
        <v>45680</v>
      </c>
      <c r="D2908">
        <v>7766.74</v>
      </c>
    </row>
    <row r="2909" spans="1:4" x14ac:dyDescent="0.35">
      <c r="A2909" s="165" t="s">
        <v>58</v>
      </c>
      <c r="B2909" s="165" t="s">
        <v>59</v>
      </c>
      <c r="C2909" s="166">
        <v>45711</v>
      </c>
      <c r="D2909">
        <v>7766.74</v>
      </c>
    </row>
    <row r="2910" spans="1:4" x14ac:dyDescent="0.35">
      <c r="A2910" s="165" t="s">
        <v>58</v>
      </c>
      <c r="B2910" s="165" t="s">
        <v>59</v>
      </c>
      <c r="C2910" s="166">
        <v>45739</v>
      </c>
      <c r="D2910">
        <v>7766.74</v>
      </c>
    </row>
    <row r="2911" spans="1:4" x14ac:dyDescent="0.35">
      <c r="A2911" s="165" t="s">
        <v>58</v>
      </c>
      <c r="B2911" s="165" t="s">
        <v>59</v>
      </c>
      <c r="C2911" s="166">
        <v>45770</v>
      </c>
      <c r="D2911">
        <v>7766.74</v>
      </c>
    </row>
    <row r="2912" spans="1:4" x14ac:dyDescent="0.35">
      <c r="A2912" s="165" t="s">
        <v>58</v>
      </c>
      <c r="B2912" s="165" t="s">
        <v>59</v>
      </c>
      <c r="C2912" s="166">
        <v>45800</v>
      </c>
      <c r="D2912">
        <v>7766.74</v>
      </c>
    </row>
    <row r="2913" spans="1:4" x14ac:dyDescent="0.35">
      <c r="A2913" s="165" t="s">
        <v>58</v>
      </c>
      <c r="B2913" s="165" t="s">
        <v>59</v>
      </c>
      <c r="C2913" s="166">
        <v>45831</v>
      </c>
      <c r="D2913">
        <v>7766.74</v>
      </c>
    </row>
    <row r="2914" spans="1:4" x14ac:dyDescent="0.35">
      <c r="A2914" s="165" t="s">
        <v>58</v>
      </c>
      <c r="B2914" s="165" t="s">
        <v>59</v>
      </c>
      <c r="C2914" s="166">
        <v>45861</v>
      </c>
      <c r="D2914">
        <v>5.74</v>
      </c>
    </row>
    <row r="2915" spans="1:4" x14ac:dyDescent="0.35">
      <c r="A2915" s="165" t="s">
        <v>58</v>
      </c>
      <c r="B2915" s="165" t="s">
        <v>59</v>
      </c>
      <c r="C2915" s="166">
        <v>45892</v>
      </c>
      <c r="D2915">
        <v>-31650.26</v>
      </c>
    </row>
    <row r="2916" spans="1:4" x14ac:dyDescent="0.35">
      <c r="A2916" s="165" t="s">
        <v>58</v>
      </c>
      <c r="B2916" s="165" t="s">
        <v>59</v>
      </c>
      <c r="C2916" s="166">
        <v>45923</v>
      </c>
      <c r="D2916">
        <v>-30287.26</v>
      </c>
    </row>
    <row r="2917" spans="1:4" x14ac:dyDescent="0.35">
      <c r="A2917" s="165" t="s">
        <v>58</v>
      </c>
      <c r="B2917" s="165" t="s">
        <v>59</v>
      </c>
      <c r="C2917" s="166">
        <v>45953</v>
      </c>
      <c r="D2917">
        <v>-30287.26</v>
      </c>
    </row>
    <row r="2918" spans="1:4" x14ac:dyDescent="0.35">
      <c r="A2918" s="165" t="s">
        <v>58</v>
      </c>
      <c r="B2918" s="165" t="s">
        <v>59</v>
      </c>
      <c r="C2918" s="166">
        <v>45984</v>
      </c>
      <c r="D2918">
        <v>-39482.160000000003</v>
      </c>
    </row>
    <row r="2919" spans="1:4" x14ac:dyDescent="0.35">
      <c r="A2919" s="165" t="s">
        <v>58</v>
      </c>
      <c r="B2919" s="165" t="s">
        <v>59</v>
      </c>
      <c r="C2919" s="166">
        <v>46014</v>
      </c>
      <c r="D2919">
        <v>5.7400000000052387</v>
      </c>
    </row>
    <row r="2920" spans="1:4" x14ac:dyDescent="0.35">
      <c r="A2920" s="165" t="s">
        <v>58</v>
      </c>
      <c r="B2920" s="165" t="s">
        <v>59</v>
      </c>
      <c r="C2920" s="166">
        <v>45681</v>
      </c>
      <c r="D2920">
        <v>5.7400000000052387</v>
      </c>
    </row>
    <row r="2921" spans="1:4" x14ac:dyDescent="0.35">
      <c r="A2921" s="165" t="s">
        <v>58</v>
      </c>
      <c r="B2921" s="165" t="s">
        <v>59</v>
      </c>
      <c r="C2921" s="166">
        <v>45712</v>
      </c>
      <c r="D2921">
        <v>34184.740000000005</v>
      </c>
    </row>
    <row r="2922" spans="1:4" x14ac:dyDescent="0.35">
      <c r="A2922" s="165" t="s">
        <v>58</v>
      </c>
      <c r="B2922" s="165" t="s">
        <v>59</v>
      </c>
      <c r="C2922" s="166">
        <v>45740</v>
      </c>
      <c r="D2922">
        <v>28049.74</v>
      </c>
    </row>
    <row r="2923" spans="1:4" x14ac:dyDescent="0.35">
      <c r="A2923" s="165" t="s">
        <v>58</v>
      </c>
      <c r="B2923" s="165" t="s">
        <v>59</v>
      </c>
      <c r="C2923" s="166">
        <v>45771</v>
      </c>
      <c r="D2923">
        <v>21819.74</v>
      </c>
    </row>
    <row r="2924" spans="1:4" x14ac:dyDescent="0.35">
      <c r="A2924" s="165" t="s">
        <v>58</v>
      </c>
      <c r="B2924" s="165" t="s">
        <v>59</v>
      </c>
      <c r="C2924" s="166">
        <v>45801</v>
      </c>
      <c r="D2924">
        <v>24547.74</v>
      </c>
    </row>
    <row r="2925" spans="1:4" x14ac:dyDescent="0.35">
      <c r="A2925" s="165" t="s">
        <v>58</v>
      </c>
      <c r="B2925" s="165" t="s">
        <v>59</v>
      </c>
      <c r="C2925" s="166">
        <v>45832</v>
      </c>
      <c r="D2925">
        <v>23442.74</v>
      </c>
    </row>
    <row r="2926" spans="1:4" x14ac:dyDescent="0.35">
      <c r="A2926" s="165" t="s">
        <v>58</v>
      </c>
      <c r="B2926" s="165" t="s">
        <v>59</v>
      </c>
      <c r="C2926" s="166">
        <v>45862</v>
      </c>
      <c r="D2926">
        <v>5439.74</v>
      </c>
    </row>
    <row r="2927" spans="1:4" x14ac:dyDescent="0.35">
      <c r="A2927" s="165" t="s">
        <v>58</v>
      </c>
      <c r="B2927" s="165" t="s">
        <v>59</v>
      </c>
      <c r="C2927" s="166">
        <v>45893</v>
      </c>
      <c r="D2927">
        <v>-23838.26</v>
      </c>
    </row>
    <row r="2928" spans="1:4" x14ac:dyDescent="0.35">
      <c r="A2928" s="165" t="s">
        <v>58</v>
      </c>
      <c r="B2928" s="165" t="s">
        <v>59</v>
      </c>
      <c r="C2928" s="166">
        <v>45924</v>
      </c>
      <c r="D2928">
        <v>-20852.259999999998</v>
      </c>
    </row>
    <row r="2929" spans="1:4" x14ac:dyDescent="0.35">
      <c r="A2929" s="165" t="s">
        <v>58</v>
      </c>
      <c r="B2929" s="165" t="s">
        <v>59</v>
      </c>
      <c r="C2929" s="166">
        <v>45954</v>
      </c>
      <c r="D2929">
        <v>-30745.759999999998</v>
      </c>
    </row>
    <row r="2930" spans="1:4" x14ac:dyDescent="0.35">
      <c r="A2930" s="165" t="s">
        <v>58</v>
      </c>
      <c r="B2930" s="165" t="s">
        <v>59</v>
      </c>
      <c r="C2930" s="166">
        <v>45985</v>
      </c>
      <c r="D2930">
        <v>-43389.56</v>
      </c>
    </row>
    <row r="2931" spans="1:4" x14ac:dyDescent="0.35">
      <c r="A2931" s="165" t="s">
        <v>58</v>
      </c>
      <c r="B2931" s="165" t="s">
        <v>59</v>
      </c>
      <c r="C2931" s="166">
        <v>46015</v>
      </c>
      <c r="D2931">
        <v>40401.160000000003</v>
      </c>
    </row>
    <row r="2932" spans="1:4" x14ac:dyDescent="0.35">
      <c r="A2932" s="165" t="s">
        <v>58</v>
      </c>
      <c r="B2932" s="165" t="s">
        <v>59</v>
      </c>
      <c r="C2932" s="166">
        <v>45682</v>
      </c>
      <c r="D2932">
        <v>8864.1600000000053</v>
      </c>
    </row>
    <row r="2933" spans="1:4" x14ac:dyDescent="0.35">
      <c r="A2933" s="165" t="s">
        <v>58</v>
      </c>
      <c r="B2933" s="165" t="s">
        <v>59</v>
      </c>
      <c r="C2933" s="166">
        <v>45713</v>
      </c>
      <c r="D2933">
        <v>10587.720000000005</v>
      </c>
    </row>
    <row r="2934" spans="1:4" x14ac:dyDescent="0.35">
      <c r="A2934" s="165" t="s">
        <v>58</v>
      </c>
      <c r="B2934" s="165" t="s">
        <v>59</v>
      </c>
      <c r="C2934" s="166">
        <v>45741</v>
      </c>
      <c r="D2934">
        <v>15862.720000000005</v>
      </c>
    </row>
    <row r="2935" spans="1:4" x14ac:dyDescent="0.35">
      <c r="A2935" s="165" t="s">
        <v>58</v>
      </c>
      <c r="B2935" s="165" t="s">
        <v>59</v>
      </c>
      <c r="C2935" s="166">
        <v>45772</v>
      </c>
      <c r="D2935">
        <v>9267.7200000000048</v>
      </c>
    </row>
    <row r="2936" spans="1:4" x14ac:dyDescent="0.35">
      <c r="A2936" s="165" t="s">
        <v>58</v>
      </c>
      <c r="B2936" s="165" t="s">
        <v>59</v>
      </c>
      <c r="C2936" s="166">
        <v>45802</v>
      </c>
      <c r="D2936">
        <v>-61227.39519949539</v>
      </c>
    </row>
    <row r="2937" spans="1:4" x14ac:dyDescent="0.35">
      <c r="A2937" s="165" t="s">
        <v>58</v>
      </c>
      <c r="B2937" s="165" t="s">
        <v>59</v>
      </c>
      <c r="C2937" s="166">
        <v>45833</v>
      </c>
      <c r="D2937">
        <v>-75980.371962624034</v>
      </c>
    </row>
    <row r="2938" spans="1:4" x14ac:dyDescent="0.35">
      <c r="A2938" s="165" t="s">
        <v>58</v>
      </c>
      <c r="B2938" s="165" t="s">
        <v>59</v>
      </c>
      <c r="C2938" s="166">
        <v>45863</v>
      </c>
      <c r="D2938">
        <v>-96070.326969281959</v>
      </c>
    </row>
    <row r="2939" spans="1:4" x14ac:dyDescent="0.35">
      <c r="A2939" s="165" t="s">
        <v>58</v>
      </c>
      <c r="B2939" s="165" t="s">
        <v>59</v>
      </c>
      <c r="C2939" s="166">
        <v>45894</v>
      </c>
      <c r="D2939">
        <v>-132221.77136557133</v>
      </c>
    </row>
    <row r="2940" spans="1:4" x14ac:dyDescent="0.35">
      <c r="A2940" s="165" t="s">
        <v>58</v>
      </c>
      <c r="B2940" s="165" t="s">
        <v>59</v>
      </c>
      <c r="C2940" s="166">
        <v>45925</v>
      </c>
      <c r="D2940">
        <v>-141367.17105573087</v>
      </c>
    </row>
    <row r="2941" spans="1:4" x14ac:dyDescent="0.35">
      <c r="A2941" s="165" t="s">
        <v>58</v>
      </c>
      <c r="B2941" s="165" t="s">
        <v>59</v>
      </c>
      <c r="C2941" s="166">
        <v>45955</v>
      </c>
      <c r="D2941">
        <v>-148568.73355578742</v>
      </c>
    </row>
    <row r="2942" spans="1:4" x14ac:dyDescent="0.35">
      <c r="A2942" s="165" t="s">
        <v>58</v>
      </c>
      <c r="B2942" s="165" t="s">
        <v>59</v>
      </c>
      <c r="C2942" s="166">
        <v>45986</v>
      </c>
      <c r="D2942">
        <v>-166607.48983722238</v>
      </c>
    </row>
    <row r="2943" spans="1:4" x14ac:dyDescent="0.35">
      <c r="A2943" s="165" t="s">
        <v>58</v>
      </c>
      <c r="B2943" s="165" t="s">
        <v>59</v>
      </c>
      <c r="C2943" s="166">
        <v>46016</v>
      </c>
      <c r="D2943">
        <v>-162144.72864421719</v>
      </c>
    </row>
    <row r="2944" spans="1:4" x14ac:dyDescent="0.35">
      <c r="A2944" s="165" t="s">
        <v>58</v>
      </c>
      <c r="B2944" s="165" t="s">
        <v>59</v>
      </c>
      <c r="C2944" s="166">
        <v>45683</v>
      </c>
      <c r="D2944">
        <v>-12237.748556144921</v>
      </c>
    </row>
    <row r="2945" spans="1:4" x14ac:dyDescent="0.35">
      <c r="A2945" s="165" t="s">
        <v>58</v>
      </c>
      <c r="B2945" s="165" t="s">
        <v>59</v>
      </c>
      <c r="C2945" s="166">
        <v>45714</v>
      </c>
      <c r="D2945">
        <v>-24498.553381524958</v>
      </c>
    </row>
    <row r="2946" spans="1:4" x14ac:dyDescent="0.35">
      <c r="A2946" s="165" t="s">
        <v>58</v>
      </c>
      <c r="B2946" s="165" t="s">
        <v>59</v>
      </c>
      <c r="C2946" s="166">
        <v>45742</v>
      </c>
      <c r="D2946">
        <v>-46218.529153981654</v>
      </c>
    </row>
    <row r="2947" spans="1:4" x14ac:dyDescent="0.35">
      <c r="A2947" s="165" t="s">
        <v>58</v>
      </c>
      <c r="B2947" s="165" t="s">
        <v>59</v>
      </c>
      <c r="C2947" s="166">
        <v>45773</v>
      </c>
      <c r="D2947">
        <v>-67743.206218961786</v>
      </c>
    </row>
    <row r="2948" spans="1:4" x14ac:dyDescent="0.35">
      <c r="A2948" s="165" t="s">
        <v>58</v>
      </c>
      <c r="B2948" s="165" t="s">
        <v>59</v>
      </c>
      <c r="C2948" s="166">
        <v>45803</v>
      </c>
      <c r="D2948">
        <v>-76828.340395369989</v>
      </c>
    </row>
    <row r="2949" spans="1:4" x14ac:dyDescent="0.35">
      <c r="A2949" s="165" t="s">
        <v>58</v>
      </c>
      <c r="B2949" s="165" t="s">
        <v>59</v>
      </c>
      <c r="C2949" s="166">
        <v>45834</v>
      </c>
      <c r="D2949">
        <v>-90464.481866778195</v>
      </c>
    </row>
    <row r="2950" spans="1:4" x14ac:dyDescent="0.35">
      <c r="A2950" s="165" t="s">
        <v>58</v>
      </c>
      <c r="B2950" s="165" t="s">
        <v>59</v>
      </c>
      <c r="C2950" s="166">
        <v>45864</v>
      </c>
      <c r="D2950">
        <v>-125139.58405620864</v>
      </c>
    </row>
    <row r="2951" spans="1:4" x14ac:dyDescent="0.35">
      <c r="A2951" s="165" t="s">
        <v>58</v>
      </c>
      <c r="B2951" s="165" t="s">
        <v>59</v>
      </c>
      <c r="C2951" s="166">
        <v>45895</v>
      </c>
      <c r="D2951">
        <v>-177798.55427836577</v>
      </c>
    </row>
    <row r="2952" spans="1:4" x14ac:dyDescent="0.35">
      <c r="A2952" s="165" t="s">
        <v>58</v>
      </c>
      <c r="B2952" s="165" t="s">
        <v>59</v>
      </c>
      <c r="C2952" s="166">
        <v>45926</v>
      </c>
      <c r="D2952">
        <v>-185205.28079573408</v>
      </c>
    </row>
    <row r="2953" spans="1:4" x14ac:dyDescent="0.35">
      <c r="A2953" s="165" t="s">
        <v>58</v>
      </c>
      <c r="B2953" s="165" t="s">
        <v>59</v>
      </c>
      <c r="C2953" s="166">
        <v>45956</v>
      </c>
      <c r="D2953">
        <v>-201040.95211973746</v>
      </c>
    </row>
    <row r="2954" spans="1:4" x14ac:dyDescent="0.35">
      <c r="A2954" s="165" t="s">
        <v>58</v>
      </c>
      <c r="B2954" s="165" t="s">
        <v>59</v>
      </c>
      <c r="C2954" s="166">
        <v>45987</v>
      </c>
      <c r="D2954">
        <v>-229066.21453123144</v>
      </c>
    </row>
    <row r="2955" spans="1:4" x14ac:dyDescent="0.35">
      <c r="A2955" s="165" t="s">
        <v>58</v>
      </c>
      <c r="B2955" s="165" t="s">
        <v>59</v>
      </c>
      <c r="C2955" s="166">
        <v>46017</v>
      </c>
      <c r="D2955">
        <v>-229793.00513129681</v>
      </c>
    </row>
    <row r="2956" spans="1:4" x14ac:dyDescent="0.35">
      <c r="A2956" s="165" t="s">
        <v>58</v>
      </c>
      <c r="B2956" s="165" t="s">
        <v>59</v>
      </c>
      <c r="C2956" s="166">
        <v>45684</v>
      </c>
      <c r="D2956">
        <v>-247602.77449194324</v>
      </c>
    </row>
    <row r="2957" spans="1:4" x14ac:dyDescent="0.35">
      <c r="A2957" s="165" t="s">
        <v>58</v>
      </c>
      <c r="B2957" s="165" t="s">
        <v>59</v>
      </c>
      <c r="C2957" s="166">
        <v>45715</v>
      </c>
      <c r="D2957">
        <v>-265512.11003701732</v>
      </c>
    </row>
    <row r="2958" spans="1:4" x14ac:dyDescent="0.35">
      <c r="A2958" s="165" t="s">
        <v>58</v>
      </c>
      <c r="B2958" s="165" t="s">
        <v>59</v>
      </c>
      <c r="C2958" s="166">
        <v>45743</v>
      </c>
      <c r="D2958">
        <v>-294414.80902394885</v>
      </c>
    </row>
    <row r="2959" spans="1:4" x14ac:dyDescent="0.35">
      <c r="A2959" s="165" t="s">
        <v>58</v>
      </c>
      <c r="B2959" s="165" t="s">
        <v>59</v>
      </c>
      <c r="C2959" s="166">
        <v>45774</v>
      </c>
      <c r="D2959">
        <v>-322236.37727242534</v>
      </c>
    </row>
    <row r="2960" spans="1:4" x14ac:dyDescent="0.35">
      <c r="A2960" s="165" t="s">
        <v>58</v>
      </c>
      <c r="B2960" s="165" t="s">
        <v>59</v>
      </c>
      <c r="C2960" s="166">
        <v>45804</v>
      </c>
      <c r="D2960">
        <v>-335868.40378157323</v>
      </c>
    </row>
    <row r="2961" spans="1:4" x14ac:dyDescent="0.35">
      <c r="A2961" s="165" t="s">
        <v>58</v>
      </c>
      <c r="B2961" s="165" t="s">
        <v>59</v>
      </c>
      <c r="C2961" s="166">
        <v>45835</v>
      </c>
      <c r="D2961">
        <v>-354194.50306044304</v>
      </c>
    </row>
    <row r="2962" spans="1:4" x14ac:dyDescent="0.35">
      <c r="A2962" s="165" t="s">
        <v>58</v>
      </c>
      <c r="B2962" s="165" t="s">
        <v>59</v>
      </c>
      <c r="C2962" s="166">
        <v>45865</v>
      </c>
      <c r="D2962">
        <v>-397080.23599672021</v>
      </c>
    </row>
    <row r="2963" spans="1:4" x14ac:dyDescent="0.35">
      <c r="A2963" s="165" t="s">
        <v>58</v>
      </c>
      <c r="B2963" s="165" t="s">
        <v>59</v>
      </c>
      <c r="C2963" s="166">
        <v>45896</v>
      </c>
      <c r="D2963">
        <v>-461198.09613544261</v>
      </c>
    </row>
    <row r="2964" spans="1:4" x14ac:dyDescent="0.35">
      <c r="A2964" s="165" t="s">
        <v>58</v>
      </c>
      <c r="B2964" s="165" t="s">
        <v>59</v>
      </c>
      <c r="C2964" s="166">
        <v>45927</v>
      </c>
      <c r="D2964">
        <v>-473298.76896901173</v>
      </c>
    </row>
    <row r="2965" spans="1:4" x14ac:dyDescent="0.35">
      <c r="A2965" s="165" t="s">
        <v>58</v>
      </c>
      <c r="B2965" s="165" t="s">
        <v>59</v>
      </c>
      <c r="C2965" s="166">
        <v>45957</v>
      </c>
      <c r="D2965">
        <v>-494118.47329134477</v>
      </c>
    </row>
    <row r="2966" spans="1:4" x14ac:dyDescent="0.35">
      <c r="A2966" s="165" t="s">
        <v>58</v>
      </c>
      <c r="B2966" s="165" t="s">
        <v>59</v>
      </c>
      <c r="C2966" s="166">
        <v>45988</v>
      </c>
      <c r="D2966">
        <v>-528699.95693572378</v>
      </c>
    </row>
    <row r="2967" spans="1:4" x14ac:dyDescent="0.35">
      <c r="A2967" s="165" t="s">
        <v>58</v>
      </c>
      <c r="B2967" s="165" t="s">
        <v>59</v>
      </c>
      <c r="C2967" s="166">
        <v>46018</v>
      </c>
      <c r="D2967">
        <v>-531802.83368279401</v>
      </c>
    </row>
    <row r="2968" spans="1:4" x14ac:dyDescent="0.35">
      <c r="A2968" s="165" t="s">
        <v>60</v>
      </c>
      <c r="B2968" s="165" t="s">
        <v>61</v>
      </c>
      <c r="C2968" s="166">
        <v>45676</v>
      </c>
      <c r="D2968">
        <v>-42899.87</v>
      </c>
    </row>
    <row r="2969" spans="1:4" x14ac:dyDescent="0.35">
      <c r="A2969" s="165" t="s">
        <v>60</v>
      </c>
      <c r="B2969" s="165" t="s">
        <v>61</v>
      </c>
      <c r="C2969" s="166">
        <v>45707</v>
      </c>
      <c r="D2969">
        <v>-81032.73</v>
      </c>
    </row>
    <row r="2970" spans="1:4" x14ac:dyDescent="0.35">
      <c r="A2970" s="165" t="s">
        <v>60</v>
      </c>
      <c r="B2970" s="165" t="s">
        <v>61</v>
      </c>
      <c r="C2970" s="166">
        <v>45735</v>
      </c>
      <c r="D2970">
        <v>-142361.79999999999</v>
      </c>
    </row>
    <row r="2971" spans="1:4" x14ac:dyDescent="0.35">
      <c r="A2971" s="165" t="s">
        <v>60</v>
      </c>
      <c r="B2971" s="165" t="s">
        <v>61</v>
      </c>
      <c r="C2971" s="166">
        <v>45766</v>
      </c>
      <c r="D2971">
        <v>-54538.559999999998</v>
      </c>
    </row>
    <row r="2972" spans="1:4" x14ac:dyDescent="0.35">
      <c r="A2972" s="165" t="s">
        <v>60</v>
      </c>
      <c r="B2972" s="165" t="s">
        <v>61</v>
      </c>
      <c r="C2972" s="166">
        <v>45796</v>
      </c>
      <c r="D2972">
        <v>-104745.46</v>
      </c>
    </row>
    <row r="2973" spans="1:4" x14ac:dyDescent="0.35">
      <c r="A2973" s="165" t="s">
        <v>60</v>
      </c>
      <c r="B2973" s="165" t="s">
        <v>61</v>
      </c>
      <c r="C2973" s="166">
        <v>45827</v>
      </c>
      <c r="D2973">
        <v>-144700.43</v>
      </c>
    </row>
    <row r="2974" spans="1:4" x14ac:dyDescent="0.35">
      <c r="A2974" s="165" t="s">
        <v>60</v>
      </c>
      <c r="B2974" s="165" t="s">
        <v>61</v>
      </c>
      <c r="C2974" s="166">
        <v>45857</v>
      </c>
      <c r="D2974">
        <v>-53208.54</v>
      </c>
    </row>
    <row r="2975" spans="1:4" x14ac:dyDescent="0.35">
      <c r="A2975" s="165" t="s">
        <v>60</v>
      </c>
      <c r="B2975" s="165" t="s">
        <v>61</v>
      </c>
      <c r="C2975" s="166">
        <v>45888</v>
      </c>
      <c r="D2975">
        <v>-118938</v>
      </c>
    </row>
    <row r="2976" spans="1:4" x14ac:dyDescent="0.35">
      <c r="A2976" s="165" t="s">
        <v>60</v>
      </c>
      <c r="B2976" s="165" t="s">
        <v>61</v>
      </c>
      <c r="C2976" s="166">
        <v>45919</v>
      </c>
      <c r="D2976">
        <v>-152914.68</v>
      </c>
    </row>
    <row r="2977" spans="1:4" x14ac:dyDescent="0.35">
      <c r="A2977" s="165" t="s">
        <v>60</v>
      </c>
      <c r="B2977" s="165" t="s">
        <v>61</v>
      </c>
      <c r="C2977" s="166">
        <v>45949</v>
      </c>
      <c r="D2977">
        <v>-32963.550000000003</v>
      </c>
    </row>
    <row r="2978" spans="1:4" x14ac:dyDescent="0.35">
      <c r="A2978" s="165" t="s">
        <v>60</v>
      </c>
      <c r="B2978" s="165" t="s">
        <v>61</v>
      </c>
      <c r="C2978" s="166">
        <v>45980</v>
      </c>
      <c r="D2978">
        <v>-82430.720000000001</v>
      </c>
    </row>
    <row r="2979" spans="1:4" x14ac:dyDescent="0.35">
      <c r="A2979" s="165" t="s">
        <v>60</v>
      </c>
      <c r="B2979" s="165" t="s">
        <v>61</v>
      </c>
      <c r="C2979" s="166">
        <v>46010</v>
      </c>
      <c r="D2979">
        <v>-124033.96</v>
      </c>
    </row>
    <row r="2980" spans="1:4" x14ac:dyDescent="0.35">
      <c r="A2980" s="165" t="s">
        <v>60</v>
      </c>
      <c r="B2980" s="165" t="s">
        <v>61</v>
      </c>
      <c r="C2980" s="166">
        <v>45677</v>
      </c>
      <c r="D2980">
        <v>-41982.46</v>
      </c>
    </row>
    <row r="2981" spans="1:4" x14ac:dyDescent="0.35">
      <c r="A2981" s="165" t="s">
        <v>60</v>
      </c>
      <c r="B2981" s="165" t="s">
        <v>61</v>
      </c>
      <c r="C2981" s="166">
        <v>45708</v>
      </c>
      <c r="D2981">
        <v>-89820.59</v>
      </c>
    </row>
    <row r="2982" spans="1:4" x14ac:dyDescent="0.35">
      <c r="A2982" s="165" t="s">
        <v>60</v>
      </c>
      <c r="B2982" s="165" t="s">
        <v>61</v>
      </c>
      <c r="C2982" s="166">
        <v>45736</v>
      </c>
      <c r="D2982">
        <v>-116501.44</v>
      </c>
    </row>
    <row r="2983" spans="1:4" x14ac:dyDescent="0.35">
      <c r="A2983" s="165" t="s">
        <v>60</v>
      </c>
      <c r="B2983" s="165" t="s">
        <v>61</v>
      </c>
      <c r="C2983" s="166">
        <v>45767</v>
      </c>
      <c r="D2983">
        <v>-118933.08</v>
      </c>
    </row>
    <row r="2984" spans="1:4" x14ac:dyDescent="0.35">
      <c r="A2984" s="165" t="s">
        <v>60</v>
      </c>
      <c r="B2984" s="165" t="s">
        <v>61</v>
      </c>
      <c r="C2984" s="166">
        <v>45797</v>
      </c>
      <c r="D2984">
        <v>-121369.87</v>
      </c>
    </row>
    <row r="2985" spans="1:4" x14ac:dyDescent="0.35">
      <c r="A2985" s="165" t="s">
        <v>60</v>
      </c>
      <c r="B2985" s="165" t="s">
        <v>61</v>
      </c>
      <c r="C2985" s="166">
        <v>45828</v>
      </c>
      <c r="D2985">
        <v>-123882.28</v>
      </c>
    </row>
    <row r="2986" spans="1:4" x14ac:dyDescent="0.35">
      <c r="A2986" s="165" t="s">
        <v>60</v>
      </c>
      <c r="B2986" s="165" t="s">
        <v>61</v>
      </c>
      <c r="C2986" s="166">
        <v>45858</v>
      </c>
      <c r="D2986">
        <v>-127358.59</v>
      </c>
    </row>
    <row r="2987" spans="1:4" x14ac:dyDescent="0.35">
      <c r="A2987" s="165" t="s">
        <v>60</v>
      </c>
      <c r="B2987" s="165" t="s">
        <v>61</v>
      </c>
      <c r="C2987" s="166">
        <v>45889</v>
      </c>
      <c r="D2987">
        <v>-142617.89000000001</v>
      </c>
    </row>
    <row r="2988" spans="1:4" x14ac:dyDescent="0.35">
      <c r="A2988" s="165" t="s">
        <v>60</v>
      </c>
      <c r="B2988" s="165" t="s">
        <v>61</v>
      </c>
      <c r="C2988" s="166">
        <v>45920</v>
      </c>
      <c r="D2988">
        <v>-151377.4</v>
      </c>
    </row>
    <row r="2989" spans="1:4" x14ac:dyDescent="0.35">
      <c r="A2989" s="165" t="s">
        <v>60</v>
      </c>
      <c r="B2989" s="165" t="s">
        <v>61</v>
      </c>
      <c r="C2989" s="166">
        <v>45950</v>
      </c>
      <c r="D2989">
        <v>-173509.13</v>
      </c>
    </row>
    <row r="2990" spans="1:4" x14ac:dyDescent="0.35">
      <c r="A2990" s="165" t="s">
        <v>60</v>
      </c>
      <c r="B2990" s="165" t="s">
        <v>61</v>
      </c>
      <c r="C2990" s="166">
        <v>45981</v>
      </c>
      <c r="D2990">
        <v>-71893.52</v>
      </c>
    </row>
    <row r="2991" spans="1:4" x14ac:dyDescent="0.35">
      <c r="A2991" s="165" t="s">
        <v>60</v>
      </c>
      <c r="B2991" s="165" t="s">
        <v>61</v>
      </c>
      <c r="C2991" s="166">
        <v>46011</v>
      </c>
      <c r="D2991">
        <v>-66431.260000000009</v>
      </c>
    </row>
    <row r="2992" spans="1:4" x14ac:dyDescent="0.35">
      <c r="A2992" s="165" t="s">
        <v>60</v>
      </c>
      <c r="B2992" s="165" t="s">
        <v>61</v>
      </c>
      <c r="C2992" s="166">
        <v>45678</v>
      </c>
      <c r="D2992">
        <v>-80320.689999999988</v>
      </c>
    </row>
    <row r="2993" spans="1:4" x14ac:dyDescent="0.35">
      <c r="A2993" s="165" t="s">
        <v>60</v>
      </c>
      <c r="B2993" s="165" t="s">
        <v>61</v>
      </c>
      <c r="C2993" s="166">
        <v>45709</v>
      </c>
      <c r="D2993">
        <v>-28339.459999999992</v>
      </c>
    </row>
    <row r="2994" spans="1:4" x14ac:dyDescent="0.35">
      <c r="A2994" s="165" t="s">
        <v>60</v>
      </c>
      <c r="B2994" s="165" t="s">
        <v>61</v>
      </c>
      <c r="C2994" s="166">
        <v>45737</v>
      </c>
      <c r="D2994">
        <v>-46592.479999999989</v>
      </c>
    </row>
    <row r="2995" spans="1:4" x14ac:dyDescent="0.35">
      <c r="A2995" s="165" t="s">
        <v>60</v>
      </c>
      <c r="B2995" s="165" t="s">
        <v>61</v>
      </c>
      <c r="C2995" s="166">
        <v>45768</v>
      </c>
      <c r="D2995">
        <v>-21827.659999999989</v>
      </c>
    </row>
    <row r="2996" spans="1:4" x14ac:dyDescent="0.35">
      <c r="A2996" s="165" t="s">
        <v>60</v>
      </c>
      <c r="B2996" s="165" t="s">
        <v>61</v>
      </c>
      <c r="C2996" s="166">
        <v>45798</v>
      </c>
      <c r="D2996">
        <v>-38643.839999999989</v>
      </c>
    </row>
    <row r="2997" spans="1:4" x14ac:dyDescent="0.35">
      <c r="A2997" s="165" t="s">
        <v>60</v>
      </c>
      <c r="B2997" s="165" t="s">
        <v>61</v>
      </c>
      <c r="C2997" s="166">
        <v>45829</v>
      </c>
      <c r="D2997">
        <v>-58532.909999999989</v>
      </c>
    </row>
    <row r="2998" spans="1:4" x14ac:dyDescent="0.35">
      <c r="A2998" s="165" t="s">
        <v>60</v>
      </c>
      <c r="B2998" s="165" t="s">
        <v>61</v>
      </c>
      <c r="C2998" s="166">
        <v>45859</v>
      </c>
      <c r="D2998">
        <v>-92899.55</v>
      </c>
    </row>
    <row r="2999" spans="1:4" x14ac:dyDescent="0.35">
      <c r="A2999" s="165" t="s">
        <v>60</v>
      </c>
      <c r="B2999" s="165" t="s">
        <v>61</v>
      </c>
      <c r="C2999" s="166">
        <v>45890</v>
      </c>
      <c r="D2999">
        <v>-69759.12</v>
      </c>
    </row>
    <row r="3000" spans="1:4" x14ac:dyDescent="0.35">
      <c r="A3000" s="165" t="s">
        <v>60</v>
      </c>
      <c r="B3000" s="165" t="s">
        <v>61</v>
      </c>
      <c r="C3000" s="166">
        <v>45921</v>
      </c>
      <c r="D3000">
        <v>-98305.7</v>
      </c>
    </row>
    <row r="3001" spans="1:4" x14ac:dyDescent="0.35">
      <c r="A3001" s="165" t="s">
        <v>60</v>
      </c>
      <c r="B3001" s="165" t="s">
        <v>61</v>
      </c>
      <c r="C3001" s="166">
        <v>45951</v>
      </c>
      <c r="D3001">
        <v>-38133.660000000003</v>
      </c>
    </row>
    <row r="3002" spans="1:4" x14ac:dyDescent="0.35">
      <c r="A3002" s="165" t="s">
        <v>60</v>
      </c>
      <c r="B3002" s="165" t="s">
        <v>61</v>
      </c>
      <c r="C3002" s="166">
        <v>45991</v>
      </c>
      <c r="D3002">
        <v>-70724.399999999994</v>
      </c>
    </row>
    <row r="3003" spans="1:4" x14ac:dyDescent="0.35">
      <c r="A3003" s="165" t="s">
        <v>60</v>
      </c>
      <c r="B3003" s="165" t="s">
        <v>61</v>
      </c>
      <c r="C3003" s="166">
        <v>46022</v>
      </c>
      <c r="D3003">
        <v>-101518.73</v>
      </c>
    </row>
    <row r="3004" spans="1:4" x14ac:dyDescent="0.35">
      <c r="A3004" s="165" t="s">
        <v>60</v>
      </c>
      <c r="B3004" s="165" t="s">
        <v>61</v>
      </c>
      <c r="C3004" s="166">
        <v>45679</v>
      </c>
      <c r="D3004">
        <v>-18654.549999999992</v>
      </c>
    </row>
    <row r="3005" spans="1:4" x14ac:dyDescent="0.35">
      <c r="A3005" s="165" t="s">
        <v>60</v>
      </c>
      <c r="B3005" s="165" t="s">
        <v>61</v>
      </c>
      <c r="C3005" s="166">
        <v>45710</v>
      </c>
      <c r="D3005">
        <v>-37360.789999999994</v>
      </c>
    </row>
    <row r="3006" spans="1:4" x14ac:dyDescent="0.35">
      <c r="A3006" s="165" t="s">
        <v>60</v>
      </c>
      <c r="B3006" s="165" t="s">
        <v>61</v>
      </c>
      <c r="C3006" s="166">
        <v>45738</v>
      </c>
      <c r="D3006">
        <v>-58935.37999999999</v>
      </c>
    </row>
    <row r="3007" spans="1:4" x14ac:dyDescent="0.35">
      <c r="A3007" s="165" t="s">
        <v>60</v>
      </c>
      <c r="B3007" s="165" t="s">
        <v>61</v>
      </c>
      <c r="C3007" s="166">
        <v>45769</v>
      </c>
      <c r="D3007">
        <v>-17584.169999999991</v>
      </c>
    </row>
    <row r="3008" spans="1:4" x14ac:dyDescent="0.35">
      <c r="A3008" s="165" t="s">
        <v>60</v>
      </c>
      <c r="B3008" s="165" t="s">
        <v>61</v>
      </c>
      <c r="C3008" s="166">
        <v>45799</v>
      </c>
      <c r="D3008">
        <v>-39976.739999999991</v>
      </c>
    </row>
    <row r="3009" spans="1:4" x14ac:dyDescent="0.35">
      <c r="A3009" s="165" t="s">
        <v>60</v>
      </c>
      <c r="B3009" s="165" t="s">
        <v>61</v>
      </c>
      <c r="C3009" s="166">
        <v>45830</v>
      </c>
      <c r="D3009">
        <v>-60360.939999999988</v>
      </c>
    </row>
    <row r="3010" spans="1:4" x14ac:dyDescent="0.35">
      <c r="A3010" s="165" t="s">
        <v>60</v>
      </c>
      <c r="B3010" s="165" t="s">
        <v>61</v>
      </c>
      <c r="C3010" s="166">
        <v>45860</v>
      </c>
      <c r="D3010">
        <v>-34324.119999999988</v>
      </c>
    </row>
    <row r="3011" spans="1:4" x14ac:dyDescent="0.35">
      <c r="A3011" s="165" t="s">
        <v>60</v>
      </c>
      <c r="B3011" s="165" t="s">
        <v>61</v>
      </c>
      <c r="C3011" s="166">
        <v>45891</v>
      </c>
      <c r="D3011">
        <v>-65211.69999999999</v>
      </c>
    </row>
    <row r="3012" spans="1:4" x14ac:dyDescent="0.35">
      <c r="A3012" s="165" t="s">
        <v>60</v>
      </c>
      <c r="B3012" s="165" t="s">
        <v>61</v>
      </c>
      <c r="C3012" s="166">
        <v>45922</v>
      </c>
      <c r="D3012">
        <v>-99154.8</v>
      </c>
    </row>
    <row r="3013" spans="1:4" x14ac:dyDescent="0.35">
      <c r="A3013" s="165" t="s">
        <v>60</v>
      </c>
      <c r="B3013" s="165" t="s">
        <v>61</v>
      </c>
      <c r="C3013" s="166">
        <v>45952</v>
      </c>
      <c r="D3013">
        <v>-24580.92</v>
      </c>
    </row>
    <row r="3014" spans="1:4" x14ac:dyDescent="0.35">
      <c r="A3014" s="165" t="s">
        <v>60</v>
      </c>
      <c r="B3014" s="165" t="s">
        <v>61</v>
      </c>
      <c r="C3014" s="166">
        <v>45983</v>
      </c>
      <c r="D3014">
        <v>-48918.33</v>
      </c>
    </row>
    <row r="3015" spans="1:4" x14ac:dyDescent="0.35">
      <c r="A3015" s="165" t="s">
        <v>60</v>
      </c>
      <c r="B3015" s="165" t="s">
        <v>61</v>
      </c>
      <c r="C3015" s="166">
        <v>46013</v>
      </c>
      <c r="D3015">
        <v>-76232.509999999995</v>
      </c>
    </row>
    <row r="3016" spans="1:4" x14ac:dyDescent="0.35">
      <c r="A3016" s="165" t="s">
        <v>60</v>
      </c>
      <c r="B3016" s="165" t="s">
        <v>61</v>
      </c>
      <c r="C3016" s="166">
        <v>45680</v>
      </c>
      <c r="D3016">
        <v>-100359.53</v>
      </c>
    </row>
    <row r="3017" spans="1:4" x14ac:dyDescent="0.35">
      <c r="A3017" s="165" t="s">
        <v>60</v>
      </c>
      <c r="B3017" s="165" t="s">
        <v>61</v>
      </c>
      <c r="C3017" s="166">
        <v>45711</v>
      </c>
      <c r="D3017">
        <v>-47751.72</v>
      </c>
    </row>
    <row r="3018" spans="1:4" x14ac:dyDescent="0.35">
      <c r="A3018" s="165" t="s">
        <v>60</v>
      </c>
      <c r="B3018" s="165" t="s">
        <v>61</v>
      </c>
      <c r="C3018" s="166">
        <v>45739</v>
      </c>
      <c r="D3018">
        <v>-75135.98</v>
      </c>
    </row>
    <row r="3019" spans="1:4" x14ac:dyDescent="0.35">
      <c r="A3019" s="165" t="s">
        <v>60</v>
      </c>
      <c r="B3019" s="165" t="s">
        <v>61</v>
      </c>
      <c r="C3019" s="166">
        <v>45770</v>
      </c>
      <c r="D3019">
        <v>-33541.17</v>
      </c>
    </row>
    <row r="3020" spans="1:4" x14ac:dyDescent="0.35">
      <c r="A3020" s="165" t="s">
        <v>60</v>
      </c>
      <c r="B3020" s="165" t="s">
        <v>61</v>
      </c>
      <c r="C3020" s="166">
        <v>45800</v>
      </c>
      <c r="D3020">
        <v>-66738.12</v>
      </c>
    </row>
    <row r="3021" spans="1:4" x14ac:dyDescent="0.35">
      <c r="A3021" s="165" t="s">
        <v>60</v>
      </c>
      <c r="B3021" s="165" t="s">
        <v>61</v>
      </c>
      <c r="C3021" s="166">
        <v>45831</v>
      </c>
      <c r="D3021">
        <v>-109229.91</v>
      </c>
    </row>
    <row r="3022" spans="1:4" x14ac:dyDescent="0.35">
      <c r="A3022" s="165" t="s">
        <v>60</v>
      </c>
      <c r="B3022" s="165" t="s">
        <v>61</v>
      </c>
      <c r="C3022" s="166">
        <v>45861</v>
      </c>
      <c r="D3022">
        <v>-43929.99</v>
      </c>
    </row>
    <row r="3023" spans="1:4" x14ac:dyDescent="0.35">
      <c r="A3023" s="165" t="s">
        <v>60</v>
      </c>
      <c r="B3023" s="165" t="s">
        <v>61</v>
      </c>
      <c r="C3023" s="166">
        <v>45892</v>
      </c>
      <c r="D3023">
        <v>-93386.14</v>
      </c>
    </row>
    <row r="3024" spans="1:4" x14ac:dyDescent="0.35">
      <c r="A3024" s="165" t="s">
        <v>60</v>
      </c>
      <c r="B3024" s="165" t="s">
        <v>61</v>
      </c>
      <c r="C3024" s="166">
        <v>45923</v>
      </c>
      <c r="D3024">
        <v>-144633.74</v>
      </c>
    </row>
    <row r="3025" spans="1:4" x14ac:dyDescent="0.35">
      <c r="A3025" s="165" t="s">
        <v>60</v>
      </c>
      <c r="B3025" s="165" t="s">
        <v>61</v>
      </c>
      <c r="C3025" s="166">
        <v>45953</v>
      </c>
      <c r="D3025">
        <v>-36454.639999999999</v>
      </c>
    </row>
    <row r="3026" spans="1:4" x14ac:dyDescent="0.35">
      <c r="A3026" s="165" t="s">
        <v>60</v>
      </c>
      <c r="B3026" s="165" t="s">
        <v>61</v>
      </c>
      <c r="C3026" s="166">
        <v>45984</v>
      </c>
      <c r="D3026">
        <v>-74687.929999999993</v>
      </c>
    </row>
    <row r="3027" spans="1:4" x14ac:dyDescent="0.35">
      <c r="A3027" s="165" t="s">
        <v>60</v>
      </c>
      <c r="B3027" s="165" t="s">
        <v>61</v>
      </c>
      <c r="C3027" s="166">
        <v>46014</v>
      </c>
      <c r="D3027">
        <v>-116409.45</v>
      </c>
    </row>
    <row r="3028" spans="1:4" x14ac:dyDescent="0.35">
      <c r="A3028" s="165" t="s">
        <v>60</v>
      </c>
      <c r="B3028" s="165" t="s">
        <v>61</v>
      </c>
      <c r="C3028" s="166">
        <v>45681</v>
      </c>
      <c r="D3028">
        <v>-36617.760000000002</v>
      </c>
    </row>
    <row r="3029" spans="1:4" x14ac:dyDescent="0.35">
      <c r="A3029" s="165" t="s">
        <v>60</v>
      </c>
      <c r="B3029" s="165" t="s">
        <v>61</v>
      </c>
      <c r="C3029" s="166">
        <v>45712</v>
      </c>
      <c r="D3029">
        <v>-76042.34</v>
      </c>
    </row>
    <row r="3030" spans="1:4" x14ac:dyDescent="0.35">
      <c r="A3030" s="165" t="s">
        <v>60</v>
      </c>
      <c r="B3030" s="165" t="s">
        <v>61</v>
      </c>
      <c r="C3030" s="166">
        <v>45740</v>
      </c>
      <c r="D3030">
        <v>-127373.22</v>
      </c>
    </row>
    <row r="3031" spans="1:4" x14ac:dyDescent="0.35">
      <c r="A3031" s="165" t="s">
        <v>60</v>
      </c>
      <c r="B3031" s="165" t="s">
        <v>61</v>
      </c>
      <c r="C3031" s="166">
        <v>45771</v>
      </c>
      <c r="D3031">
        <v>-42632.94</v>
      </c>
    </row>
    <row r="3032" spans="1:4" x14ac:dyDescent="0.35">
      <c r="A3032" s="165" t="s">
        <v>60</v>
      </c>
      <c r="B3032" s="165" t="s">
        <v>61</v>
      </c>
      <c r="C3032" s="166">
        <v>45801</v>
      </c>
      <c r="D3032">
        <v>-86789.83</v>
      </c>
    </row>
    <row r="3033" spans="1:4" x14ac:dyDescent="0.35">
      <c r="A3033" s="165" t="s">
        <v>60</v>
      </c>
      <c r="B3033" s="165" t="s">
        <v>61</v>
      </c>
      <c r="C3033" s="166">
        <v>45832</v>
      </c>
      <c r="D3033">
        <v>-126547.42</v>
      </c>
    </row>
    <row r="3034" spans="1:4" x14ac:dyDescent="0.35">
      <c r="A3034" s="165" t="s">
        <v>60</v>
      </c>
      <c r="B3034" s="165" t="s">
        <v>61</v>
      </c>
      <c r="C3034" s="166">
        <v>45862</v>
      </c>
      <c r="D3034">
        <v>-55283.97</v>
      </c>
    </row>
    <row r="3035" spans="1:4" x14ac:dyDescent="0.35">
      <c r="A3035" s="165" t="s">
        <v>60</v>
      </c>
      <c r="B3035" s="165" t="s">
        <v>61</v>
      </c>
      <c r="C3035" s="166">
        <v>45893</v>
      </c>
      <c r="D3035">
        <v>-137980.53</v>
      </c>
    </row>
    <row r="3036" spans="1:4" x14ac:dyDescent="0.35">
      <c r="A3036" s="165" t="s">
        <v>60</v>
      </c>
      <c r="B3036" s="165" t="s">
        <v>61</v>
      </c>
      <c r="C3036" s="166">
        <v>45924</v>
      </c>
      <c r="D3036">
        <v>-178275.57</v>
      </c>
    </row>
    <row r="3037" spans="1:4" x14ac:dyDescent="0.35">
      <c r="A3037" s="165" t="s">
        <v>60</v>
      </c>
      <c r="B3037" s="165" t="s">
        <v>61</v>
      </c>
      <c r="C3037" s="166">
        <v>45954</v>
      </c>
      <c r="D3037">
        <v>-42728.679999999978</v>
      </c>
    </row>
    <row r="3038" spans="1:4" x14ac:dyDescent="0.35">
      <c r="A3038" s="165" t="s">
        <v>60</v>
      </c>
      <c r="B3038" s="165" t="s">
        <v>61</v>
      </c>
      <c r="C3038" s="166">
        <v>45985</v>
      </c>
      <c r="D3038">
        <v>-100216.51999999997</v>
      </c>
    </row>
    <row r="3039" spans="1:4" x14ac:dyDescent="0.35">
      <c r="A3039" s="165" t="s">
        <v>60</v>
      </c>
      <c r="B3039" s="165" t="s">
        <v>61</v>
      </c>
      <c r="C3039" s="166">
        <v>46015</v>
      </c>
      <c r="D3039">
        <v>-136589.4</v>
      </c>
    </row>
    <row r="3040" spans="1:4" x14ac:dyDescent="0.35">
      <c r="A3040" s="165" t="s">
        <v>60</v>
      </c>
      <c r="B3040" s="165" t="s">
        <v>61</v>
      </c>
      <c r="C3040" s="166">
        <v>45682</v>
      </c>
      <c r="D3040">
        <v>-43180.79</v>
      </c>
    </row>
    <row r="3041" spans="1:4" x14ac:dyDescent="0.35">
      <c r="A3041" s="165" t="s">
        <v>60</v>
      </c>
      <c r="B3041" s="165" t="s">
        <v>61</v>
      </c>
      <c r="C3041" s="166">
        <v>45713</v>
      </c>
      <c r="D3041">
        <v>-103689.55</v>
      </c>
    </row>
    <row r="3042" spans="1:4" x14ac:dyDescent="0.35">
      <c r="A3042" s="165" t="s">
        <v>60</v>
      </c>
      <c r="B3042" s="165" t="s">
        <v>61</v>
      </c>
      <c r="C3042" s="166">
        <v>45741</v>
      </c>
      <c r="D3042">
        <v>-165390.31</v>
      </c>
    </row>
    <row r="3043" spans="1:4" x14ac:dyDescent="0.35">
      <c r="A3043" s="165" t="s">
        <v>60</v>
      </c>
      <c r="B3043" s="165" t="s">
        <v>61</v>
      </c>
      <c r="C3043" s="166">
        <v>45772</v>
      </c>
      <c r="D3043">
        <v>-47232.29</v>
      </c>
    </row>
    <row r="3044" spans="1:4" x14ac:dyDescent="0.35">
      <c r="A3044" s="165" t="s">
        <v>60</v>
      </c>
      <c r="B3044" s="165" t="s">
        <v>61</v>
      </c>
      <c r="C3044" s="166">
        <v>45802</v>
      </c>
      <c r="D3044">
        <v>-129493.4808059395</v>
      </c>
    </row>
    <row r="3045" spans="1:4" x14ac:dyDescent="0.35">
      <c r="A3045" s="165" t="s">
        <v>60</v>
      </c>
      <c r="B3045" s="165" t="s">
        <v>61</v>
      </c>
      <c r="C3045" s="166">
        <v>45833</v>
      </c>
      <c r="D3045">
        <v>-198228.86437723931</v>
      </c>
    </row>
    <row r="3046" spans="1:4" x14ac:dyDescent="0.35">
      <c r="A3046" s="165" t="s">
        <v>60</v>
      </c>
      <c r="B3046" s="165" t="s">
        <v>61</v>
      </c>
      <c r="C3046" s="166">
        <v>45863</v>
      </c>
      <c r="D3046">
        <v>-82069.40667084005</v>
      </c>
    </row>
    <row r="3047" spans="1:4" x14ac:dyDescent="0.35">
      <c r="A3047" s="165" t="s">
        <v>60</v>
      </c>
      <c r="B3047" s="165" t="s">
        <v>61</v>
      </c>
      <c r="C3047" s="166">
        <v>45894</v>
      </c>
      <c r="D3047">
        <v>-181021.24696832208</v>
      </c>
    </row>
    <row r="3048" spans="1:4" x14ac:dyDescent="0.35">
      <c r="A3048" s="165" t="s">
        <v>60</v>
      </c>
      <c r="B3048" s="165" t="s">
        <v>61</v>
      </c>
      <c r="C3048" s="166">
        <v>45925</v>
      </c>
      <c r="D3048">
        <v>-249282.97314692941</v>
      </c>
    </row>
    <row r="3049" spans="1:4" x14ac:dyDescent="0.35">
      <c r="A3049" s="165" t="s">
        <v>60</v>
      </c>
      <c r="B3049" s="165" t="s">
        <v>61</v>
      </c>
      <c r="C3049" s="166">
        <v>45955</v>
      </c>
      <c r="D3049">
        <v>-69717.690514527902</v>
      </c>
    </row>
    <row r="3050" spans="1:4" x14ac:dyDescent="0.35">
      <c r="A3050" s="165" t="s">
        <v>60</v>
      </c>
      <c r="B3050" s="165" t="s">
        <v>61</v>
      </c>
      <c r="C3050" s="166">
        <v>45986</v>
      </c>
      <c r="D3050">
        <v>-145444.02453830902</v>
      </c>
    </row>
    <row r="3051" spans="1:4" x14ac:dyDescent="0.35">
      <c r="A3051" s="165" t="s">
        <v>60</v>
      </c>
      <c r="B3051" s="165" t="s">
        <v>61</v>
      </c>
      <c r="C3051" s="166">
        <v>46016</v>
      </c>
      <c r="D3051">
        <v>-198699.03271970426</v>
      </c>
    </row>
    <row r="3052" spans="1:4" x14ac:dyDescent="0.35">
      <c r="A3052" s="165" t="s">
        <v>60</v>
      </c>
      <c r="B3052" s="165" t="s">
        <v>61</v>
      </c>
      <c r="C3052" s="166">
        <v>45683</v>
      </c>
      <c r="D3052">
        <v>-77517.513875630684</v>
      </c>
    </row>
    <row r="3053" spans="1:4" x14ac:dyDescent="0.35">
      <c r="A3053" s="165" t="s">
        <v>60</v>
      </c>
      <c r="B3053" s="165" t="s">
        <v>61</v>
      </c>
      <c r="C3053" s="166">
        <v>45714</v>
      </c>
      <c r="D3053">
        <v>-156201.27008875244</v>
      </c>
    </row>
    <row r="3054" spans="1:4" x14ac:dyDescent="0.35">
      <c r="A3054" s="165" t="s">
        <v>60</v>
      </c>
      <c r="B3054" s="165" t="s">
        <v>61</v>
      </c>
      <c r="C3054" s="166">
        <v>45742</v>
      </c>
      <c r="D3054">
        <v>-243085.97476253932</v>
      </c>
    </row>
    <row r="3055" spans="1:4" x14ac:dyDescent="0.35">
      <c r="A3055" s="165" t="s">
        <v>60</v>
      </c>
      <c r="B3055" s="165" t="s">
        <v>61</v>
      </c>
      <c r="C3055" s="166">
        <v>45773</v>
      </c>
      <c r="D3055">
        <v>-90796.008821060648</v>
      </c>
    </row>
    <row r="3056" spans="1:4" x14ac:dyDescent="0.35">
      <c r="A3056" s="165" t="s">
        <v>60</v>
      </c>
      <c r="B3056" s="165" t="s">
        <v>61</v>
      </c>
      <c r="C3056" s="166">
        <v>45803</v>
      </c>
      <c r="D3056">
        <v>-168274.93191238242</v>
      </c>
    </row>
    <row r="3057" spans="1:4" x14ac:dyDescent="0.35">
      <c r="A3057" s="165" t="s">
        <v>60</v>
      </c>
      <c r="B3057" s="165" t="s">
        <v>61</v>
      </c>
      <c r="C3057" s="166">
        <v>45834</v>
      </c>
      <c r="D3057">
        <v>-242847.53201642877</v>
      </c>
    </row>
    <row r="3058" spans="1:4" x14ac:dyDescent="0.35">
      <c r="A3058" s="165" t="s">
        <v>60</v>
      </c>
      <c r="B3058" s="165" t="s">
        <v>61</v>
      </c>
      <c r="C3058" s="166">
        <v>45864</v>
      </c>
      <c r="D3058">
        <v>-110336.38817906892</v>
      </c>
    </row>
    <row r="3059" spans="1:4" x14ac:dyDescent="0.35">
      <c r="A3059" s="165" t="s">
        <v>60</v>
      </c>
      <c r="B3059" s="165" t="s">
        <v>61</v>
      </c>
      <c r="C3059" s="166">
        <v>45895</v>
      </c>
      <c r="D3059">
        <v>-238123.01352073965</v>
      </c>
    </row>
    <row r="3060" spans="1:4" x14ac:dyDescent="0.35">
      <c r="A3060" s="165" t="s">
        <v>60</v>
      </c>
      <c r="B3060" s="165" t="s">
        <v>61</v>
      </c>
      <c r="C3060" s="166">
        <v>45926</v>
      </c>
      <c r="D3060">
        <v>-310506.52939446887</v>
      </c>
    </row>
    <row r="3061" spans="1:4" x14ac:dyDescent="0.35">
      <c r="A3061" s="165" t="s">
        <v>60</v>
      </c>
      <c r="B3061" s="165" t="s">
        <v>61</v>
      </c>
      <c r="C3061" s="166">
        <v>45956</v>
      </c>
      <c r="D3061">
        <v>-88552.330718512472</v>
      </c>
    </row>
    <row r="3062" spans="1:4" x14ac:dyDescent="0.35">
      <c r="A3062" s="165" t="s">
        <v>60</v>
      </c>
      <c r="B3062" s="165" t="s">
        <v>61</v>
      </c>
      <c r="C3062" s="166">
        <v>45987</v>
      </c>
      <c r="D3062">
        <v>-182991.57023619232</v>
      </c>
    </row>
    <row r="3063" spans="1:4" x14ac:dyDescent="0.35">
      <c r="A3063" s="165" t="s">
        <v>60</v>
      </c>
      <c r="B3063" s="165" t="s">
        <v>61</v>
      </c>
      <c r="C3063" s="166">
        <v>46017</v>
      </c>
      <c r="D3063">
        <v>-250413.613962239</v>
      </c>
    </row>
    <row r="3064" spans="1:4" x14ac:dyDescent="0.35">
      <c r="A3064" s="165" t="s">
        <v>60</v>
      </c>
      <c r="B3064" s="165" t="s">
        <v>61</v>
      </c>
      <c r="C3064" s="166">
        <v>45684</v>
      </c>
      <c r="D3064">
        <v>-91503.003859068675</v>
      </c>
    </row>
    <row r="3065" spans="1:4" x14ac:dyDescent="0.35">
      <c r="A3065" s="165" t="s">
        <v>60</v>
      </c>
      <c r="B3065" s="165" t="s">
        <v>61</v>
      </c>
      <c r="C3065" s="166">
        <v>45715</v>
      </c>
      <c r="D3065">
        <v>-184345.48970395565</v>
      </c>
    </row>
    <row r="3066" spans="1:4" x14ac:dyDescent="0.35">
      <c r="A3066" s="165" t="s">
        <v>60</v>
      </c>
      <c r="B3066" s="165" t="s">
        <v>61</v>
      </c>
      <c r="C3066" s="166">
        <v>45743</v>
      </c>
      <c r="D3066">
        <v>-286660.67554379732</v>
      </c>
    </row>
    <row r="3067" spans="1:4" x14ac:dyDescent="0.35">
      <c r="A3067" s="165" t="s">
        <v>60</v>
      </c>
      <c r="B3067" s="165" t="s">
        <v>61</v>
      </c>
      <c r="C3067" s="166">
        <v>45774</v>
      </c>
      <c r="D3067">
        <v>-106824.38332099153</v>
      </c>
    </row>
    <row r="3068" spans="1:4" x14ac:dyDescent="0.35">
      <c r="A3068" s="165" t="s">
        <v>60</v>
      </c>
      <c r="B3068" s="165" t="s">
        <v>61</v>
      </c>
      <c r="C3068" s="166">
        <v>45804</v>
      </c>
      <c r="D3068">
        <v>-197373.53001083189</v>
      </c>
    </row>
    <row r="3069" spans="1:4" x14ac:dyDescent="0.35">
      <c r="A3069" s="165" t="s">
        <v>60</v>
      </c>
      <c r="B3069" s="165" t="s">
        <v>61</v>
      </c>
      <c r="C3069" s="166">
        <v>45835</v>
      </c>
      <c r="D3069">
        <v>-284404.95476347994</v>
      </c>
    </row>
    <row r="3070" spans="1:4" x14ac:dyDescent="0.35">
      <c r="A3070" s="165" t="s">
        <v>60</v>
      </c>
      <c r="B3070" s="165" t="s">
        <v>61</v>
      </c>
      <c r="C3070" s="166">
        <v>45865</v>
      </c>
      <c r="D3070">
        <v>-128755.30871249415</v>
      </c>
    </row>
    <row r="3071" spans="1:4" x14ac:dyDescent="0.35">
      <c r="A3071" s="165" t="s">
        <v>60</v>
      </c>
      <c r="B3071" s="165" t="s">
        <v>61</v>
      </c>
      <c r="C3071" s="166">
        <v>45896</v>
      </c>
      <c r="D3071">
        <v>-277966.24766356463</v>
      </c>
    </row>
    <row r="3072" spans="1:4" x14ac:dyDescent="0.35">
      <c r="A3072" s="165" t="s">
        <v>60</v>
      </c>
      <c r="B3072" s="165" t="s">
        <v>61</v>
      </c>
      <c r="C3072" s="166">
        <v>45927</v>
      </c>
      <c r="D3072">
        <v>-362887.15562340524</v>
      </c>
    </row>
    <row r="3073" spans="1:4" x14ac:dyDescent="0.35">
      <c r="A3073" s="165" t="s">
        <v>60</v>
      </c>
      <c r="B3073" s="165" t="s">
        <v>61</v>
      </c>
      <c r="C3073" s="166">
        <v>45957</v>
      </c>
      <c r="D3073">
        <v>-103552.24710181478</v>
      </c>
    </row>
    <row r="3074" spans="1:4" x14ac:dyDescent="0.35">
      <c r="A3074" s="165" t="s">
        <v>60</v>
      </c>
      <c r="B3074" s="165" t="s">
        <v>61</v>
      </c>
      <c r="C3074" s="166">
        <v>45988</v>
      </c>
      <c r="D3074">
        <v>-213896.47045376553</v>
      </c>
    </row>
    <row r="3075" spans="1:4" x14ac:dyDescent="0.35">
      <c r="A3075" s="165" t="s">
        <v>60</v>
      </c>
      <c r="B3075" s="165" t="s">
        <v>61</v>
      </c>
      <c r="C3075" s="166">
        <v>46018</v>
      </c>
      <c r="D3075">
        <v>-292910.18802670186</v>
      </c>
    </row>
    <row r="3076" spans="1:4" x14ac:dyDescent="0.35">
      <c r="A3076" s="165" t="s">
        <v>62</v>
      </c>
      <c r="B3076" s="165" t="s">
        <v>63</v>
      </c>
      <c r="C3076" s="166">
        <v>45676</v>
      </c>
      <c r="D3076">
        <v>8818.2000000000007</v>
      </c>
    </row>
    <row r="3077" spans="1:4" x14ac:dyDescent="0.35">
      <c r="A3077" s="165" t="s">
        <v>62</v>
      </c>
      <c r="B3077" s="165" t="s">
        <v>63</v>
      </c>
      <c r="C3077" s="166">
        <v>45707</v>
      </c>
      <c r="D3077">
        <v>9857.8700000000008</v>
      </c>
    </row>
    <row r="3078" spans="1:4" x14ac:dyDescent="0.35">
      <c r="A3078" s="165" t="s">
        <v>62</v>
      </c>
      <c r="B3078" s="165" t="s">
        <v>63</v>
      </c>
      <c r="C3078" s="166">
        <v>45735</v>
      </c>
      <c r="D3078">
        <v>10044.66</v>
      </c>
    </row>
    <row r="3079" spans="1:4" x14ac:dyDescent="0.35">
      <c r="A3079" s="165" t="s">
        <v>62</v>
      </c>
      <c r="B3079" s="165" t="s">
        <v>63</v>
      </c>
      <c r="C3079" s="166">
        <v>45766</v>
      </c>
      <c r="D3079">
        <v>9516.18</v>
      </c>
    </row>
    <row r="3080" spans="1:4" x14ac:dyDescent="0.35">
      <c r="A3080" s="165" t="s">
        <v>62</v>
      </c>
      <c r="B3080" s="165" t="s">
        <v>63</v>
      </c>
      <c r="C3080" s="166">
        <v>45796</v>
      </c>
      <c r="D3080">
        <v>11463.68</v>
      </c>
    </row>
    <row r="3081" spans="1:4" x14ac:dyDescent="0.35">
      <c r="A3081" s="165" t="s">
        <v>62</v>
      </c>
      <c r="B3081" s="165" t="s">
        <v>63</v>
      </c>
      <c r="C3081" s="166">
        <v>45827</v>
      </c>
      <c r="D3081">
        <v>14996.36</v>
      </c>
    </row>
    <row r="3082" spans="1:4" x14ac:dyDescent="0.35">
      <c r="A3082" s="165" t="s">
        <v>62</v>
      </c>
      <c r="B3082" s="165" t="s">
        <v>63</v>
      </c>
      <c r="C3082" s="166">
        <v>45857</v>
      </c>
      <c r="D3082">
        <v>9602.34</v>
      </c>
    </row>
    <row r="3083" spans="1:4" x14ac:dyDescent="0.35">
      <c r="A3083" s="165" t="s">
        <v>62</v>
      </c>
      <c r="B3083" s="165" t="s">
        <v>63</v>
      </c>
      <c r="C3083" s="166">
        <v>45888</v>
      </c>
      <c r="D3083">
        <v>11696.21</v>
      </c>
    </row>
    <row r="3084" spans="1:4" x14ac:dyDescent="0.35">
      <c r="A3084" s="165" t="s">
        <v>62</v>
      </c>
      <c r="B3084" s="165" t="s">
        <v>63</v>
      </c>
      <c r="C3084" s="166">
        <v>45919</v>
      </c>
      <c r="D3084">
        <v>13107.25</v>
      </c>
    </row>
    <row r="3085" spans="1:4" x14ac:dyDescent="0.35">
      <c r="A3085" s="165" t="s">
        <v>62</v>
      </c>
      <c r="B3085" s="165" t="s">
        <v>63</v>
      </c>
      <c r="C3085" s="166">
        <v>45949</v>
      </c>
      <c r="D3085">
        <v>3174.7899999999991</v>
      </c>
    </row>
    <row r="3086" spans="1:4" x14ac:dyDescent="0.35">
      <c r="A3086" s="165" t="s">
        <v>62</v>
      </c>
      <c r="B3086" s="165" t="s">
        <v>63</v>
      </c>
      <c r="C3086" s="166">
        <v>45980</v>
      </c>
      <c r="D3086">
        <v>3615.9899999999989</v>
      </c>
    </row>
    <row r="3087" spans="1:4" x14ac:dyDescent="0.35">
      <c r="A3087" s="165" t="s">
        <v>62</v>
      </c>
      <c r="B3087" s="165" t="s">
        <v>63</v>
      </c>
      <c r="C3087" s="166">
        <v>46010</v>
      </c>
      <c r="D3087">
        <v>7200.2399999999989</v>
      </c>
    </row>
    <row r="3088" spans="1:4" x14ac:dyDescent="0.35">
      <c r="A3088" s="165" t="s">
        <v>62</v>
      </c>
      <c r="B3088" s="165" t="s">
        <v>63</v>
      </c>
      <c r="C3088" s="166">
        <v>45677</v>
      </c>
      <c r="D3088">
        <v>2391.5</v>
      </c>
    </row>
    <row r="3089" spans="1:4" x14ac:dyDescent="0.35">
      <c r="A3089" s="165" t="s">
        <v>62</v>
      </c>
      <c r="B3089" s="165" t="s">
        <v>63</v>
      </c>
      <c r="C3089" s="166">
        <v>45708</v>
      </c>
      <c r="D3089">
        <v>3164.13</v>
      </c>
    </row>
    <row r="3090" spans="1:4" x14ac:dyDescent="0.35">
      <c r="A3090" s="165" t="s">
        <v>62</v>
      </c>
      <c r="B3090" s="165" t="s">
        <v>63</v>
      </c>
      <c r="C3090" s="166">
        <v>45736</v>
      </c>
      <c r="D3090">
        <v>3937.46</v>
      </c>
    </row>
    <row r="3091" spans="1:4" x14ac:dyDescent="0.35">
      <c r="A3091" s="165" t="s">
        <v>62</v>
      </c>
      <c r="B3091" s="165" t="s">
        <v>63</v>
      </c>
      <c r="C3091" s="166">
        <v>45767</v>
      </c>
      <c r="D3091">
        <v>5729.42</v>
      </c>
    </row>
    <row r="3092" spans="1:4" x14ac:dyDescent="0.35">
      <c r="A3092" s="165" t="s">
        <v>62</v>
      </c>
      <c r="B3092" s="165" t="s">
        <v>63</v>
      </c>
      <c r="C3092" s="166">
        <v>45797</v>
      </c>
      <c r="D3092">
        <v>6687.34</v>
      </c>
    </row>
    <row r="3093" spans="1:4" x14ac:dyDescent="0.35">
      <c r="A3093" s="165" t="s">
        <v>62</v>
      </c>
      <c r="B3093" s="165" t="s">
        <v>63</v>
      </c>
      <c r="C3093" s="166">
        <v>45828</v>
      </c>
      <c r="D3093">
        <v>8105.85</v>
      </c>
    </row>
    <row r="3094" spans="1:4" x14ac:dyDescent="0.35">
      <c r="A3094" s="165" t="s">
        <v>62</v>
      </c>
      <c r="B3094" s="165" t="s">
        <v>63</v>
      </c>
      <c r="C3094" s="166">
        <v>45858</v>
      </c>
      <c r="D3094">
        <v>9279.64</v>
      </c>
    </row>
    <row r="3095" spans="1:4" x14ac:dyDescent="0.35">
      <c r="A3095" s="165" t="s">
        <v>62</v>
      </c>
      <c r="B3095" s="165" t="s">
        <v>63</v>
      </c>
      <c r="C3095" s="166">
        <v>45889</v>
      </c>
      <c r="D3095">
        <v>10679.71</v>
      </c>
    </row>
    <row r="3096" spans="1:4" x14ac:dyDescent="0.35">
      <c r="A3096" s="165" t="s">
        <v>62</v>
      </c>
      <c r="B3096" s="165" t="s">
        <v>63</v>
      </c>
      <c r="C3096" s="166">
        <v>45920</v>
      </c>
      <c r="D3096">
        <v>10808.54</v>
      </c>
    </row>
    <row r="3097" spans="1:4" x14ac:dyDescent="0.35">
      <c r="A3097" s="165" t="s">
        <v>62</v>
      </c>
      <c r="B3097" s="165" t="s">
        <v>63</v>
      </c>
      <c r="C3097" s="166">
        <v>45950</v>
      </c>
      <c r="D3097">
        <v>18441.73</v>
      </c>
    </row>
    <row r="3098" spans="1:4" x14ac:dyDescent="0.35">
      <c r="A3098" s="165" t="s">
        <v>62</v>
      </c>
      <c r="B3098" s="165" t="s">
        <v>63</v>
      </c>
      <c r="C3098" s="166">
        <v>45981</v>
      </c>
      <c r="D3098">
        <v>20334.009999999998</v>
      </c>
    </row>
    <row r="3099" spans="1:4" x14ac:dyDescent="0.35">
      <c r="A3099" s="165" t="s">
        <v>62</v>
      </c>
      <c r="B3099" s="165" t="s">
        <v>63</v>
      </c>
      <c r="C3099" s="166">
        <v>46011</v>
      </c>
      <c r="D3099">
        <v>13585.990000000002</v>
      </c>
    </row>
    <row r="3100" spans="1:4" x14ac:dyDescent="0.35">
      <c r="A3100" s="165" t="s">
        <v>62</v>
      </c>
      <c r="B3100" s="165" t="s">
        <v>63</v>
      </c>
      <c r="C3100" s="166">
        <v>45678</v>
      </c>
      <c r="D3100">
        <v>14246.24</v>
      </c>
    </row>
    <row r="3101" spans="1:4" x14ac:dyDescent="0.35">
      <c r="A3101" s="165" t="s">
        <v>62</v>
      </c>
      <c r="B3101" s="165" t="s">
        <v>63</v>
      </c>
      <c r="C3101" s="166">
        <v>45709</v>
      </c>
      <c r="D3101">
        <v>3507.99</v>
      </c>
    </row>
    <row r="3102" spans="1:4" x14ac:dyDescent="0.35">
      <c r="A3102" s="165" t="s">
        <v>62</v>
      </c>
      <c r="B3102" s="165" t="s">
        <v>63</v>
      </c>
      <c r="C3102" s="166">
        <v>45737</v>
      </c>
      <c r="D3102">
        <v>7183.25</v>
      </c>
    </row>
    <row r="3103" spans="1:4" x14ac:dyDescent="0.35">
      <c r="A3103" s="165" t="s">
        <v>62</v>
      </c>
      <c r="B3103" s="165" t="s">
        <v>63</v>
      </c>
      <c r="C3103" s="166">
        <v>45768</v>
      </c>
      <c r="D3103">
        <v>729.97</v>
      </c>
    </row>
    <row r="3104" spans="1:4" x14ac:dyDescent="0.35">
      <c r="A3104" s="165" t="s">
        <v>62</v>
      </c>
      <c r="B3104" s="165" t="s">
        <v>63</v>
      </c>
      <c r="C3104" s="166">
        <v>45798</v>
      </c>
      <c r="D3104">
        <v>3395.55</v>
      </c>
    </row>
    <row r="3105" spans="1:4" x14ac:dyDescent="0.35">
      <c r="A3105" s="165" t="s">
        <v>62</v>
      </c>
      <c r="B3105" s="165" t="s">
        <v>63</v>
      </c>
      <c r="C3105" s="166">
        <v>45829</v>
      </c>
      <c r="D3105">
        <v>5974.07</v>
      </c>
    </row>
    <row r="3106" spans="1:4" x14ac:dyDescent="0.35">
      <c r="A3106" s="165" t="s">
        <v>62</v>
      </c>
      <c r="B3106" s="165" t="s">
        <v>63</v>
      </c>
      <c r="C3106" s="166">
        <v>45859</v>
      </c>
      <c r="D3106">
        <v>7537.51</v>
      </c>
    </row>
    <row r="3107" spans="1:4" x14ac:dyDescent="0.35">
      <c r="A3107" s="165" t="s">
        <v>62</v>
      </c>
      <c r="B3107" s="165" t="s">
        <v>63</v>
      </c>
      <c r="C3107" s="166">
        <v>45890</v>
      </c>
      <c r="D3107">
        <v>2673.34</v>
      </c>
    </row>
    <row r="3108" spans="1:4" x14ac:dyDescent="0.35">
      <c r="A3108" s="165" t="s">
        <v>62</v>
      </c>
      <c r="B3108" s="165" t="s">
        <v>63</v>
      </c>
      <c r="C3108" s="166">
        <v>45921</v>
      </c>
      <c r="D3108">
        <v>4902.3599999999997</v>
      </c>
    </row>
    <row r="3109" spans="1:4" x14ac:dyDescent="0.35">
      <c r="A3109" s="165" t="s">
        <v>62</v>
      </c>
      <c r="B3109" s="165" t="s">
        <v>63</v>
      </c>
      <c r="C3109" s="166">
        <v>45951</v>
      </c>
      <c r="D3109">
        <v>1627.41</v>
      </c>
    </row>
    <row r="3110" spans="1:4" x14ac:dyDescent="0.35">
      <c r="A3110" s="165" t="s">
        <v>62</v>
      </c>
      <c r="B3110" s="165" t="s">
        <v>63</v>
      </c>
      <c r="C3110" s="166">
        <v>45991</v>
      </c>
      <c r="D3110">
        <v>3666.04</v>
      </c>
    </row>
    <row r="3111" spans="1:4" x14ac:dyDescent="0.35">
      <c r="A3111" s="165" t="s">
        <v>62</v>
      </c>
      <c r="B3111" s="165" t="s">
        <v>63</v>
      </c>
      <c r="C3111" s="166">
        <v>46022</v>
      </c>
      <c r="D3111">
        <v>5479.03</v>
      </c>
    </row>
    <row r="3112" spans="1:4" x14ac:dyDescent="0.35">
      <c r="A3112" s="165" t="s">
        <v>62</v>
      </c>
      <c r="B3112" s="165" t="s">
        <v>63</v>
      </c>
      <c r="C3112" s="166">
        <v>45679</v>
      </c>
      <c r="D3112">
        <v>5083.5600000000004</v>
      </c>
    </row>
    <row r="3113" spans="1:4" x14ac:dyDescent="0.35">
      <c r="A3113" s="165" t="s">
        <v>62</v>
      </c>
      <c r="B3113" s="165" t="s">
        <v>63</v>
      </c>
      <c r="C3113" s="166">
        <v>45710</v>
      </c>
      <c r="D3113">
        <v>24805.34</v>
      </c>
    </row>
    <row r="3114" spans="1:4" x14ac:dyDescent="0.35">
      <c r="A3114" s="165" t="s">
        <v>62</v>
      </c>
      <c r="B3114" s="165" t="s">
        <v>63</v>
      </c>
      <c r="C3114" s="166">
        <v>45738</v>
      </c>
      <c r="D3114">
        <v>30139.85</v>
      </c>
    </row>
    <row r="3115" spans="1:4" x14ac:dyDescent="0.35">
      <c r="A3115" s="165" t="s">
        <v>62</v>
      </c>
      <c r="B3115" s="165" t="s">
        <v>63</v>
      </c>
      <c r="C3115" s="166">
        <v>45769</v>
      </c>
      <c r="D3115">
        <v>8046.37</v>
      </c>
    </row>
    <row r="3116" spans="1:4" x14ac:dyDescent="0.35">
      <c r="A3116" s="165" t="s">
        <v>62</v>
      </c>
      <c r="B3116" s="165" t="s">
        <v>63</v>
      </c>
      <c r="C3116" s="166">
        <v>45799</v>
      </c>
      <c r="D3116">
        <v>14331.78</v>
      </c>
    </row>
    <row r="3117" spans="1:4" x14ac:dyDescent="0.35">
      <c r="A3117" s="165" t="s">
        <v>62</v>
      </c>
      <c r="B3117" s="165" t="s">
        <v>63</v>
      </c>
      <c r="C3117" s="166">
        <v>45830</v>
      </c>
      <c r="D3117">
        <v>21811.84</v>
      </c>
    </row>
    <row r="3118" spans="1:4" x14ac:dyDescent="0.35">
      <c r="A3118" s="165" t="s">
        <v>62</v>
      </c>
      <c r="B3118" s="165" t="s">
        <v>63</v>
      </c>
      <c r="C3118" s="166">
        <v>45860</v>
      </c>
      <c r="D3118">
        <v>5870.83</v>
      </c>
    </row>
    <row r="3119" spans="1:4" x14ac:dyDescent="0.35">
      <c r="A3119" s="165" t="s">
        <v>62</v>
      </c>
      <c r="B3119" s="165" t="s">
        <v>63</v>
      </c>
      <c r="C3119" s="166">
        <v>45891</v>
      </c>
      <c r="D3119">
        <v>13178.05</v>
      </c>
    </row>
    <row r="3120" spans="1:4" x14ac:dyDescent="0.35">
      <c r="A3120" s="165" t="s">
        <v>62</v>
      </c>
      <c r="B3120" s="165" t="s">
        <v>63</v>
      </c>
      <c r="C3120" s="166">
        <v>45922</v>
      </c>
      <c r="D3120">
        <v>19548.689999999999</v>
      </c>
    </row>
    <row r="3121" spans="1:4" x14ac:dyDescent="0.35">
      <c r="A3121" s="165" t="s">
        <v>62</v>
      </c>
      <c r="B3121" s="165" t="s">
        <v>63</v>
      </c>
      <c r="C3121" s="166">
        <v>45952</v>
      </c>
      <c r="D3121">
        <v>7164.18</v>
      </c>
    </row>
    <row r="3122" spans="1:4" x14ac:dyDescent="0.35">
      <c r="A3122" s="165" t="s">
        <v>62</v>
      </c>
      <c r="B3122" s="165" t="s">
        <v>63</v>
      </c>
      <c r="C3122" s="166">
        <v>45983</v>
      </c>
      <c r="D3122">
        <v>15142.22</v>
      </c>
    </row>
    <row r="3123" spans="1:4" x14ac:dyDescent="0.35">
      <c r="A3123" s="165" t="s">
        <v>62</v>
      </c>
      <c r="B3123" s="165" t="s">
        <v>63</v>
      </c>
      <c r="C3123" s="166">
        <v>46013</v>
      </c>
      <c r="D3123">
        <v>23658.99</v>
      </c>
    </row>
    <row r="3124" spans="1:4" x14ac:dyDescent="0.35">
      <c r="A3124" s="165" t="s">
        <v>62</v>
      </c>
      <c r="B3124" s="165" t="s">
        <v>63</v>
      </c>
      <c r="C3124" s="166">
        <v>45680</v>
      </c>
      <c r="D3124">
        <v>31696.79</v>
      </c>
    </row>
    <row r="3125" spans="1:4" x14ac:dyDescent="0.35">
      <c r="A3125" s="165" t="s">
        <v>62</v>
      </c>
      <c r="B3125" s="165" t="s">
        <v>63</v>
      </c>
      <c r="C3125" s="166">
        <v>45711</v>
      </c>
      <c r="D3125">
        <v>17806.37</v>
      </c>
    </row>
    <row r="3126" spans="1:4" x14ac:dyDescent="0.35">
      <c r="A3126" s="165" t="s">
        <v>62</v>
      </c>
      <c r="B3126" s="165" t="s">
        <v>63</v>
      </c>
      <c r="C3126" s="166">
        <v>45739</v>
      </c>
      <c r="D3126">
        <v>26414.94</v>
      </c>
    </row>
    <row r="3127" spans="1:4" x14ac:dyDescent="0.35">
      <c r="A3127" s="165" t="s">
        <v>62</v>
      </c>
      <c r="B3127" s="165" t="s">
        <v>63</v>
      </c>
      <c r="C3127" s="166">
        <v>45770</v>
      </c>
      <c r="D3127">
        <v>4603.37</v>
      </c>
    </row>
    <row r="3128" spans="1:4" x14ac:dyDescent="0.35">
      <c r="A3128" s="165" t="s">
        <v>62</v>
      </c>
      <c r="B3128" s="165" t="s">
        <v>63</v>
      </c>
      <c r="C3128" s="166">
        <v>45800</v>
      </c>
      <c r="D3128">
        <v>6699.6</v>
      </c>
    </row>
    <row r="3129" spans="1:4" x14ac:dyDescent="0.35">
      <c r="A3129" s="165" t="s">
        <v>62</v>
      </c>
      <c r="B3129" s="165" t="s">
        <v>63</v>
      </c>
      <c r="C3129" s="166">
        <v>45831</v>
      </c>
      <c r="D3129">
        <v>19280.830000000002</v>
      </c>
    </row>
    <row r="3130" spans="1:4" x14ac:dyDescent="0.35">
      <c r="A3130" s="165" t="s">
        <v>62</v>
      </c>
      <c r="B3130" s="165" t="s">
        <v>63</v>
      </c>
      <c r="C3130" s="166">
        <v>45861</v>
      </c>
      <c r="D3130">
        <v>7926.46</v>
      </c>
    </row>
    <row r="3131" spans="1:4" x14ac:dyDescent="0.35">
      <c r="A3131" s="165" t="s">
        <v>62</v>
      </c>
      <c r="B3131" s="165" t="s">
        <v>63</v>
      </c>
      <c r="C3131" s="166">
        <v>45892</v>
      </c>
      <c r="D3131">
        <v>12913.98</v>
      </c>
    </row>
    <row r="3132" spans="1:4" x14ac:dyDescent="0.35">
      <c r="A3132" s="165" t="s">
        <v>62</v>
      </c>
      <c r="B3132" s="165" t="s">
        <v>63</v>
      </c>
      <c r="C3132" s="166">
        <v>45923</v>
      </c>
      <c r="D3132">
        <v>20505.93</v>
      </c>
    </row>
    <row r="3133" spans="1:4" x14ac:dyDescent="0.35">
      <c r="A3133" s="165" t="s">
        <v>62</v>
      </c>
      <c r="B3133" s="165" t="s">
        <v>63</v>
      </c>
      <c r="C3133" s="166">
        <v>45953</v>
      </c>
      <c r="D3133">
        <v>7074.23</v>
      </c>
    </row>
    <row r="3134" spans="1:4" x14ac:dyDescent="0.35">
      <c r="A3134" s="165" t="s">
        <v>62</v>
      </c>
      <c r="B3134" s="165" t="s">
        <v>63</v>
      </c>
      <c r="C3134" s="166">
        <v>45984</v>
      </c>
      <c r="D3134">
        <v>17901.82</v>
      </c>
    </row>
    <row r="3135" spans="1:4" x14ac:dyDescent="0.35">
      <c r="A3135" s="165" t="s">
        <v>62</v>
      </c>
      <c r="B3135" s="165" t="s">
        <v>63</v>
      </c>
      <c r="C3135" s="166">
        <v>46014</v>
      </c>
      <c r="D3135">
        <v>33802.160000000003</v>
      </c>
    </row>
    <row r="3136" spans="1:4" x14ac:dyDescent="0.35">
      <c r="A3136" s="165" t="s">
        <v>62</v>
      </c>
      <c r="B3136" s="165" t="s">
        <v>63</v>
      </c>
      <c r="C3136" s="166">
        <v>45681</v>
      </c>
      <c r="D3136">
        <v>7942.230000000005</v>
      </c>
    </row>
    <row r="3137" spans="1:4" x14ac:dyDescent="0.35">
      <c r="A3137" s="165" t="s">
        <v>62</v>
      </c>
      <c r="B3137" s="165" t="s">
        <v>63</v>
      </c>
      <c r="C3137" s="166">
        <v>45712</v>
      </c>
      <c r="D3137">
        <v>15914.710000000005</v>
      </c>
    </row>
    <row r="3138" spans="1:4" x14ac:dyDescent="0.35">
      <c r="A3138" s="165" t="s">
        <v>62</v>
      </c>
      <c r="B3138" s="165" t="s">
        <v>63</v>
      </c>
      <c r="C3138" s="166">
        <v>45740</v>
      </c>
      <c r="D3138">
        <v>25133.830000000005</v>
      </c>
    </row>
    <row r="3139" spans="1:4" x14ac:dyDescent="0.35">
      <c r="A3139" s="165" t="s">
        <v>62</v>
      </c>
      <c r="B3139" s="165" t="s">
        <v>63</v>
      </c>
      <c r="C3139" s="166">
        <v>45771</v>
      </c>
      <c r="D3139">
        <v>9994.9700000000048</v>
      </c>
    </row>
    <row r="3140" spans="1:4" x14ac:dyDescent="0.35">
      <c r="A3140" s="165" t="s">
        <v>62</v>
      </c>
      <c r="B3140" s="165" t="s">
        <v>63</v>
      </c>
      <c r="C3140" s="166">
        <v>45801</v>
      </c>
      <c r="D3140">
        <v>19779.480000000003</v>
      </c>
    </row>
    <row r="3141" spans="1:4" x14ac:dyDescent="0.35">
      <c r="A3141" s="165" t="s">
        <v>62</v>
      </c>
      <c r="B3141" s="165" t="s">
        <v>63</v>
      </c>
      <c r="C3141" s="166">
        <v>45832</v>
      </c>
      <c r="D3141">
        <v>28927.750000000004</v>
      </c>
    </row>
    <row r="3142" spans="1:4" x14ac:dyDescent="0.35">
      <c r="A3142" s="165" t="s">
        <v>62</v>
      </c>
      <c r="B3142" s="165" t="s">
        <v>63</v>
      </c>
      <c r="C3142" s="166">
        <v>45862</v>
      </c>
      <c r="D3142">
        <v>20590.990000000005</v>
      </c>
    </row>
    <row r="3143" spans="1:4" x14ac:dyDescent="0.35">
      <c r="A3143" s="165" t="s">
        <v>62</v>
      </c>
      <c r="B3143" s="165" t="s">
        <v>63</v>
      </c>
      <c r="C3143" s="166">
        <v>45893</v>
      </c>
      <c r="D3143">
        <v>28061.230000000003</v>
      </c>
    </row>
    <row r="3144" spans="1:4" x14ac:dyDescent="0.35">
      <c r="A3144" s="165" t="s">
        <v>62</v>
      </c>
      <c r="B3144" s="165" t="s">
        <v>63</v>
      </c>
      <c r="C3144" s="166">
        <v>45924</v>
      </c>
      <c r="D3144">
        <v>37702.15</v>
      </c>
    </row>
    <row r="3145" spans="1:4" x14ac:dyDescent="0.35">
      <c r="A3145" s="165" t="s">
        <v>62</v>
      </c>
      <c r="B3145" s="165" t="s">
        <v>63</v>
      </c>
      <c r="C3145" s="166">
        <v>45954</v>
      </c>
      <c r="D3145">
        <v>8166.4200000000046</v>
      </c>
    </row>
    <row r="3146" spans="1:4" x14ac:dyDescent="0.35">
      <c r="A3146" s="165" t="s">
        <v>62</v>
      </c>
      <c r="B3146" s="165" t="s">
        <v>63</v>
      </c>
      <c r="C3146" s="166">
        <v>45985</v>
      </c>
      <c r="D3146">
        <v>15936.160000000005</v>
      </c>
    </row>
    <row r="3147" spans="1:4" x14ac:dyDescent="0.35">
      <c r="A3147" s="165" t="s">
        <v>62</v>
      </c>
      <c r="B3147" s="165" t="s">
        <v>63</v>
      </c>
      <c r="C3147" s="166">
        <v>46015</v>
      </c>
      <c r="D3147">
        <v>26103.450000000004</v>
      </c>
    </row>
    <row r="3148" spans="1:4" x14ac:dyDescent="0.35">
      <c r="A3148" s="165" t="s">
        <v>62</v>
      </c>
      <c r="B3148" s="165" t="s">
        <v>63</v>
      </c>
      <c r="C3148" s="166">
        <v>45682</v>
      </c>
      <c r="D3148">
        <v>8292.58</v>
      </c>
    </row>
    <row r="3149" spans="1:4" x14ac:dyDescent="0.35">
      <c r="A3149" s="165" t="s">
        <v>62</v>
      </c>
      <c r="B3149" s="165" t="s">
        <v>63</v>
      </c>
      <c r="C3149" s="166">
        <v>45713</v>
      </c>
      <c r="D3149">
        <v>16399.53</v>
      </c>
    </row>
    <row r="3150" spans="1:4" x14ac:dyDescent="0.35">
      <c r="A3150" s="165" t="s">
        <v>62</v>
      </c>
      <c r="B3150" s="165" t="s">
        <v>63</v>
      </c>
      <c r="C3150" s="166">
        <v>45741</v>
      </c>
      <c r="D3150">
        <v>26477.79</v>
      </c>
    </row>
    <row r="3151" spans="1:4" x14ac:dyDescent="0.35">
      <c r="A3151" s="165" t="s">
        <v>62</v>
      </c>
      <c r="B3151" s="165" t="s">
        <v>63</v>
      </c>
      <c r="C3151" s="166">
        <v>45772</v>
      </c>
      <c r="D3151">
        <v>11694.61</v>
      </c>
    </row>
    <row r="3152" spans="1:4" x14ac:dyDescent="0.35">
      <c r="A3152" s="165" t="s">
        <v>62</v>
      </c>
      <c r="B3152" s="165" t="s">
        <v>63</v>
      </c>
      <c r="C3152" s="166">
        <v>45802</v>
      </c>
      <c r="D3152">
        <v>11644.233215790347</v>
      </c>
    </row>
    <row r="3153" spans="1:4" x14ac:dyDescent="0.35">
      <c r="A3153" s="165" t="s">
        <v>62</v>
      </c>
      <c r="B3153" s="165" t="s">
        <v>63</v>
      </c>
      <c r="C3153" s="166">
        <v>45833</v>
      </c>
      <c r="D3153">
        <v>14945.382380306201</v>
      </c>
    </row>
    <row r="3154" spans="1:4" x14ac:dyDescent="0.35">
      <c r="A3154" s="165" t="s">
        <v>62</v>
      </c>
      <c r="B3154" s="165" t="s">
        <v>63</v>
      </c>
      <c r="C3154" s="166">
        <v>45863</v>
      </c>
      <c r="D3154">
        <v>6556.1145877804993</v>
      </c>
    </row>
    <row r="3155" spans="1:4" x14ac:dyDescent="0.35">
      <c r="A3155" s="165" t="s">
        <v>62</v>
      </c>
      <c r="B3155" s="165" t="s">
        <v>63</v>
      </c>
      <c r="C3155" s="166">
        <v>45894</v>
      </c>
      <c r="D3155">
        <v>9812.3010097290353</v>
      </c>
    </row>
    <row r="3156" spans="1:4" x14ac:dyDescent="0.35">
      <c r="A3156" s="165" t="s">
        <v>62</v>
      </c>
      <c r="B3156" s="165" t="s">
        <v>63</v>
      </c>
      <c r="C3156" s="166">
        <v>45925</v>
      </c>
      <c r="D3156">
        <v>13387.338476453968</v>
      </c>
    </row>
    <row r="3157" spans="1:4" x14ac:dyDescent="0.35">
      <c r="A3157" s="165" t="s">
        <v>62</v>
      </c>
      <c r="B3157" s="165" t="s">
        <v>63</v>
      </c>
      <c r="C3157" s="166">
        <v>45955</v>
      </c>
      <c r="D3157">
        <v>8140.5683688733989</v>
      </c>
    </row>
    <row r="3158" spans="1:4" x14ac:dyDescent="0.35">
      <c r="A3158" s="165" t="s">
        <v>62</v>
      </c>
      <c r="B3158" s="165" t="s">
        <v>63</v>
      </c>
      <c r="C3158" s="166">
        <v>45986</v>
      </c>
      <c r="D3158">
        <v>11369.412175353211</v>
      </c>
    </row>
    <row r="3159" spans="1:4" x14ac:dyDescent="0.35">
      <c r="A3159" s="165" t="s">
        <v>62</v>
      </c>
      <c r="B3159" s="165" t="s">
        <v>63</v>
      </c>
      <c r="C3159" s="166">
        <v>46016</v>
      </c>
      <c r="D3159">
        <v>14990.271690635185</v>
      </c>
    </row>
    <row r="3160" spans="1:4" x14ac:dyDescent="0.35">
      <c r="A3160" s="165" t="s">
        <v>62</v>
      </c>
      <c r="B3160" s="165" t="s">
        <v>63</v>
      </c>
      <c r="C3160" s="166">
        <v>45683</v>
      </c>
      <c r="D3160">
        <v>6912.7666425420266</v>
      </c>
    </row>
    <row r="3161" spans="1:4" x14ac:dyDescent="0.35">
      <c r="A3161" s="165" t="s">
        <v>62</v>
      </c>
      <c r="B3161" s="165" t="s">
        <v>63</v>
      </c>
      <c r="C3161" s="166">
        <v>45714</v>
      </c>
      <c r="D3161">
        <v>10562.684033191777</v>
      </c>
    </row>
    <row r="3162" spans="1:4" x14ac:dyDescent="0.35">
      <c r="A3162" s="165" t="s">
        <v>62</v>
      </c>
      <c r="B3162" s="165" t="s">
        <v>63</v>
      </c>
      <c r="C3162" s="166">
        <v>45742</v>
      </c>
      <c r="D3162">
        <v>14519.733604978523</v>
      </c>
    </row>
    <row r="3163" spans="1:4" x14ac:dyDescent="0.35">
      <c r="A3163" s="165" t="s">
        <v>62</v>
      </c>
      <c r="B3163" s="165" t="s">
        <v>63</v>
      </c>
      <c r="C3163" s="166">
        <v>45773</v>
      </c>
      <c r="D3163">
        <v>7398.909028712369</v>
      </c>
    </row>
    <row r="3164" spans="1:4" x14ac:dyDescent="0.35">
      <c r="A3164" s="165" t="s">
        <v>62</v>
      </c>
      <c r="B3164" s="165" t="s">
        <v>63</v>
      </c>
      <c r="C3164" s="166">
        <v>45803</v>
      </c>
      <c r="D3164">
        <v>12085.268358023604</v>
      </c>
    </row>
    <row r="3165" spans="1:4" x14ac:dyDescent="0.35">
      <c r="A3165" s="165" t="s">
        <v>62</v>
      </c>
      <c r="B3165" s="165" t="s">
        <v>63</v>
      </c>
      <c r="C3165" s="166">
        <v>45834</v>
      </c>
      <c r="D3165">
        <v>15513.16329521057</v>
      </c>
    </row>
    <row r="3166" spans="1:4" x14ac:dyDescent="0.35">
      <c r="A3166" s="165" t="s">
        <v>62</v>
      </c>
      <c r="B3166" s="165" t="s">
        <v>63</v>
      </c>
      <c r="C3166" s="166">
        <v>45864</v>
      </c>
      <c r="D3166">
        <v>6820.9142366392916</v>
      </c>
    </row>
    <row r="3167" spans="1:4" x14ac:dyDescent="0.35">
      <c r="A3167" s="165" t="s">
        <v>62</v>
      </c>
      <c r="B3167" s="165" t="s">
        <v>63</v>
      </c>
      <c r="C3167" s="166">
        <v>45895</v>
      </c>
      <c r="D3167">
        <v>10224.032979881413</v>
      </c>
    </row>
    <row r="3168" spans="1:4" x14ac:dyDescent="0.35">
      <c r="A3168" s="165" t="s">
        <v>62</v>
      </c>
      <c r="B3168" s="165" t="s">
        <v>63</v>
      </c>
      <c r="C3168" s="166">
        <v>45926</v>
      </c>
      <c r="D3168">
        <v>13968.173577075953</v>
      </c>
    </row>
    <row r="3169" spans="1:4" x14ac:dyDescent="0.35">
      <c r="A3169" s="165" t="s">
        <v>62</v>
      </c>
      <c r="B3169" s="165" t="s">
        <v>63</v>
      </c>
      <c r="C3169" s="166">
        <v>45956</v>
      </c>
      <c r="D3169">
        <v>8504.2235860037217</v>
      </c>
    </row>
    <row r="3170" spans="1:4" x14ac:dyDescent="0.35">
      <c r="A3170" s="165" t="s">
        <v>62</v>
      </c>
      <c r="B3170" s="165" t="s">
        <v>63</v>
      </c>
      <c r="C3170" s="166">
        <v>45987</v>
      </c>
      <c r="D3170">
        <v>11886.150660317406</v>
      </c>
    </row>
    <row r="3171" spans="1:4" x14ac:dyDescent="0.35">
      <c r="A3171" s="165" t="s">
        <v>62</v>
      </c>
      <c r="B3171" s="165" t="s">
        <v>63</v>
      </c>
      <c r="C3171" s="166">
        <v>46017</v>
      </c>
      <c r="D3171">
        <v>15672.145096868997</v>
      </c>
    </row>
    <row r="3172" spans="1:4" x14ac:dyDescent="0.35">
      <c r="A3172" s="165" t="s">
        <v>62</v>
      </c>
      <c r="B3172" s="165" t="s">
        <v>63</v>
      </c>
      <c r="C3172" s="166">
        <v>45684</v>
      </c>
      <c r="D3172">
        <v>7195.3459179452257</v>
      </c>
    </row>
    <row r="3173" spans="1:4" x14ac:dyDescent="0.35">
      <c r="A3173" s="165" t="s">
        <v>62</v>
      </c>
      <c r="B3173" s="165" t="s">
        <v>63</v>
      </c>
      <c r="C3173" s="166">
        <v>45715</v>
      </c>
      <c r="D3173">
        <v>10972.930539038793</v>
      </c>
    </row>
    <row r="3174" spans="1:4" x14ac:dyDescent="0.35">
      <c r="A3174" s="165" t="s">
        <v>62</v>
      </c>
      <c r="B3174" s="165" t="s">
        <v>63</v>
      </c>
      <c r="C3174" s="166">
        <v>45743</v>
      </c>
      <c r="D3174">
        <v>15071.281070973098</v>
      </c>
    </row>
    <row r="3175" spans="1:4" x14ac:dyDescent="0.35">
      <c r="A3175" s="165" t="s">
        <v>62</v>
      </c>
      <c r="B3175" s="165" t="s">
        <v>63</v>
      </c>
      <c r="C3175" s="166">
        <v>45774</v>
      </c>
      <c r="D3175">
        <v>7658.4336135452904</v>
      </c>
    </row>
    <row r="3176" spans="1:4" x14ac:dyDescent="0.35">
      <c r="A3176" s="165" t="s">
        <v>62</v>
      </c>
      <c r="B3176" s="165" t="s">
        <v>63</v>
      </c>
      <c r="C3176" s="166">
        <v>45804</v>
      </c>
      <c r="D3176">
        <v>12504.285145643622</v>
      </c>
    </row>
    <row r="3177" spans="1:4" x14ac:dyDescent="0.35">
      <c r="A3177" s="165" t="s">
        <v>62</v>
      </c>
      <c r="B3177" s="165" t="s">
        <v>63</v>
      </c>
      <c r="C3177" s="166">
        <v>45835</v>
      </c>
      <c r="D3177">
        <v>16048.38060379031</v>
      </c>
    </row>
    <row r="3178" spans="1:4" x14ac:dyDescent="0.35">
      <c r="A3178" s="165" t="s">
        <v>62</v>
      </c>
      <c r="B3178" s="165" t="s">
        <v>63</v>
      </c>
      <c r="C3178" s="166">
        <v>45865</v>
      </c>
      <c r="D3178">
        <v>7053.6830069778662</v>
      </c>
    </row>
    <row r="3179" spans="1:4" x14ac:dyDescent="0.35">
      <c r="A3179" s="165" t="s">
        <v>62</v>
      </c>
      <c r="B3179" s="165" t="s">
        <v>63</v>
      </c>
      <c r="C3179" s="166">
        <v>45896</v>
      </c>
      <c r="D3179">
        <v>10570.137483958773</v>
      </c>
    </row>
    <row r="3180" spans="1:4" x14ac:dyDescent="0.35">
      <c r="A3180" s="165" t="s">
        <v>62</v>
      </c>
      <c r="B3180" s="165" t="s">
        <v>63</v>
      </c>
      <c r="C3180" s="166">
        <v>45927</v>
      </c>
      <c r="D3180">
        <v>14443.028503098894</v>
      </c>
    </row>
    <row r="3181" spans="1:4" x14ac:dyDescent="0.35">
      <c r="A3181" s="165" t="s">
        <v>62</v>
      </c>
      <c r="B3181" s="165" t="s">
        <v>63</v>
      </c>
      <c r="C3181" s="166">
        <v>45957</v>
      </c>
      <c r="D3181">
        <v>9252.3685644037723</v>
      </c>
    </row>
    <row r="3182" spans="1:4" x14ac:dyDescent="0.35">
      <c r="A3182" s="165" t="s">
        <v>62</v>
      </c>
      <c r="B3182" s="165" t="s">
        <v>63</v>
      </c>
      <c r="C3182" s="166">
        <v>45988</v>
      </c>
      <c r="D3182">
        <v>13211.213951749072</v>
      </c>
    </row>
    <row r="3183" spans="1:4" x14ac:dyDescent="0.35">
      <c r="A3183" s="165" t="s">
        <v>62</v>
      </c>
      <c r="B3183" s="165" t="s">
        <v>63</v>
      </c>
      <c r="C3183" s="166">
        <v>46018</v>
      </c>
      <c r="D3183">
        <v>17587.26952775829</v>
      </c>
    </row>
    <row r="3184" spans="1:4" x14ac:dyDescent="0.35">
      <c r="A3184" s="165" t="s">
        <v>64</v>
      </c>
      <c r="B3184" s="165" t="s">
        <v>65</v>
      </c>
      <c r="C3184" s="166">
        <v>45676</v>
      </c>
      <c r="D3184">
        <v>-4552.9799999999996</v>
      </c>
    </row>
    <row r="3185" spans="1:4" x14ac:dyDescent="0.35">
      <c r="A3185" s="165" t="s">
        <v>64</v>
      </c>
      <c r="B3185" s="165" t="s">
        <v>65</v>
      </c>
      <c r="C3185" s="166">
        <v>45707</v>
      </c>
      <c r="D3185">
        <v>-4268.21</v>
      </c>
    </row>
    <row r="3186" spans="1:4" x14ac:dyDescent="0.35">
      <c r="A3186" s="165" t="s">
        <v>64</v>
      </c>
      <c r="B3186" s="165" t="s">
        <v>65</v>
      </c>
      <c r="C3186" s="166">
        <v>45735</v>
      </c>
      <c r="D3186">
        <v>-6550.11</v>
      </c>
    </row>
    <row r="3187" spans="1:4" x14ac:dyDescent="0.35">
      <c r="A3187" s="165" t="s">
        <v>64</v>
      </c>
      <c r="B3187" s="165" t="s">
        <v>65</v>
      </c>
      <c r="C3187" s="166">
        <v>45766</v>
      </c>
      <c r="D3187">
        <v>-8081.22</v>
      </c>
    </row>
    <row r="3188" spans="1:4" x14ac:dyDescent="0.35">
      <c r="A3188" s="165" t="s">
        <v>64</v>
      </c>
      <c r="B3188" s="165" t="s">
        <v>65</v>
      </c>
      <c r="C3188" s="166">
        <v>45796</v>
      </c>
      <c r="D3188">
        <v>-1885.64</v>
      </c>
    </row>
    <row r="3189" spans="1:4" x14ac:dyDescent="0.35">
      <c r="A3189" s="165" t="s">
        <v>64</v>
      </c>
      <c r="B3189" s="165" t="s">
        <v>65</v>
      </c>
      <c r="C3189" s="166">
        <v>45827</v>
      </c>
      <c r="D3189">
        <v>-2445.9499999999998</v>
      </c>
    </row>
    <row r="3190" spans="1:4" x14ac:dyDescent="0.35">
      <c r="A3190" s="165" t="s">
        <v>64</v>
      </c>
      <c r="B3190" s="165" t="s">
        <v>65</v>
      </c>
      <c r="C3190" s="166">
        <v>45857</v>
      </c>
      <c r="D3190">
        <v>-4545.16</v>
      </c>
    </row>
    <row r="3191" spans="1:4" x14ac:dyDescent="0.35">
      <c r="A3191" s="165" t="s">
        <v>64</v>
      </c>
      <c r="B3191" s="165" t="s">
        <v>65</v>
      </c>
      <c r="C3191" s="166">
        <v>45888</v>
      </c>
      <c r="D3191">
        <v>-6926.79</v>
      </c>
    </row>
    <row r="3192" spans="1:4" x14ac:dyDescent="0.35">
      <c r="A3192" s="165" t="s">
        <v>64</v>
      </c>
      <c r="B3192" s="165" t="s">
        <v>65</v>
      </c>
      <c r="C3192" s="166">
        <v>45919</v>
      </c>
      <c r="D3192">
        <v>-4724.67</v>
      </c>
    </row>
    <row r="3193" spans="1:4" x14ac:dyDescent="0.35">
      <c r="A3193" s="165" t="s">
        <v>64</v>
      </c>
      <c r="B3193" s="165" t="s">
        <v>65</v>
      </c>
      <c r="C3193" s="166">
        <v>45949</v>
      </c>
      <c r="D3193">
        <v>-1057.28</v>
      </c>
    </row>
    <row r="3194" spans="1:4" x14ac:dyDescent="0.35">
      <c r="A3194" s="165" t="s">
        <v>64</v>
      </c>
      <c r="B3194" s="165" t="s">
        <v>65</v>
      </c>
      <c r="C3194" s="166">
        <v>45980</v>
      </c>
      <c r="D3194">
        <v>-2280.75</v>
      </c>
    </row>
    <row r="3195" spans="1:4" x14ac:dyDescent="0.35">
      <c r="A3195" s="165" t="s">
        <v>64</v>
      </c>
      <c r="B3195" s="165" t="s">
        <v>65</v>
      </c>
      <c r="C3195" s="166">
        <v>46010</v>
      </c>
      <c r="D3195">
        <v>-6470.36</v>
      </c>
    </row>
    <row r="3196" spans="1:4" x14ac:dyDescent="0.35">
      <c r="A3196" s="165" t="s">
        <v>64</v>
      </c>
      <c r="B3196" s="165" t="s">
        <v>65</v>
      </c>
      <c r="C3196" s="166">
        <v>45677</v>
      </c>
      <c r="D3196">
        <v>-5079.67</v>
      </c>
    </row>
    <row r="3197" spans="1:4" x14ac:dyDescent="0.35">
      <c r="A3197" s="165" t="s">
        <v>64</v>
      </c>
      <c r="B3197" s="165" t="s">
        <v>65</v>
      </c>
      <c r="C3197" s="166">
        <v>45708</v>
      </c>
      <c r="D3197">
        <v>-1521.25</v>
      </c>
    </row>
    <row r="3198" spans="1:4" x14ac:dyDescent="0.35">
      <c r="A3198" s="165" t="s">
        <v>64</v>
      </c>
      <c r="B3198" s="165" t="s">
        <v>65</v>
      </c>
      <c r="C3198" s="166">
        <v>45736</v>
      </c>
      <c r="D3198">
        <v>-857.02</v>
      </c>
    </row>
    <row r="3199" spans="1:4" x14ac:dyDescent="0.35">
      <c r="A3199" s="165" t="s">
        <v>64</v>
      </c>
      <c r="B3199" s="165" t="s">
        <v>65</v>
      </c>
      <c r="C3199" s="166">
        <v>45767</v>
      </c>
      <c r="D3199">
        <v>-761.78</v>
      </c>
    </row>
    <row r="3200" spans="1:4" x14ac:dyDescent="0.35">
      <c r="A3200" s="165" t="s">
        <v>64</v>
      </c>
      <c r="B3200" s="165" t="s">
        <v>65</v>
      </c>
      <c r="C3200" s="166">
        <v>45797</v>
      </c>
      <c r="D3200">
        <v>-597.83000000000004</v>
      </c>
    </row>
    <row r="3201" spans="1:4" x14ac:dyDescent="0.35">
      <c r="A3201" s="165" t="s">
        <v>64</v>
      </c>
      <c r="B3201" s="165" t="s">
        <v>65</v>
      </c>
      <c r="C3201" s="166">
        <v>45828</v>
      </c>
      <c r="D3201">
        <v>-533.75</v>
      </c>
    </row>
    <row r="3202" spans="1:4" x14ac:dyDescent="0.35">
      <c r="A3202" s="165" t="s">
        <v>64</v>
      </c>
      <c r="B3202" s="165" t="s">
        <v>65</v>
      </c>
      <c r="C3202" s="166">
        <v>45858</v>
      </c>
      <c r="D3202">
        <v>-876.44</v>
      </c>
    </row>
    <row r="3203" spans="1:4" x14ac:dyDescent="0.35">
      <c r="A3203" s="165" t="s">
        <v>64</v>
      </c>
      <c r="B3203" s="165" t="s">
        <v>65</v>
      </c>
      <c r="C3203" s="166">
        <v>45889</v>
      </c>
      <c r="D3203">
        <v>-2371.4299999999998</v>
      </c>
    </row>
    <row r="3204" spans="1:4" x14ac:dyDescent="0.35">
      <c r="A3204" s="165" t="s">
        <v>64</v>
      </c>
      <c r="B3204" s="165" t="s">
        <v>65</v>
      </c>
      <c r="C3204" s="166">
        <v>45920</v>
      </c>
      <c r="D3204">
        <v>-2975.07</v>
      </c>
    </row>
    <row r="3205" spans="1:4" x14ac:dyDescent="0.35">
      <c r="A3205" s="165" t="s">
        <v>64</v>
      </c>
      <c r="B3205" s="165" t="s">
        <v>65</v>
      </c>
      <c r="C3205" s="166">
        <v>45950</v>
      </c>
      <c r="D3205">
        <v>-3826.49</v>
      </c>
    </row>
    <row r="3206" spans="1:4" x14ac:dyDescent="0.35">
      <c r="A3206" s="165" t="s">
        <v>64</v>
      </c>
      <c r="B3206" s="165" t="s">
        <v>65</v>
      </c>
      <c r="C3206" s="166">
        <v>45981</v>
      </c>
      <c r="D3206">
        <v>-3524.56</v>
      </c>
    </row>
    <row r="3207" spans="1:4" x14ac:dyDescent="0.35">
      <c r="A3207" s="165" t="s">
        <v>64</v>
      </c>
      <c r="B3207" s="165" t="s">
        <v>65</v>
      </c>
      <c r="C3207" s="166">
        <v>46011</v>
      </c>
      <c r="D3207">
        <v>-1731.97</v>
      </c>
    </row>
    <row r="3208" spans="1:4" x14ac:dyDescent="0.35">
      <c r="A3208" s="165" t="s">
        <v>64</v>
      </c>
      <c r="B3208" s="165" t="s">
        <v>65</v>
      </c>
      <c r="C3208" s="166">
        <v>45678</v>
      </c>
      <c r="D3208">
        <v>-1406.15</v>
      </c>
    </row>
    <row r="3209" spans="1:4" x14ac:dyDescent="0.35">
      <c r="A3209" s="165" t="s">
        <v>64</v>
      </c>
      <c r="B3209" s="165" t="s">
        <v>65</v>
      </c>
      <c r="C3209" s="166">
        <v>45709</v>
      </c>
      <c r="D3209">
        <v>-2384.34</v>
      </c>
    </row>
    <row r="3210" spans="1:4" x14ac:dyDescent="0.35">
      <c r="A3210" s="165" t="s">
        <v>64</v>
      </c>
      <c r="B3210" s="165" t="s">
        <v>65</v>
      </c>
      <c r="C3210" s="166">
        <v>45737</v>
      </c>
      <c r="D3210">
        <v>-3356.23</v>
      </c>
    </row>
    <row r="3211" spans="1:4" x14ac:dyDescent="0.35">
      <c r="A3211" s="165" t="s">
        <v>64</v>
      </c>
      <c r="B3211" s="165" t="s">
        <v>65</v>
      </c>
      <c r="C3211" s="166">
        <v>45768</v>
      </c>
      <c r="D3211">
        <v>-3492.39</v>
      </c>
    </row>
    <row r="3212" spans="1:4" x14ac:dyDescent="0.35">
      <c r="A3212" s="165" t="s">
        <v>64</v>
      </c>
      <c r="B3212" s="165" t="s">
        <v>65</v>
      </c>
      <c r="C3212" s="166">
        <v>45798</v>
      </c>
      <c r="D3212">
        <v>-3303.07</v>
      </c>
    </row>
    <row r="3213" spans="1:4" x14ac:dyDescent="0.35">
      <c r="A3213" s="165" t="s">
        <v>64</v>
      </c>
      <c r="B3213" s="165" t="s">
        <v>65</v>
      </c>
      <c r="C3213" s="166">
        <v>45829</v>
      </c>
      <c r="D3213">
        <v>-1622.96</v>
      </c>
    </row>
    <row r="3214" spans="1:4" x14ac:dyDescent="0.35">
      <c r="A3214" s="165" t="s">
        <v>64</v>
      </c>
      <c r="B3214" s="165" t="s">
        <v>65</v>
      </c>
      <c r="C3214" s="166">
        <v>45859</v>
      </c>
      <c r="D3214">
        <v>-3227.11</v>
      </c>
    </row>
    <row r="3215" spans="1:4" x14ac:dyDescent="0.35">
      <c r="A3215" s="165" t="s">
        <v>64</v>
      </c>
      <c r="B3215" s="165" t="s">
        <v>65</v>
      </c>
      <c r="C3215" s="166">
        <v>45890</v>
      </c>
      <c r="D3215">
        <v>-5539.52</v>
      </c>
    </row>
    <row r="3216" spans="1:4" x14ac:dyDescent="0.35">
      <c r="A3216" s="165" t="s">
        <v>64</v>
      </c>
      <c r="B3216" s="165" t="s">
        <v>65</v>
      </c>
      <c r="C3216" s="166">
        <v>45921</v>
      </c>
      <c r="D3216">
        <v>-4516.17</v>
      </c>
    </row>
    <row r="3217" spans="1:4" x14ac:dyDescent="0.35">
      <c r="A3217" s="165" t="s">
        <v>64</v>
      </c>
      <c r="B3217" s="165" t="s">
        <v>65</v>
      </c>
      <c r="C3217" s="166">
        <v>45951</v>
      </c>
      <c r="D3217">
        <v>-5382.05</v>
      </c>
    </row>
    <row r="3218" spans="1:4" x14ac:dyDescent="0.35">
      <c r="A3218" s="165" t="s">
        <v>64</v>
      </c>
      <c r="B3218" s="165" t="s">
        <v>65</v>
      </c>
      <c r="C3218" s="166">
        <v>45991</v>
      </c>
      <c r="D3218">
        <v>-6218.91</v>
      </c>
    </row>
    <row r="3219" spans="1:4" x14ac:dyDescent="0.35">
      <c r="A3219" s="165" t="s">
        <v>64</v>
      </c>
      <c r="B3219" s="165" t="s">
        <v>65</v>
      </c>
      <c r="C3219" s="166">
        <v>46022</v>
      </c>
      <c r="D3219">
        <v>-2008.65</v>
      </c>
    </row>
    <row r="3220" spans="1:4" x14ac:dyDescent="0.35">
      <c r="A3220" s="165" t="s">
        <v>64</v>
      </c>
      <c r="B3220" s="165" t="s">
        <v>65</v>
      </c>
      <c r="C3220" s="166">
        <v>45679</v>
      </c>
      <c r="D3220">
        <v>-2871.28</v>
      </c>
    </row>
    <row r="3221" spans="1:4" x14ac:dyDescent="0.35">
      <c r="A3221" s="165" t="s">
        <v>64</v>
      </c>
      <c r="B3221" s="165" t="s">
        <v>65</v>
      </c>
      <c r="C3221" s="166">
        <v>45710</v>
      </c>
      <c r="D3221">
        <v>-4532.4799999999996</v>
      </c>
    </row>
    <row r="3222" spans="1:4" x14ac:dyDescent="0.35">
      <c r="A3222" s="165" t="s">
        <v>64</v>
      </c>
      <c r="B3222" s="165" t="s">
        <v>65</v>
      </c>
      <c r="C3222" s="166">
        <v>45738</v>
      </c>
      <c r="D3222">
        <v>-4589.78</v>
      </c>
    </row>
    <row r="3223" spans="1:4" x14ac:dyDescent="0.35">
      <c r="A3223" s="165" t="s">
        <v>64</v>
      </c>
      <c r="B3223" s="165" t="s">
        <v>65</v>
      </c>
      <c r="C3223" s="166">
        <v>45769</v>
      </c>
      <c r="D3223">
        <v>-4429.5200000000004</v>
      </c>
    </row>
    <row r="3224" spans="1:4" x14ac:dyDescent="0.35">
      <c r="A3224" s="165" t="s">
        <v>64</v>
      </c>
      <c r="B3224" s="165" t="s">
        <v>65</v>
      </c>
      <c r="C3224" s="166">
        <v>45799</v>
      </c>
      <c r="D3224">
        <v>-5971.62</v>
      </c>
    </row>
    <row r="3225" spans="1:4" x14ac:dyDescent="0.35">
      <c r="A3225" s="165" t="s">
        <v>64</v>
      </c>
      <c r="B3225" s="165" t="s">
        <v>65</v>
      </c>
      <c r="C3225" s="166">
        <v>45830</v>
      </c>
      <c r="D3225">
        <v>-1908.74</v>
      </c>
    </row>
    <row r="3226" spans="1:4" x14ac:dyDescent="0.35">
      <c r="A3226" s="165" t="s">
        <v>64</v>
      </c>
      <c r="B3226" s="165" t="s">
        <v>65</v>
      </c>
      <c r="C3226" s="166">
        <v>45860</v>
      </c>
      <c r="D3226">
        <v>-3742.04</v>
      </c>
    </row>
    <row r="3227" spans="1:4" x14ac:dyDescent="0.35">
      <c r="A3227" s="165" t="s">
        <v>64</v>
      </c>
      <c r="B3227" s="165" t="s">
        <v>65</v>
      </c>
      <c r="C3227" s="166">
        <v>45891</v>
      </c>
      <c r="D3227">
        <v>-5729.61</v>
      </c>
    </row>
    <row r="3228" spans="1:4" x14ac:dyDescent="0.35">
      <c r="A3228" s="165" t="s">
        <v>64</v>
      </c>
      <c r="B3228" s="165" t="s">
        <v>65</v>
      </c>
      <c r="C3228" s="166">
        <v>45922</v>
      </c>
      <c r="D3228">
        <v>-5125.63</v>
      </c>
    </row>
    <row r="3229" spans="1:4" x14ac:dyDescent="0.35">
      <c r="A3229" s="165" t="s">
        <v>64</v>
      </c>
      <c r="B3229" s="165" t="s">
        <v>65</v>
      </c>
      <c r="C3229" s="166">
        <v>45952</v>
      </c>
      <c r="D3229">
        <v>-549.59</v>
      </c>
    </row>
    <row r="3230" spans="1:4" x14ac:dyDescent="0.35">
      <c r="A3230" s="165" t="s">
        <v>64</v>
      </c>
      <c r="B3230" s="165" t="s">
        <v>65</v>
      </c>
      <c r="C3230" s="166">
        <v>45983</v>
      </c>
      <c r="D3230">
        <v>-1652.94</v>
      </c>
    </row>
    <row r="3231" spans="1:4" x14ac:dyDescent="0.35">
      <c r="A3231" s="165" t="s">
        <v>64</v>
      </c>
      <c r="B3231" s="165" t="s">
        <v>65</v>
      </c>
      <c r="C3231" s="166">
        <v>46013</v>
      </c>
      <c r="D3231">
        <v>-1360.98</v>
      </c>
    </row>
    <row r="3232" spans="1:4" x14ac:dyDescent="0.35">
      <c r="A3232" s="165" t="s">
        <v>64</v>
      </c>
      <c r="B3232" s="165" t="s">
        <v>65</v>
      </c>
      <c r="C3232" s="166">
        <v>45680</v>
      </c>
      <c r="D3232">
        <v>-3617.97</v>
      </c>
    </row>
    <row r="3233" spans="1:4" x14ac:dyDescent="0.35">
      <c r="A3233" s="165" t="s">
        <v>64</v>
      </c>
      <c r="B3233" s="165" t="s">
        <v>65</v>
      </c>
      <c r="C3233" s="166">
        <v>45711</v>
      </c>
      <c r="D3233">
        <v>-2961.56</v>
      </c>
    </row>
    <row r="3234" spans="1:4" x14ac:dyDescent="0.35">
      <c r="A3234" s="165" t="s">
        <v>64</v>
      </c>
      <c r="B3234" s="165" t="s">
        <v>65</v>
      </c>
      <c r="C3234" s="166">
        <v>45739</v>
      </c>
      <c r="D3234">
        <v>-5144.17</v>
      </c>
    </row>
    <row r="3235" spans="1:4" x14ac:dyDescent="0.35">
      <c r="A3235" s="165" t="s">
        <v>64</v>
      </c>
      <c r="B3235" s="165" t="s">
        <v>65</v>
      </c>
      <c r="C3235" s="166">
        <v>45770</v>
      </c>
      <c r="D3235">
        <v>-6176.93</v>
      </c>
    </row>
    <row r="3236" spans="1:4" x14ac:dyDescent="0.35">
      <c r="A3236" s="165" t="s">
        <v>64</v>
      </c>
      <c r="B3236" s="165" t="s">
        <v>65</v>
      </c>
      <c r="C3236" s="166">
        <v>45800</v>
      </c>
      <c r="D3236">
        <v>-2326.6799999999998</v>
      </c>
    </row>
    <row r="3237" spans="1:4" x14ac:dyDescent="0.35">
      <c r="A3237" s="165" t="s">
        <v>64</v>
      </c>
      <c r="B3237" s="165" t="s">
        <v>65</v>
      </c>
      <c r="C3237" s="166">
        <v>45831</v>
      </c>
      <c r="D3237">
        <v>-4878.08</v>
      </c>
    </row>
    <row r="3238" spans="1:4" x14ac:dyDescent="0.35">
      <c r="A3238" s="165" t="s">
        <v>64</v>
      </c>
      <c r="B3238" s="165" t="s">
        <v>65</v>
      </c>
      <c r="C3238" s="166">
        <v>45861</v>
      </c>
      <c r="D3238">
        <v>-6044.54</v>
      </c>
    </row>
    <row r="3239" spans="1:4" x14ac:dyDescent="0.35">
      <c r="A3239" s="165" t="s">
        <v>64</v>
      </c>
      <c r="B3239" s="165" t="s">
        <v>65</v>
      </c>
      <c r="C3239" s="166">
        <v>45892</v>
      </c>
      <c r="D3239">
        <v>-11895.25</v>
      </c>
    </row>
    <row r="3240" spans="1:4" x14ac:dyDescent="0.35">
      <c r="A3240" s="165" t="s">
        <v>64</v>
      </c>
      <c r="B3240" s="165" t="s">
        <v>65</v>
      </c>
      <c r="C3240" s="166">
        <v>45923</v>
      </c>
      <c r="D3240">
        <v>-8189.4</v>
      </c>
    </row>
    <row r="3241" spans="1:4" x14ac:dyDescent="0.35">
      <c r="A3241" s="165" t="s">
        <v>64</v>
      </c>
      <c r="B3241" s="165" t="s">
        <v>65</v>
      </c>
      <c r="C3241" s="166">
        <v>45953</v>
      </c>
      <c r="D3241">
        <v>-7739.07</v>
      </c>
    </row>
    <row r="3242" spans="1:4" x14ac:dyDescent="0.35">
      <c r="A3242" s="165" t="s">
        <v>64</v>
      </c>
      <c r="B3242" s="165" t="s">
        <v>65</v>
      </c>
      <c r="C3242" s="166">
        <v>45984</v>
      </c>
      <c r="D3242">
        <v>-3454.12</v>
      </c>
    </row>
    <row r="3243" spans="1:4" x14ac:dyDescent="0.35">
      <c r="A3243" s="165" t="s">
        <v>64</v>
      </c>
      <c r="B3243" s="165" t="s">
        <v>65</v>
      </c>
      <c r="C3243" s="166">
        <v>46014</v>
      </c>
      <c r="D3243">
        <v>-4229.96</v>
      </c>
    </row>
    <row r="3244" spans="1:4" x14ac:dyDescent="0.35">
      <c r="A3244" s="165" t="s">
        <v>64</v>
      </c>
      <c r="B3244" s="165" t="s">
        <v>65</v>
      </c>
      <c r="C3244" s="166">
        <v>45681</v>
      </c>
      <c r="D3244">
        <v>-6709.96</v>
      </c>
    </row>
    <row r="3245" spans="1:4" x14ac:dyDescent="0.35">
      <c r="A3245" s="165" t="s">
        <v>64</v>
      </c>
      <c r="B3245" s="165" t="s">
        <v>65</v>
      </c>
      <c r="C3245" s="166">
        <v>45712</v>
      </c>
      <c r="D3245">
        <v>-7760.88</v>
      </c>
    </row>
    <row r="3246" spans="1:4" x14ac:dyDescent="0.35">
      <c r="A3246" s="165" t="s">
        <v>64</v>
      </c>
      <c r="B3246" s="165" t="s">
        <v>65</v>
      </c>
      <c r="C3246" s="166">
        <v>45740</v>
      </c>
      <c r="D3246">
        <v>-8862.39</v>
      </c>
    </row>
    <row r="3247" spans="1:4" x14ac:dyDescent="0.35">
      <c r="A3247" s="165" t="s">
        <v>64</v>
      </c>
      <c r="B3247" s="165" t="s">
        <v>65</v>
      </c>
      <c r="C3247" s="166">
        <v>45771</v>
      </c>
      <c r="D3247">
        <v>-1878.37</v>
      </c>
    </row>
    <row r="3248" spans="1:4" x14ac:dyDescent="0.35">
      <c r="A3248" s="165" t="s">
        <v>64</v>
      </c>
      <c r="B3248" s="165" t="s">
        <v>65</v>
      </c>
      <c r="C3248" s="166">
        <v>45801</v>
      </c>
      <c r="D3248">
        <v>-4009.24</v>
      </c>
    </row>
    <row r="3249" spans="1:4" x14ac:dyDescent="0.35">
      <c r="A3249" s="165" t="s">
        <v>64</v>
      </c>
      <c r="B3249" s="165" t="s">
        <v>65</v>
      </c>
      <c r="C3249" s="166">
        <v>45832</v>
      </c>
      <c r="D3249">
        <v>-4168.79</v>
      </c>
    </row>
    <row r="3250" spans="1:4" x14ac:dyDescent="0.35">
      <c r="A3250" s="165" t="s">
        <v>64</v>
      </c>
      <c r="B3250" s="165" t="s">
        <v>65</v>
      </c>
      <c r="C3250" s="166">
        <v>45862</v>
      </c>
      <c r="D3250">
        <v>-9450.94</v>
      </c>
    </row>
    <row r="3251" spans="1:4" x14ac:dyDescent="0.35">
      <c r="A3251" s="165" t="s">
        <v>64</v>
      </c>
      <c r="B3251" s="165" t="s">
        <v>65</v>
      </c>
      <c r="C3251" s="166">
        <v>45893</v>
      </c>
      <c r="D3251">
        <v>-13794.32</v>
      </c>
    </row>
    <row r="3252" spans="1:4" x14ac:dyDescent="0.35">
      <c r="A3252" s="165" t="s">
        <v>64</v>
      </c>
      <c r="B3252" s="165" t="s">
        <v>65</v>
      </c>
      <c r="C3252" s="166">
        <v>45924</v>
      </c>
      <c r="D3252">
        <v>-9225.11</v>
      </c>
    </row>
    <row r="3253" spans="1:4" x14ac:dyDescent="0.35">
      <c r="A3253" s="165" t="s">
        <v>64</v>
      </c>
      <c r="B3253" s="165" t="s">
        <v>65</v>
      </c>
      <c r="C3253" s="166">
        <v>45954</v>
      </c>
      <c r="D3253">
        <v>-3438.99</v>
      </c>
    </row>
    <row r="3254" spans="1:4" x14ac:dyDescent="0.35">
      <c r="A3254" s="165" t="s">
        <v>64</v>
      </c>
      <c r="B3254" s="165" t="s">
        <v>65</v>
      </c>
      <c r="C3254" s="166">
        <v>45985</v>
      </c>
      <c r="D3254">
        <v>-5478.81</v>
      </c>
    </row>
    <row r="3255" spans="1:4" x14ac:dyDescent="0.35">
      <c r="A3255" s="165" t="s">
        <v>64</v>
      </c>
      <c r="B3255" s="165" t="s">
        <v>65</v>
      </c>
      <c r="C3255" s="166">
        <v>46015</v>
      </c>
      <c r="D3255">
        <v>-3894.49</v>
      </c>
    </row>
    <row r="3256" spans="1:4" x14ac:dyDescent="0.35">
      <c r="A3256" s="165" t="s">
        <v>64</v>
      </c>
      <c r="B3256" s="165" t="s">
        <v>65</v>
      </c>
      <c r="C3256" s="166">
        <v>45682</v>
      </c>
      <c r="D3256">
        <v>-9658.17</v>
      </c>
    </row>
    <row r="3257" spans="1:4" x14ac:dyDescent="0.35">
      <c r="A3257" s="165" t="s">
        <v>64</v>
      </c>
      <c r="B3257" s="165" t="s">
        <v>65</v>
      </c>
      <c r="C3257" s="166">
        <v>45713</v>
      </c>
      <c r="D3257">
        <v>-9180.33</v>
      </c>
    </row>
    <row r="3258" spans="1:4" x14ac:dyDescent="0.35">
      <c r="A3258" s="165" t="s">
        <v>64</v>
      </c>
      <c r="B3258" s="165" t="s">
        <v>65</v>
      </c>
      <c r="C3258" s="166">
        <v>45741</v>
      </c>
      <c r="D3258">
        <v>-12314.81</v>
      </c>
    </row>
    <row r="3259" spans="1:4" x14ac:dyDescent="0.35">
      <c r="A3259" s="165" t="s">
        <v>64</v>
      </c>
      <c r="B3259" s="165" t="s">
        <v>65</v>
      </c>
      <c r="C3259" s="166">
        <v>45772</v>
      </c>
      <c r="D3259">
        <v>-2707.3</v>
      </c>
    </row>
    <row r="3260" spans="1:4" x14ac:dyDescent="0.35">
      <c r="A3260" s="165" t="s">
        <v>64</v>
      </c>
      <c r="B3260" s="165" t="s">
        <v>65</v>
      </c>
      <c r="C3260" s="166">
        <v>45802</v>
      </c>
      <c r="D3260">
        <v>0</v>
      </c>
    </row>
    <row r="3261" spans="1:4" x14ac:dyDescent="0.35">
      <c r="A3261" s="165" t="s">
        <v>64</v>
      </c>
      <c r="B3261" s="165" t="s">
        <v>65</v>
      </c>
      <c r="C3261" s="166">
        <v>45833</v>
      </c>
      <c r="D3261">
        <v>0</v>
      </c>
    </row>
    <row r="3262" spans="1:4" x14ac:dyDescent="0.35">
      <c r="A3262" s="165" t="s">
        <v>64</v>
      </c>
      <c r="B3262" s="165" t="s">
        <v>65</v>
      </c>
      <c r="C3262" s="166">
        <v>45863</v>
      </c>
      <c r="D3262">
        <v>0</v>
      </c>
    </row>
    <row r="3263" spans="1:4" x14ac:dyDescent="0.35">
      <c r="A3263" s="165" t="s">
        <v>64</v>
      </c>
      <c r="B3263" s="165" t="s">
        <v>65</v>
      </c>
      <c r="C3263" s="166">
        <v>45894</v>
      </c>
      <c r="D3263">
        <v>0</v>
      </c>
    </row>
    <row r="3264" spans="1:4" x14ac:dyDescent="0.35">
      <c r="A3264" s="165" t="s">
        <v>64</v>
      </c>
      <c r="B3264" s="165" t="s">
        <v>65</v>
      </c>
      <c r="C3264" s="166">
        <v>45925</v>
      </c>
      <c r="D3264">
        <v>0</v>
      </c>
    </row>
    <row r="3265" spans="1:4" x14ac:dyDescent="0.35">
      <c r="A3265" s="165" t="s">
        <v>64</v>
      </c>
      <c r="B3265" s="165" t="s">
        <v>65</v>
      </c>
      <c r="C3265" s="166">
        <v>45955</v>
      </c>
      <c r="D3265">
        <v>0</v>
      </c>
    </row>
    <row r="3266" spans="1:4" x14ac:dyDescent="0.35">
      <c r="A3266" s="165" t="s">
        <v>64</v>
      </c>
      <c r="B3266" s="165" t="s">
        <v>65</v>
      </c>
      <c r="C3266" s="166">
        <v>45986</v>
      </c>
      <c r="D3266">
        <v>0</v>
      </c>
    </row>
    <row r="3267" spans="1:4" x14ac:dyDescent="0.35">
      <c r="A3267" s="165" t="s">
        <v>64</v>
      </c>
      <c r="B3267" s="165" t="s">
        <v>65</v>
      </c>
      <c r="C3267" s="166">
        <v>46016</v>
      </c>
      <c r="D3267">
        <v>0</v>
      </c>
    </row>
    <row r="3268" spans="1:4" x14ac:dyDescent="0.35">
      <c r="A3268" s="165" t="s">
        <v>64</v>
      </c>
      <c r="B3268" s="165" t="s">
        <v>65</v>
      </c>
      <c r="C3268" s="166">
        <v>45683</v>
      </c>
      <c r="D3268">
        <v>0</v>
      </c>
    </row>
    <row r="3269" spans="1:4" x14ac:dyDescent="0.35">
      <c r="A3269" s="165" t="s">
        <v>64</v>
      </c>
      <c r="B3269" s="165" t="s">
        <v>65</v>
      </c>
      <c r="C3269" s="166">
        <v>45714</v>
      </c>
      <c r="D3269">
        <v>0</v>
      </c>
    </row>
    <row r="3270" spans="1:4" x14ac:dyDescent="0.35">
      <c r="A3270" s="165" t="s">
        <v>64</v>
      </c>
      <c r="B3270" s="165" t="s">
        <v>65</v>
      </c>
      <c r="C3270" s="166">
        <v>45742</v>
      </c>
      <c r="D3270">
        <v>0</v>
      </c>
    </row>
    <row r="3271" spans="1:4" x14ac:dyDescent="0.35">
      <c r="A3271" s="165" t="s">
        <v>64</v>
      </c>
      <c r="B3271" s="165" t="s">
        <v>65</v>
      </c>
      <c r="C3271" s="166">
        <v>45773</v>
      </c>
      <c r="D3271">
        <v>0</v>
      </c>
    </row>
    <row r="3272" spans="1:4" x14ac:dyDescent="0.35">
      <c r="A3272" s="165" t="s">
        <v>64</v>
      </c>
      <c r="B3272" s="165" t="s">
        <v>65</v>
      </c>
      <c r="C3272" s="166">
        <v>45803</v>
      </c>
      <c r="D3272">
        <v>0</v>
      </c>
    </row>
    <row r="3273" spans="1:4" x14ac:dyDescent="0.35">
      <c r="A3273" s="165" t="s">
        <v>64</v>
      </c>
      <c r="B3273" s="165" t="s">
        <v>65</v>
      </c>
      <c r="C3273" s="166">
        <v>45834</v>
      </c>
      <c r="D3273">
        <v>0</v>
      </c>
    </row>
    <row r="3274" spans="1:4" x14ac:dyDescent="0.35">
      <c r="A3274" s="165" t="s">
        <v>64</v>
      </c>
      <c r="B3274" s="165" t="s">
        <v>65</v>
      </c>
      <c r="C3274" s="166">
        <v>45864</v>
      </c>
      <c r="D3274">
        <v>0</v>
      </c>
    </row>
    <row r="3275" spans="1:4" x14ac:dyDescent="0.35">
      <c r="A3275" s="165" t="s">
        <v>64</v>
      </c>
      <c r="B3275" s="165" t="s">
        <v>65</v>
      </c>
      <c r="C3275" s="166">
        <v>45895</v>
      </c>
      <c r="D3275">
        <v>0</v>
      </c>
    </row>
    <row r="3276" spans="1:4" x14ac:dyDescent="0.35">
      <c r="A3276" s="165" t="s">
        <v>64</v>
      </c>
      <c r="B3276" s="165" t="s">
        <v>65</v>
      </c>
      <c r="C3276" s="166">
        <v>45926</v>
      </c>
      <c r="D3276">
        <v>0</v>
      </c>
    </row>
    <row r="3277" spans="1:4" x14ac:dyDescent="0.35">
      <c r="A3277" s="165" t="s">
        <v>64</v>
      </c>
      <c r="B3277" s="165" t="s">
        <v>65</v>
      </c>
      <c r="C3277" s="166">
        <v>45956</v>
      </c>
      <c r="D3277">
        <v>0</v>
      </c>
    </row>
    <row r="3278" spans="1:4" x14ac:dyDescent="0.35">
      <c r="A3278" s="165" t="s">
        <v>64</v>
      </c>
      <c r="B3278" s="165" t="s">
        <v>65</v>
      </c>
      <c r="C3278" s="166">
        <v>45987</v>
      </c>
      <c r="D3278">
        <v>0</v>
      </c>
    </row>
    <row r="3279" spans="1:4" x14ac:dyDescent="0.35">
      <c r="A3279" s="165" t="s">
        <v>64</v>
      </c>
      <c r="B3279" s="165" t="s">
        <v>65</v>
      </c>
      <c r="C3279" s="166">
        <v>46017</v>
      </c>
      <c r="D3279">
        <v>0</v>
      </c>
    </row>
    <row r="3280" spans="1:4" x14ac:dyDescent="0.35">
      <c r="A3280" s="165" t="s">
        <v>64</v>
      </c>
      <c r="B3280" s="165" t="s">
        <v>65</v>
      </c>
      <c r="C3280" s="166">
        <v>45684</v>
      </c>
      <c r="D3280">
        <v>0</v>
      </c>
    </row>
    <row r="3281" spans="1:4" x14ac:dyDescent="0.35">
      <c r="A3281" s="165" t="s">
        <v>64</v>
      </c>
      <c r="B3281" s="165" t="s">
        <v>65</v>
      </c>
      <c r="C3281" s="166">
        <v>45715</v>
      </c>
      <c r="D3281">
        <v>0</v>
      </c>
    </row>
    <row r="3282" spans="1:4" x14ac:dyDescent="0.35">
      <c r="A3282" s="165" t="s">
        <v>64</v>
      </c>
      <c r="B3282" s="165" t="s">
        <v>65</v>
      </c>
      <c r="C3282" s="166">
        <v>45743</v>
      </c>
      <c r="D3282">
        <v>0</v>
      </c>
    </row>
    <row r="3283" spans="1:4" x14ac:dyDescent="0.35">
      <c r="A3283" s="165" t="s">
        <v>64</v>
      </c>
      <c r="B3283" s="165" t="s">
        <v>65</v>
      </c>
      <c r="C3283" s="166">
        <v>45774</v>
      </c>
      <c r="D3283">
        <v>0</v>
      </c>
    </row>
    <row r="3284" spans="1:4" x14ac:dyDescent="0.35">
      <c r="A3284" s="165" t="s">
        <v>64</v>
      </c>
      <c r="B3284" s="165" t="s">
        <v>65</v>
      </c>
      <c r="C3284" s="166">
        <v>45804</v>
      </c>
      <c r="D3284">
        <v>0</v>
      </c>
    </row>
    <row r="3285" spans="1:4" x14ac:dyDescent="0.35">
      <c r="A3285" s="165" t="s">
        <v>64</v>
      </c>
      <c r="B3285" s="165" t="s">
        <v>65</v>
      </c>
      <c r="C3285" s="166">
        <v>45835</v>
      </c>
      <c r="D3285">
        <v>0</v>
      </c>
    </row>
    <row r="3286" spans="1:4" x14ac:dyDescent="0.35">
      <c r="A3286" s="165" t="s">
        <v>64</v>
      </c>
      <c r="B3286" s="165" t="s">
        <v>65</v>
      </c>
      <c r="C3286" s="166">
        <v>45865</v>
      </c>
      <c r="D3286">
        <v>0</v>
      </c>
    </row>
    <row r="3287" spans="1:4" x14ac:dyDescent="0.35">
      <c r="A3287" s="165" t="s">
        <v>64</v>
      </c>
      <c r="B3287" s="165" t="s">
        <v>65</v>
      </c>
      <c r="C3287" s="166">
        <v>45896</v>
      </c>
      <c r="D3287">
        <v>0</v>
      </c>
    </row>
    <row r="3288" spans="1:4" x14ac:dyDescent="0.35">
      <c r="A3288" s="165" t="s">
        <v>64</v>
      </c>
      <c r="B3288" s="165" t="s">
        <v>65</v>
      </c>
      <c r="C3288" s="166">
        <v>45927</v>
      </c>
      <c r="D3288">
        <v>0</v>
      </c>
    </row>
    <row r="3289" spans="1:4" x14ac:dyDescent="0.35">
      <c r="A3289" s="165" t="s">
        <v>64</v>
      </c>
      <c r="B3289" s="165" t="s">
        <v>65</v>
      </c>
      <c r="C3289" s="166">
        <v>45957</v>
      </c>
      <c r="D3289">
        <v>0</v>
      </c>
    </row>
    <row r="3290" spans="1:4" x14ac:dyDescent="0.35">
      <c r="A3290" s="165" t="s">
        <v>64</v>
      </c>
      <c r="B3290" s="165" t="s">
        <v>65</v>
      </c>
      <c r="C3290" s="166">
        <v>45988</v>
      </c>
      <c r="D3290">
        <v>0</v>
      </c>
    </row>
    <row r="3291" spans="1:4" x14ac:dyDescent="0.35">
      <c r="A3291" s="165" t="s">
        <v>64</v>
      </c>
      <c r="B3291" s="165" t="s">
        <v>65</v>
      </c>
      <c r="C3291" s="166">
        <v>46018</v>
      </c>
      <c r="D3291">
        <v>0</v>
      </c>
    </row>
    <row r="3292" spans="1:4" x14ac:dyDescent="0.35">
      <c r="A3292" s="165" t="s">
        <v>66</v>
      </c>
      <c r="B3292" s="165" t="s">
        <v>67</v>
      </c>
      <c r="C3292" s="166">
        <v>45676</v>
      </c>
      <c r="D3292">
        <v>-1138.5200000000002</v>
      </c>
    </row>
    <row r="3293" spans="1:4" x14ac:dyDescent="0.35">
      <c r="A3293" s="165" t="s">
        <v>66</v>
      </c>
      <c r="B3293" s="165" t="s">
        <v>67</v>
      </c>
      <c r="C3293" s="166">
        <v>45707</v>
      </c>
      <c r="D3293">
        <v>-1065.2600000000002</v>
      </c>
    </row>
    <row r="3294" spans="1:4" x14ac:dyDescent="0.35">
      <c r="A3294" s="165" t="s">
        <v>66</v>
      </c>
      <c r="B3294" s="165" t="s">
        <v>67</v>
      </c>
      <c r="C3294" s="166">
        <v>45735</v>
      </c>
      <c r="D3294">
        <v>-1652.2900000000002</v>
      </c>
    </row>
    <row r="3295" spans="1:4" x14ac:dyDescent="0.35">
      <c r="A3295" s="165" t="s">
        <v>66</v>
      </c>
      <c r="B3295" s="165" t="s">
        <v>67</v>
      </c>
      <c r="C3295" s="166">
        <v>45766</v>
      </c>
      <c r="D3295">
        <v>-2046.1800000000003</v>
      </c>
    </row>
    <row r="3296" spans="1:4" x14ac:dyDescent="0.35">
      <c r="A3296" s="165" t="s">
        <v>66</v>
      </c>
      <c r="B3296" s="165" t="s">
        <v>67</v>
      </c>
      <c r="C3296" s="166">
        <v>45796</v>
      </c>
      <c r="D3296">
        <v>-452.33000000000027</v>
      </c>
    </row>
    <row r="3297" spans="1:4" x14ac:dyDescent="0.35">
      <c r="A3297" s="165" t="s">
        <v>66</v>
      </c>
      <c r="B3297" s="165" t="s">
        <v>67</v>
      </c>
      <c r="C3297" s="166">
        <v>45827</v>
      </c>
      <c r="D3297">
        <v>-596.48000000000025</v>
      </c>
    </row>
    <row r="3298" spans="1:4" x14ac:dyDescent="0.35">
      <c r="A3298" s="165" t="s">
        <v>66</v>
      </c>
      <c r="B3298" s="165" t="s">
        <v>67</v>
      </c>
      <c r="C3298" s="166">
        <v>45857</v>
      </c>
      <c r="D3298">
        <v>-1136.5100000000002</v>
      </c>
    </row>
    <row r="3299" spans="1:4" x14ac:dyDescent="0.35">
      <c r="A3299" s="165" t="s">
        <v>66</v>
      </c>
      <c r="B3299" s="165" t="s">
        <v>67</v>
      </c>
      <c r="C3299" s="166">
        <v>45888</v>
      </c>
      <c r="D3299">
        <v>-1749.2100000000003</v>
      </c>
    </row>
    <row r="3300" spans="1:4" x14ac:dyDescent="0.35">
      <c r="A3300" s="165" t="s">
        <v>66</v>
      </c>
      <c r="B3300" s="165" t="s">
        <v>67</v>
      </c>
      <c r="C3300" s="166">
        <v>45919</v>
      </c>
      <c r="D3300">
        <v>-1182.7000000000003</v>
      </c>
    </row>
    <row r="3301" spans="1:4" x14ac:dyDescent="0.35">
      <c r="A3301" s="165" t="s">
        <v>66</v>
      </c>
      <c r="B3301" s="165" t="s">
        <v>67</v>
      </c>
      <c r="C3301" s="166">
        <v>45949</v>
      </c>
      <c r="D3301">
        <v>-1265.8400000000004</v>
      </c>
    </row>
    <row r="3302" spans="1:4" x14ac:dyDescent="0.35">
      <c r="A3302" s="165" t="s">
        <v>66</v>
      </c>
      <c r="B3302" s="165" t="s">
        <v>67</v>
      </c>
      <c r="C3302" s="166">
        <v>45980</v>
      </c>
      <c r="D3302">
        <v>-553.98000000000025</v>
      </c>
    </row>
    <row r="3303" spans="1:4" x14ac:dyDescent="0.35">
      <c r="A3303" s="165" t="s">
        <v>66</v>
      </c>
      <c r="B3303" s="165" t="s">
        <v>67</v>
      </c>
      <c r="C3303" s="166">
        <v>46010</v>
      </c>
      <c r="D3303">
        <v>-2017.8100000000004</v>
      </c>
    </row>
    <row r="3304" spans="1:4" x14ac:dyDescent="0.35">
      <c r="A3304" s="165" t="s">
        <v>66</v>
      </c>
      <c r="B3304" s="165" t="s">
        <v>67</v>
      </c>
      <c r="C3304" s="166">
        <v>45677</v>
      </c>
      <c r="D3304">
        <v>-1337.61</v>
      </c>
    </row>
    <row r="3305" spans="1:4" x14ac:dyDescent="0.35">
      <c r="A3305" s="165" t="s">
        <v>66</v>
      </c>
      <c r="B3305" s="165" t="s">
        <v>67</v>
      </c>
      <c r="C3305" s="166">
        <v>45708</v>
      </c>
      <c r="D3305">
        <v>-74.62</v>
      </c>
    </row>
    <row r="3306" spans="1:4" x14ac:dyDescent="0.35">
      <c r="A3306" s="165" t="s">
        <v>66</v>
      </c>
      <c r="B3306" s="165" t="s">
        <v>67</v>
      </c>
      <c r="C3306" s="166">
        <v>45736</v>
      </c>
      <c r="D3306">
        <v>-217.79</v>
      </c>
    </row>
    <row r="3307" spans="1:4" x14ac:dyDescent="0.35">
      <c r="A3307" s="165" t="s">
        <v>66</v>
      </c>
      <c r="B3307" s="165" t="s">
        <v>67</v>
      </c>
      <c r="C3307" s="166">
        <v>45767</v>
      </c>
      <c r="D3307">
        <v>-189.44</v>
      </c>
    </row>
    <row r="3308" spans="1:4" x14ac:dyDescent="0.35">
      <c r="A3308" s="165" t="s">
        <v>66</v>
      </c>
      <c r="B3308" s="165" t="s">
        <v>67</v>
      </c>
      <c r="C3308" s="166">
        <v>45797</v>
      </c>
      <c r="D3308">
        <v>-222.85</v>
      </c>
    </row>
    <row r="3309" spans="1:4" x14ac:dyDescent="0.35">
      <c r="A3309" s="165" t="s">
        <v>66</v>
      </c>
      <c r="B3309" s="165" t="s">
        <v>67</v>
      </c>
      <c r="C3309" s="166">
        <v>45828</v>
      </c>
      <c r="D3309">
        <v>-145.53</v>
      </c>
    </row>
    <row r="3310" spans="1:4" x14ac:dyDescent="0.35">
      <c r="A3310" s="165" t="s">
        <v>66</v>
      </c>
      <c r="B3310" s="165" t="s">
        <v>67</v>
      </c>
      <c r="C3310" s="166">
        <v>45858</v>
      </c>
      <c r="D3310">
        <v>-259.98</v>
      </c>
    </row>
    <row r="3311" spans="1:4" x14ac:dyDescent="0.35">
      <c r="A3311" s="165" t="s">
        <v>66</v>
      </c>
      <c r="B3311" s="165" t="s">
        <v>67</v>
      </c>
      <c r="C3311" s="166">
        <v>45889</v>
      </c>
      <c r="D3311">
        <v>-658.82</v>
      </c>
    </row>
    <row r="3312" spans="1:4" x14ac:dyDescent="0.35">
      <c r="A3312" s="165" t="s">
        <v>66</v>
      </c>
      <c r="B3312" s="165" t="s">
        <v>67</v>
      </c>
      <c r="C3312" s="166">
        <v>45920</v>
      </c>
      <c r="D3312">
        <v>-831.55</v>
      </c>
    </row>
    <row r="3313" spans="1:4" x14ac:dyDescent="0.35">
      <c r="A3313" s="165" t="s">
        <v>66</v>
      </c>
      <c r="B3313" s="165" t="s">
        <v>67</v>
      </c>
      <c r="C3313" s="166">
        <v>45950</v>
      </c>
      <c r="D3313">
        <v>-1210.72</v>
      </c>
    </row>
    <row r="3314" spans="1:4" x14ac:dyDescent="0.35">
      <c r="A3314" s="165" t="s">
        <v>66</v>
      </c>
      <c r="B3314" s="165" t="s">
        <v>67</v>
      </c>
      <c r="C3314" s="166">
        <v>45981</v>
      </c>
      <c r="D3314">
        <v>-1164.48</v>
      </c>
    </row>
    <row r="3315" spans="1:4" x14ac:dyDescent="0.35">
      <c r="A3315" s="165" t="s">
        <v>66</v>
      </c>
      <c r="B3315" s="165" t="s">
        <v>67</v>
      </c>
      <c r="C3315" s="166">
        <v>46011</v>
      </c>
      <c r="D3315">
        <v>-448.45</v>
      </c>
    </row>
    <row r="3316" spans="1:4" x14ac:dyDescent="0.35">
      <c r="A3316" s="165" t="s">
        <v>66</v>
      </c>
      <c r="B3316" s="165" t="s">
        <v>67</v>
      </c>
      <c r="C3316" s="166">
        <v>45678</v>
      </c>
      <c r="D3316">
        <v>-361.69</v>
      </c>
    </row>
    <row r="3317" spans="1:4" x14ac:dyDescent="0.35">
      <c r="A3317" s="165" t="s">
        <v>66</v>
      </c>
      <c r="B3317" s="165" t="s">
        <v>67</v>
      </c>
      <c r="C3317" s="166">
        <v>45709</v>
      </c>
      <c r="D3317">
        <v>-610.70000000000005</v>
      </c>
    </row>
    <row r="3318" spans="1:4" x14ac:dyDescent="0.35">
      <c r="A3318" s="165" t="s">
        <v>66</v>
      </c>
      <c r="B3318" s="165" t="s">
        <v>67</v>
      </c>
      <c r="C3318" s="166">
        <v>45737</v>
      </c>
      <c r="D3318">
        <v>-879.21</v>
      </c>
    </row>
    <row r="3319" spans="1:4" x14ac:dyDescent="0.35">
      <c r="A3319" s="165" t="s">
        <v>66</v>
      </c>
      <c r="B3319" s="165" t="s">
        <v>67</v>
      </c>
      <c r="C3319" s="166">
        <v>45768</v>
      </c>
      <c r="D3319">
        <v>-1029.51</v>
      </c>
    </row>
    <row r="3320" spans="1:4" x14ac:dyDescent="0.35">
      <c r="A3320" s="165" t="s">
        <v>66</v>
      </c>
      <c r="B3320" s="165" t="s">
        <v>67</v>
      </c>
      <c r="C3320" s="166">
        <v>45798</v>
      </c>
      <c r="D3320">
        <v>-981.77</v>
      </c>
    </row>
    <row r="3321" spans="1:4" x14ac:dyDescent="0.35">
      <c r="A3321" s="165" t="s">
        <v>66</v>
      </c>
      <c r="B3321" s="165" t="s">
        <v>67</v>
      </c>
      <c r="C3321" s="166">
        <v>45829</v>
      </c>
      <c r="D3321">
        <v>-429.85000000000008</v>
      </c>
    </row>
    <row r="3322" spans="1:4" x14ac:dyDescent="0.35">
      <c r="A3322" s="165" t="s">
        <v>66</v>
      </c>
      <c r="B3322" s="165" t="s">
        <v>67</v>
      </c>
      <c r="C3322" s="166">
        <v>45859</v>
      </c>
      <c r="D3322">
        <v>-887.44</v>
      </c>
    </row>
    <row r="3323" spans="1:4" x14ac:dyDescent="0.35">
      <c r="A3323" s="165" t="s">
        <v>66</v>
      </c>
      <c r="B3323" s="165" t="s">
        <v>67</v>
      </c>
      <c r="C3323" s="166">
        <v>45890</v>
      </c>
      <c r="D3323">
        <v>-1516.87</v>
      </c>
    </row>
    <row r="3324" spans="1:4" x14ac:dyDescent="0.35">
      <c r="A3324" s="165" t="s">
        <v>66</v>
      </c>
      <c r="B3324" s="165" t="s">
        <v>67</v>
      </c>
      <c r="C3324" s="166">
        <v>45921</v>
      </c>
      <c r="D3324">
        <v>-1268.01</v>
      </c>
    </row>
    <row r="3325" spans="1:4" x14ac:dyDescent="0.35">
      <c r="A3325" s="165" t="s">
        <v>66</v>
      </c>
      <c r="B3325" s="165" t="s">
        <v>67</v>
      </c>
      <c r="C3325" s="166">
        <v>45951</v>
      </c>
      <c r="D3325">
        <v>-1660.85</v>
      </c>
    </row>
    <row r="3326" spans="1:4" x14ac:dyDescent="0.35">
      <c r="A3326" s="165" t="s">
        <v>66</v>
      </c>
      <c r="B3326" s="165" t="s">
        <v>67</v>
      </c>
      <c r="C3326" s="166">
        <v>45991</v>
      </c>
      <c r="D3326">
        <v>-1900.71</v>
      </c>
    </row>
    <row r="3327" spans="1:4" x14ac:dyDescent="0.35">
      <c r="A3327" s="165" t="s">
        <v>66</v>
      </c>
      <c r="B3327" s="165" t="s">
        <v>67</v>
      </c>
      <c r="C3327" s="166">
        <v>46022</v>
      </c>
      <c r="D3327">
        <v>-575.14</v>
      </c>
    </row>
    <row r="3328" spans="1:4" x14ac:dyDescent="0.35">
      <c r="A3328" s="165" t="s">
        <v>66</v>
      </c>
      <c r="B3328" s="165" t="s">
        <v>67</v>
      </c>
      <c r="C3328" s="166">
        <v>45679</v>
      </c>
      <c r="D3328">
        <v>-752.04</v>
      </c>
    </row>
    <row r="3329" spans="1:4" x14ac:dyDescent="0.35">
      <c r="A3329" s="165" t="s">
        <v>66</v>
      </c>
      <c r="B3329" s="165" t="s">
        <v>67</v>
      </c>
      <c r="C3329" s="166">
        <v>45710</v>
      </c>
      <c r="D3329">
        <v>-1168.76</v>
      </c>
    </row>
    <row r="3330" spans="1:4" x14ac:dyDescent="0.35">
      <c r="A3330" s="165" t="s">
        <v>66</v>
      </c>
      <c r="B3330" s="165" t="s">
        <v>67</v>
      </c>
      <c r="C3330" s="166">
        <v>45738</v>
      </c>
      <c r="D3330">
        <v>-1200.94</v>
      </c>
    </row>
    <row r="3331" spans="1:4" x14ac:dyDescent="0.35">
      <c r="A3331" s="165" t="s">
        <v>66</v>
      </c>
      <c r="B3331" s="165" t="s">
        <v>67</v>
      </c>
      <c r="C3331" s="166">
        <v>45769</v>
      </c>
      <c r="D3331">
        <v>-1253.08</v>
      </c>
    </row>
    <row r="3332" spans="1:4" x14ac:dyDescent="0.35">
      <c r="A3332" s="165" t="s">
        <v>66</v>
      </c>
      <c r="B3332" s="165" t="s">
        <v>67</v>
      </c>
      <c r="C3332" s="166">
        <v>45799</v>
      </c>
      <c r="D3332">
        <v>-1798.04</v>
      </c>
    </row>
    <row r="3333" spans="1:4" x14ac:dyDescent="0.35">
      <c r="A3333" s="165" t="s">
        <v>66</v>
      </c>
      <c r="B3333" s="165" t="s">
        <v>67</v>
      </c>
      <c r="C3333" s="166">
        <v>45830</v>
      </c>
      <c r="D3333">
        <v>-498.92999999999984</v>
      </c>
    </row>
    <row r="3334" spans="1:4" x14ac:dyDescent="0.35">
      <c r="A3334" s="165" t="s">
        <v>66</v>
      </c>
      <c r="B3334" s="165" t="s">
        <v>67</v>
      </c>
      <c r="C3334" s="166">
        <v>45860</v>
      </c>
      <c r="D3334">
        <v>-978.13999999999987</v>
      </c>
    </row>
    <row r="3335" spans="1:4" x14ac:dyDescent="0.35">
      <c r="A3335" s="165" t="s">
        <v>66</v>
      </c>
      <c r="B3335" s="165" t="s">
        <v>67</v>
      </c>
      <c r="C3335" s="166">
        <v>45891</v>
      </c>
      <c r="D3335">
        <v>-1497.6899999999996</v>
      </c>
    </row>
    <row r="3336" spans="1:4" x14ac:dyDescent="0.35">
      <c r="A3336" s="165" t="s">
        <v>66</v>
      </c>
      <c r="B3336" s="165" t="s">
        <v>67</v>
      </c>
      <c r="C3336" s="166">
        <v>45922</v>
      </c>
      <c r="D3336">
        <v>-1467.5499999999997</v>
      </c>
    </row>
    <row r="3337" spans="1:4" x14ac:dyDescent="0.35">
      <c r="A3337" s="165" t="s">
        <v>66</v>
      </c>
      <c r="B3337" s="165" t="s">
        <v>67</v>
      </c>
      <c r="C3337" s="166">
        <v>45952</v>
      </c>
      <c r="D3337">
        <v>-143.6699999999997</v>
      </c>
    </row>
    <row r="3338" spans="1:4" x14ac:dyDescent="0.35">
      <c r="A3338" s="165" t="s">
        <v>66</v>
      </c>
      <c r="B3338" s="165" t="s">
        <v>67</v>
      </c>
      <c r="C3338" s="166">
        <v>45983</v>
      </c>
      <c r="D3338">
        <v>-432.06999999999971</v>
      </c>
    </row>
    <row r="3339" spans="1:4" x14ac:dyDescent="0.35">
      <c r="A3339" s="165" t="s">
        <v>66</v>
      </c>
      <c r="B3339" s="165" t="s">
        <v>67</v>
      </c>
      <c r="C3339" s="166">
        <v>46013</v>
      </c>
      <c r="D3339">
        <v>-355.74999999999972</v>
      </c>
    </row>
    <row r="3340" spans="1:4" x14ac:dyDescent="0.35">
      <c r="A3340" s="165" t="s">
        <v>66</v>
      </c>
      <c r="B3340" s="165" t="s">
        <v>67</v>
      </c>
      <c r="C3340" s="166">
        <v>45680</v>
      </c>
      <c r="D3340">
        <v>-945.74</v>
      </c>
    </row>
    <row r="3341" spans="1:4" x14ac:dyDescent="0.35">
      <c r="A3341" s="165" t="s">
        <v>66</v>
      </c>
      <c r="B3341" s="165" t="s">
        <v>67</v>
      </c>
      <c r="C3341" s="166">
        <v>45711</v>
      </c>
      <c r="D3341">
        <v>-774.13</v>
      </c>
    </row>
    <row r="3342" spans="1:4" x14ac:dyDescent="0.35">
      <c r="A3342" s="165" t="s">
        <v>66</v>
      </c>
      <c r="B3342" s="165" t="s">
        <v>67</v>
      </c>
      <c r="C3342" s="166">
        <v>45739</v>
      </c>
      <c r="D3342">
        <v>-1344.67</v>
      </c>
    </row>
    <row r="3343" spans="1:4" x14ac:dyDescent="0.35">
      <c r="A3343" s="165" t="s">
        <v>66</v>
      </c>
      <c r="B3343" s="165" t="s">
        <v>67</v>
      </c>
      <c r="C3343" s="166">
        <v>45770</v>
      </c>
      <c r="D3343">
        <v>-1752.14</v>
      </c>
    </row>
    <row r="3344" spans="1:4" x14ac:dyDescent="0.35">
      <c r="A3344" s="165" t="s">
        <v>66</v>
      </c>
      <c r="B3344" s="165" t="s">
        <v>67</v>
      </c>
      <c r="C3344" s="166">
        <v>45800</v>
      </c>
      <c r="D3344">
        <v>-601.80999999999995</v>
      </c>
    </row>
    <row r="3345" spans="1:4" x14ac:dyDescent="0.35">
      <c r="A3345" s="165" t="s">
        <v>66</v>
      </c>
      <c r="B3345" s="165" t="s">
        <v>67</v>
      </c>
      <c r="C3345" s="166">
        <v>45831</v>
      </c>
      <c r="D3345">
        <v>-1304.51</v>
      </c>
    </row>
    <row r="3346" spans="1:4" x14ac:dyDescent="0.35">
      <c r="A3346" s="165" t="s">
        <v>66</v>
      </c>
      <c r="B3346" s="165" t="s">
        <v>67</v>
      </c>
      <c r="C3346" s="166">
        <v>45861</v>
      </c>
      <c r="D3346">
        <v>-1614.02</v>
      </c>
    </row>
    <row r="3347" spans="1:4" x14ac:dyDescent="0.35">
      <c r="A3347" s="165" t="s">
        <v>66</v>
      </c>
      <c r="B3347" s="165" t="s">
        <v>67</v>
      </c>
      <c r="C3347" s="166">
        <v>45892</v>
      </c>
      <c r="D3347">
        <v>-3147.45</v>
      </c>
    </row>
    <row r="3348" spans="1:4" x14ac:dyDescent="0.35">
      <c r="A3348" s="165" t="s">
        <v>66</v>
      </c>
      <c r="B3348" s="165" t="s">
        <v>67</v>
      </c>
      <c r="C3348" s="166">
        <v>45923</v>
      </c>
      <c r="D3348">
        <v>-2203.8000000000002</v>
      </c>
    </row>
    <row r="3349" spans="1:4" x14ac:dyDescent="0.35">
      <c r="A3349" s="165" t="s">
        <v>66</v>
      </c>
      <c r="B3349" s="165" t="s">
        <v>67</v>
      </c>
      <c r="C3349" s="166">
        <v>45953</v>
      </c>
      <c r="D3349">
        <v>-2729.19</v>
      </c>
    </row>
    <row r="3350" spans="1:4" x14ac:dyDescent="0.35">
      <c r="A3350" s="165" t="s">
        <v>66</v>
      </c>
      <c r="B3350" s="165" t="s">
        <v>67</v>
      </c>
      <c r="C3350" s="166">
        <v>45984</v>
      </c>
      <c r="D3350">
        <v>-928.5</v>
      </c>
    </row>
    <row r="3351" spans="1:4" x14ac:dyDescent="0.35">
      <c r="A3351" s="165" t="s">
        <v>66</v>
      </c>
      <c r="B3351" s="165" t="s">
        <v>67</v>
      </c>
      <c r="C3351" s="166">
        <v>46014</v>
      </c>
      <c r="D3351">
        <v>-1138.74</v>
      </c>
    </row>
    <row r="3352" spans="1:4" x14ac:dyDescent="0.35">
      <c r="A3352" s="165" t="s">
        <v>66</v>
      </c>
      <c r="B3352" s="165" t="s">
        <v>67</v>
      </c>
      <c r="C3352" s="166">
        <v>45681</v>
      </c>
      <c r="D3352">
        <v>-1720.02</v>
      </c>
    </row>
    <row r="3353" spans="1:4" x14ac:dyDescent="0.35">
      <c r="A3353" s="165" t="s">
        <v>66</v>
      </c>
      <c r="B3353" s="165" t="s">
        <v>67</v>
      </c>
      <c r="C3353" s="166">
        <v>45712</v>
      </c>
      <c r="D3353">
        <v>-1988.56</v>
      </c>
    </row>
    <row r="3354" spans="1:4" x14ac:dyDescent="0.35">
      <c r="A3354" s="165" t="s">
        <v>66</v>
      </c>
      <c r="B3354" s="165" t="s">
        <v>67</v>
      </c>
      <c r="C3354" s="166">
        <v>45740</v>
      </c>
      <c r="D3354">
        <v>-2520.9899999999998</v>
      </c>
    </row>
    <row r="3355" spans="1:4" x14ac:dyDescent="0.35">
      <c r="A3355" s="165" t="s">
        <v>66</v>
      </c>
      <c r="B3355" s="165" t="s">
        <v>67</v>
      </c>
      <c r="C3355" s="166">
        <v>45771</v>
      </c>
      <c r="D3355">
        <v>-493.65</v>
      </c>
    </row>
    <row r="3356" spans="1:4" x14ac:dyDescent="0.35">
      <c r="A3356" s="165" t="s">
        <v>66</v>
      </c>
      <c r="B3356" s="165" t="s">
        <v>67</v>
      </c>
      <c r="C3356" s="166">
        <v>45801</v>
      </c>
      <c r="D3356">
        <v>-1081.75</v>
      </c>
    </row>
    <row r="3357" spans="1:4" x14ac:dyDescent="0.35">
      <c r="A3357" s="165" t="s">
        <v>66</v>
      </c>
      <c r="B3357" s="165" t="s">
        <v>67</v>
      </c>
      <c r="C3357" s="166">
        <v>45832</v>
      </c>
      <c r="D3357">
        <v>-1121.6199999999999</v>
      </c>
    </row>
    <row r="3358" spans="1:4" x14ac:dyDescent="0.35">
      <c r="A3358" s="165" t="s">
        <v>66</v>
      </c>
      <c r="B3358" s="165" t="s">
        <v>67</v>
      </c>
      <c r="C3358" s="166">
        <v>45862</v>
      </c>
      <c r="D3358">
        <v>-3153.55</v>
      </c>
    </row>
    <row r="3359" spans="1:4" x14ac:dyDescent="0.35">
      <c r="A3359" s="165" t="s">
        <v>66</v>
      </c>
      <c r="B3359" s="165" t="s">
        <v>67</v>
      </c>
      <c r="C3359" s="166">
        <v>45893</v>
      </c>
      <c r="D3359">
        <v>-4463.4799999999996</v>
      </c>
    </row>
    <row r="3360" spans="1:4" x14ac:dyDescent="0.35">
      <c r="A3360" s="165" t="s">
        <v>66</v>
      </c>
      <c r="B3360" s="165" t="s">
        <v>67</v>
      </c>
      <c r="C3360" s="166">
        <v>45924</v>
      </c>
      <c r="D3360">
        <v>-3397.15</v>
      </c>
    </row>
    <row r="3361" spans="1:4" x14ac:dyDescent="0.35">
      <c r="A3361" s="165" t="s">
        <v>66</v>
      </c>
      <c r="B3361" s="165" t="s">
        <v>67</v>
      </c>
      <c r="C3361" s="166">
        <v>45954</v>
      </c>
      <c r="D3361">
        <v>-1151.94</v>
      </c>
    </row>
    <row r="3362" spans="1:4" x14ac:dyDescent="0.35">
      <c r="A3362" s="165" t="s">
        <v>66</v>
      </c>
      <c r="B3362" s="165" t="s">
        <v>67</v>
      </c>
      <c r="C3362" s="166">
        <v>45985</v>
      </c>
      <c r="D3362">
        <v>-1743.44</v>
      </c>
    </row>
    <row r="3363" spans="1:4" x14ac:dyDescent="0.35">
      <c r="A3363" s="165" t="s">
        <v>66</v>
      </c>
      <c r="B3363" s="165" t="s">
        <v>67</v>
      </c>
      <c r="C3363" s="166">
        <v>46015</v>
      </c>
      <c r="D3363">
        <v>-1486.34</v>
      </c>
    </row>
    <row r="3364" spans="1:4" x14ac:dyDescent="0.35">
      <c r="A3364" s="165" t="s">
        <v>66</v>
      </c>
      <c r="B3364" s="165" t="s">
        <v>67</v>
      </c>
      <c r="C3364" s="166">
        <v>45682</v>
      </c>
      <c r="D3364">
        <v>-3921.34</v>
      </c>
    </row>
    <row r="3365" spans="1:4" x14ac:dyDescent="0.35">
      <c r="A3365" s="165" t="s">
        <v>66</v>
      </c>
      <c r="B3365" s="165" t="s">
        <v>67</v>
      </c>
      <c r="C3365" s="166">
        <v>45713</v>
      </c>
      <c r="D3365">
        <v>-4061.89</v>
      </c>
    </row>
    <row r="3366" spans="1:4" x14ac:dyDescent="0.35">
      <c r="A3366" s="165" t="s">
        <v>66</v>
      </c>
      <c r="B3366" s="165" t="s">
        <v>67</v>
      </c>
      <c r="C3366" s="166">
        <v>45741</v>
      </c>
      <c r="D3366">
        <v>-4762.3500000000004</v>
      </c>
    </row>
    <row r="3367" spans="1:4" x14ac:dyDescent="0.35">
      <c r="A3367" s="165" t="s">
        <v>66</v>
      </c>
      <c r="B3367" s="165" t="s">
        <v>67</v>
      </c>
      <c r="C3367" s="166">
        <v>45772</v>
      </c>
      <c r="D3367">
        <v>-692.51</v>
      </c>
    </row>
    <row r="3368" spans="1:4" x14ac:dyDescent="0.35">
      <c r="A3368" s="165" t="s">
        <v>66</v>
      </c>
      <c r="B3368" s="165" t="s">
        <v>67</v>
      </c>
      <c r="C3368" s="166">
        <v>45802</v>
      </c>
      <c r="D3368">
        <v>0</v>
      </c>
    </row>
    <row r="3369" spans="1:4" x14ac:dyDescent="0.35">
      <c r="A3369" s="165" t="s">
        <v>66</v>
      </c>
      <c r="B3369" s="165" t="s">
        <v>67</v>
      </c>
      <c r="C3369" s="166">
        <v>45833</v>
      </c>
      <c r="D3369">
        <v>0</v>
      </c>
    </row>
    <row r="3370" spans="1:4" x14ac:dyDescent="0.35">
      <c r="A3370" s="165" t="s">
        <v>66</v>
      </c>
      <c r="B3370" s="165" t="s">
        <v>67</v>
      </c>
      <c r="C3370" s="166">
        <v>45863</v>
      </c>
      <c r="D3370">
        <v>0</v>
      </c>
    </row>
    <row r="3371" spans="1:4" x14ac:dyDescent="0.35">
      <c r="A3371" s="165" t="s">
        <v>66</v>
      </c>
      <c r="B3371" s="165" t="s">
        <v>67</v>
      </c>
      <c r="C3371" s="166">
        <v>45894</v>
      </c>
      <c r="D3371">
        <v>0</v>
      </c>
    </row>
    <row r="3372" spans="1:4" x14ac:dyDescent="0.35">
      <c r="A3372" s="165" t="s">
        <v>66</v>
      </c>
      <c r="B3372" s="165" t="s">
        <v>67</v>
      </c>
      <c r="C3372" s="166">
        <v>45925</v>
      </c>
      <c r="D3372">
        <v>0</v>
      </c>
    </row>
    <row r="3373" spans="1:4" x14ac:dyDescent="0.35">
      <c r="A3373" s="165" t="s">
        <v>66</v>
      </c>
      <c r="B3373" s="165" t="s">
        <v>67</v>
      </c>
      <c r="C3373" s="166">
        <v>45955</v>
      </c>
      <c r="D3373">
        <v>0</v>
      </c>
    </row>
    <row r="3374" spans="1:4" x14ac:dyDescent="0.35">
      <c r="A3374" s="165" t="s">
        <v>66</v>
      </c>
      <c r="B3374" s="165" t="s">
        <v>67</v>
      </c>
      <c r="C3374" s="166">
        <v>45986</v>
      </c>
      <c r="D3374">
        <v>0</v>
      </c>
    </row>
    <row r="3375" spans="1:4" x14ac:dyDescent="0.35">
      <c r="A3375" s="165" t="s">
        <v>66</v>
      </c>
      <c r="B3375" s="165" t="s">
        <v>67</v>
      </c>
      <c r="C3375" s="166">
        <v>46016</v>
      </c>
      <c r="D3375">
        <v>0</v>
      </c>
    </row>
    <row r="3376" spans="1:4" x14ac:dyDescent="0.35">
      <c r="A3376" s="165" t="s">
        <v>66</v>
      </c>
      <c r="B3376" s="165" t="s">
        <v>67</v>
      </c>
      <c r="C3376" s="166">
        <v>45683</v>
      </c>
      <c r="D3376">
        <v>0</v>
      </c>
    </row>
    <row r="3377" spans="1:4" x14ac:dyDescent="0.35">
      <c r="A3377" s="165" t="s">
        <v>66</v>
      </c>
      <c r="B3377" s="165" t="s">
        <v>67</v>
      </c>
      <c r="C3377" s="166">
        <v>45714</v>
      </c>
      <c r="D3377">
        <v>0</v>
      </c>
    </row>
    <row r="3378" spans="1:4" x14ac:dyDescent="0.35">
      <c r="A3378" s="165" t="s">
        <v>66</v>
      </c>
      <c r="B3378" s="165" t="s">
        <v>67</v>
      </c>
      <c r="C3378" s="166">
        <v>45742</v>
      </c>
      <c r="D3378">
        <v>0</v>
      </c>
    </row>
    <row r="3379" spans="1:4" x14ac:dyDescent="0.35">
      <c r="A3379" s="165" t="s">
        <v>66</v>
      </c>
      <c r="B3379" s="165" t="s">
        <v>67</v>
      </c>
      <c r="C3379" s="166">
        <v>45773</v>
      </c>
      <c r="D3379">
        <v>0</v>
      </c>
    </row>
    <row r="3380" spans="1:4" x14ac:dyDescent="0.35">
      <c r="A3380" s="165" t="s">
        <v>66</v>
      </c>
      <c r="B3380" s="165" t="s">
        <v>67</v>
      </c>
      <c r="C3380" s="166">
        <v>45803</v>
      </c>
      <c r="D3380">
        <v>0</v>
      </c>
    </row>
    <row r="3381" spans="1:4" x14ac:dyDescent="0.35">
      <c r="A3381" s="165" t="s">
        <v>66</v>
      </c>
      <c r="B3381" s="165" t="s">
        <v>67</v>
      </c>
      <c r="C3381" s="166">
        <v>45834</v>
      </c>
      <c r="D3381">
        <v>0</v>
      </c>
    </row>
    <row r="3382" spans="1:4" x14ac:dyDescent="0.35">
      <c r="A3382" s="165" t="s">
        <v>66</v>
      </c>
      <c r="B3382" s="165" t="s">
        <v>67</v>
      </c>
      <c r="C3382" s="166">
        <v>45864</v>
      </c>
      <c r="D3382">
        <v>0</v>
      </c>
    </row>
    <row r="3383" spans="1:4" x14ac:dyDescent="0.35">
      <c r="A3383" s="165" t="s">
        <v>66</v>
      </c>
      <c r="B3383" s="165" t="s">
        <v>67</v>
      </c>
      <c r="C3383" s="166">
        <v>45895</v>
      </c>
      <c r="D3383">
        <v>0</v>
      </c>
    </row>
    <row r="3384" spans="1:4" x14ac:dyDescent="0.35">
      <c r="A3384" s="165" t="s">
        <v>66</v>
      </c>
      <c r="B3384" s="165" t="s">
        <v>67</v>
      </c>
      <c r="C3384" s="166">
        <v>45926</v>
      </c>
      <c r="D3384">
        <v>0</v>
      </c>
    </row>
    <row r="3385" spans="1:4" x14ac:dyDescent="0.35">
      <c r="A3385" s="165" t="s">
        <v>66</v>
      </c>
      <c r="B3385" s="165" t="s">
        <v>67</v>
      </c>
      <c r="C3385" s="166">
        <v>45956</v>
      </c>
      <c r="D3385">
        <v>0</v>
      </c>
    </row>
    <row r="3386" spans="1:4" x14ac:dyDescent="0.35">
      <c r="A3386" s="165" t="s">
        <v>66</v>
      </c>
      <c r="B3386" s="165" t="s">
        <v>67</v>
      </c>
      <c r="C3386" s="166">
        <v>45987</v>
      </c>
      <c r="D3386">
        <v>0</v>
      </c>
    </row>
    <row r="3387" spans="1:4" x14ac:dyDescent="0.35">
      <c r="A3387" s="165" t="s">
        <v>66</v>
      </c>
      <c r="B3387" s="165" t="s">
        <v>67</v>
      </c>
      <c r="C3387" s="166">
        <v>46017</v>
      </c>
      <c r="D3387">
        <v>0</v>
      </c>
    </row>
    <row r="3388" spans="1:4" x14ac:dyDescent="0.35">
      <c r="A3388" s="165" t="s">
        <v>66</v>
      </c>
      <c r="B3388" s="165" t="s">
        <v>67</v>
      </c>
      <c r="C3388" s="166">
        <v>45684</v>
      </c>
      <c r="D3388">
        <v>0</v>
      </c>
    </row>
    <row r="3389" spans="1:4" x14ac:dyDescent="0.35">
      <c r="A3389" s="165" t="s">
        <v>66</v>
      </c>
      <c r="B3389" s="165" t="s">
        <v>67</v>
      </c>
      <c r="C3389" s="166">
        <v>45715</v>
      </c>
      <c r="D3389">
        <v>0</v>
      </c>
    </row>
    <row r="3390" spans="1:4" x14ac:dyDescent="0.35">
      <c r="A3390" s="165" t="s">
        <v>66</v>
      </c>
      <c r="B3390" s="165" t="s">
        <v>67</v>
      </c>
      <c r="C3390" s="166">
        <v>45743</v>
      </c>
      <c r="D3390">
        <v>0</v>
      </c>
    </row>
    <row r="3391" spans="1:4" x14ac:dyDescent="0.35">
      <c r="A3391" s="165" t="s">
        <v>66</v>
      </c>
      <c r="B3391" s="165" t="s">
        <v>67</v>
      </c>
      <c r="C3391" s="166">
        <v>45774</v>
      </c>
      <c r="D3391">
        <v>0</v>
      </c>
    </row>
    <row r="3392" spans="1:4" x14ac:dyDescent="0.35">
      <c r="A3392" s="165" t="s">
        <v>66</v>
      </c>
      <c r="B3392" s="165" t="s">
        <v>67</v>
      </c>
      <c r="C3392" s="166">
        <v>45804</v>
      </c>
      <c r="D3392">
        <v>0</v>
      </c>
    </row>
    <row r="3393" spans="1:4" x14ac:dyDescent="0.35">
      <c r="A3393" s="165" t="s">
        <v>66</v>
      </c>
      <c r="B3393" s="165" t="s">
        <v>67</v>
      </c>
      <c r="C3393" s="166">
        <v>45835</v>
      </c>
      <c r="D3393">
        <v>0</v>
      </c>
    </row>
    <row r="3394" spans="1:4" x14ac:dyDescent="0.35">
      <c r="A3394" s="165" t="s">
        <v>66</v>
      </c>
      <c r="B3394" s="165" t="s">
        <v>67</v>
      </c>
      <c r="C3394" s="166">
        <v>45865</v>
      </c>
      <c r="D3394">
        <v>0</v>
      </c>
    </row>
    <row r="3395" spans="1:4" x14ac:dyDescent="0.35">
      <c r="A3395" s="165" t="s">
        <v>66</v>
      </c>
      <c r="B3395" s="165" t="s">
        <v>67</v>
      </c>
      <c r="C3395" s="166">
        <v>45896</v>
      </c>
      <c r="D3395">
        <v>0</v>
      </c>
    </row>
    <row r="3396" spans="1:4" x14ac:dyDescent="0.35">
      <c r="A3396" s="165" t="s">
        <v>66</v>
      </c>
      <c r="B3396" s="165" t="s">
        <v>67</v>
      </c>
      <c r="C3396" s="166">
        <v>45927</v>
      </c>
      <c r="D3396">
        <v>0</v>
      </c>
    </row>
    <row r="3397" spans="1:4" x14ac:dyDescent="0.35">
      <c r="A3397" s="165" t="s">
        <v>66</v>
      </c>
      <c r="B3397" s="165" t="s">
        <v>67</v>
      </c>
      <c r="C3397" s="166">
        <v>45957</v>
      </c>
      <c r="D3397">
        <v>0</v>
      </c>
    </row>
    <row r="3398" spans="1:4" x14ac:dyDescent="0.35">
      <c r="A3398" s="165" t="s">
        <v>66</v>
      </c>
      <c r="B3398" s="165" t="s">
        <v>67</v>
      </c>
      <c r="C3398" s="166">
        <v>45988</v>
      </c>
      <c r="D3398">
        <v>0</v>
      </c>
    </row>
    <row r="3399" spans="1:4" x14ac:dyDescent="0.35">
      <c r="A3399" s="165" t="s">
        <v>66</v>
      </c>
      <c r="B3399" s="165" t="s">
        <v>67</v>
      </c>
      <c r="C3399" s="166">
        <v>46018</v>
      </c>
      <c r="D3399">
        <v>0</v>
      </c>
    </row>
    <row r="3400" spans="1:4" x14ac:dyDescent="0.35">
      <c r="A3400" s="165" t="s">
        <v>68</v>
      </c>
      <c r="B3400" s="165" t="s">
        <v>69</v>
      </c>
      <c r="C3400" s="166">
        <v>45676</v>
      </c>
      <c r="D3400">
        <v>0</v>
      </c>
    </row>
    <row r="3401" spans="1:4" x14ac:dyDescent="0.35">
      <c r="A3401" s="165" t="s">
        <v>68</v>
      </c>
      <c r="B3401" s="165" t="s">
        <v>69</v>
      </c>
      <c r="C3401" s="166">
        <v>45707</v>
      </c>
      <c r="D3401">
        <v>0</v>
      </c>
    </row>
    <row r="3402" spans="1:4" x14ac:dyDescent="0.35">
      <c r="A3402" s="165" t="s">
        <v>68</v>
      </c>
      <c r="B3402" s="165" t="s">
        <v>69</v>
      </c>
      <c r="C3402" s="166">
        <v>45735</v>
      </c>
      <c r="D3402">
        <v>0</v>
      </c>
    </row>
    <row r="3403" spans="1:4" x14ac:dyDescent="0.35">
      <c r="A3403" s="165" t="s">
        <v>68</v>
      </c>
      <c r="B3403" s="165" t="s">
        <v>69</v>
      </c>
      <c r="C3403" s="166">
        <v>45766</v>
      </c>
      <c r="D3403">
        <v>0</v>
      </c>
    </row>
    <row r="3404" spans="1:4" x14ac:dyDescent="0.35">
      <c r="A3404" s="165" t="s">
        <v>68</v>
      </c>
      <c r="B3404" s="165" t="s">
        <v>69</v>
      </c>
      <c r="C3404" s="166">
        <v>45796</v>
      </c>
      <c r="D3404">
        <v>0</v>
      </c>
    </row>
    <row r="3405" spans="1:4" x14ac:dyDescent="0.35">
      <c r="A3405" s="165" t="s">
        <v>68</v>
      </c>
      <c r="B3405" s="165" t="s">
        <v>69</v>
      </c>
      <c r="C3405" s="166">
        <v>45827</v>
      </c>
      <c r="D3405">
        <v>0</v>
      </c>
    </row>
    <row r="3406" spans="1:4" x14ac:dyDescent="0.35">
      <c r="A3406" s="165" t="s">
        <v>68</v>
      </c>
      <c r="B3406" s="165" t="s">
        <v>69</v>
      </c>
      <c r="C3406" s="166">
        <v>45857</v>
      </c>
      <c r="D3406">
        <v>0</v>
      </c>
    </row>
    <row r="3407" spans="1:4" x14ac:dyDescent="0.35">
      <c r="A3407" s="165" t="s">
        <v>68</v>
      </c>
      <c r="B3407" s="165" t="s">
        <v>69</v>
      </c>
      <c r="C3407" s="166">
        <v>45888</v>
      </c>
      <c r="D3407">
        <v>0</v>
      </c>
    </row>
    <row r="3408" spans="1:4" x14ac:dyDescent="0.35">
      <c r="A3408" s="165" t="s">
        <v>68</v>
      </c>
      <c r="B3408" s="165" t="s">
        <v>69</v>
      </c>
      <c r="C3408" s="166">
        <v>45919</v>
      </c>
      <c r="D3408">
        <v>0</v>
      </c>
    </row>
    <row r="3409" spans="1:4" x14ac:dyDescent="0.35">
      <c r="A3409" s="165" t="s">
        <v>68</v>
      </c>
      <c r="B3409" s="165" t="s">
        <v>69</v>
      </c>
      <c r="C3409" s="166">
        <v>45949</v>
      </c>
      <c r="D3409">
        <v>0</v>
      </c>
    </row>
    <row r="3410" spans="1:4" x14ac:dyDescent="0.35">
      <c r="A3410" s="165" t="s">
        <v>68</v>
      </c>
      <c r="B3410" s="165" t="s">
        <v>69</v>
      </c>
      <c r="C3410" s="166">
        <v>45980</v>
      </c>
      <c r="D3410">
        <v>0</v>
      </c>
    </row>
    <row r="3411" spans="1:4" x14ac:dyDescent="0.35">
      <c r="A3411" s="165" t="s">
        <v>68</v>
      </c>
      <c r="B3411" s="165" t="s">
        <v>69</v>
      </c>
      <c r="C3411" s="166">
        <v>46010</v>
      </c>
      <c r="D3411">
        <v>0</v>
      </c>
    </row>
    <row r="3412" spans="1:4" x14ac:dyDescent="0.35">
      <c r="A3412" s="165" t="s">
        <v>68</v>
      </c>
      <c r="B3412" s="165" t="s">
        <v>69</v>
      </c>
      <c r="C3412" s="166">
        <v>45677</v>
      </c>
      <c r="D3412">
        <v>0</v>
      </c>
    </row>
    <row r="3413" spans="1:4" x14ac:dyDescent="0.35">
      <c r="A3413" s="165" t="s">
        <v>68</v>
      </c>
      <c r="B3413" s="165" t="s">
        <v>69</v>
      </c>
      <c r="C3413" s="166">
        <v>45708</v>
      </c>
      <c r="D3413">
        <v>400</v>
      </c>
    </row>
    <row r="3414" spans="1:4" x14ac:dyDescent="0.35">
      <c r="A3414" s="165" t="s">
        <v>68</v>
      </c>
      <c r="B3414" s="165" t="s">
        <v>69</v>
      </c>
      <c r="C3414" s="166">
        <v>45736</v>
      </c>
      <c r="D3414">
        <v>0</v>
      </c>
    </row>
    <row r="3415" spans="1:4" x14ac:dyDescent="0.35">
      <c r="A3415" s="165" t="s">
        <v>68</v>
      </c>
      <c r="B3415" s="165" t="s">
        <v>69</v>
      </c>
      <c r="C3415" s="166">
        <v>45767</v>
      </c>
      <c r="D3415">
        <v>0</v>
      </c>
    </row>
    <row r="3416" spans="1:4" x14ac:dyDescent="0.35">
      <c r="A3416" s="165" t="s">
        <v>68</v>
      </c>
      <c r="B3416" s="165" t="s">
        <v>69</v>
      </c>
      <c r="C3416" s="166">
        <v>45797</v>
      </c>
      <c r="D3416">
        <v>0</v>
      </c>
    </row>
    <row r="3417" spans="1:4" x14ac:dyDescent="0.35">
      <c r="A3417" s="165" t="s">
        <v>68</v>
      </c>
      <c r="B3417" s="165" t="s">
        <v>69</v>
      </c>
      <c r="C3417" s="166">
        <v>45828</v>
      </c>
      <c r="D3417">
        <v>0</v>
      </c>
    </row>
    <row r="3418" spans="1:4" x14ac:dyDescent="0.35">
      <c r="A3418" s="165" t="s">
        <v>68</v>
      </c>
      <c r="B3418" s="165" t="s">
        <v>69</v>
      </c>
      <c r="C3418" s="166">
        <v>45858</v>
      </c>
      <c r="D3418">
        <v>0</v>
      </c>
    </row>
    <row r="3419" spans="1:4" x14ac:dyDescent="0.35">
      <c r="A3419" s="165" t="s">
        <v>68</v>
      </c>
      <c r="B3419" s="165" t="s">
        <v>69</v>
      </c>
      <c r="C3419" s="166">
        <v>45889</v>
      </c>
      <c r="D3419">
        <v>0</v>
      </c>
    </row>
    <row r="3420" spans="1:4" x14ac:dyDescent="0.35">
      <c r="A3420" s="165" t="s">
        <v>68</v>
      </c>
      <c r="B3420" s="165" t="s">
        <v>69</v>
      </c>
      <c r="C3420" s="166">
        <v>45920</v>
      </c>
      <c r="D3420">
        <v>0</v>
      </c>
    </row>
    <row r="3421" spans="1:4" x14ac:dyDescent="0.35">
      <c r="A3421" s="165" t="s">
        <v>68</v>
      </c>
      <c r="B3421" s="165" t="s">
        <v>69</v>
      </c>
      <c r="C3421" s="166">
        <v>45950</v>
      </c>
      <c r="D3421">
        <v>0</v>
      </c>
    </row>
    <row r="3422" spans="1:4" x14ac:dyDescent="0.35">
      <c r="A3422" s="165" t="s">
        <v>68</v>
      </c>
      <c r="B3422" s="165" t="s">
        <v>69</v>
      </c>
      <c r="C3422" s="166">
        <v>45981</v>
      </c>
      <c r="D3422">
        <v>0</v>
      </c>
    </row>
    <row r="3423" spans="1:4" x14ac:dyDescent="0.35">
      <c r="A3423" s="165" t="s">
        <v>68</v>
      </c>
      <c r="B3423" s="165" t="s">
        <v>69</v>
      </c>
      <c r="C3423" s="166">
        <v>46011</v>
      </c>
      <c r="D3423">
        <v>0</v>
      </c>
    </row>
    <row r="3424" spans="1:4" x14ac:dyDescent="0.35">
      <c r="A3424" s="165" t="s">
        <v>68</v>
      </c>
      <c r="B3424" s="165" t="s">
        <v>69</v>
      </c>
      <c r="C3424" s="166">
        <v>45678</v>
      </c>
      <c r="D3424">
        <v>0</v>
      </c>
    </row>
    <row r="3425" spans="1:4" x14ac:dyDescent="0.35">
      <c r="A3425" s="165" t="s">
        <v>68</v>
      </c>
      <c r="B3425" s="165" t="s">
        <v>69</v>
      </c>
      <c r="C3425" s="166">
        <v>45709</v>
      </c>
      <c r="D3425">
        <v>0</v>
      </c>
    </row>
    <row r="3426" spans="1:4" x14ac:dyDescent="0.35">
      <c r="A3426" s="165" t="s">
        <v>68</v>
      </c>
      <c r="B3426" s="165" t="s">
        <v>69</v>
      </c>
      <c r="C3426" s="166">
        <v>45737</v>
      </c>
      <c r="D3426">
        <v>0</v>
      </c>
    </row>
    <row r="3427" spans="1:4" x14ac:dyDescent="0.35">
      <c r="A3427" s="165" t="s">
        <v>68</v>
      </c>
      <c r="B3427" s="165" t="s">
        <v>69</v>
      </c>
      <c r="C3427" s="166">
        <v>45768</v>
      </c>
      <c r="D3427">
        <v>0</v>
      </c>
    </row>
    <row r="3428" spans="1:4" x14ac:dyDescent="0.35">
      <c r="A3428" s="165" t="s">
        <v>68</v>
      </c>
      <c r="B3428" s="165" t="s">
        <v>69</v>
      </c>
      <c r="C3428" s="166">
        <v>45798</v>
      </c>
      <c r="D3428">
        <v>0</v>
      </c>
    </row>
    <row r="3429" spans="1:4" x14ac:dyDescent="0.35">
      <c r="A3429" s="165" t="s">
        <v>68</v>
      </c>
      <c r="B3429" s="165" t="s">
        <v>69</v>
      </c>
      <c r="C3429" s="166">
        <v>45829</v>
      </c>
      <c r="D3429">
        <v>0</v>
      </c>
    </row>
    <row r="3430" spans="1:4" x14ac:dyDescent="0.35">
      <c r="A3430" s="165" t="s">
        <v>68</v>
      </c>
      <c r="B3430" s="165" t="s">
        <v>69</v>
      </c>
      <c r="C3430" s="166">
        <v>45859</v>
      </c>
      <c r="D3430">
        <v>0</v>
      </c>
    </row>
    <row r="3431" spans="1:4" x14ac:dyDescent="0.35">
      <c r="A3431" s="165" t="s">
        <v>68</v>
      </c>
      <c r="B3431" s="165" t="s">
        <v>69</v>
      </c>
      <c r="C3431" s="166">
        <v>45890</v>
      </c>
      <c r="D3431">
        <v>0</v>
      </c>
    </row>
    <row r="3432" spans="1:4" x14ac:dyDescent="0.35">
      <c r="A3432" s="165" t="s">
        <v>68</v>
      </c>
      <c r="B3432" s="165" t="s">
        <v>69</v>
      </c>
      <c r="C3432" s="166">
        <v>45921</v>
      </c>
      <c r="D3432">
        <v>0</v>
      </c>
    </row>
    <row r="3433" spans="1:4" x14ac:dyDescent="0.35">
      <c r="A3433" s="165" t="s">
        <v>68</v>
      </c>
      <c r="B3433" s="165" t="s">
        <v>69</v>
      </c>
      <c r="C3433" s="166">
        <v>45951</v>
      </c>
      <c r="D3433">
        <v>0</v>
      </c>
    </row>
    <row r="3434" spans="1:4" x14ac:dyDescent="0.35">
      <c r="A3434" s="165" t="s">
        <v>68</v>
      </c>
      <c r="B3434" s="165" t="s">
        <v>69</v>
      </c>
      <c r="C3434" s="166">
        <v>45991</v>
      </c>
      <c r="D3434">
        <v>0</v>
      </c>
    </row>
    <row r="3435" spans="1:4" x14ac:dyDescent="0.35">
      <c r="A3435" s="165" t="s">
        <v>68</v>
      </c>
      <c r="B3435" s="165" t="s">
        <v>69</v>
      </c>
      <c r="C3435" s="166">
        <v>46022</v>
      </c>
      <c r="D3435">
        <v>0</v>
      </c>
    </row>
    <row r="3436" spans="1:4" x14ac:dyDescent="0.35">
      <c r="A3436" s="165" t="s">
        <v>68</v>
      </c>
      <c r="B3436" s="165" t="s">
        <v>69</v>
      </c>
      <c r="C3436" s="166">
        <v>45679</v>
      </c>
      <c r="D3436">
        <v>0</v>
      </c>
    </row>
    <row r="3437" spans="1:4" x14ac:dyDescent="0.35">
      <c r="A3437" s="165" t="s">
        <v>68</v>
      </c>
      <c r="B3437" s="165" t="s">
        <v>69</v>
      </c>
      <c r="C3437" s="166">
        <v>45710</v>
      </c>
      <c r="D3437">
        <v>0</v>
      </c>
    </row>
    <row r="3438" spans="1:4" x14ac:dyDescent="0.35">
      <c r="A3438" s="165" t="s">
        <v>68</v>
      </c>
      <c r="B3438" s="165" t="s">
        <v>69</v>
      </c>
      <c r="C3438" s="166">
        <v>45738</v>
      </c>
      <c r="D3438">
        <v>0</v>
      </c>
    </row>
    <row r="3439" spans="1:4" x14ac:dyDescent="0.35">
      <c r="A3439" s="165" t="s">
        <v>68</v>
      </c>
      <c r="B3439" s="165" t="s">
        <v>69</v>
      </c>
      <c r="C3439" s="166">
        <v>45769</v>
      </c>
      <c r="D3439">
        <v>0</v>
      </c>
    </row>
    <row r="3440" spans="1:4" x14ac:dyDescent="0.35">
      <c r="A3440" s="165" t="s">
        <v>68</v>
      </c>
      <c r="B3440" s="165" t="s">
        <v>69</v>
      </c>
      <c r="C3440" s="166">
        <v>45799</v>
      </c>
      <c r="D3440">
        <v>0</v>
      </c>
    </row>
    <row r="3441" spans="1:4" x14ac:dyDescent="0.35">
      <c r="A3441" s="165" t="s">
        <v>68</v>
      </c>
      <c r="B3441" s="165" t="s">
        <v>69</v>
      </c>
      <c r="C3441" s="166">
        <v>45830</v>
      </c>
      <c r="D3441">
        <v>0</v>
      </c>
    </row>
    <row r="3442" spans="1:4" x14ac:dyDescent="0.35">
      <c r="A3442" s="165" t="s">
        <v>68</v>
      </c>
      <c r="B3442" s="165" t="s">
        <v>69</v>
      </c>
      <c r="C3442" s="166">
        <v>45860</v>
      </c>
      <c r="D3442">
        <v>0</v>
      </c>
    </row>
    <row r="3443" spans="1:4" x14ac:dyDescent="0.35">
      <c r="A3443" s="165" t="s">
        <v>68</v>
      </c>
      <c r="B3443" s="165" t="s">
        <v>69</v>
      </c>
      <c r="C3443" s="166">
        <v>45891</v>
      </c>
      <c r="D3443">
        <v>0</v>
      </c>
    </row>
    <row r="3444" spans="1:4" x14ac:dyDescent="0.35">
      <c r="A3444" s="165" t="s">
        <v>68</v>
      </c>
      <c r="B3444" s="165" t="s">
        <v>69</v>
      </c>
      <c r="C3444" s="166">
        <v>45922</v>
      </c>
      <c r="D3444">
        <v>0</v>
      </c>
    </row>
    <row r="3445" spans="1:4" x14ac:dyDescent="0.35">
      <c r="A3445" s="165" t="s">
        <v>68</v>
      </c>
      <c r="B3445" s="165" t="s">
        <v>69</v>
      </c>
      <c r="C3445" s="166">
        <v>45952</v>
      </c>
      <c r="D3445">
        <v>0</v>
      </c>
    </row>
    <row r="3446" spans="1:4" x14ac:dyDescent="0.35">
      <c r="A3446" s="165" t="s">
        <v>68</v>
      </c>
      <c r="B3446" s="165" t="s">
        <v>69</v>
      </c>
      <c r="C3446" s="166">
        <v>45983</v>
      </c>
      <c r="D3446">
        <v>0</v>
      </c>
    </row>
    <row r="3447" spans="1:4" x14ac:dyDescent="0.35">
      <c r="A3447" s="165" t="s">
        <v>68</v>
      </c>
      <c r="B3447" s="165" t="s">
        <v>69</v>
      </c>
      <c r="C3447" s="166">
        <v>46013</v>
      </c>
      <c r="D3447">
        <v>0</v>
      </c>
    </row>
    <row r="3448" spans="1:4" x14ac:dyDescent="0.35">
      <c r="A3448" s="165" t="s">
        <v>68</v>
      </c>
      <c r="B3448" s="165" t="s">
        <v>69</v>
      </c>
      <c r="C3448" s="166">
        <v>45680</v>
      </c>
      <c r="D3448">
        <v>0</v>
      </c>
    </row>
    <row r="3449" spans="1:4" x14ac:dyDescent="0.35">
      <c r="A3449" s="165" t="s">
        <v>68</v>
      </c>
      <c r="B3449" s="165" t="s">
        <v>69</v>
      </c>
      <c r="C3449" s="166">
        <v>45711</v>
      </c>
      <c r="D3449">
        <v>0</v>
      </c>
    </row>
    <row r="3450" spans="1:4" x14ac:dyDescent="0.35">
      <c r="A3450" s="165" t="s">
        <v>68</v>
      </c>
      <c r="B3450" s="165" t="s">
        <v>69</v>
      </c>
      <c r="C3450" s="166">
        <v>45739</v>
      </c>
      <c r="D3450">
        <v>0</v>
      </c>
    </row>
    <row r="3451" spans="1:4" x14ac:dyDescent="0.35">
      <c r="A3451" s="165" t="s">
        <v>68</v>
      </c>
      <c r="B3451" s="165" t="s">
        <v>69</v>
      </c>
      <c r="C3451" s="166">
        <v>45770</v>
      </c>
      <c r="D3451">
        <v>0</v>
      </c>
    </row>
    <row r="3452" spans="1:4" x14ac:dyDescent="0.35">
      <c r="A3452" s="165" t="s">
        <v>68</v>
      </c>
      <c r="B3452" s="165" t="s">
        <v>69</v>
      </c>
      <c r="C3452" s="166">
        <v>45800</v>
      </c>
      <c r="D3452">
        <v>0</v>
      </c>
    </row>
    <row r="3453" spans="1:4" x14ac:dyDescent="0.35">
      <c r="A3453" s="165" t="s">
        <v>68</v>
      </c>
      <c r="B3453" s="165" t="s">
        <v>69</v>
      </c>
      <c r="C3453" s="166">
        <v>45831</v>
      </c>
      <c r="D3453">
        <v>0</v>
      </c>
    </row>
    <row r="3454" spans="1:4" x14ac:dyDescent="0.35">
      <c r="A3454" s="165" t="s">
        <v>68</v>
      </c>
      <c r="B3454" s="165" t="s">
        <v>69</v>
      </c>
      <c r="C3454" s="166">
        <v>45861</v>
      </c>
      <c r="D3454">
        <v>0</v>
      </c>
    </row>
    <row r="3455" spans="1:4" x14ac:dyDescent="0.35">
      <c r="A3455" s="165" t="s">
        <v>68</v>
      </c>
      <c r="B3455" s="165" t="s">
        <v>69</v>
      </c>
      <c r="C3455" s="166">
        <v>45892</v>
      </c>
      <c r="D3455">
        <v>0</v>
      </c>
    </row>
    <row r="3456" spans="1:4" x14ac:dyDescent="0.35">
      <c r="A3456" s="165" t="s">
        <v>68</v>
      </c>
      <c r="B3456" s="165" t="s">
        <v>69</v>
      </c>
      <c r="C3456" s="166">
        <v>45923</v>
      </c>
      <c r="D3456">
        <v>0</v>
      </c>
    </row>
    <row r="3457" spans="1:4" x14ac:dyDescent="0.35">
      <c r="A3457" s="165" t="s">
        <v>68</v>
      </c>
      <c r="B3457" s="165" t="s">
        <v>69</v>
      </c>
      <c r="C3457" s="166">
        <v>45953</v>
      </c>
      <c r="D3457">
        <v>0</v>
      </c>
    </row>
    <row r="3458" spans="1:4" x14ac:dyDescent="0.35">
      <c r="A3458" s="165" t="s">
        <v>68</v>
      </c>
      <c r="B3458" s="165" t="s">
        <v>69</v>
      </c>
      <c r="C3458" s="166">
        <v>45984</v>
      </c>
      <c r="D3458">
        <v>0</v>
      </c>
    </row>
    <row r="3459" spans="1:4" x14ac:dyDescent="0.35">
      <c r="A3459" s="165" t="s">
        <v>68</v>
      </c>
      <c r="B3459" s="165" t="s">
        <v>69</v>
      </c>
      <c r="C3459" s="166">
        <v>46014</v>
      </c>
      <c r="D3459">
        <v>0</v>
      </c>
    </row>
    <row r="3460" spans="1:4" x14ac:dyDescent="0.35">
      <c r="A3460" s="165" t="s">
        <v>68</v>
      </c>
      <c r="B3460" s="165" t="s">
        <v>69</v>
      </c>
      <c r="C3460" s="166">
        <v>45681</v>
      </c>
      <c r="D3460">
        <v>0</v>
      </c>
    </row>
    <row r="3461" spans="1:4" x14ac:dyDescent="0.35">
      <c r="A3461" s="165" t="s">
        <v>68</v>
      </c>
      <c r="B3461" s="165" t="s">
        <v>69</v>
      </c>
      <c r="C3461" s="166">
        <v>45712</v>
      </c>
      <c r="D3461">
        <v>0</v>
      </c>
    </row>
    <row r="3462" spans="1:4" x14ac:dyDescent="0.35">
      <c r="A3462" s="165" t="s">
        <v>68</v>
      </c>
      <c r="B3462" s="165" t="s">
        <v>69</v>
      </c>
      <c r="C3462" s="166">
        <v>45740</v>
      </c>
      <c r="D3462">
        <v>0</v>
      </c>
    </row>
    <row r="3463" spans="1:4" x14ac:dyDescent="0.35">
      <c r="A3463" s="165" t="s">
        <v>68</v>
      </c>
      <c r="B3463" s="165" t="s">
        <v>69</v>
      </c>
      <c r="C3463" s="166">
        <v>45771</v>
      </c>
      <c r="D3463">
        <v>0</v>
      </c>
    </row>
    <row r="3464" spans="1:4" x14ac:dyDescent="0.35">
      <c r="A3464" s="165" t="s">
        <v>68</v>
      </c>
      <c r="B3464" s="165" t="s">
        <v>69</v>
      </c>
      <c r="C3464" s="166">
        <v>45801</v>
      </c>
      <c r="D3464">
        <v>0</v>
      </c>
    </row>
    <row r="3465" spans="1:4" x14ac:dyDescent="0.35">
      <c r="A3465" s="165" t="s">
        <v>68</v>
      </c>
      <c r="B3465" s="165" t="s">
        <v>69</v>
      </c>
      <c r="C3465" s="166">
        <v>45832</v>
      </c>
      <c r="D3465">
        <v>0</v>
      </c>
    </row>
    <row r="3466" spans="1:4" x14ac:dyDescent="0.35">
      <c r="A3466" s="165" t="s">
        <v>68</v>
      </c>
      <c r="B3466" s="165" t="s">
        <v>69</v>
      </c>
      <c r="C3466" s="166">
        <v>45862</v>
      </c>
      <c r="D3466">
        <v>0</v>
      </c>
    </row>
    <row r="3467" spans="1:4" x14ac:dyDescent="0.35">
      <c r="A3467" s="165" t="s">
        <v>68</v>
      </c>
      <c r="B3467" s="165" t="s">
        <v>69</v>
      </c>
      <c r="C3467" s="166">
        <v>45893</v>
      </c>
      <c r="D3467">
        <v>0</v>
      </c>
    </row>
    <row r="3468" spans="1:4" x14ac:dyDescent="0.35">
      <c r="A3468" s="165" t="s">
        <v>68</v>
      </c>
      <c r="B3468" s="165" t="s">
        <v>69</v>
      </c>
      <c r="C3468" s="166">
        <v>45924</v>
      </c>
      <c r="D3468">
        <v>0</v>
      </c>
    </row>
    <row r="3469" spans="1:4" x14ac:dyDescent="0.35">
      <c r="A3469" s="165" t="s">
        <v>68</v>
      </c>
      <c r="B3469" s="165" t="s">
        <v>69</v>
      </c>
      <c r="C3469" s="166">
        <v>45954</v>
      </c>
      <c r="D3469">
        <v>0</v>
      </c>
    </row>
    <row r="3470" spans="1:4" x14ac:dyDescent="0.35">
      <c r="A3470" s="165" t="s">
        <v>68</v>
      </c>
      <c r="B3470" s="165" t="s">
        <v>69</v>
      </c>
      <c r="C3470" s="166">
        <v>45985</v>
      </c>
      <c r="D3470">
        <v>0</v>
      </c>
    </row>
    <row r="3471" spans="1:4" x14ac:dyDescent="0.35">
      <c r="A3471" s="165" t="s">
        <v>68</v>
      </c>
      <c r="B3471" s="165" t="s">
        <v>69</v>
      </c>
      <c r="C3471" s="166">
        <v>46015</v>
      </c>
      <c r="D3471">
        <v>0</v>
      </c>
    </row>
    <row r="3472" spans="1:4" x14ac:dyDescent="0.35">
      <c r="A3472" s="165" t="s">
        <v>68</v>
      </c>
      <c r="B3472" s="165" t="s">
        <v>69</v>
      </c>
      <c r="C3472" s="166">
        <v>45682</v>
      </c>
      <c r="D3472">
        <v>0</v>
      </c>
    </row>
    <row r="3473" spans="1:4" x14ac:dyDescent="0.35">
      <c r="A3473" s="165" t="s">
        <v>68</v>
      </c>
      <c r="B3473" s="165" t="s">
        <v>69</v>
      </c>
      <c r="C3473" s="166">
        <v>45713</v>
      </c>
      <c r="D3473">
        <v>0</v>
      </c>
    </row>
    <row r="3474" spans="1:4" x14ac:dyDescent="0.35">
      <c r="A3474" s="165" t="s">
        <v>68</v>
      </c>
      <c r="B3474" s="165" t="s">
        <v>69</v>
      </c>
      <c r="C3474" s="166">
        <v>45741</v>
      </c>
      <c r="D3474">
        <v>0</v>
      </c>
    </row>
    <row r="3475" spans="1:4" x14ac:dyDescent="0.35">
      <c r="A3475" s="165" t="s">
        <v>68</v>
      </c>
      <c r="B3475" s="165" t="s">
        <v>69</v>
      </c>
      <c r="C3475" s="166">
        <v>45772</v>
      </c>
      <c r="D3475">
        <v>0</v>
      </c>
    </row>
    <row r="3476" spans="1:4" x14ac:dyDescent="0.35">
      <c r="A3476" s="165" t="s">
        <v>68</v>
      </c>
      <c r="B3476" s="165" t="s">
        <v>69</v>
      </c>
      <c r="C3476" s="166">
        <v>45802</v>
      </c>
      <c r="D3476">
        <v>0</v>
      </c>
    </row>
    <row r="3477" spans="1:4" x14ac:dyDescent="0.35">
      <c r="A3477" s="165" t="s">
        <v>68</v>
      </c>
      <c r="B3477" s="165" t="s">
        <v>69</v>
      </c>
      <c r="C3477" s="166">
        <v>45833</v>
      </c>
      <c r="D3477">
        <v>0</v>
      </c>
    </row>
    <row r="3478" spans="1:4" x14ac:dyDescent="0.35">
      <c r="A3478" s="165" t="s">
        <v>68</v>
      </c>
      <c r="B3478" s="165" t="s">
        <v>69</v>
      </c>
      <c r="C3478" s="166">
        <v>45863</v>
      </c>
      <c r="D3478">
        <v>0</v>
      </c>
    </row>
    <row r="3479" spans="1:4" x14ac:dyDescent="0.35">
      <c r="A3479" s="165" t="s">
        <v>68</v>
      </c>
      <c r="B3479" s="165" t="s">
        <v>69</v>
      </c>
      <c r="C3479" s="166">
        <v>45894</v>
      </c>
      <c r="D3479">
        <v>0</v>
      </c>
    </row>
    <row r="3480" spans="1:4" x14ac:dyDescent="0.35">
      <c r="A3480" s="165" t="s">
        <v>68</v>
      </c>
      <c r="B3480" s="165" t="s">
        <v>69</v>
      </c>
      <c r="C3480" s="166">
        <v>45925</v>
      </c>
      <c r="D3480">
        <v>0</v>
      </c>
    </row>
    <row r="3481" spans="1:4" x14ac:dyDescent="0.35">
      <c r="A3481" s="165" t="s">
        <v>68</v>
      </c>
      <c r="B3481" s="165" t="s">
        <v>69</v>
      </c>
      <c r="C3481" s="166">
        <v>45955</v>
      </c>
      <c r="D3481">
        <v>0</v>
      </c>
    </row>
    <row r="3482" spans="1:4" x14ac:dyDescent="0.35">
      <c r="A3482" s="165" t="s">
        <v>68</v>
      </c>
      <c r="B3482" s="165" t="s">
        <v>69</v>
      </c>
      <c r="C3482" s="166">
        <v>45986</v>
      </c>
      <c r="D3482">
        <v>0</v>
      </c>
    </row>
    <row r="3483" spans="1:4" x14ac:dyDescent="0.35">
      <c r="A3483" s="165" t="s">
        <v>68</v>
      </c>
      <c r="B3483" s="165" t="s">
        <v>69</v>
      </c>
      <c r="C3483" s="166">
        <v>46016</v>
      </c>
      <c r="D3483">
        <v>0</v>
      </c>
    </row>
    <row r="3484" spans="1:4" x14ac:dyDescent="0.35">
      <c r="A3484" s="165" t="s">
        <v>68</v>
      </c>
      <c r="B3484" s="165" t="s">
        <v>69</v>
      </c>
      <c r="C3484" s="166">
        <v>45683</v>
      </c>
      <c r="D3484">
        <v>0</v>
      </c>
    </row>
    <row r="3485" spans="1:4" x14ac:dyDescent="0.35">
      <c r="A3485" s="165" t="s">
        <v>68</v>
      </c>
      <c r="B3485" s="165" t="s">
        <v>69</v>
      </c>
      <c r="C3485" s="166">
        <v>45714</v>
      </c>
      <c r="D3485">
        <v>0</v>
      </c>
    </row>
    <row r="3486" spans="1:4" x14ac:dyDescent="0.35">
      <c r="A3486" s="165" t="s">
        <v>68</v>
      </c>
      <c r="B3486" s="165" t="s">
        <v>69</v>
      </c>
      <c r="C3486" s="166">
        <v>45742</v>
      </c>
      <c r="D3486">
        <v>0</v>
      </c>
    </row>
    <row r="3487" spans="1:4" x14ac:dyDescent="0.35">
      <c r="A3487" s="165" t="s">
        <v>68</v>
      </c>
      <c r="B3487" s="165" t="s">
        <v>69</v>
      </c>
      <c r="C3487" s="166">
        <v>45773</v>
      </c>
      <c r="D3487">
        <v>0</v>
      </c>
    </row>
    <row r="3488" spans="1:4" x14ac:dyDescent="0.35">
      <c r="A3488" s="165" t="s">
        <v>68</v>
      </c>
      <c r="B3488" s="165" t="s">
        <v>69</v>
      </c>
      <c r="C3488" s="166">
        <v>45803</v>
      </c>
      <c r="D3488">
        <v>0</v>
      </c>
    </row>
    <row r="3489" spans="1:4" x14ac:dyDescent="0.35">
      <c r="A3489" s="165" t="s">
        <v>68</v>
      </c>
      <c r="B3489" s="165" t="s">
        <v>69</v>
      </c>
      <c r="C3489" s="166">
        <v>45834</v>
      </c>
      <c r="D3489">
        <v>0</v>
      </c>
    </row>
    <row r="3490" spans="1:4" x14ac:dyDescent="0.35">
      <c r="A3490" s="165" t="s">
        <v>68</v>
      </c>
      <c r="B3490" s="165" t="s">
        <v>69</v>
      </c>
      <c r="C3490" s="166">
        <v>45864</v>
      </c>
      <c r="D3490">
        <v>0</v>
      </c>
    </row>
    <row r="3491" spans="1:4" x14ac:dyDescent="0.35">
      <c r="A3491" s="165" t="s">
        <v>68</v>
      </c>
      <c r="B3491" s="165" t="s">
        <v>69</v>
      </c>
      <c r="C3491" s="166">
        <v>45895</v>
      </c>
      <c r="D3491">
        <v>0</v>
      </c>
    </row>
    <row r="3492" spans="1:4" x14ac:dyDescent="0.35">
      <c r="A3492" s="165" t="s">
        <v>68</v>
      </c>
      <c r="B3492" s="165" t="s">
        <v>69</v>
      </c>
      <c r="C3492" s="166">
        <v>45926</v>
      </c>
      <c r="D3492">
        <v>0</v>
      </c>
    </row>
    <row r="3493" spans="1:4" x14ac:dyDescent="0.35">
      <c r="A3493" s="165" t="s">
        <v>68</v>
      </c>
      <c r="B3493" s="165" t="s">
        <v>69</v>
      </c>
      <c r="C3493" s="166">
        <v>45956</v>
      </c>
      <c r="D3493">
        <v>0</v>
      </c>
    </row>
    <row r="3494" spans="1:4" x14ac:dyDescent="0.35">
      <c r="A3494" s="165" t="s">
        <v>68</v>
      </c>
      <c r="B3494" s="165" t="s">
        <v>69</v>
      </c>
      <c r="C3494" s="166">
        <v>45987</v>
      </c>
      <c r="D3494">
        <v>0</v>
      </c>
    </row>
    <row r="3495" spans="1:4" x14ac:dyDescent="0.35">
      <c r="A3495" s="165" t="s">
        <v>68</v>
      </c>
      <c r="B3495" s="165" t="s">
        <v>69</v>
      </c>
      <c r="C3495" s="166">
        <v>46017</v>
      </c>
      <c r="D3495">
        <v>0</v>
      </c>
    </row>
    <row r="3496" spans="1:4" x14ac:dyDescent="0.35">
      <c r="A3496" s="165" t="s">
        <v>68</v>
      </c>
      <c r="B3496" s="165" t="s">
        <v>69</v>
      </c>
      <c r="C3496" s="166">
        <v>45684</v>
      </c>
      <c r="D3496">
        <v>0</v>
      </c>
    </row>
    <row r="3497" spans="1:4" x14ac:dyDescent="0.35">
      <c r="A3497" s="165" t="s">
        <v>68</v>
      </c>
      <c r="B3497" s="165" t="s">
        <v>69</v>
      </c>
      <c r="C3497" s="166">
        <v>45715</v>
      </c>
      <c r="D3497">
        <v>0</v>
      </c>
    </row>
    <row r="3498" spans="1:4" x14ac:dyDescent="0.35">
      <c r="A3498" s="165" t="s">
        <v>68</v>
      </c>
      <c r="B3498" s="165" t="s">
        <v>69</v>
      </c>
      <c r="C3498" s="166">
        <v>45743</v>
      </c>
      <c r="D3498">
        <v>0</v>
      </c>
    </row>
    <row r="3499" spans="1:4" x14ac:dyDescent="0.35">
      <c r="A3499" s="165" t="s">
        <v>68</v>
      </c>
      <c r="B3499" s="165" t="s">
        <v>69</v>
      </c>
      <c r="C3499" s="166">
        <v>45774</v>
      </c>
      <c r="D3499">
        <v>0</v>
      </c>
    </row>
    <row r="3500" spans="1:4" x14ac:dyDescent="0.35">
      <c r="A3500" s="165" t="s">
        <v>68</v>
      </c>
      <c r="B3500" s="165" t="s">
        <v>69</v>
      </c>
      <c r="C3500" s="166">
        <v>45804</v>
      </c>
      <c r="D3500">
        <v>0</v>
      </c>
    </row>
    <row r="3501" spans="1:4" x14ac:dyDescent="0.35">
      <c r="A3501" s="165" t="s">
        <v>68</v>
      </c>
      <c r="B3501" s="165" t="s">
        <v>69</v>
      </c>
      <c r="C3501" s="166">
        <v>45835</v>
      </c>
      <c r="D3501">
        <v>0</v>
      </c>
    </row>
    <row r="3502" spans="1:4" x14ac:dyDescent="0.35">
      <c r="A3502" s="165" t="s">
        <v>68</v>
      </c>
      <c r="B3502" s="165" t="s">
        <v>69</v>
      </c>
      <c r="C3502" s="166">
        <v>45865</v>
      </c>
      <c r="D3502">
        <v>0</v>
      </c>
    </row>
    <row r="3503" spans="1:4" x14ac:dyDescent="0.35">
      <c r="A3503" s="165" t="s">
        <v>68</v>
      </c>
      <c r="B3503" s="165" t="s">
        <v>69</v>
      </c>
      <c r="C3503" s="166">
        <v>45896</v>
      </c>
      <c r="D3503">
        <v>0</v>
      </c>
    </row>
    <row r="3504" spans="1:4" x14ac:dyDescent="0.35">
      <c r="A3504" s="165" t="s">
        <v>68</v>
      </c>
      <c r="B3504" s="165" t="s">
        <v>69</v>
      </c>
      <c r="C3504" s="166">
        <v>45927</v>
      </c>
      <c r="D3504">
        <v>0</v>
      </c>
    </row>
    <row r="3505" spans="1:4" x14ac:dyDescent="0.35">
      <c r="A3505" s="165" t="s">
        <v>68</v>
      </c>
      <c r="B3505" s="165" t="s">
        <v>69</v>
      </c>
      <c r="C3505" s="166">
        <v>45957</v>
      </c>
      <c r="D3505">
        <v>0</v>
      </c>
    </row>
    <row r="3506" spans="1:4" x14ac:dyDescent="0.35">
      <c r="A3506" s="165" t="s">
        <v>68</v>
      </c>
      <c r="B3506" s="165" t="s">
        <v>69</v>
      </c>
      <c r="C3506" s="166">
        <v>45988</v>
      </c>
      <c r="D3506">
        <v>0</v>
      </c>
    </row>
    <row r="3507" spans="1:4" x14ac:dyDescent="0.35">
      <c r="A3507" s="165" t="s">
        <v>68</v>
      </c>
      <c r="B3507" s="165" t="s">
        <v>69</v>
      </c>
      <c r="C3507" s="166">
        <v>46018</v>
      </c>
      <c r="D3507">
        <v>0</v>
      </c>
    </row>
    <row r="3508" spans="1:4" x14ac:dyDescent="0.35">
      <c r="A3508" s="165" t="s">
        <v>70</v>
      </c>
      <c r="B3508" s="165" t="s">
        <v>71</v>
      </c>
      <c r="C3508" s="166">
        <v>45676</v>
      </c>
      <c r="D3508">
        <v>-2648.92</v>
      </c>
    </row>
    <row r="3509" spans="1:4" x14ac:dyDescent="0.35">
      <c r="A3509" s="165" t="s">
        <v>70</v>
      </c>
      <c r="B3509" s="165" t="s">
        <v>71</v>
      </c>
      <c r="C3509" s="166">
        <v>45707</v>
      </c>
      <c r="D3509">
        <v>-3166.65</v>
      </c>
    </row>
    <row r="3510" spans="1:4" x14ac:dyDescent="0.35">
      <c r="A3510" s="165" t="s">
        <v>70</v>
      </c>
      <c r="B3510" s="165" t="s">
        <v>71</v>
      </c>
      <c r="C3510" s="166">
        <v>45735</v>
      </c>
      <c r="D3510">
        <v>-5732.98</v>
      </c>
    </row>
    <row r="3511" spans="1:4" x14ac:dyDescent="0.35">
      <c r="A3511" s="165" t="s">
        <v>70</v>
      </c>
      <c r="B3511" s="165" t="s">
        <v>71</v>
      </c>
      <c r="C3511" s="166">
        <v>45766</v>
      </c>
      <c r="D3511">
        <v>-2679.01</v>
      </c>
    </row>
    <row r="3512" spans="1:4" x14ac:dyDescent="0.35">
      <c r="A3512" s="165" t="s">
        <v>70</v>
      </c>
      <c r="B3512" s="165" t="s">
        <v>71</v>
      </c>
      <c r="C3512" s="166">
        <v>45796</v>
      </c>
      <c r="D3512">
        <v>-2695.34</v>
      </c>
    </row>
    <row r="3513" spans="1:4" x14ac:dyDescent="0.35">
      <c r="A3513" s="165" t="s">
        <v>70</v>
      </c>
      <c r="B3513" s="165" t="s">
        <v>71</v>
      </c>
      <c r="C3513" s="166">
        <v>45827</v>
      </c>
      <c r="D3513">
        <v>-2528.12</v>
      </c>
    </row>
    <row r="3514" spans="1:4" x14ac:dyDescent="0.35">
      <c r="A3514" s="165" t="s">
        <v>70</v>
      </c>
      <c r="B3514" s="165" t="s">
        <v>71</v>
      </c>
      <c r="C3514" s="166">
        <v>45857</v>
      </c>
      <c r="D3514">
        <v>-1233.8699999999999</v>
      </c>
    </row>
    <row r="3515" spans="1:4" x14ac:dyDescent="0.35">
      <c r="A3515" s="165" t="s">
        <v>70</v>
      </c>
      <c r="B3515" s="165" t="s">
        <v>71</v>
      </c>
      <c r="C3515" s="166">
        <v>45888</v>
      </c>
      <c r="D3515">
        <v>-3062.38</v>
      </c>
    </row>
    <row r="3516" spans="1:4" x14ac:dyDescent="0.35">
      <c r="A3516" s="165" t="s">
        <v>70</v>
      </c>
      <c r="B3516" s="165" t="s">
        <v>71</v>
      </c>
      <c r="C3516" s="166">
        <v>45919</v>
      </c>
      <c r="D3516">
        <v>-2188.9699999999998</v>
      </c>
    </row>
    <row r="3517" spans="1:4" x14ac:dyDescent="0.35">
      <c r="A3517" s="165" t="s">
        <v>70</v>
      </c>
      <c r="B3517" s="165" t="s">
        <v>71</v>
      </c>
      <c r="C3517" s="166">
        <v>45949</v>
      </c>
      <c r="D3517">
        <v>-2117.12</v>
      </c>
    </row>
    <row r="3518" spans="1:4" x14ac:dyDescent="0.35">
      <c r="A3518" s="165" t="s">
        <v>70</v>
      </c>
      <c r="B3518" s="165" t="s">
        <v>71</v>
      </c>
      <c r="C3518" s="166">
        <v>45980</v>
      </c>
      <c r="D3518">
        <v>-2339.46</v>
      </c>
    </row>
    <row r="3519" spans="1:4" x14ac:dyDescent="0.35">
      <c r="A3519" s="165" t="s">
        <v>70</v>
      </c>
      <c r="B3519" s="165" t="s">
        <v>71</v>
      </c>
      <c r="C3519" s="166">
        <v>46010</v>
      </c>
      <c r="D3519">
        <v>-3142.94</v>
      </c>
    </row>
    <row r="3520" spans="1:4" x14ac:dyDescent="0.35">
      <c r="A3520" s="165" t="s">
        <v>70</v>
      </c>
      <c r="B3520" s="165" t="s">
        <v>71</v>
      </c>
      <c r="C3520" s="166">
        <v>45677</v>
      </c>
      <c r="D3520">
        <v>-2963.19</v>
      </c>
    </row>
    <row r="3521" spans="1:4" x14ac:dyDescent="0.35">
      <c r="A3521" s="165" t="s">
        <v>70</v>
      </c>
      <c r="B3521" s="165" t="s">
        <v>71</v>
      </c>
      <c r="C3521" s="166">
        <v>45708</v>
      </c>
      <c r="D3521">
        <v>-2953.85</v>
      </c>
    </row>
    <row r="3522" spans="1:4" x14ac:dyDescent="0.35">
      <c r="A3522" s="165" t="s">
        <v>70</v>
      </c>
      <c r="B3522" s="165" t="s">
        <v>71</v>
      </c>
      <c r="C3522" s="166">
        <v>45736</v>
      </c>
      <c r="D3522">
        <v>-1822.59</v>
      </c>
    </row>
    <row r="3523" spans="1:4" x14ac:dyDescent="0.35">
      <c r="A3523" s="165" t="s">
        <v>70</v>
      </c>
      <c r="B3523" s="165" t="s">
        <v>71</v>
      </c>
      <c r="C3523" s="166">
        <v>45767</v>
      </c>
      <c r="D3523">
        <v>-1919.99</v>
      </c>
    </row>
    <row r="3524" spans="1:4" x14ac:dyDescent="0.35">
      <c r="A3524" s="165" t="s">
        <v>70</v>
      </c>
      <c r="B3524" s="165" t="s">
        <v>71</v>
      </c>
      <c r="C3524" s="166">
        <v>45797</v>
      </c>
      <c r="D3524">
        <v>-2039.85</v>
      </c>
    </row>
    <row r="3525" spans="1:4" x14ac:dyDescent="0.35">
      <c r="A3525" s="165" t="s">
        <v>70</v>
      </c>
      <c r="B3525" s="165" t="s">
        <v>71</v>
      </c>
      <c r="C3525" s="166">
        <v>45828</v>
      </c>
      <c r="D3525">
        <v>-2185.17</v>
      </c>
    </row>
    <row r="3526" spans="1:4" x14ac:dyDescent="0.35">
      <c r="A3526" s="165" t="s">
        <v>70</v>
      </c>
      <c r="B3526" s="165" t="s">
        <v>71</v>
      </c>
      <c r="C3526" s="166">
        <v>45858</v>
      </c>
      <c r="D3526">
        <v>-2408.29</v>
      </c>
    </row>
    <row r="3527" spans="1:4" x14ac:dyDescent="0.35">
      <c r="A3527" s="165" t="s">
        <v>70</v>
      </c>
      <c r="B3527" s="165" t="s">
        <v>71</v>
      </c>
      <c r="C3527" s="166">
        <v>45889</v>
      </c>
      <c r="D3527">
        <v>-3275.17</v>
      </c>
    </row>
    <row r="3528" spans="1:4" x14ac:dyDescent="0.35">
      <c r="A3528" s="165" t="s">
        <v>70</v>
      </c>
      <c r="B3528" s="165" t="s">
        <v>71</v>
      </c>
      <c r="C3528" s="166">
        <v>45920</v>
      </c>
      <c r="D3528">
        <v>-3362.87</v>
      </c>
    </row>
    <row r="3529" spans="1:4" x14ac:dyDescent="0.35">
      <c r="A3529" s="165" t="s">
        <v>70</v>
      </c>
      <c r="B3529" s="165" t="s">
        <v>71</v>
      </c>
      <c r="C3529" s="166">
        <v>45950</v>
      </c>
      <c r="D3529">
        <v>-4303.58</v>
      </c>
    </row>
    <row r="3530" spans="1:4" x14ac:dyDescent="0.35">
      <c r="A3530" s="165" t="s">
        <v>70</v>
      </c>
      <c r="B3530" s="165" t="s">
        <v>71</v>
      </c>
      <c r="C3530" s="166">
        <v>45981</v>
      </c>
      <c r="D3530">
        <v>-3504.99</v>
      </c>
    </row>
    <row r="3531" spans="1:4" x14ac:dyDescent="0.35">
      <c r="A3531" s="165" t="s">
        <v>70</v>
      </c>
      <c r="B3531" s="165" t="s">
        <v>71</v>
      </c>
      <c r="C3531" s="166">
        <v>46011</v>
      </c>
      <c r="D3531">
        <v>-3028.88</v>
      </c>
    </row>
    <row r="3532" spans="1:4" x14ac:dyDescent="0.35">
      <c r="A3532" s="165" t="s">
        <v>70</v>
      </c>
      <c r="B3532" s="165" t="s">
        <v>71</v>
      </c>
      <c r="C3532" s="166">
        <v>45678</v>
      </c>
      <c r="D3532">
        <v>-2924.33</v>
      </c>
    </row>
    <row r="3533" spans="1:4" x14ac:dyDescent="0.35">
      <c r="A3533" s="165" t="s">
        <v>70</v>
      </c>
      <c r="B3533" s="165" t="s">
        <v>71</v>
      </c>
      <c r="C3533" s="166">
        <v>45709</v>
      </c>
      <c r="D3533">
        <v>-3664.2</v>
      </c>
    </row>
    <row r="3534" spans="1:4" x14ac:dyDescent="0.35">
      <c r="A3534" s="165" t="s">
        <v>70</v>
      </c>
      <c r="B3534" s="165" t="s">
        <v>71</v>
      </c>
      <c r="C3534" s="166">
        <v>45737</v>
      </c>
      <c r="D3534">
        <v>-3137.66</v>
      </c>
    </row>
    <row r="3535" spans="1:4" x14ac:dyDescent="0.35">
      <c r="A3535" s="165" t="s">
        <v>70</v>
      </c>
      <c r="B3535" s="165" t="s">
        <v>71</v>
      </c>
      <c r="C3535" s="166">
        <v>45768</v>
      </c>
      <c r="D3535">
        <v>-3655.96</v>
      </c>
    </row>
    <row r="3536" spans="1:4" x14ac:dyDescent="0.35">
      <c r="A3536" s="165" t="s">
        <v>70</v>
      </c>
      <c r="B3536" s="165" t="s">
        <v>71</v>
      </c>
      <c r="C3536" s="166">
        <v>45798</v>
      </c>
      <c r="D3536">
        <v>-3267.45</v>
      </c>
    </row>
    <row r="3537" spans="1:4" x14ac:dyDescent="0.35">
      <c r="A3537" s="165" t="s">
        <v>70</v>
      </c>
      <c r="B3537" s="165" t="s">
        <v>71</v>
      </c>
      <c r="C3537" s="166">
        <v>45829</v>
      </c>
      <c r="D3537">
        <v>-978.36</v>
      </c>
    </row>
    <row r="3538" spans="1:4" x14ac:dyDescent="0.35">
      <c r="A3538" s="165" t="s">
        <v>70</v>
      </c>
      <c r="B3538" s="165" t="s">
        <v>71</v>
      </c>
      <c r="C3538" s="166">
        <v>45859</v>
      </c>
      <c r="D3538">
        <v>-1778.76</v>
      </c>
    </row>
    <row r="3539" spans="1:4" x14ac:dyDescent="0.35">
      <c r="A3539" s="165" t="s">
        <v>70</v>
      </c>
      <c r="B3539" s="165" t="s">
        <v>71</v>
      </c>
      <c r="C3539" s="166">
        <v>45890</v>
      </c>
      <c r="D3539">
        <v>-1905.46</v>
      </c>
    </row>
    <row r="3540" spans="1:4" x14ac:dyDescent="0.35">
      <c r="A3540" s="165" t="s">
        <v>70</v>
      </c>
      <c r="B3540" s="165" t="s">
        <v>71</v>
      </c>
      <c r="C3540" s="166">
        <v>45921</v>
      </c>
      <c r="D3540">
        <v>-1985.71</v>
      </c>
    </row>
    <row r="3541" spans="1:4" x14ac:dyDescent="0.35">
      <c r="A3541" s="165" t="s">
        <v>70</v>
      </c>
      <c r="B3541" s="165" t="s">
        <v>71</v>
      </c>
      <c r="C3541" s="166">
        <v>45951</v>
      </c>
      <c r="D3541">
        <v>-2173.62</v>
      </c>
    </row>
    <row r="3542" spans="1:4" x14ac:dyDescent="0.35">
      <c r="A3542" s="165" t="s">
        <v>70</v>
      </c>
      <c r="B3542" s="165" t="s">
        <v>71</v>
      </c>
      <c r="C3542" s="166">
        <v>45991</v>
      </c>
      <c r="D3542">
        <v>-2454.71</v>
      </c>
    </row>
    <row r="3543" spans="1:4" x14ac:dyDescent="0.35">
      <c r="A3543" s="165" t="s">
        <v>70</v>
      </c>
      <c r="B3543" s="165" t="s">
        <v>71</v>
      </c>
      <c r="C3543" s="166">
        <v>46022</v>
      </c>
      <c r="D3543">
        <v>-2066.6799999999998</v>
      </c>
    </row>
    <row r="3544" spans="1:4" x14ac:dyDescent="0.35">
      <c r="A3544" s="165" t="s">
        <v>70</v>
      </c>
      <c r="B3544" s="165" t="s">
        <v>71</v>
      </c>
      <c r="C3544" s="166">
        <v>45679</v>
      </c>
      <c r="D3544">
        <v>-1439.7099999999998</v>
      </c>
    </row>
    <row r="3545" spans="1:4" x14ac:dyDescent="0.35">
      <c r="A3545" s="165" t="s">
        <v>70</v>
      </c>
      <c r="B3545" s="165" t="s">
        <v>71</v>
      </c>
      <c r="C3545" s="166">
        <v>45710</v>
      </c>
      <c r="D3545">
        <v>-2157.2799999999997</v>
      </c>
    </row>
    <row r="3546" spans="1:4" x14ac:dyDescent="0.35">
      <c r="A3546" s="165" t="s">
        <v>70</v>
      </c>
      <c r="B3546" s="165" t="s">
        <v>71</v>
      </c>
      <c r="C3546" s="166">
        <v>45738</v>
      </c>
      <c r="D3546">
        <v>-2146.8199999999997</v>
      </c>
    </row>
    <row r="3547" spans="1:4" x14ac:dyDescent="0.35">
      <c r="A3547" s="165" t="s">
        <v>70</v>
      </c>
      <c r="B3547" s="165" t="s">
        <v>71</v>
      </c>
      <c r="C3547" s="166">
        <v>45769</v>
      </c>
      <c r="D3547">
        <v>-2812.68</v>
      </c>
    </row>
    <row r="3548" spans="1:4" x14ac:dyDescent="0.35">
      <c r="A3548" s="165" t="s">
        <v>70</v>
      </c>
      <c r="B3548" s="165" t="s">
        <v>71</v>
      </c>
      <c r="C3548" s="166">
        <v>45799</v>
      </c>
      <c r="D3548">
        <v>7561.4</v>
      </c>
    </row>
    <row r="3549" spans="1:4" x14ac:dyDescent="0.35">
      <c r="A3549" s="165" t="s">
        <v>70</v>
      </c>
      <c r="B3549" s="165" t="s">
        <v>71</v>
      </c>
      <c r="C3549" s="166">
        <v>45830</v>
      </c>
      <c r="D3549">
        <v>6049.2</v>
      </c>
    </row>
    <row r="3550" spans="1:4" x14ac:dyDescent="0.35">
      <c r="A3550" s="165" t="s">
        <v>70</v>
      </c>
      <c r="B3550" s="165" t="s">
        <v>71</v>
      </c>
      <c r="C3550" s="166">
        <v>45860</v>
      </c>
      <c r="D3550">
        <v>4096.0200000000004</v>
      </c>
    </row>
    <row r="3551" spans="1:4" x14ac:dyDescent="0.35">
      <c r="A3551" s="165" t="s">
        <v>70</v>
      </c>
      <c r="B3551" s="165" t="s">
        <v>71</v>
      </c>
      <c r="C3551" s="166">
        <v>45891</v>
      </c>
      <c r="D3551">
        <v>1653.7599999999998</v>
      </c>
    </row>
    <row r="3552" spans="1:4" x14ac:dyDescent="0.35">
      <c r="A3552" s="165" t="s">
        <v>70</v>
      </c>
      <c r="B3552" s="165" t="s">
        <v>71</v>
      </c>
      <c r="C3552" s="166">
        <v>45922</v>
      </c>
      <c r="D3552">
        <v>-235.8600000000003</v>
      </c>
    </row>
    <row r="3553" spans="1:4" x14ac:dyDescent="0.35">
      <c r="A3553" s="165" t="s">
        <v>70</v>
      </c>
      <c r="B3553" s="165" t="s">
        <v>71</v>
      </c>
      <c r="C3553" s="166">
        <v>45952</v>
      </c>
      <c r="D3553">
        <v>-1255.9000000000005</v>
      </c>
    </row>
    <row r="3554" spans="1:4" x14ac:dyDescent="0.35">
      <c r="A3554" s="165" t="s">
        <v>70</v>
      </c>
      <c r="B3554" s="165" t="s">
        <v>71</v>
      </c>
      <c r="C3554" s="166">
        <v>45983</v>
      </c>
      <c r="D3554">
        <v>-2898.4200000000005</v>
      </c>
    </row>
    <row r="3555" spans="1:4" x14ac:dyDescent="0.35">
      <c r="A3555" s="165" t="s">
        <v>70</v>
      </c>
      <c r="B3555" s="165" t="s">
        <v>71</v>
      </c>
      <c r="C3555" s="166">
        <v>46013</v>
      </c>
      <c r="D3555">
        <v>-159.02000000000058</v>
      </c>
    </row>
    <row r="3556" spans="1:4" x14ac:dyDescent="0.35">
      <c r="A3556" s="165" t="s">
        <v>70</v>
      </c>
      <c r="B3556" s="165" t="s">
        <v>71</v>
      </c>
      <c r="C3556" s="166">
        <v>45680</v>
      </c>
      <c r="D3556">
        <v>-383.38</v>
      </c>
    </row>
    <row r="3557" spans="1:4" x14ac:dyDescent="0.35">
      <c r="A3557" s="165" t="s">
        <v>70</v>
      </c>
      <c r="B3557" s="165" t="s">
        <v>71</v>
      </c>
      <c r="C3557" s="166">
        <v>45711</v>
      </c>
      <c r="D3557">
        <v>-308.58999999999997</v>
      </c>
    </row>
    <row r="3558" spans="1:4" x14ac:dyDescent="0.35">
      <c r="A3558" s="165" t="s">
        <v>70</v>
      </c>
      <c r="B3558" s="165" t="s">
        <v>71</v>
      </c>
      <c r="C3558" s="166">
        <v>45739</v>
      </c>
      <c r="D3558">
        <v>-557.28</v>
      </c>
    </row>
    <row r="3559" spans="1:4" x14ac:dyDescent="0.35">
      <c r="A3559" s="165" t="s">
        <v>70</v>
      </c>
      <c r="B3559" s="165" t="s">
        <v>71</v>
      </c>
      <c r="C3559" s="166">
        <v>45770</v>
      </c>
      <c r="D3559">
        <v>-101.07</v>
      </c>
    </row>
    <row r="3560" spans="1:4" x14ac:dyDescent="0.35">
      <c r="A3560" s="165" t="s">
        <v>70</v>
      </c>
      <c r="B3560" s="165" t="s">
        <v>71</v>
      </c>
      <c r="C3560" s="166">
        <v>45800</v>
      </c>
      <c r="D3560">
        <v>452.65</v>
      </c>
    </row>
    <row r="3561" spans="1:4" x14ac:dyDescent="0.35">
      <c r="A3561" s="165" t="s">
        <v>70</v>
      </c>
      <c r="B3561" s="165" t="s">
        <v>71</v>
      </c>
      <c r="C3561" s="166">
        <v>45831</v>
      </c>
      <c r="D3561">
        <v>586.69000000000005</v>
      </c>
    </row>
    <row r="3562" spans="1:4" x14ac:dyDescent="0.35">
      <c r="A3562" s="165" t="s">
        <v>70</v>
      </c>
      <c r="B3562" s="165" t="s">
        <v>71</v>
      </c>
      <c r="C3562" s="166">
        <v>45861</v>
      </c>
      <c r="D3562">
        <v>437.46</v>
      </c>
    </row>
    <row r="3563" spans="1:4" x14ac:dyDescent="0.35">
      <c r="A3563" s="165" t="s">
        <v>70</v>
      </c>
      <c r="B3563" s="165" t="s">
        <v>71</v>
      </c>
      <c r="C3563" s="166">
        <v>45892</v>
      </c>
      <c r="D3563">
        <v>-301.83</v>
      </c>
    </row>
    <row r="3564" spans="1:4" x14ac:dyDescent="0.35">
      <c r="A3564" s="165" t="s">
        <v>70</v>
      </c>
      <c r="B3564" s="165" t="s">
        <v>71</v>
      </c>
      <c r="C3564" s="166">
        <v>45923</v>
      </c>
      <c r="D3564">
        <v>153.05000000000001</v>
      </c>
    </row>
    <row r="3565" spans="1:4" x14ac:dyDescent="0.35">
      <c r="A3565" s="165" t="s">
        <v>70</v>
      </c>
      <c r="B3565" s="165" t="s">
        <v>71</v>
      </c>
      <c r="C3565" s="166">
        <v>45953</v>
      </c>
      <c r="D3565">
        <v>-53.03</v>
      </c>
    </row>
    <row r="3566" spans="1:4" x14ac:dyDescent="0.35">
      <c r="A3566" s="165" t="s">
        <v>70</v>
      </c>
      <c r="B3566" s="165" t="s">
        <v>71</v>
      </c>
      <c r="C3566" s="166">
        <v>45984</v>
      </c>
      <c r="D3566">
        <v>787.45</v>
      </c>
    </row>
    <row r="3567" spans="1:4" x14ac:dyDescent="0.35">
      <c r="A3567" s="165" t="s">
        <v>70</v>
      </c>
      <c r="B3567" s="165" t="s">
        <v>71</v>
      </c>
      <c r="C3567" s="166">
        <v>46014</v>
      </c>
      <c r="D3567">
        <v>-24087.09</v>
      </c>
    </row>
    <row r="3568" spans="1:4" x14ac:dyDescent="0.35">
      <c r="A3568" s="165" t="s">
        <v>70</v>
      </c>
      <c r="B3568" s="165" t="s">
        <v>71</v>
      </c>
      <c r="C3568" s="166">
        <v>45681</v>
      </c>
      <c r="D3568">
        <v>-24364</v>
      </c>
    </row>
    <row r="3569" spans="1:4" x14ac:dyDescent="0.35">
      <c r="A3569" s="165" t="s">
        <v>70</v>
      </c>
      <c r="B3569" s="165" t="s">
        <v>71</v>
      </c>
      <c r="C3569" s="166">
        <v>45712</v>
      </c>
      <c r="D3569">
        <v>-24472.25</v>
      </c>
    </row>
    <row r="3570" spans="1:4" x14ac:dyDescent="0.35">
      <c r="A3570" s="165" t="s">
        <v>70</v>
      </c>
      <c r="B3570" s="165" t="s">
        <v>71</v>
      </c>
      <c r="C3570" s="166">
        <v>45740</v>
      </c>
      <c r="D3570">
        <v>-24958.78</v>
      </c>
    </row>
    <row r="3571" spans="1:4" x14ac:dyDescent="0.35">
      <c r="A3571" s="165" t="s">
        <v>70</v>
      </c>
      <c r="B3571" s="165" t="s">
        <v>71</v>
      </c>
      <c r="C3571" s="166">
        <v>45771</v>
      </c>
      <c r="D3571">
        <v>-15019.96</v>
      </c>
    </row>
    <row r="3572" spans="1:4" x14ac:dyDescent="0.35">
      <c r="A3572" s="165" t="s">
        <v>70</v>
      </c>
      <c r="B3572" s="165" t="s">
        <v>71</v>
      </c>
      <c r="C3572" s="166">
        <v>45801</v>
      </c>
      <c r="D3572">
        <v>2093.3500000000022</v>
      </c>
    </row>
    <row r="3573" spans="1:4" x14ac:dyDescent="0.35">
      <c r="A3573" s="165" t="s">
        <v>70</v>
      </c>
      <c r="B3573" s="165" t="s">
        <v>71</v>
      </c>
      <c r="C3573" s="166">
        <v>45832</v>
      </c>
      <c r="D3573">
        <v>2076.8500000000022</v>
      </c>
    </row>
    <row r="3574" spans="1:4" x14ac:dyDescent="0.35">
      <c r="A3574" s="165" t="s">
        <v>70</v>
      </c>
      <c r="B3574" s="165" t="s">
        <v>71</v>
      </c>
      <c r="C3574" s="166">
        <v>45862</v>
      </c>
      <c r="D3574">
        <v>1392.5000000000023</v>
      </c>
    </row>
    <row r="3575" spans="1:4" x14ac:dyDescent="0.35">
      <c r="A3575" s="165" t="s">
        <v>70</v>
      </c>
      <c r="B3575" s="165" t="s">
        <v>71</v>
      </c>
      <c r="C3575" s="166">
        <v>45893</v>
      </c>
      <c r="D3575">
        <v>925.01000000000238</v>
      </c>
    </row>
    <row r="3576" spans="1:4" x14ac:dyDescent="0.35">
      <c r="A3576" s="165" t="s">
        <v>70</v>
      </c>
      <c r="B3576" s="165" t="s">
        <v>71</v>
      </c>
      <c r="C3576" s="166">
        <v>45924</v>
      </c>
      <c r="D3576">
        <v>1430.2600000000023</v>
      </c>
    </row>
    <row r="3577" spans="1:4" x14ac:dyDescent="0.35">
      <c r="A3577" s="165" t="s">
        <v>70</v>
      </c>
      <c r="B3577" s="165" t="s">
        <v>71</v>
      </c>
      <c r="C3577" s="166">
        <v>45954</v>
      </c>
      <c r="D3577">
        <v>3288.4700000000025</v>
      </c>
    </row>
    <row r="3578" spans="1:4" x14ac:dyDescent="0.35">
      <c r="A3578" s="165" t="s">
        <v>70</v>
      </c>
      <c r="B3578" s="165" t="s">
        <v>71</v>
      </c>
      <c r="C3578" s="166">
        <v>45985</v>
      </c>
      <c r="D3578">
        <v>3041.6500000000024</v>
      </c>
    </row>
    <row r="3579" spans="1:4" x14ac:dyDescent="0.35">
      <c r="A3579" s="165" t="s">
        <v>70</v>
      </c>
      <c r="B3579" s="165" t="s">
        <v>71</v>
      </c>
      <c r="C3579" s="166">
        <v>46015</v>
      </c>
      <c r="D3579">
        <v>3198.7300000000023</v>
      </c>
    </row>
    <row r="3580" spans="1:4" x14ac:dyDescent="0.35">
      <c r="A3580" s="165" t="s">
        <v>70</v>
      </c>
      <c r="B3580" s="165" t="s">
        <v>71</v>
      </c>
      <c r="C3580" s="166">
        <v>45682</v>
      </c>
      <c r="D3580">
        <v>3600.86</v>
      </c>
    </row>
    <row r="3581" spans="1:4" x14ac:dyDescent="0.35">
      <c r="A3581" s="165" t="s">
        <v>70</v>
      </c>
      <c r="B3581" s="165" t="s">
        <v>71</v>
      </c>
      <c r="C3581" s="166">
        <v>45713</v>
      </c>
      <c r="D3581">
        <v>3518.45</v>
      </c>
    </row>
    <row r="3582" spans="1:4" x14ac:dyDescent="0.35">
      <c r="A3582" s="165" t="s">
        <v>70</v>
      </c>
      <c r="B3582" s="165" t="s">
        <v>71</v>
      </c>
      <c r="C3582" s="166">
        <v>45741</v>
      </c>
      <c r="D3582">
        <v>3320.17</v>
      </c>
    </row>
    <row r="3583" spans="1:4" x14ac:dyDescent="0.35">
      <c r="A3583" s="165" t="s">
        <v>70</v>
      </c>
      <c r="B3583" s="165" t="s">
        <v>71</v>
      </c>
      <c r="C3583" s="166">
        <v>45772</v>
      </c>
      <c r="D3583">
        <v>5364.39</v>
      </c>
    </row>
    <row r="3584" spans="1:4" x14ac:dyDescent="0.35">
      <c r="A3584" s="165" t="s">
        <v>70</v>
      </c>
      <c r="B3584" s="165" t="s">
        <v>71</v>
      </c>
      <c r="C3584" s="166">
        <v>45802</v>
      </c>
      <c r="D3584">
        <v>0</v>
      </c>
    </row>
    <row r="3585" spans="1:4" x14ac:dyDescent="0.35">
      <c r="A3585" s="165" t="s">
        <v>70</v>
      </c>
      <c r="B3585" s="165" t="s">
        <v>71</v>
      </c>
      <c r="C3585" s="166">
        <v>45833</v>
      </c>
      <c r="D3585">
        <v>0</v>
      </c>
    </row>
    <row r="3586" spans="1:4" x14ac:dyDescent="0.35">
      <c r="A3586" s="165" t="s">
        <v>70</v>
      </c>
      <c r="B3586" s="165" t="s">
        <v>71</v>
      </c>
      <c r="C3586" s="166">
        <v>45863</v>
      </c>
      <c r="D3586">
        <v>0</v>
      </c>
    </row>
    <row r="3587" spans="1:4" x14ac:dyDescent="0.35">
      <c r="A3587" s="165" t="s">
        <v>70</v>
      </c>
      <c r="B3587" s="165" t="s">
        <v>71</v>
      </c>
      <c r="C3587" s="166">
        <v>45894</v>
      </c>
      <c r="D3587">
        <v>0</v>
      </c>
    </row>
    <row r="3588" spans="1:4" x14ac:dyDescent="0.35">
      <c r="A3588" s="165" t="s">
        <v>70</v>
      </c>
      <c r="B3588" s="165" t="s">
        <v>71</v>
      </c>
      <c r="C3588" s="166">
        <v>45925</v>
      </c>
      <c r="D3588">
        <v>0</v>
      </c>
    </row>
    <row r="3589" spans="1:4" x14ac:dyDescent="0.35">
      <c r="A3589" s="165" t="s">
        <v>70</v>
      </c>
      <c r="B3589" s="165" t="s">
        <v>71</v>
      </c>
      <c r="C3589" s="166">
        <v>45955</v>
      </c>
      <c r="D3589">
        <v>0</v>
      </c>
    </row>
    <row r="3590" spans="1:4" x14ac:dyDescent="0.35">
      <c r="A3590" s="165" t="s">
        <v>70</v>
      </c>
      <c r="B3590" s="165" t="s">
        <v>71</v>
      </c>
      <c r="C3590" s="166">
        <v>45986</v>
      </c>
      <c r="D3590">
        <v>0</v>
      </c>
    </row>
    <row r="3591" spans="1:4" x14ac:dyDescent="0.35">
      <c r="A3591" s="165" t="s">
        <v>70</v>
      </c>
      <c r="B3591" s="165" t="s">
        <v>71</v>
      </c>
      <c r="C3591" s="166">
        <v>46016</v>
      </c>
      <c r="D3591">
        <v>0</v>
      </c>
    </row>
    <row r="3592" spans="1:4" x14ac:dyDescent="0.35">
      <c r="A3592" s="165" t="s">
        <v>70</v>
      </c>
      <c r="B3592" s="165" t="s">
        <v>71</v>
      </c>
      <c r="C3592" s="166">
        <v>45683</v>
      </c>
      <c r="D3592">
        <v>0</v>
      </c>
    </row>
    <row r="3593" spans="1:4" x14ac:dyDescent="0.35">
      <c r="A3593" s="165" t="s">
        <v>70</v>
      </c>
      <c r="B3593" s="165" t="s">
        <v>71</v>
      </c>
      <c r="C3593" s="166">
        <v>45714</v>
      </c>
      <c r="D3593">
        <v>0</v>
      </c>
    </row>
    <row r="3594" spans="1:4" x14ac:dyDescent="0.35">
      <c r="A3594" s="165" t="s">
        <v>70</v>
      </c>
      <c r="B3594" s="165" t="s">
        <v>71</v>
      </c>
      <c r="C3594" s="166">
        <v>45742</v>
      </c>
      <c r="D3594">
        <v>0</v>
      </c>
    </row>
    <row r="3595" spans="1:4" x14ac:dyDescent="0.35">
      <c r="A3595" s="165" t="s">
        <v>70</v>
      </c>
      <c r="B3595" s="165" t="s">
        <v>71</v>
      </c>
      <c r="C3595" s="166">
        <v>45773</v>
      </c>
      <c r="D3595">
        <v>0</v>
      </c>
    </row>
    <row r="3596" spans="1:4" x14ac:dyDescent="0.35">
      <c r="A3596" s="165" t="s">
        <v>70</v>
      </c>
      <c r="B3596" s="165" t="s">
        <v>71</v>
      </c>
      <c r="C3596" s="166">
        <v>45803</v>
      </c>
      <c r="D3596">
        <v>0</v>
      </c>
    </row>
    <row r="3597" spans="1:4" x14ac:dyDescent="0.35">
      <c r="A3597" s="165" t="s">
        <v>70</v>
      </c>
      <c r="B3597" s="165" t="s">
        <v>71</v>
      </c>
      <c r="C3597" s="166">
        <v>45834</v>
      </c>
      <c r="D3597">
        <v>0</v>
      </c>
    </row>
    <row r="3598" spans="1:4" x14ac:dyDescent="0.35">
      <c r="A3598" s="165" t="s">
        <v>70</v>
      </c>
      <c r="B3598" s="165" t="s">
        <v>71</v>
      </c>
      <c r="C3598" s="166">
        <v>45864</v>
      </c>
      <c r="D3598">
        <v>0</v>
      </c>
    </row>
    <row r="3599" spans="1:4" x14ac:dyDescent="0.35">
      <c r="A3599" s="165" t="s">
        <v>70</v>
      </c>
      <c r="B3599" s="165" t="s">
        <v>71</v>
      </c>
      <c r="C3599" s="166">
        <v>45895</v>
      </c>
      <c r="D3599">
        <v>0</v>
      </c>
    </row>
    <row r="3600" spans="1:4" x14ac:dyDescent="0.35">
      <c r="A3600" s="165" t="s">
        <v>70</v>
      </c>
      <c r="B3600" s="165" t="s">
        <v>71</v>
      </c>
      <c r="C3600" s="166">
        <v>45926</v>
      </c>
      <c r="D3600">
        <v>0</v>
      </c>
    </row>
    <row r="3601" spans="1:4" x14ac:dyDescent="0.35">
      <c r="A3601" s="165" t="s">
        <v>70</v>
      </c>
      <c r="B3601" s="165" t="s">
        <v>71</v>
      </c>
      <c r="C3601" s="166">
        <v>45956</v>
      </c>
      <c r="D3601">
        <v>0</v>
      </c>
    </row>
    <row r="3602" spans="1:4" x14ac:dyDescent="0.35">
      <c r="A3602" s="165" t="s">
        <v>70</v>
      </c>
      <c r="B3602" s="165" t="s">
        <v>71</v>
      </c>
      <c r="C3602" s="166">
        <v>45987</v>
      </c>
      <c r="D3602">
        <v>0</v>
      </c>
    </row>
    <row r="3603" spans="1:4" x14ac:dyDescent="0.35">
      <c r="A3603" s="165" t="s">
        <v>70</v>
      </c>
      <c r="B3603" s="165" t="s">
        <v>71</v>
      </c>
      <c r="C3603" s="166">
        <v>46017</v>
      </c>
      <c r="D3603">
        <v>0</v>
      </c>
    </row>
    <row r="3604" spans="1:4" x14ac:dyDescent="0.35">
      <c r="A3604" s="165" t="s">
        <v>70</v>
      </c>
      <c r="B3604" s="165" t="s">
        <v>71</v>
      </c>
      <c r="C3604" s="166">
        <v>45684</v>
      </c>
      <c r="D3604">
        <v>0</v>
      </c>
    </row>
    <row r="3605" spans="1:4" x14ac:dyDescent="0.35">
      <c r="A3605" s="165" t="s">
        <v>70</v>
      </c>
      <c r="B3605" s="165" t="s">
        <v>71</v>
      </c>
      <c r="C3605" s="166">
        <v>45715</v>
      </c>
      <c r="D3605">
        <v>0</v>
      </c>
    </row>
    <row r="3606" spans="1:4" x14ac:dyDescent="0.35">
      <c r="A3606" s="165" t="s">
        <v>70</v>
      </c>
      <c r="B3606" s="165" t="s">
        <v>71</v>
      </c>
      <c r="C3606" s="166">
        <v>45743</v>
      </c>
      <c r="D3606">
        <v>0</v>
      </c>
    </row>
    <row r="3607" spans="1:4" x14ac:dyDescent="0.35">
      <c r="A3607" s="165" t="s">
        <v>70</v>
      </c>
      <c r="B3607" s="165" t="s">
        <v>71</v>
      </c>
      <c r="C3607" s="166">
        <v>45774</v>
      </c>
      <c r="D3607">
        <v>0</v>
      </c>
    </row>
    <row r="3608" spans="1:4" x14ac:dyDescent="0.35">
      <c r="A3608" s="165" t="s">
        <v>70</v>
      </c>
      <c r="B3608" s="165" t="s">
        <v>71</v>
      </c>
      <c r="C3608" s="166">
        <v>45804</v>
      </c>
      <c r="D3608">
        <v>0</v>
      </c>
    </row>
    <row r="3609" spans="1:4" x14ac:dyDescent="0.35">
      <c r="A3609" s="165" t="s">
        <v>70</v>
      </c>
      <c r="B3609" s="165" t="s">
        <v>71</v>
      </c>
      <c r="C3609" s="166">
        <v>45835</v>
      </c>
      <c r="D3609">
        <v>0</v>
      </c>
    </row>
    <row r="3610" spans="1:4" x14ac:dyDescent="0.35">
      <c r="A3610" s="165" t="s">
        <v>70</v>
      </c>
      <c r="B3610" s="165" t="s">
        <v>71</v>
      </c>
      <c r="C3610" s="166">
        <v>45865</v>
      </c>
      <c r="D3610">
        <v>0</v>
      </c>
    </row>
    <row r="3611" spans="1:4" x14ac:dyDescent="0.35">
      <c r="A3611" s="165" t="s">
        <v>70</v>
      </c>
      <c r="B3611" s="165" t="s">
        <v>71</v>
      </c>
      <c r="C3611" s="166">
        <v>45896</v>
      </c>
      <c r="D3611">
        <v>0</v>
      </c>
    </row>
    <row r="3612" spans="1:4" x14ac:dyDescent="0.35">
      <c r="A3612" s="165" t="s">
        <v>70</v>
      </c>
      <c r="B3612" s="165" t="s">
        <v>71</v>
      </c>
      <c r="C3612" s="166">
        <v>45927</v>
      </c>
      <c r="D3612">
        <v>0</v>
      </c>
    </row>
    <row r="3613" spans="1:4" x14ac:dyDescent="0.35">
      <c r="A3613" s="165" t="s">
        <v>70</v>
      </c>
      <c r="B3613" s="165" t="s">
        <v>71</v>
      </c>
      <c r="C3613" s="166">
        <v>45957</v>
      </c>
      <c r="D3613">
        <v>0</v>
      </c>
    </row>
    <row r="3614" spans="1:4" x14ac:dyDescent="0.35">
      <c r="A3614" s="165" t="s">
        <v>70</v>
      </c>
      <c r="B3614" s="165" t="s">
        <v>71</v>
      </c>
      <c r="C3614" s="166">
        <v>45988</v>
      </c>
      <c r="D3614">
        <v>0</v>
      </c>
    </row>
    <row r="3615" spans="1:4" x14ac:dyDescent="0.35">
      <c r="A3615" s="165" t="s">
        <v>70</v>
      </c>
      <c r="B3615" s="165" t="s">
        <v>71</v>
      </c>
      <c r="C3615" s="166">
        <v>46018</v>
      </c>
      <c r="D3615">
        <v>0</v>
      </c>
    </row>
    <row r="3616" spans="1:4" x14ac:dyDescent="0.35">
      <c r="A3616" s="165" t="s">
        <v>72</v>
      </c>
      <c r="B3616" s="165" t="s">
        <v>73</v>
      </c>
      <c r="C3616" s="166">
        <v>45676</v>
      </c>
      <c r="D3616">
        <v>-178516.78</v>
      </c>
    </row>
    <row r="3617" spans="1:4" x14ac:dyDescent="0.35">
      <c r="A3617" s="165" t="s">
        <v>72</v>
      </c>
      <c r="B3617" s="165" t="s">
        <v>73</v>
      </c>
      <c r="C3617" s="166">
        <v>45707</v>
      </c>
      <c r="D3617">
        <v>-50671.98</v>
      </c>
    </row>
    <row r="3618" spans="1:4" x14ac:dyDescent="0.35">
      <c r="A3618" s="165" t="s">
        <v>72</v>
      </c>
      <c r="B3618" s="165" t="s">
        <v>73</v>
      </c>
      <c r="C3618" s="166">
        <v>45735</v>
      </c>
      <c r="D3618">
        <v>-82450.03</v>
      </c>
    </row>
    <row r="3619" spans="1:4" x14ac:dyDescent="0.35">
      <c r="A3619" s="165" t="s">
        <v>72</v>
      </c>
      <c r="B3619" s="165" t="s">
        <v>73</v>
      </c>
      <c r="C3619" s="166">
        <v>45766</v>
      </c>
      <c r="D3619">
        <v>-106411.88</v>
      </c>
    </row>
    <row r="3620" spans="1:4" x14ac:dyDescent="0.35">
      <c r="A3620" s="165" t="s">
        <v>72</v>
      </c>
      <c r="B3620" s="165" t="s">
        <v>73</v>
      </c>
      <c r="C3620" s="166">
        <v>45796</v>
      </c>
      <c r="D3620">
        <v>-10928.09</v>
      </c>
    </row>
    <row r="3621" spans="1:4" x14ac:dyDescent="0.35">
      <c r="A3621" s="165" t="s">
        <v>72</v>
      </c>
      <c r="B3621" s="165" t="s">
        <v>73</v>
      </c>
      <c r="C3621" s="166">
        <v>45827</v>
      </c>
      <c r="D3621">
        <v>-18320.150000000001</v>
      </c>
    </row>
    <row r="3622" spans="1:4" x14ac:dyDescent="0.35">
      <c r="A3622" s="165" t="s">
        <v>72</v>
      </c>
      <c r="B3622" s="165" t="s">
        <v>73</v>
      </c>
      <c r="C3622" s="166">
        <v>45857</v>
      </c>
      <c r="D3622">
        <v>-51683.18</v>
      </c>
    </row>
    <row r="3623" spans="1:4" x14ac:dyDescent="0.35">
      <c r="A3623" s="165" t="s">
        <v>72</v>
      </c>
      <c r="B3623" s="165" t="s">
        <v>73</v>
      </c>
      <c r="C3623" s="166">
        <v>45888</v>
      </c>
      <c r="D3623">
        <v>-87866.39</v>
      </c>
    </row>
    <row r="3624" spans="1:4" x14ac:dyDescent="0.35">
      <c r="A3624" s="165" t="s">
        <v>72</v>
      </c>
      <c r="B3624" s="165" t="s">
        <v>73</v>
      </c>
      <c r="C3624" s="166">
        <v>45919</v>
      </c>
      <c r="D3624">
        <v>-105743.14</v>
      </c>
    </row>
    <row r="3625" spans="1:4" x14ac:dyDescent="0.35">
      <c r="A3625" s="165" t="s">
        <v>72</v>
      </c>
      <c r="B3625" s="165" t="s">
        <v>73</v>
      </c>
      <c r="C3625" s="166">
        <v>45949</v>
      </c>
      <c r="D3625">
        <v>-91380.49</v>
      </c>
    </row>
    <row r="3626" spans="1:4" x14ac:dyDescent="0.35">
      <c r="A3626" s="165" t="s">
        <v>72</v>
      </c>
      <c r="B3626" s="165" t="s">
        <v>73</v>
      </c>
      <c r="C3626" s="166">
        <v>45980</v>
      </c>
      <c r="D3626">
        <v>-16140.76</v>
      </c>
    </row>
    <row r="3627" spans="1:4" x14ac:dyDescent="0.35">
      <c r="A3627" s="165" t="s">
        <v>72</v>
      </c>
      <c r="B3627" s="165" t="s">
        <v>73</v>
      </c>
      <c r="C3627" s="166">
        <v>46010</v>
      </c>
      <c r="D3627">
        <v>-107844.89</v>
      </c>
    </row>
    <row r="3628" spans="1:4" x14ac:dyDescent="0.35">
      <c r="A3628" s="165" t="s">
        <v>72</v>
      </c>
      <c r="B3628" s="165" t="s">
        <v>73</v>
      </c>
      <c r="C3628" s="166">
        <v>45677</v>
      </c>
      <c r="D3628">
        <v>-87304.37</v>
      </c>
    </row>
    <row r="3629" spans="1:4" x14ac:dyDescent="0.35">
      <c r="A3629" s="165" t="s">
        <v>72</v>
      </c>
      <c r="B3629" s="165" t="s">
        <v>73</v>
      </c>
      <c r="C3629" s="166">
        <v>45708</v>
      </c>
      <c r="D3629">
        <v>-28829.360000000001</v>
      </c>
    </row>
    <row r="3630" spans="1:4" x14ac:dyDescent="0.35">
      <c r="A3630" s="165" t="s">
        <v>72</v>
      </c>
      <c r="B3630" s="165" t="s">
        <v>73</v>
      </c>
      <c r="C3630" s="166">
        <v>45736</v>
      </c>
      <c r="D3630">
        <v>-10227.66</v>
      </c>
    </row>
    <row r="3631" spans="1:4" x14ac:dyDescent="0.35">
      <c r="A3631" s="165" t="s">
        <v>72</v>
      </c>
      <c r="B3631" s="165" t="s">
        <v>73</v>
      </c>
      <c r="C3631" s="166">
        <v>45767</v>
      </c>
      <c r="D3631">
        <v>-10172.4</v>
      </c>
    </row>
    <row r="3632" spans="1:4" x14ac:dyDescent="0.35">
      <c r="A3632" s="165" t="s">
        <v>72</v>
      </c>
      <c r="B3632" s="165" t="s">
        <v>73</v>
      </c>
      <c r="C3632" s="166">
        <v>45797</v>
      </c>
      <c r="D3632">
        <v>-11905.43</v>
      </c>
    </row>
    <row r="3633" spans="1:4" x14ac:dyDescent="0.35">
      <c r="A3633" s="165" t="s">
        <v>72</v>
      </c>
      <c r="B3633" s="165" t="s">
        <v>73</v>
      </c>
      <c r="C3633" s="166">
        <v>45828</v>
      </c>
      <c r="D3633">
        <v>-7939.87</v>
      </c>
    </row>
    <row r="3634" spans="1:4" x14ac:dyDescent="0.35">
      <c r="A3634" s="165" t="s">
        <v>72</v>
      </c>
      <c r="B3634" s="165" t="s">
        <v>73</v>
      </c>
      <c r="C3634" s="166">
        <v>45858</v>
      </c>
      <c r="D3634">
        <v>-13808.31</v>
      </c>
    </row>
    <row r="3635" spans="1:4" x14ac:dyDescent="0.35">
      <c r="A3635" s="165" t="s">
        <v>72</v>
      </c>
      <c r="B3635" s="165" t="s">
        <v>73</v>
      </c>
      <c r="C3635" s="166">
        <v>45889</v>
      </c>
      <c r="D3635">
        <v>-33582.47</v>
      </c>
    </row>
    <row r="3636" spans="1:4" x14ac:dyDescent="0.35">
      <c r="A3636" s="165" t="s">
        <v>72</v>
      </c>
      <c r="B3636" s="165" t="s">
        <v>73</v>
      </c>
      <c r="C3636" s="166">
        <v>45920</v>
      </c>
      <c r="D3636">
        <v>-43119.24</v>
      </c>
    </row>
    <row r="3637" spans="1:4" x14ac:dyDescent="0.35">
      <c r="A3637" s="165" t="s">
        <v>72</v>
      </c>
      <c r="B3637" s="165" t="s">
        <v>73</v>
      </c>
      <c r="C3637" s="166">
        <v>45950</v>
      </c>
      <c r="D3637">
        <v>-59983.15</v>
      </c>
    </row>
    <row r="3638" spans="1:4" x14ac:dyDescent="0.35">
      <c r="A3638" s="165" t="s">
        <v>72</v>
      </c>
      <c r="B3638" s="165" t="s">
        <v>73</v>
      </c>
      <c r="C3638" s="166">
        <v>45981</v>
      </c>
      <c r="D3638">
        <v>-57166.45</v>
      </c>
    </row>
    <row r="3639" spans="1:4" x14ac:dyDescent="0.35">
      <c r="A3639" s="165" t="s">
        <v>72</v>
      </c>
      <c r="B3639" s="165" t="s">
        <v>73</v>
      </c>
      <c r="C3639" s="166">
        <v>46011</v>
      </c>
      <c r="D3639">
        <v>-26725.66</v>
      </c>
    </row>
    <row r="3640" spans="1:4" x14ac:dyDescent="0.35">
      <c r="A3640" s="165" t="s">
        <v>72</v>
      </c>
      <c r="B3640" s="165" t="s">
        <v>73</v>
      </c>
      <c r="C3640" s="166">
        <v>45678</v>
      </c>
      <c r="D3640">
        <v>-18547.43</v>
      </c>
    </row>
    <row r="3641" spans="1:4" x14ac:dyDescent="0.35">
      <c r="A3641" s="165" t="s">
        <v>72</v>
      </c>
      <c r="B3641" s="165" t="s">
        <v>73</v>
      </c>
      <c r="C3641" s="166">
        <v>45709</v>
      </c>
      <c r="D3641">
        <v>-31255.74</v>
      </c>
    </row>
    <row r="3642" spans="1:4" x14ac:dyDescent="0.35">
      <c r="A3642" s="165" t="s">
        <v>72</v>
      </c>
      <c r="B3642" s="165" t="s">
        <v>73</v>
      </c>
      <c r="C3642" s="166">
        <v>45737</v>
      </c>
      <c r="D3642">
        <v>-44754.86</v>
      </c>
    </row>
    <row r="3643" spans="1:4" x14ac:dyDescent="0.35">
      <c r="A3643" s="165" t="s">
        <v>72</v>
      </c>
      <c r="B3643" s="165" t="s">
        <v>73</v>
      </c>
      <c r="C3643" s="166">
        <v>45768</v>
      </c>
      <c r="D3643">
        <v>-51815.55</v>
      </c>
    </row>
    <row r="3644" spans="1:4" x14ac:dyDescent="0.35">
      <c r="A3644" s="165" t="s">
        <v>72</v>
      </c>
      <c r="B3644" s="165" t="s">
        <v>73</v>
      </c>
      <c r="C3644" s="166">
        <v>45798</v>
      </c>
      <c r="D3644">
        <v>-49269.49</v>
      </c>
    </row>
    <row r="3645" spans="1:4" x14ac:dyDescent="0.35">
      <c r="A3645" s="165" t="s">
        <v>72</v>
      </c>
      <c r="B3645" s="165" t="s">
        <v>73</v>
      </c>
      <c r="C3645" s="166">
        <v>45829</v>
      </c>
      <c r="D3645">
        <v>-22004.74</v>
      </c>
    </row>
    <row r="3646" spans="1:4" x14ac:dyDescent="0.35">
      <c r="A3646" s="165" t="s">
        <v>72</v>
      </c>
      <c r="B3646" s="165" t="s">
        <v>73</v>
      </c>
      <c r="C3646" s="166">
        <v>45859</v>
      </c>
      <c r="D3646">
        <v>-44953.120000000003</v>
      </c>
    </row>
    <row r="3647" spans="1:4" x14ac:dyDescent="0.35">
      <c r="A3647" s="165" t="s">
        <v>72</v>
      </c>
      <c r="B3647" s="165" t="s">
        <v>73</v>
      </c>
      <c r="C3647" s="166">
        <v>45890</v>
      </c>
      <c r="D3647">
        <v>-78297.73</v>
      </c>
    </row>
    <row r="3648" spans="1:4" x14ac:dyDescent="0.35">
      <c r="A3648" s="165" t="s">
        <v>72</v>
      </c>
      <c r="B3648" s="165" t="s">
        <v>73</v>
      </c>
      <c r="C3648" s="166">
        <v>45921</v>
      </c>
      <c r="D3648">
        <v>-65018.16</v>
      </c>
    </row>
    <row r="3649" spans="1:4" x14ac:dyDescent="0.35">
      <c r="A3649" s="165" t="s">
        <v>72</v>
      </c>
      <c r="B3649" s="165" t="s">
        <v>73</v>
      </c>
      <c r="C3649" s="166">
        <v>45951</v>
      </c>
      <c r="D3649">
        <v>-82451.14</v>
      </c>
    </row>
    <row r="3650" spans="1:4" x14ac:dyDescent="0.35">
      <c r="A3650" s="165" t="s">
        <v>72</v>
      </c>
      <c r="B3650" s="165" t="s">
        <v>73</v>
      </c>
      <c r="C3650" s="166">
        <v>45991</v>
      </c>
      <c r="D3650">
        <v>-93838.68</v>
      </c>
    </row>
    <row r="3651" spans="1:4" x14ac:dyDescent="0.35">
      <c r="A3651" s="165" t="s">
        <v>72</v>
      </c>
      <c r="B3651" s="165" t="s">
        <v>73</v>
      </c>
      <c r="C3651" s="166">
        <v>46022</v>
      </c>
      <c r="D3651">
        <v>-28202.889999999992</v>
      </c>
    </row>
    <row r="3652" spans="1:4" x14ac:dyDescent="0.35">
      <c r="A3652" s="165" t="s">
        <v>72</v>
      </c>
      <c r="B3652" s="165" t="s">
        <v>73</v>
      </c>
      <c r="C3652" s="166">
        <v>45679</v>
      </c>
      <c r="D3652">
        <v>-38533.14</v>
      </c>
    </row>
    <row r="3653" spans="1:4" x14ac:dyDescent="0.35">
      <c r="A3653" s="165" t="s">
        <v>72</v>
      </c>
      <c r="B3653" s="165" t="s">
        <v>73</v>
      </c>
      <c r="C3653" s="166">
        <v>45710</v>
      </c>
      <c r="D3653">
        <v>-44985.43</v>
      </c>
    </row>
    <row r="3654" spans="1:4" x14ac:dyDescent="0.35">
      <c r="A3654" s="165" t="s">
        <v>72</v>
      </c>
      <c r="B3654" s="165" t="s">
        <v>73</v>
      </c>
      <c r="C3654" s="166">
        <v>45738</v>
      </c>
      <c r="D3654">
        <v>-61492.79</v>
      </c>
    </row>
    <row r="3655" spans="1:4" x14ac:dyDescent="0.35">
      <c r="A3655" s="165" t="s">
        <v>72</v>
      </c>
      <c r="B3655" s="165" t="s">
        <v>73</v>
      </c>
      <c r="C3655" s="166">
        <v>45769</v>
      </c>
      <c r="D3655">
        <v>-64152.19</v>
      </c>
    </row>
    <row r="3656" spans="1:4" x14ac:dyDescent="0.35">
      <c r="A3656" s="165" t="s">
        <v>72</v>
      </c>
      <c r="B3656" s="165" t="s">
        <v>73</v>
      </c>
      <c r="C3656" s="166">
        <v>45799</v>
      </c>
      <c r="D3656">
        <v>-89454.75</v>
      </c>
    </row>
    <row r="3657" spans="1:4" x14ac:dyDescent="0.35">
      <c r="A3657" s="165" t="s">
        <v>72</v>
      </c>
      <c r="B3657" s="165" t="s">
        <v>73</v>
      </c>
      <c r="C3657" s="166">
        <v>45830</v>
      </c>
      <c r="D3657">
        <v>-31083.52</v>
      </c>
    </row>
    <row r="3658" spans="1:4" x14ac:dyDescent="0.35">
      <c r="A3658" s="165" t="s">
        <v>72</v>
      </c>
      <c r="B3658" s="165" t="s">
        <v>73</v>
      </c>
      <c r="C3658" s="166">
        <v>45860</v>
      </c>
      <c r="D3658">
        <v>-57458.78</v>
      </c>
    </row>
    <row r="3659" spans="1:4" x14ac:dyDescent="0.35">
      <c r="A3659" s="165" t="s">
        <v>72</v>
      </c>
      <c r="B3659" s="165" t="s">
        <v>73</v>
      </c>
      <c r="C3659" s="166">
        <v>45891</v>
      </c>
      <c r="D3659">
        <v>-89150.16</v>
      </c>
    </row>
    <row r="3660" spans="1:4" x14ac:dyDescent="0.35">
      <c r="A3660" s="165" t="s">
        <v>72</v>
      </c>
      <c r="B3660" s="165" t="s">
        <v>73</v>
      </c>
      <c r="C3660" s="166">
        <v>45922</v>
      </c>
      <c r="D3660">
        <v>-87589.32</v>
      </c>
    </row>
    <row r="3661" spans="1:4" x14ac:dyDescent="0.35">
      <c r="A3661" s="165" t="s">
        <v>72</v>
      </c>
      <c r="B3661" s="165" t="s">
        <v>73</v>
      </c>
      <c r="C3661" s="166">
        <v>45952</v>
      </c>
      <c r="D3661">
        <v>-103410.26</v>
      </c>
    </row>
    <row r="3662" spans="1:4" x14ac:dyDescent="0.35">
      <c r="A3662" s="165" t="s">
        <v>72</v>
      </c>
      <c r="B3662" s="165" t="s">
        <v>73</v>
      </c>
      <c r="C3662" s="166">
        <v>45983</v>
      </c>
      <c r="D3662">
        <v>-26270.240000000002</v>
      </c>
    </row>
    <row r="3663" spans="1:4" x14ac:dyDescent="0.35">
      <c r="A3663" s="165" t="s">
        <v>72</v>
      </c>
      <c r="B3663" s="165" t="s">
        <v>73</v>
      </c>
      <c r="C3663" s="166">
        <v>46013</v>
      </c>
      <c r="D3663">
        <v>-42746.14</v>
      </c>
    </row>
    <row r="3664" spans="1:4" x14ac:dyDescent="0.35">
      <c r="A3664" s="165" t="s">
        <v>72</v>
      </c>
      <c r="B3664" s="165" t="s">
        <v>73</v>
      </c>
      <c r="C3664" s="166">
        <v>45680</v>
      </c>
      <c r="D3664">
        <v>-53165.77</v>
      </c>
    </row>
    <row r="3665" spans="1:4" x14ac:dyDescent="0.35">
      <c r="A3665" s="165" t="s">
        <v>72</v>
      </c>
      <c r="B3665" s="165" t="s">
        <v>73</v>
      </c>
      <c r="C3665" s="166">
        <v>45711</v>
      </c>
      <c r="D3665">
        <v>-62888.54</v>
      </c>
    </row>
    <row r="3666" spans="1:4" x14ac:dyDescent="0.35">
      <c r="A3666" s="165" t="s">
        <v>72</v>
      </c>
      <c r="B3666" s="165" t="s">
        <v>73</v>
      </c>
      <c r="C3666" s="166">
        <v>45739</v>
      </c>
      <c r="D3666">
        <v>-114772.26</v>
      </c>
    </row>
    <row r="3667" spans="1:4" x14ac:dyDescent="0.35">
      <c r="A3667" s="165" t="s">
        <v>72</v>
      </c>
      <c r="B3667" s="165" t="s">
        <v>73</v>
      </c>
      <c r="C3667" s="166">
        <v>45770</v>
      </c>
      <c r="D3667">
        <v>-119392.75</v>
      </c>
    </row>
    <row r="3668" spans="1:4" x14ac:dyDescent="0.35">
      <c r="A3668" s="165" t="s">
        <v>72</v>
      </c>
      <c r="B3668" s="165" t="s">
        <v>73</v>
      </c>
      <c r="C3668" s="166">
        <v>45800</v>
      </c>
      <c r="D3668">
        <v>-45352.88</v>
      </c>
    </row>
    <row r="3669" spans="1:4" x14ac:dyDescent="0.35">
      <c r="A3669" s="165" t="s">
        <v>72</v>
      </c>
      <c r="B3669" s="165" t="s">
        <v>73</v>
      </c>
      <c r="C3669" s="166">
        <v>45831</v>
      </c>
      <c r="D3669">
        <v>-81659.61</v>
      </c>
    </row>
    <row r="3670" spans="1:4" x14ac:dyDescent="0.35">
      <c r="A3670" s="165" t="s">
        <v>72</v>
      </c>
      <c r="B3670" s="165" t="s">
        <v>73</v>
      </c>
      <c r="C3670" s="166">
        <v>45861</v>
      </c>
      <c r="D3670">
        <v>-96756.67</v>
      </c>
    </row>
    <row r="3671" spans="1:4" x14ac:dyDescent="0.35">
      <c r="A3671" s="165" t="s">
        <v>72</v>
      </c>
      <c r="B3671" s="165" t="s">
        <v>73</v>
      </c>
      <c r="C3671" s="166">
        <v>45892</v>
      </c>
      <c r="D3671">
        <v>-175115.96</v>
      </c>
    </row>
    <row r="3672" spans="1:4" x14ac:dyDescent="0.35">
      <c r="A3672" s="165" t="s">
        <v>72</v>
      </c>
      <c r="B3672" s="165" t="s">
        <v>73</v>
      </c>
      <c r="C3672" s="166">
        <v>45923</v>
      </c>
      <c r="D3672">
        <v>-126507.96</v>
      </c>
    </row>
    <row r="3673" spans="1:4" x14ac:dyDescent="0.35">
      <c r="A3673" s="165" t="s">
        <v>72</v>
      </c>
      <c r="B3673" s="165" t="s">
        <v>73</v>
      </c>
      <c r="C3673" s="166">
        <v>45953</v>
      </c>
      <c r="D3673">
        <v>-152660.01</v>
      </c>
    </row>
    <row r="3674" spans="1:4" x14ac:dyDescent="0.35">
      <c r="A3674" s="165" t="s">
        <v>72</v>
      </c>
      <c r="B3674" s="165" t="s">
        <v>73</v>
      </c>
      <c r="C3674" s="166">
        <v>45984</v>
      </c>
      <c r="D3674">
        <v>-62081.61</v>
      </c>
    </row>
    <row r="3675" spans="1:4" x14ac:dyDescent="0.35">
      <c r="A3675" s="165" t="s">
        <v>72</v>
      </c>
      <c r="B3675" s="165" t="s">
        <v>73</v>
      </c>
      <c r="C3675" s="166">
        <v>46014</v>
      </c>
      <c r="D3675">
        <v>-70983.13</v>
      </c>
    </row>
    <row r="3676" spans="1:4" x14ac:dyDescent="0.35">
      <c r="A3676" s="165" t="s">
        <v>72</v>
      </c>
      <c r="B3676" s="165" t="s">
        <v>73</v>
      </c>
      <c r="C3676" s="166">
        <v>45681</v>
      </c>
      <c r="D3676">
        <v>-101657.89</v>
      </c>
    </row>
    <row r="3677" spans="1:4" x14ac:dyDescent="0.35">
      <c r="A3677" s="165" t="s">
        <v>72</v>
      </c>
      <c r="B3677" s="165" t="s">
        <v>73</v>
      </c>
      <c r="C3677" s="166">
        <v>45712</v>
      </c>
      <c r="D3677">
        <v>-124217.22</v>
      </c>
    </row>
    <row r="3678" spans="1:4" x14ac:dyDescent="0.35">
      <c r="A3678" s="165" t="s">
        <v>72</v>
      </c>
      <c r="B3678" s="165" t="s">
        <v>73</v>
      </c>
      <c r="C3678" s="166">
        <v>45740</v>
      </c>
      <c r="D3678">
        <v>-138485.45000000001</v>
      </c>
    </row>
    <row r="3679" spans="1:4" x14ac:dyDescent="0.35">
      <c r="A3679" s="165" t="s">
        <v>72</v>
      </c>
      <c r="B3679" s="165" t="s">
        <v>73</v>
      </c>
      <c r="C3679" s="166">
        <v>45771</v>
      </c>
      <c r="D3679">
        <v>-36189.550000000003</v>
      </c>
    </row>
    <row r="3680" spans="1:4" x14ac:dyDescent="0.35">
      <c r="A3680" s="165" t="s">
        <v>72</v>
      </c>
      <c r="B3680" s="165" t="s">
        <v>73</v>
      </c>
      <c r="C3680" s="166">
        <v>45801</v>
      </c>
      <c r="D3680">
        <v>-65598.899999999994</v>
      </c>
    </row>
    <row r="3681" spans="1:4" x14ac:dyDescent="0.35">
      <c r="A3681" s="165" t="s">
        <v>72</v>
      </c>
      <c r="B3681" s="165" t="s">
        <v>73</v>
      </c>
      <c r="C3681" s="166">
        <v>45832</v>
      </c>
      <c r="D3681">
        <v>-69667.100000000006</v>
      </c>
    </row>
    <row r="3682" spans="1:4" x14ac:dyDescent="0.35">
      <c r="A3682" s="165" t="s">
        <v>72</v>
      </c>
      <c r="B3682" s="165" t="s">
        <v>73</v>
      </c>
      <c r="C3682" s="166">
        <v>45862</v>
      </c>
      <c r="D3682">
        <v>-143223.26</v>
      </c>
    </row>
    <row r="3683" spans="1:4" x14ac:dyDescent="0.35">
      <c r="A3683" s="165" t="s">
        <v>72</v>
      </c>
      <c r="B3683" s="165" t="s">
        <v>73</v>
      </c>
      <c r="C3683" s="166">
        <v>45893</v>
      </c>
      <c r="D3683">
        <v>-206287.96</v>
      </c>
    </row>
    <row r="3684" spans="1:4" x14ac:dyDescent="0.35">
      <c r="A3684" s="165" t="s">
        <v>72</v>
      </c>
      <c r="B3684" s="165" t="s">
        <v>73</v>
      </c>
      <c r="C3684" s="166">
        <v>45924</v>
      </c>
      <c r="D3684">
        <v>-147478.66</v>
      </c>
    </row>
    <row r="3685" spans="1:4" x14ac:dyDescent="0.35">
      <c r="A3685" s="165" t="s">
        <v>72</v>
      </c>
      <c r="B3685" s="165" t="s">
        <v>73</v>
      </c>
      <c r="C3685" s="166">
        <v>45954</v>
      </c>
      <c r="D3685">
        <v>-60659.97</v>
      </c>
    </row>
    <row r="3686" spans="1:4" x14ac:dyDescent="0.35">
      <c r="A3686" s="165" t="s">
        <v>72</v>
      </c>
      <c r="B3686" s="165" t="s">
        <v>73</v>
      </c>
      <c r="C3686" s="166">
        <v>45985</v>
      </c>
      <c r="D3686">
        <v>-89930.96</v>
      </c>
    </row>
    <row r="3687" spans="1:4" x14ac:dyDescent="0.35">
      <c r="A3687" s="165" t="s">
        <v>72</v>
      </c>
      <c r="B3687" s="165" t="s">
        <v>73</v>
      </c>
      <c r="C3687" s="166">
        <v>46015</v>
      </c>
      <c r="D3687">
        <v>-68926.62</v>
      </c>
    </row>
    <row r="3688" spans="1:4" x14ac:dyDescent="0.35">
      <c r="A3688" s="165" t="s">
        <v>72</v>
      </c>
      <c r="B3688" s="165" t="s">
        <v>73</v>
      </c>
      <c r="C3688" s="166">
        <v>45682</v>
      </c>
      <c r="D3688">
        <v>-151878.49</v>
      </c>
    </row>
    <row r="3689" spans="1:4" x14ac:dyDescent="0.35">
      <c r="A3689" s="165" t="s">
        <v>72</v>
      </c>
      <c r="B3689" s="165" t="s">
        <v>73</v>
      </c>
      <c r="C3689" s="166">
        <v>45713</v>
      </c>
      <c r="D3689">
        <v>-151361.97</v>
      </c>
    </row>
    <row r="3690" spans="1:4" x14ac:dyDescent="0.35">
      <c r="A3690" s="165" t="s">
        <v>72</v>
      </c>
      <c r="B3690" s="165" t="s">
        <v>73</v>
      </c>
      <c r="C3690" s="166">
        <v>45741</v>
      </c>
      <c r="D3690">
        <v>-187689.21</v>
      </c>
    </row>
    <row r="3691" spans="1:4" x14ac:dyDescent="0.35">
      <c r="A3691" s="165" t="s">
        <v>72</v>
      </c>
      <c r="B3691" s="165" t="s">
        <v>73</v>
      </c>
      <c r="C3691" s="166">
        <v>45772</v>
      </c>
      <c r="D3691">
        <v>-46343.56</v>
      </c>
    </row>
    <row r="3692" spans="1:4" x14ac:dyDescent="0.35">
      <c r="A3692" s="165" t="s">
        <v>72</v>
      </c>
      <c r="B3692" s="165" t="s">
        <v>73</v>
      </c>
      <c r="C3692" s="166">
        <v>45802</v>
      </c>
      <c r="D3692">
        <v>-91660.386600276062</v>
      </c>
    </row>
    <row r="3693" spans="1:4" x14ac:dyDescent="0.35">
      <c r="A3693" s="165" t="s">
        <v>72</v>
      </c>
      <c r="B3693" s="165" t="s">
        <v>73</v>
      </c>
      <c r="C3693" s="166">
        <v>45833</v>
      </c>
      <c r="D3693">
        <v>-114353.06613218946</v>
      </c>
    </row>
    <row r="3694" spans="1:4" x14ac:dyDescent="0.35">
      <c r="A3694" s="165" t="s">
        <v>72</v>
      </c>
      <c r="B3694" s="165" t="s">
        <v>73</v>
      </c>
      <c r="C3694" s="166">
        <v>45863</v>
      </c>
      <c r="D3694">
        <v>-196730.76669955289</v>
      </c>
    </row>
    <row r="3695" spans="1:4" x14ac:dyDescent="0.35">
      <c r="A3695" s="165" t="s">
        <v>72</v>
      </c>
      <c r="B3695" s="165" t="s">
        <v>73</v>
      </c>
      <c r="C3695" s="166">
        <v>45894</v>
      </c>
      <c r="D3695">
        <v>-273710.47523560229</v>
      </c>
    </row>
    <row r="3696" spans="1:4" x14ac:dyDescent="0.35">
      <c r="A3696" s="165" t="s">
        <v>72</v>
      </c>
      <c r="B3696" s="165" t="s">
        <v>73</v>
      </c>
      <c r="C3696" s="166">
        <v>45925</v>
      </c>
      <c r="D3696">
        <v>-237471.02520722031</v>
      </c>
    </row>
    <row r="3697" spans="1:4" x14ac:dyDescent="0.35">
      <c r="A3697" s="165" t="s">
        <v>72</v>
      </c>
      <c r="B3697" s="165" t="s">
        <v>73</v>
      </c>
      <c r="C3697" s="166">
        <v>45955</v>
      </c>
      <c r="D3697">
        <v>-96918.54118889301</v>
      </c>
    </row>
    <row r="3698" spans="1:4" x14ac:dyDescent="0.35">
      <c r="A3698" s="165" t="s">
        <v>72</v>
      </c>
      <c r="B3698" s="165" t="s">
        <v>73</v>
      </c>
      <c r="C3698" s="166">
        <v>45986</v>
      </c>
      <c r="D3698">
        <v>-110191.55167222826</v>
      </c>
    </row>
    <row r="3699" spans="1:4" x14ac:dyDescent="0.35">
      <c r="A3699" s="165" t="s">
        <v>72</v>
      </c>
      <c r="B3699" s="165" t="s">
        <v>73</v>
      </c>
      <c r="C3699" s="166">
        <v>46016</v>
      </c>
      <c r="D3699">
        <v>-128530.63465564804</v>
      </c>
    </row>
    <row r="3700" spans="1:4" x14ac:dyDescent="0.35">
      <c r="A3700" s="165" t="s">
        <v>72</v>
      </c>
      <c r="B3700" s="165" t="s">
        <v>73</v>
      </c>
      <c r="C3700" s="166">
        <v>45683</v>
      </c>
      <c r="D3700">
        <v>-226202.57492993321</v>
      </c>
    </row>
    <row r="3701" spans="1:4" x14ac:dyDescent="0.35">
      <c r="A3701" s="165" t="s">
        <v>72</v>
      </c>
      <c r="B3701" s="165" t="s">
        <v>73</v>
      </c>
      <c r="C3701" s="166">
        <v>45714</v>
      </c>
      <c r="D3701">
        <v>-253186.83546476188</v>
      </c>
    </row>
    <row r="3702" spans="1:4" x14ac:dyDescent="0.35">
      <c r="A3702" s="165" t="s">
        <v>72</v>
      </c>
      <c r="B3702" s="165" t="s">
        <v>73</v>
      </c>
      <c r="C3702" s="166">
        <v>45742</v>
      </c>
      <c r="D3702">
        <v>-275286.23399423994</v>
      </c>
    </row>
    <row r="3703" spans="1:4" x14ac:dyDescent="0.35">
      <c r="A3703" s="165" t="s">
        <v>72</v>
      </c>
      <c r="B3703" s="165" t="s">
        <v>73</v>
      </c>
      <c r="C3703" s="166">
        <v>45773</v>
      </c>
      <c r="D3703">
        <v>-98032.945920506812</v>
      </c>
    </row>
    <row r="3704" spans="1:4" x14ac:dyDescent="0.35">
      <c r="A3704" s="165" t="s">
        <v>72</v>
      </c>
      <c r="B3704" s="165" t="s">
        <v>73</v>
      </c>
      <c r="C3704" s="166">
        <v>45803</v>
      </c>
      <c r="D3704">
        <v>-119049.14966726741</v>
      </c>
    </row>
    <row r="3705" spans="1:4" x14ac:dyDescent="0.35">
      <c r="A3705" s="165" t="s">
        <v>72</v>
      </c>
      <c r="B3705" s="165" t="s">
        <v>73</v>
      </c>
      <c r="C3705" s="166">
        <v>45834</v>
      </c>
      <c r="D3705">
        <v>-141979.78265237002</v>
      </c>
    </row>
    <row r="3706" spans="1:4" x14ac:dyDescent="0.35">
      <c r="A3706" s="165" t="s">
        <v>72</v>
      </c>
      <c r="B3706" s="165" t="s">
        <v>73</v>
      </c>
      <c r="C3706" s="166">
        <v>45864</v>
      </c>
      <c r="D3706">
        <v>-289831.47988218878</v>
      </c>
    </row>
    <row r="3707" spans="1:4" x14ac:dyDescent="0.35">
      <c r="A3707" s="165" t="s">
        <v>72</v>
      </c>
      <c r="B3707" s="165" t="s">
        <v>73</v>
      </c>
      <c r="C3707" s="166">
        <v>45895</v>
      </c>
      <c r="D3707">
        <v>-385587.34035535029</v>
      </c>
    </row>
    <row r="3708" spans="1:4" x14ac:dyDescent="0.35">
      <c r="A3708" s="165" t="s">
        <v>72</v>
      </c>
      <c r="B3708" s="165" t="s">
        <v>73</v>
      </c>
      <c r="C3708" s="166">
        <v>45926</v>
      </c>
      <c r="D3708">
        <v>-64446.722243950702</v>
      </c>
    </row>
    <row r="3709" spans="1:4" x14ac:dyDescent="0.35">
      <c r="A3709" s="165" t="s">
        <v>72</v>
      </c>
      <c r="B3709" s="165" t="s">
        <v>73</v>
      </c>
      <c r="C3709" s="166">
        <v>45956</v>
      </c>
      <c r="D3709">
        <v>-121321.62512597362</v>
      </c>
    </row>
    <row r="3710" spans="1:4" x14ac:dyDescent="0.35">
      <c r="A3710" s="165" t="s">
        <v>72</v>
      </c>
      <c r="B3710" s="165" t="s">
        <v>73</v>
      </c>
      <c r="C3710" s="166">
        <v>45987</v>
      </c>
      <c r="D3710">
        <v>-154959.11926588623</v>
      </c>
    </row>
    <row r="3711" spans="1:4" x14ac:dyDescent="0.35">
      <c r="A3711" s="165" t="s">
        <v>72</v>
      </c>
      <c r="B3711" s="165" t="s">
        <v>73</v>
      </c>
      <c r="C3711" s="166">
        <v>46017</v>
      </c>
      <c r="D3711">
        <v>-188037.8017453849</v>
      </c>
    </row>
    <row r="3712" spans="1:4" x14ac:dyDescent="0.35">
      <c r="A3712" s="165" t="s">
        <v>72</v>
      </c>
      <c r="B3712" s="165" t="s">
        <v>73</v>
      </c>
      <c r="C3712" s="166">
        <v>45684</v>
      </c>
      <c r="D3712">
        <v>-276889.70194321702</v>
      </c>
    </row>
    <row r="3713" spans="1:4" x14ac:dyDescent="0.35">
      <c r="A3713" s="165" t="s">
        <v>72</v>
      </c>
      <c r="B3713" s="165" t="s">
        <v>73</v>
      </c>
      <c r="C3713" s="166">
        <v>45715</v>
      </c>
      <c r="D3713">
        <v>-280376.4035833886</v>
      </c>
    </row>
    <row r="3714" spans="1:4" x14ac:dyDescent="0.35">
      <c r="A3714" s="165" t="s">
        <v>72</v>
      </c>
      <c r="B3714" s="165" t="s">
        <v>73</v>
      </c>
      <c r="C3714" s="166">
        <v>45743</v>
      </c>
      <c r="D3714">
        <v>-80189.089629892711</v>
      </c>
    </row>
    <row r="3715" spans="1:4" x14ac:dyDescent="0.35">
      <c r="A3715" s="165" t="s">
        <v>72</v>
      </c>
      <c r="B3715" s="165" t="s">
        <v>73</v>
      </c>
      <c r="C3715" s="166">
        <v>45774</v>
      </c>
      <c r="D3715">
        <v>-143335.64737851798</v>
      </c>
    </row>
    <row r="3716" spans="1:4" x14ac:dyDescent="0.35">
      <c r="A3716" s="165" t="s">
        <v>72</v>
      </c>
      <c r="B3716" s="165" t="s">
        <v>73</v>
      </c>
      <c r="C3716" s="166">
        <v>45804</v>
      </c>
      <c r="D3716">
        <v>-165462.16402583645</v>
      </c>
    </row>
    <row r="3717" spans="1:4" x14ac:dyDescent="0.35">
      <c r="A3717" s="165" t="s">
        <v>72</v>
      </c>
      <c r="B3717" s="165" t="s">
        <v>73</v>
      </c>
      <c r="C3717" s="166">
        <v>45835</v>
      </c>
      <c r="D3717">
        <v>-187893.74290437897</v>
      </c>
    </row>
    <row r="3718" spans="1:4" x14ac:dyDescent="0.35">
      <c r="A3718" s="165" t="s">
        <v>72</v>
      </c>
      <c r="B3718" s="165" t="s">
        <v>73</v>
      </c>
      <c r="C3718" s="166">
        <v>45865</v>
      </c>
      <c r="D3718">
        <v>-352346.86631169636</v>
      </c>
    </row>
    <row r="3719" spans="1:4" x14ac:dyDescent="0.35">
      <c r="A3719" s="165" t="s">
        <v>72</v>
      </c>
      <c r="B3719" s="165" t="s">
        <v>73</v>
      </c>
      <c r="C3719" s="166">
        <v>45896</v>
      </c>
      <c r="D3719">
        <v>-465010.5846586593</v>
      </c>
    </row>
    <row r="3720" spans="1:4" x14ac:dyDescent="0.35">
      <c r="A3720" s="165" t="s">
        <v>72</v>
      </c>
      <c r="B3720" s="165" t="s">
        <v>73</v>
      </c>
      <c r="C3720" s="166">
        <v>45927</v>
      </c>
      <c r="D3720">
        <v>-99455.250446673454</v>
      </c>
    </row>
    <row r="3721" spans="1:4" x14ac:dyDescent="0.35">
      <c r="A3721" s="165" t="s">
        <v>72</v>
      </c>
      <c r="B3721" s="165" t="s">
        <v>73</v>
      </c>
      <c r="C3721" s="166">
        <v>45957</v>
      </c>
      <c r="D3721">
        <v>-154661.84004438974</v>
      </c>
    </row>
    <row r="3722" spans="1:4" x14ac:dyDescent="0.35">
      <c r="A3722" s="165" t="s">
        <v>72</v>
      </c>
      <c r="B3722" s="165" t="s">
        <v>73</v>
      </c>
      <c r="C3722" s="166">
        <v>45988</v>
      </c>
      <c r="D3722">
        <v>-199931.81487111078</v>
      </c>
    </row>
    <row r="3723" spans="1:4" x14ac:dyDescent="0.35">
      <c r="A3723" s="165" t="s">
        <v>72</v>
      </c>
      <c r="B3723" s="165" t="s">
        <v>73</v>
      </c>
      <c r="C3723" s="166">
        <v>46018</v>
      </c>
      <c r="D3723">
        <v>-241870.15786899798</v>
      </c>
    </row>
    <row r="3724" spans="1:4" x14ac:dyDescent="0.35">
      <c r="A3724" s="165" t="s">
        <v>74</v>
      </c>
      <c r="B3724" s="165" t="s">
        <v>75</v>
      </c>
      <c r="C3724" s="166">
        <v>45676</v>
      </c>
      <c r="D3724">
        <v>-16273.76</v>
      </c>
    </row>
    <row r="3725" spans="1:4" x14ac:dyDescent="0.35">
      <c r="A3725" s="165" t="s">
        <v>74</v>
      </c>
      <c r="B3725" s="165" t="s">
        <v>75</v>
      </c>
      <c r="C3725" s="166">
        <v>45707</v>
      </c>
      <c r="D3725">
        <v>-18301.11</v>
      </c>
    </row>
    <row r="3726" spans="1:4" x14ac:dyDescent="0.35">
      <c r="A3726" s="165" t="s">
        <v>74</v>
      </c>
      <c r="B3726" s="165" t="s">
        <v>75</v>
      </c>
      <c r="C3726" s="166">
        <v>45735</v>
      </c>
      <c r="D3726">
        <v>-21645.59</v>
      </c>
    </row>
    <row r="3727" spans="1:4" x14ac:dyDescent="0.35">
      <c r="A3727" s="165" t="s">
        <v>74</v>
      </c>
      <c r="B3727" s="165" t="s">
        <v>75</v>
      </c>
      <c r="C3727" s="166">
        <v>45766</v>
      </c>
      <c r="D3727">
        <v>-24854.71</v>
      </c>
    </row>
    <row r="3728" spans="1:4" x14ac:dyDescent="0.35">
      <c r="A3728" s="165" t="s">
        <v>74</v>
      </c>
      <c r="B3728" s="165" t="s">
        <v>75</v>
      </c>
      <c r="C3728" s="166">
        <v>45796</v>
      </c>
      <c r="D3728">
        <v>-24389.48</v>
      </c>
    </row>
    <row r="3729" spans="1:4" x14ac:dyDescent="0.35">
      <c r="A3729" s="165" t="s">
        <v>74</v>
      </c>
      <c r="B3729" s="165" t="s">
        <v>75</v>
      </c>
      <c r="C3729" s="166">
        <v>45827</v>
      </c>
      <c r="D3729">
        <v>-23879.4</v>
      </c>
    </row>
    <row r="3730" spans="1:4" x14ac:dyDescent="0.35">
      <c r="A3730" s="165" t="s">
        <v>74</v>
      </c>
      <c r="B3730" s="165" t="s">
        <v>75</v>
      </c>
      <c r="C3730" s="166">
        <v>45857</v>
      </c>
      <c r="D3730">
        <v>-27310.639999999999</v>
      </c>
    </row>
    <row r="3731" spans="1:4" x14ac:dyDescent="0.35">
      <c r="A3731" s="165" t="s">
        <v>74</v>
      </c>
      <c r="B3731" s="165" t="s">
        <v>75</v>
      </c>
      <c r="C3731" s="166">
        <v>45888</v>
      </c>
      <c r="D3731">
        <v>-20761.45</v>
      </c>
    </row>
    <row r="3732" spans="1:4" x14ac:dyDescent="0.35">
      <c r="A3732" s="165" t="s">
        <v>74</v>
      </c>
      <c r="B3732" s="165" t="s">
        <v>75</v>
      </c>
      <c r="C3732" s="166">
        <v>45919</v>
      </c>
      <c r="D3732">
        <v>-18471.09</v>
      </c>
    </row>
    <row r="3733" spans="1:4" x14ac:dyDescent="0.35">
      <c r="A3733" s="165" t="s">
        <v>74</v>
      </c>
      <c r="B3733" s="165" t="s">
        <v>75</v>
      </c>
      <c r="C3733" s="166">
        <v>45949</v>
      </c>
      <c r="D3733">
        <v>-11930.24</v>
      </c>
    </row>
    <row r="3734" spans="1:4" x14ac:dyDescent="0.35">
      <c r="A3734" s="165" t="s">
        <v>74</v>
      </c>
      <c r="B3734" s="165" t="s">
        <v>75</v>
      </c>
      <c r="C3734" s="166">
        <v>45980</v>
      </c>
      <c r="D3734">
        <v>-12599.28</v>
      </c>
    </row>
    <row r="3735" spans="1:4" x14ac:dyDescent="0.35">
      <c r="A3735" s="165" t="s">
        <v>74</v>
      </c>
      <c r="B3735" s="165" t="s">
        <v>75</v>
      </c>
      <c r="C3735" s="166">
        <v>46010</v>
      </c>
      <c r="D3735">
        <v>-27899.8</v>
      </c>
    </row>
    <row r="3736" spans="1:4" x14ac:dyDescent="0.35">
      <c r="A3736" s="165" t="s">
        <v>74</v>
      </c>
      <c r="B3736" s="165" t="s">
        <v>75</v>
      </c>
      <c r="C3736" s="166">
        <v>45677</v>
      </c>
      <c r="D3736">
        <v>-1474.9</v>
      </c>
    </row>
    <row r="3737" spans="1:4" x14ac:dyDescent="0.35">
      <c r="A3737" s="165" t="s">
        <v>74</v>
      </c>
      <c r="B3737" s="165" t="s">
        <v>75</v>
      </c>
      <c r="C3737" s="166">
        <v>45708</v>
      </c>
      <c r="D3737">
        <v>-501</v>
      </c>
    </row>
    <row r="3738" spans="1:4" x14ac:dyDescent="0.35">
      <c r="A3738" s="165" t="s">
        <v>74</v>
      </c>
      <c r="B3738" s="165" t="s">
        <v>75</v>
      </c>
      <c r="C3738" s="166">
        <v>45736</v>
      </c>
      <c r="D3738">
        <v>-3636.21</v>
      </c>
    </row>
    <row r="3739" spans="1:4" x14ac:dyDescent="0.35">
      <c r="A3739" s="165" t="s">
        <v>74</v>
      </c>
      <c r="B3739" s="165" t="s">
        <v>75</v>
      </c>
      <c r="C3739" s="166">
        <v>45767</v>
      </c>
      <c r="D3739">
        <v>-2975.43</v>
      </c>
    </row>
    <row r="3740" spans="1:4" x14ac:dyDescent="0.35">
      <c r="A3740" s="165" t="s">
        <v>74</v>
      </c>
      <c r="B3740" s="165" t="s">
        <v>75</v>
      </c>
      <c r="C3740" s="166">
        <v>45797</v>
      </c>
      <c r="D3740">
        <v>-3666.32</v>
      </c>
    </row>
    <row r="3741" spans="1:4" x14ac:dyDescent="0.35">
      <c r="A3741" s="165" t="s">
        <v>74</v>
      </c>
      <c r="B3741" s="165" t="s">
        <v>75</v>
      </c>
      <c r="C3741" s="166">
        <v>45828</v>
      </c>
      <c r="D3741">
        <v>-4481.82</v>
      </c>
    </row>
    <row r="3742" spans="1:4" x14ac:dyDescent="0.35">
      <c r="A3742" s="165" t="s">
        <v>74</v>
      </c>
      <c r="B3742" s="165" t="s">
        <v>75</v>
      </c>
      <c r="C3742" s="166">
        <v>45858</v>
      </c>
      <c r="D3742">
        <v>-5416.23</v>
      </c>
    </row>
    <row r="3743" spans="1:4" x14ac:dyDescent="0.35">
      <c r="A3743" s="165" t="s">
        <v>74</v>
      </c>
      <c r="B3743" s="165" t="s">
        <v>75</v>
      </c>
      <c r="C3743" s="166">
        <v>45889</v>
      </c>
      <c r="D3743">
        <v>-6570.62</v>
      </c>
    </row>
    <row r="3744" spans="1:4" x14ac:dyDescent="0.35">
      <c r="A3744" s="165" t="s">
        <v>74</v>
      </c>
      <c r="B3744" s="165" t="s">
        <v>75</v>
      </c>
      <c r="C3744" s="166">
        <v>45920</v>
      </c>
      <c r="D3744">
        <v>-7374.17</v>
      </c>
    </row>
    <row r="3745" spans="1:4" x14ac:dyDescent="0.35">
      <c r="A3745" s="165" t="s">
        <v>74</v>
      </c>
      <c r="B3745" s="165" t="s">
        <v>75</v>
      </c>
      <c r="C3745" s="166">
        <v>45950</v>
      </c>
      <c r="D3745">
        <v>-7992.06</v>
      </c>
    </row>
    <row r="3746" spans="1:4" x14ac:dyDescent="0.35">
      <c r="A3746" s="165" t="s">
        <v>74</v>
      </c>
      <c r="B3746" s="165" t="s">
        <v>75</v>
      </c>
      <c r="C3746" s="166">
        <v>45981</v>
      </c>
      <c r="D3746">
        <v>-7862.34</v>
      </c>
    </row>
    <row r="3747" spans="1:4" x14ac:dyDescent="0.35">
      <c r="A3747" s="165" t="s">
        <v>74</v>
      </c>
      <c r="B3747" s="165" t="s">
        <v>75</v>
      </c>
      <c r="C3747" s="166">
        <v>46011</v>
      </c>
      <c r="D3747">
        <v>-2151.91</v>
      </c>
    </row>
    <row r="3748" spans="1:4" x14ac:dyDescent="0.35">
      <c r="A3748" s="165" t="s">
        <v>74</v>
      </c>
      <c r="B3748" s="165" t="s">
        <v>75</v>
      </c>
      <c r="C3748" s="166">
        <v>45678</v>
      </c>
      <c r="D3748">
        <v>-1301.72</v>
      </c>
    </row>
    <row r="3749" spans="1:4" x14ac:dyDescent="0.35">
      <c r="A3749" s="165" t="s">
        <v>74</v>
      </c>
      <c r="B3749" s="165" t="s">
        <v>75</v>
      </c>
      <c r="C3749" s="166">
        <v>45709</v>
      </c>
      <c r="D3749">
        <v>-2127.84</v>
      </c>
    </row>
    <row r="3750" spans="1:4" x14ac:dyDescent="0.35">
      <c r="A3750" s="165" t="s">
        <v>74</v>
      </c>
      <c r="B3750" s="165" t="s">
        <v>75</v>
      </c>
      <c r="C3750" s="166">
        <v>45737</v>
      </c>
      <c r="D3750">
        <v>-3775.58</v>
      </c>
    </row>
    <row r="3751" spans="1:4" x14ac:dyDescent="0.35">
      <c r="A3751" s="165" t="s">
        <v>74</v>
      </c>
      <c r="B3751" s="165" t="s">
        <v>75</v>
      </c>
      <c r="C3751" s="166">
        <v>45768</v>
      </c>
      <c r="D3751">
        <v>-440.73</v>
      </c>
    </row>
    <row r="3752" spans="1:4" x14ac:dyDescent="0.35">
      <c r="A3752" s="165" t="s">
        <v>74</v>
      </c>
      <c r="B3752" s="165" t="s">
        <v>75</v>
      </c>
      <c r="C3752" s="166">
        <v>45798</v>
      </c>
      <c r="D3752">
        <v>-675.84</v>
      </c>
    </row>
    <row r="3753" spans="1:4" x14ac:dyDescent="0.35">
      <c r="A3753" s="165" t="s">
        <v>74</v>
      </c>
      <c r="B3753" s="165" t="s">
        <v>75</v>
      </c>
      <c r="C3753" s="166">
        <v>45829</v>
      </c>
      <c r="D3753">
        <v>-1203.6400000000001</v>
      </c>
    </row>
    <row r="3754" spans="1:4" x14ac:dyDescent="0.35">
      <c r="A3754" s="165" t="s">
        <v>74</v>
      </c>
      <c r="B3754" s="165" t="s">
        <v>75</v>
      </c>
      <c r="C3754" s="166">
        <v>45859</v>
      </c>
      <c r="D3754">
        <v>-1134.03</v>
      </c>
    </row>
    <row r="3755" spans="1:4" x14ac:dyDescent="0.35">
      <c r="A3755" s="165" t="s">
        <v>74</v>
      </c>
      <c r="B3755" s="165" t="s">
        <v>75</v>
      </c>
      <c r="C3755" s="166">
        <v>45890</v>
      </c>
      <c r="D3755">
        <v>-3468.31</v>
      </c>
    </row>
    <row r="3756" spans="1:4" x14ac:dyDescent="0.35">
      <c r="A3756" s="165" t="s">
        <v>74</v>
      </c>
      <c r="B3756" s="165" t="s">
        <v>75</v>
      </c>
      <c r="C3756" s="166">
        <v>45921</v>
      </c>
      <c r="D3756">
        <v>-3860.23</v>
      </c>
    </row>
    <row r="3757" spans="1:4" x14ac:dyDescent="0.35">
      <c r="A3757" s="165" t="s">
        <v>74</v>
      </c>
      <c r="B3757" s="165" t="s">
        <v>75</v>
      </c>
      <c r="C3757" s="166">
        <v>45951</v>
      </c>
      <c r="D3757">
        <v>-5130.8</v>
      </c>
    </row>
    <row r="3758" spans="1:4" x14ac:dyDescent="0.35">
      <c r="A3758" s="165" t="s">
        <v>74</v>
      </c>
      <c r="B3758" s="165" t="s">
        <v>75</v>
      </c>
      <c r="C3758" s="166">
        <v>45991</v>
      </c>
      <c r="D3758">
        <v>-7678.59</v>
      </c>
    </row>
    <row r="3759" spans="1:4" x14ac:dyDescent="0.35">
      <c r="A3759" s="165" t="s">
        <v>74</v>
      </c>
      <c r="B3759" s="165" t="s">
        <v>75</v>
      </c>
      <c r="C3759" s="166">
        <v>46022</v>
      </c>
      <c r="D3759">
        <v>-2003.69</v>
      </c>
    </row>
    <row r="3760" spans="1:4" x14ac:dyDescent="0.35">
      <c r="A3760" s="165" t="s">
        <v>74</v>
      </c>
      <c r="B3760" s="165" t="s">
        <v>75</v>
      </c>
      <c r="C3760" s="166">
        <v>45679</v>
      </c>
      <c r="D3760">
        <v>-3491.54</v>
      </c>
    </row>
    <row r="3761" spans="1:4" x14ac:dyDescent="0.35">
      <c r="A3761" s="165" t="s">
        <v>74</v>
      </c>
      <c r="B3761" s="165" t="s">
        <v>75</v>
      </c>
      <c r="C3761" s="166">
        <v>45710</v>
      </c>
      <c r="D3761">
        <v>-4572.37</v>
      </c>
    </row>
    <row r="3762" spans="1:4" x14ac:dyDescent="0.35">
      <c r="A3762" s="165" t="s">
        <v>74</v>
      </c>
      <c r="B3762" s="165" t="s">
        <v>75</v>
      </c>
      <c r="C3762" s="166">
        <v>45738</v>
      </c>
      <c r="D3762">
        <v>-5285.08</v>
      </c>
    </row>
    <row r="3763" spans="1:4" x14ac:dyDescent="0.35">
      <c r="A3763" s="165" t="s">
        <v>74</v>
      </c>
      <c r="B3763" s="165" t="s">
        <v>75</v>
      </c>
      <c r="C3763" s="166">
        <v>45769</v>
      </c>
      <c r="D3763">
        <v>-6357.89</v>
      </c>
    </row>
    <row r="3764" spans="1:4" x14ac:dyDescent="0.35">
      <c r="A3764" s="165" t="s">
        <v>74</v>
      </c>
      <c r="B3764" s="165" t="s">
        <v>75</v>
      </c>
      <c r="C3764" s="166">
        <v>45799</v>
      </c>
      <c r="D3764">
        <v>-7589.46</v>
      </c>
    </row>
    <row r="3765" spans="1:4" x14ac:dyDescent="0.35">
      <c r="A3765" s="165" t="s">
        <v>74</v>
      </c>
      <c r="B3765" s="165" t="s">
        <v>75</v>
      </c>
      <c r="C3765" s="166">
        <v>45830</v>
      </c>
      <c r="D3765">
        <v>-6592.54</v>
      </c>
    </row>
    <row r="3766" spans="1:4" x14ac:dyDescent="0.35">
      <c r="A3766" s="165" t="s">
        <v>74</v>
      </c>
      <c r="B3766" s="165" t="s">
        <v>75</v>
      </c>
      <c r="C3766" s="166">
        <v>45860</v>
      </c>
      <c r="D3766">
        <v>-9866.83</v>
      </c>
    </row>
    <row r="3767" spans="1:4" x14ac:dyDescent="0.35">
      <c r="A3767" s="165" t="s">
        <v>74</v>
      </c>
      <c r="B3767" s="165" t="s">
        <v>75</v>
      </c>
      <c r="C3767" s="166">
        <v>45891</v>
      </c>
      <c r="D3767">
        <v>-8436.93</v>
      </c>
    </row>
    <row r="3768" spans="1:4" x14ac:dyDescent="0.35">
      <c r="A3768" s="165" t="s">
        <v>74</v>
      </c>
      <c r="B3768" s="165" t="s">
        <v>75</v>
      </c>
      <c r="C3768" s="166">
        <v>45922</v>
      </c>
      <c r="D3768">
        <v>-9059.82</v>
      </c>
    </row>
    <row r="3769" spans="1:4" x14ac:dyDescent="0.35">
      <c r="A3769" s="165" t="s">
        <v>74</v>
      </c>
      <c r="B3769" s="165" t="s">
        <v>75</v>
      </c>
      <c r="C3769" s="166">
        <v>45952</v>
      </c>
      <c r="D3769">
        <v>-4386.07</v>
      </c>
    </row>
    <row r="3770" spans="1:4" x14ac:dyDescent="0.35">
      <c r="A3770" s="165" t="s">
        <v>74</v>
      </c>
      <c r="B3770" s="165" t="s">
        <v>75</v>
      </c>
      <c r="C3770" s="166">
        <v>45983</v>
      </c>
      <c r="D3770">
        <v>-4344.21</v>
      </c>
    </row>
    <row r="3771" spans="1:4" x14ac:dyDescent="0.35">
      <c r="A3771" s="165" t="s">
        <v>74</v>
      </c>
      <c r="B3771" s="165" t="s">
        <v>75</v>
      </c>
      <c r="C3771" s="166">
        <v>46013</v>
      </c>
      <c r="D3771">
        <v>-131.54</v>
      </c>
    </row>
    <row r="3772" spans="1:4" x14ac:dyDescent="0.35">
      <c r="A3772" s="165" t="s">
        <v>74</v>
      </c>
      <c r="B3772" s="165" t="s">
        <v>75</v>
      </c>
      <c r="C3772" s="166">
        <v>45680</v>
      </c>
      <c r="D3772">
        <v>-4582.3999999999996</v>
      </c>
    </row>
    <row r="3773" spans="1:4" x14ac:dyDescent="0.35">
      <c r="A3773" s="165" t="s">
        <v>74</v>
      </c>
      <c r="B3773" s="165" t="s">
        <v>75</v>
      </c>
      <c r="C3773" s="166">
        <v>45711</v>
      </c>
      <c r="D3773">
        <v>-6825.38</v>
      </c>
    </row>
    <row r="3774" spans="1:4" x14ac:dyDescent="0.35">
      <c r="A3774" s="165" t="s">
        <v>74</v>
      </c>
      <c r="B3774" s="165" t="s">
        <v>75</v>
      </c>
      <c r="C3774" s="166">
        <v>45739</v>
      </c>
      <c r="D3774">
        <v>-8223.93</v>
      </c>
    </row>
    <row r="3775" spans="1:4" x14ac:dyDescent="0.35">
      <c r="A3775" s="165" t="s">
        <v>74</v>
      </c>
      <c r="B3775" s="165" t="s">
        <v>75</v>
      </c>
      <c r="C3775" s="166">
        <v>45770</v>
      </c>
      <c r="D3775">
        <v>-9709.7999999999993</v>
      </c>
    </row>
    <row r="3776" spans="1:4" x14ac:dyDescent="0.35">
      <c r="A3776" s="165" t="s">
        <v>74</v>
      </c>
      <c r="B3776" s="165" t="s">
        <v>75</v>
      </c>
      <c r="C3776" s="166">
        <v>45800</v>
      </c>
      <c r="D3776">
        <v>-7597.8</v>
      </c>
    </row>
    <row r="3777" spans="1:4" x14ac:dyDescent="0.35">
      <c r="A3777" s="165" t="s">
        <v>74</v>
      </c>
      <c r="B3777" s="165" t="s">
        <v>75</v>
      </c>
      <c r="C3777" s="166">
        <v>45831</v>
      </c>
      <c r="D3777">
        <v>-10102.23</v>
      </c>
    </row>
    <row r="3778" spans="1:4" x14ac:dyDescent="0.35">
      <c r="A3778" s="165" t="s">
        <v>74</v>
      </c>
      <c r="B3778" s="165" t="s">
        <v>75</v>
      </c>
      <c r="C3778" s="166">
        <v>45861</v>
      </c>
      <c r="D3778">
        <v>-10684.01</v>
      </c>
    </row>
    <row r="3779" spans="1:4" x14ac:dyDescent="0.35">
      <c r="A3779" s="165" t="s">
        <v>74</v>
      </c>
      <c r="B3779" s="165" t="s">
        <v>75</v>
      </c>
      <c r="C3779" s="166">
        <v>45892</v>
      </c>
      <c r="D3779">
        <v>-10459.5</v>
      </c>
    </row>
    <row r="3780" spans="1:4" x14ac:dyDescent="0.35">
      <c r="A3780" s="165" t="s">
        <v>74</v>
      </c>
      <c r="B3780" s="165" t="s">
        <v>75</v>
      </c>
      <c r="C3780" s="166">
        <v>45923</v>
      </c>
      <c r="D3780">
        <v>-8717.09</v>
      </c>
    </row>
    <row r="3781" spans="1:4" x14ac:dyDescent="0.35">
      <c r="A3781" s="165" t="s">
        <v>74</v>
      </c>
      <c r="B3781" s="165" t="s">
        <v>75</v>
      </c>
      <c r="C3781" s="166">
        <v>45953</v>
      </c>
      <c r="D3781">
        <v>-11648.29</v>
      </c>
    </row>
    <row r="3782" spans="1:4" x14ac:dyDescent="0.35">
      <c r="A3782" s="165" t="s">
        <v>74</v>
      </c>
      <c r="B3782" s="165" t="s">
        <v>75</v>
      </c>
      <c r="C3782" s="166">
        <v>45984</v>
      </c>
      <c r="D3782">
        <v>-7234.16</v>
      </c>
    </row>
    <row r="3783" spans="1:4" x14ac:dyDescent="0.35">
      <c r="A3783" s="165" t="s">
        <v>74</v>
      </c>
      <c r="B3783" s="165" t="s">
        <v>75</v>
      </c>
      <c r="C3783" s="166">
        <v>46014</v>
      </c>
      <c r="D3783">
        <v>-4295.92</v>
      </c>
    </row>
    <row r="3784" spans="1:4" x14ac:dyDescent="0.35">
      <c r="A3784" s="165" t="s">
        <v>74</v>
      </c>
      <c r="B3784" s="165" t="s">
        <v>75</v>
      </c>
      <c r="C3784" s="166">
        <v>45681</v>
      </c>
      <c r="D3784">
        <v>-6153.59</v>
      </c>
    </row>
    <row r="3785" spans="1:4" x14ac:dyDescent="0.35">
      <c r="A3785" s="165" t="s">
        <v>74</v>
      </c>
      <c r="B3785" s="165" t="s">
        <v>75</v>
      </c>
      <c r="C3785" s="166">
        <v>45712</v>
      </c>
      <c r="D3785">
        <v>-6372.16</v>
      </c>
    </row>
    <row r="3786" spans="1:4" x14ac:dyDescent="0.35">
      <c r="A3786" s="165" t="s">
        <v>74</v>
      </c>
      <c r="B3786" s="165" t="s">
        <v>75</v>
      </c>
      <c r="C3786" s="166">
        <v>45740</v>
      </c>
      <c r="D3786">
        <v>-5749.81</v>
      </c>
    </row>
    <row r="3787" spans="1:4" x14ac:dyDescent="0.35">
      <c r="A3787" s="165" t="s">
        <v>74</v>
      </c>
      <c r="B3787" s="165" t="s">
        <v>75</v>
      </c>
      <c r="C3787" s="166">
        <v>45771</v>
      </c>
      <c r="D3787">
        <v>-3594.32</v>
      </c>
    </row>
    <row r="3788" spans="1:4" x14ac:dyDescent="0.35">
      <c r="A3788" s="165" t="s">
        <v>74</v>
      </c>
      <c r="B3788" s="165" t="s">
        <v>75</v>
      </c>
      <c r="C3788" s="166">
        <v>45801</v>
      </c>
      <c r="D3788">
        <v>-4625.54</v>
      </c>
    </row>
    <row r="3789" spans="1:4" x14ac:dyDescent="0.35">
      <c r="A3789" s="165" t="s">
        <v>74</v>
      </c>
      <c r="B3789" s="165" t="s">
        <v>75</v>
      </c>
      <c r="C3789" s="166">
        <v>45832</v>
      </c>
      <c r="D3789">
        <v>-6329.33</v>
      </c>
    </row>
    <row r="3790" spans="1:4" x14ac:dyDescent="0.35">
      <c r="A3790" s="165" t="s">
        <v>74</v>
      </c>
      <c r="B3790" s="165" t="s">
        <v>75</v>
      </c>
      <c r="C3790" s="166">
        <v>45862</v>
      </c>
      <c r="D3790">
        <v>-8845.64</v>
      </c>
    </row>
    <row r="3791" spans="1:4" x14ac:dyDescent="0.35">
      <c r="A3791" s="165" t="s">
        <v>74</v>
      </c>
      <c r="B3791" s="165" t="s">
        <v>75</v>
      </c>
      <c r="C3791" s="166">
        <v>45893</v>
      </c>
      <c r="D3791">
        <v>-8845.48</v>
      </c>
    </row>
    <row r="3792" spans="1:4" x14ac:dyDescent="0.35">
      <c r="A3792" s="165" t="s">
        <v>74</v>
      </c>
      <c r="B3792" s="165" t="s">
        <v>75</v>
      </c>
      <c r="C3792" s="166">
        <v>45924</v>
      </c>
      <c r="D3792">
        <v>-8052.11</v>
      </c>
    </row>
    <row r="3793" spans="1:4" x14ac:dyDescent="0.35">
      <c r="A3793" s="165" t="s">
        <v>74</v>
      </c>
      <c r="B3793" s="165" t="s">
        <v>75</v>
      </c>
      <c r="C3793" s="166">
        <v>45954</v>
      </c>
      <c r="D3793">
        <v>-4883.6899999999996</v>
      </c>
    </row>
    <row r="3794" spans="1:4" x14ac:dyDescent="0.35">
      <c r="A3794" s="165" t="s">
        <v>74</v>
      </c>
      <c r="B3794" s="165" t="s">
        <v>75</v>
      </c>
      <c r="C3794" s="166">
        <v>45985</v>
      </c>
      <c r="D3794">
        <v>-7568.59</v>
      </c>
    </row>
    <row r="3795" spans="1:4" x14ac:dyDescent="0.35">
      <c r="A3795" s="165" t="s">
        <v>74</v>
      </c>
      <c r="B3795" s="165" t="s">
        <v>75</v>
      </c>
      <c r="C3795" s="166">
        <v>46015</v>
      </c>
      <c r="D3795">
        <v>-6862.91</v>
      </c>
    </row>
    <row r="3796" spans="1:4" x14ac:dyDescent="0.35">
      <c r="A3796" s="165" t="s">
        <v>74</v>
      </c>
      <c r="B3796" s="165" t="s">
        <v>75</v>
      </c>
      <c r="C3796" s="166">
        <v>45682</v>
      </c>
      <c r="D3796">
        <v>-9848.26</v>
      </c>
    </row>
    <row r="3797" spans="1:4" x14ac:dyDescent="0.35">
      <c r="A3797" s="165" t="s">
        <v>74</v>
      </c>
      <c r="B3797" s="165" t="s">
        <v>75</v>
      </c>
      <c r="C3797" s="166">
        <v>45713</v>
      </c>
      <c r="D3797">
        <v>-10823.67</v>
      </c>
    </row>
    <row r="3798" spans="1:4" x14ac:dyDescent="0.35">
      <c r="A3798" s="165" t="s">
        <v>74</v>
      </c>
      <c r="B3798" s="165" t="s">
        <v>75</v>
      </c>
      <c r="C3798" s="166">
        <v>45741</v>
      </c>
      <c r="D3798">
        <v>-13536.43</v>
      </c>
    </row>
    <row r="3799" spans="1:4" x14ac:dyDescent="0.35">
      <c r="A3799" s="165" t="s">
        <v>74</v>
      </c>
      <c r="B3799" s="165" t="s">
        <v>75</v>
      </c>
      <c r="C3799" s="166">
        <v>45772</v>
      </c>
      <c r="D3799">
        <v>-3533.87</v>
      </c>
    </row>
    <row r="3800" spans="1:4" x14ac:dyDescent="0.35">
      <c r="A3800" s="165" t="s">
        <v>74</v>
      </c>
      <c r="B3800" s="165" t="s">
        <v>75</v>
      </c>
      <c r="C3800" s="166">
        <v>45802</v>
      </c>
      <c r="D3800">
        <v>0</v>
      </c>
    </row>
    <row r="3801" spans="1:4" x14ac:dyDescent="0.35">
      <c r="A3801" s="165" t="s">
        <v>74</v>
      </c>
      <c r="B3801" s="165" t="s">
        <v>75</v>
      </c>
      <c r="C3801" s="166">
        <v>45833</v>
      </c>
      <c r="D3801">
        <v>0</v>
      </c>
    </row>
    <row r="3802" spans="1:4" x14ac:dyDescent="0.35">
      <c r="A3802" s="165" t="s">
        <v>74</v>
      </c>
      <c r="B3802" s="165" t="s">
        <v>75</v>
      </c>
      <c r="C3802" s="166">
        <v>45863</v>
      </c>
      <c r="D3802">
        <v>0</v>
      </c>
    </row>
    <row r="3803" spans="1:4" x14ac:dyDescent="0.35">
      <c r="A3803" s="165" t="s">
        <v>74</v>
      </c>
      <c r="B3803" s="165" t="s">
        <v>75</v>
      </c>
      <c r="C3803" s="166">
        <v>45894</v>
      </c>
      <c r="D3803">
        <v>0</v>
      </c>
    </row>
    <row r="3804" spans="1:4" x14ac:dyDescent="0.35">
      <c r="A3804" s="165" t="s">
        <v>74</v>
      </c>
      <c r="B3804" s="165" t="s">
        <v>75</v>
      </c>
      <c r="C3804" s="166">
        <v>45925</v>
      </c>
      <c r="D3804">
        <v>0</v>
      </c>
    </row>
    <row r="3805" spans="1:4" x14ac:dyDescent="0.35">
      <c r="A3805" s="165" t="s">
        <v>74</v>
      </c>
      <c r="B3805" s="165" t="s">
        <v>75</v>
      </c>
      <c r="C3805" s="166">
        <v>45955</v>
      </c>
      <c r="D3805">
        <v>0</v>
      </c>
    </row>
    <row r="3806" spans="1:4" x14ac:dyDescent="0.35">
      <c r="A3806" s="165" t="s">
        <v>74</v>
      </c>
      <c r="B3806" s="165" t="s">
        <v>75</v>
      </c>
      <c r="C3806" s="166">
        <v>45986</v>
      </c>
      <c r="D3806">
        <v>0</v>
      </c>
    </row>
    <row r="3807" spans="1:4" x14ac:dyDescent="0.35">
      <c r="A3807" s="165" t="s">
        <v>74</v>
      </c>
      <c r="B3807" s="165" t="s">
        <v>75</v>
      </c>
      <c r="C3807" s="166">
        <v>46016</v>
      </c>
      <c r="D3807">
        <v>0</v>
      </c>
    </row>
    <row r="3808" spans="1:4" x14ac:dyDescent="0.35">
      <c r="A3808" s="165" t="s">
        <v>74</v>
      </c>
      <c r="B3808" s="165" t="s">
        <v>75</v>
      </c>
      <c r="C3808" s="166">
        <v>45683</v>
      </c>
      <c r="D3808">
        <v>0</v>
      </c>
    </row>
    <row r="3809" spans="1:4" x14ac:dyDescent="0.35">
      <c r="A3809" s="165" t="s">
        <v>74</v>
      </c>
      <c r="B3809" s="165" t="s">
        <v>75</v>
      </c>
      <c r="C3809" s="166">
        <v>45714</v>
      </c>
      <c r="D3809">
        <v>0</v>
      </c>
    </row>
    <row r="3810" spans="1:4" x14ac:dyDescent="0.35">
      <c r="A3810" s="165" t="s">
        <v>74</v>
      </c>
      <c r="B3810" s="165" t="s">
        <v>75</v>
      </c>
      <c r="C3810" s="166">
        <v>45742</v>
      </c>
      <c r="D3810">
        <v>0</v>
      </c>
    </row>
    <row r="3811" spans="1:4" x14ac:dyDescent="0.35">
      <c r="A3811" s="165" t="s">
        <v>74</v>
      </c>
      <c r="B3811" s="165" t="s">
        <v>75</v>
      </c>
      <c r="C3811" s="166">
        <v>45773</v>
      </c>
      <c r="D3811">
        <v>0</v>
      </c>
    </row>
    <row r="3812" spans="1:4" x14ac:dyDescent="0.35">
      <c r="A3812" s="165" t="s">
        <v>74</v>
      </c>
      <c r="B3812" s="165" t="s">
        <v>75</v>
      </c>
      <c r="C3812" s="166">
        <v>45803</v>
      </c>
      <c r="D3812">
        <v>0</v>
      </c>
    </row>
    <row r="3813" spans="1:4" x14ac:dyDescent="0.35">
      <c r="A3813" s="165" t="s">
        <v>74</v>
      </c>
      <c r="B3813" s="165" t="s">
        <v>75</v>
      </c>
      <c r="C3813" s="166">
        <v>45834</v>
      </c>
      <c r="D3813">
        <v>0</v>
      </c>
    </row>
    <row r="3814" spans="1:4" x14ac:dyDescent="0.35">
      <c r="A3814" s="165" t="s">
        <v>74</v>
      </c>
      <c r="B3814" s="165" t="s">
        <v>75</v>
      </c>
      <c r="C3814" s="166">
        <v>45864</v>
      </c>
      <c r="D3814">
        <v>0</v>
      </c>
    </row>
    <row r="3815" spans="1:4" x14ac:dyDescent="0.35">
      <c r="A3815" s="165" t="s">
        <v>74</v>
      </c>
      <c r="B3815" s="165" t="s">
        <v>75</v>
      </c>
      <c r="C3815" s="166">
        <v>45895</v>
      </c>
      <c r="D3815">
        <v>0</v>
      </c>
    </row>
    <row r="3816" spans="1:4" x14ac:dyDescent="0.35">
      <c r="A3816" s="165" t="s">
        <v>74</v>
      </c>
      <c r="B3816" s="165" t="s">
        <v>75</v>
      </c>
      <c r="C3816" s="166">
        <v>45926</v>
      </c>
      <c r="D3816">
        <v>0</v>
      </c>
    </row>
    <row r="3817" spans="1:4" x14ac:dyDescent="0.35">
      <c r="A3817" s="165" t="s">
        <v>74</v>
      </c>
      <c r="B3817" s="165" t="s">
        <v>75</v>
      </c>
      <c r="C3817" s="166">
        <v>45956</v>
      </c>
      <c r="D3817">
        <v>0</v>
      </c>
    </row>
    <row r="3818" spans="1:4" x14ac:dyDescent="0.35">
      <c r="A3818" s="165" t="s">
        <v>74</v>
      </c>
      <c r="B3818" s="165" t="s">
        <v>75</v>
      </c>
      <c r="C3818" s="166">
        <v>45987</v>
      </c>
      <c r="D3818">
        <v>0</v>
      </c>
    </row>
    <row r="3819" spans="1:4" x14ac:dyDescent="0.35">
      <c r="A3819" s="165" t="s">
        <v>74</v>
      </c>
      <c r="B3819" s="165" t="s">
        <v>75</v>
      </c>
      <c r="C3819" s="166">
        <v>46017</v>
      </c>
      <c r="D3819">
        <v>0</v>
      </c>
    </row>
    <row r="3820" spans="1:4" x14ac:dyDescent="0.35">
      <c r="A3820" s="165" t="s">
        <v>74</v>
      </c>
      <c r="B3820" s="165" t="s">
        <v>75</v>
      </c>
      <c r="C3820" s="166">
        <v>45684</v>
      </c>
      <c r="D3820">
        <v>0</v>
      </c>
    </row>
    <row r="3821" spans="1:4" x14ac:dyDescent="0.35">
      <c r="A3821" s="165" t="s">
        <v>74</v>
      </c>
      <c r="B3821" s="165" t="s">
        <v>75</v>
      </c>
      <c r="C3821" s="166">
        <v>45715</v>
      </c>
      <c r="D3821">
        <v>0</v>
      </c>
    </row>
    <row r="3822" spans="1:4" x14ac:dyDescent="0.35">
      <c r="A3822" s="165" t="s">
        <v>74</v>
      </c>
      <c r="B3822" s="165" t="s">
        <v>75</v>
      </c>
      <c r="C3822" s="166">
        <v>45743</v>
      </c>
      <c r="D3822">
        <v>0</v>
      </c>
    </row>
    <row r="3823" spans="1:4" x14ac:dyDescent="0.35">
      <c r="A3823" s="165" t="s">
        <v>74</v>
      </c>
      <c r="B3823" s="165" t="s">
        <v>75</v>
      </c>
      <c r="C3823" s="166">
        <v>45774</v>
      </c>
      <c r="D3823">
        <v>0</v>
      </c>
    </row>
    <row r="3824" spans="1:4" x14ac:dyDescent="0.35">
      <c r="A3824" s="165" t="s">
        <v>74</v>
      </c>
      <c r="B3824" s="165" t="s">
        <v>75</v>
      </c>
      <c r="C3824" s="166">
        <v>45804</v>
      </c>
      <c r="D3824">
        <v>0</v>
      </c>
    </row>
    <row r="3825" spans="1:4" x14ac:dyDescent="0.35">
      <c r="A3825" s="165" t="s">
        <v>74</v>
      </c>
      <c r="B3825" s="165" t="s">
        <v>75</v>
      </c>
      <c r="C3825" s="166">
        <v>45835</v>
      </c>
      <c r="D3825">
        <v>0</v>
      </c>
    </row>
    <row r="3826" spans="1:4" x14ac:dyDescent="0.35">
      <c r="A3826" s="165" t="s">
        <v>74</v>
      </c>
      <c r="B3826" s="165" t="s">
        <v>75</v>
      </c>
      <c r="C3826" s="166">
        <v>45865</v>
      </c>
      <c r="D3826">
        <v>0</v>
      </c>
    </row>
    <row r="3827" spans="1:4" x14ac:dyDescent="0.35">
      <c r="A3827" s="165" t="s">
        <v>74</v>
      </c>
      <c r="B3827" s="165" t="s">
        <v>75</v>
      </c>
      <c r="C3827" s="166">
        <v>45896</v>
      </c>
      <c r="D3827">
        <v>0</v>
      </c>
    </row>
    <row r="3828" spans="1:4" x14ac:dyDescent="0.35">
      <c r="A3828" s="165" t="s">
        <v>74</v>
      </c>
      <c r="B3828" s="165" t="s">
        <v>75</v>
      </c>
      <c r="C3828" s="166">
        <v>45927</v>
      </c>
      <c r="D3828">
        <v>0</v>
      </c>
    </row>
    <row r="3829" spans="1:4" x14ac:dyDescent="0.35">
      <c r="A3829" s="165" t="s">
        <v>74</v>
      </c>
      <c r="B3829" s="165" t="s">
        <v>75</v>
      </c>
      <c r="C3829" s="166">
        <v>45957</v>
      </c>
      <c r="D3829">
        <v>0</v>
      </c>
    </row>
    <row r="3830" spans="1:4" x14ac:dyDescent="0.35">
      <c r="A3830" s="165" t="s">
        <v>74</v>
      </c>
      <c r="B3830" s="165" t="s">
        <v>75</v>
      </c>
      <c r="C3830" s="166">
        <v>45988</v>
      </c>
      <c r="D3830">
        <v>0</v>
      </c>
    </row>
    <row r="3831" spans="1:4" x14ac:dyDescent="0.35">
      <c r="A3831" s="165" t="s">
        <v>74</v>
      </c>
      <c r="B3831" s="165" t="s">
        <v>75</v>
      </c>
      <c r="C3831" s="166">
        <v>46018</v>
      </c>
      <c r="D3831">
        <v>0</v>
      </c>
    </row>
    <row r="3832" spans="1:4" x14ac:dyDescent="0.35">
      <c r="A3832" s="165" t="s">
        <v>76</v>
      </c>
      <c r="B3832" s="165" t="s">
        <v>77</v>
      </c>
      <c r="C3832" s="166">
        <v>45676</v>
      </c>
      <c r="D3832">
        <v>-21115.87</v>
      </c>
    </row>
    <row r="3833" spans="1:4" x14ac:dyDescent="0.35">
      <c r="A3833" s="165" t="s">
        <v>76</v>
      </c>
      <c r="B3833" s="165" t="s">
        <v>77</v>
      </c>
      <c r="C3833" s="166">
        <v>45707</v>
      </c>
      <c r="D3833">
        <v>-4374.6299999999974</v>
      </c>
    </row>
    <row r="3834" spans="1:4" x14ac:dyDescent="0.35">
      <c r="A3834" s="165" t="s">
        <v>76</v>
      </c>
      <c r="B3834" s="165" t="s">
        <v>77</v>
      </c>
      <c r="C3834" s="166">
        <v>45735</v>
      </c>
      <c r="D3834">
        <v>-7017.2299999999977</v>
      </c>
    </row>
    <row r="3835" spans="1:4" x14ac:dyDescent="0.35">
      <c r="A3835" s="165" t="s">
        <v>76</v>
      </c>
      <c r="B3835" s="165" t="s">
        <v>77</v>
      </c>
      <c r="C3835" s="166">
        <v>45766</v>
      </c>
      <c r="D3835">
        <v>-9785.6699999999983</v>
      </c>
    </row>
    <row r="3836" spans="1:4" x14ac:dyDescent="0.35">
      <c r="A3836" s="165" t="s">
        <v>76</v>
      </c>
      <c r="B3836" s="165" t="s">
        <v>77</v>
      </c>
      <c r="C3836" s="166">
        <v>45796</v>
      </c>
      <c r="D3836">
        <v>-12679.939999999997</v>
      </c>
    </row>
    <row r="3837" spans="1:4" x14ac:dyDescent="0.35">
      <c r="A3837" s="165" t="s">
        <v>76</v>
      </c>
      <c r="B3837" s="165" t="s">
        <v>77</v>
      </c>
      <c r="C3837" s="166">
        <v>45827</v>
      </c>
      <c r="D3837">
        <v>-15196.699999999997</v>
      </c>
    </row>
    <row r="3838" spans="1:4" x14ac:dyDescent="0.35">
      <c r="A3838" s="165" t="s">
        <v>76</v>
      </c>
      <c r="B3838" s="165" t="s">
        <v>77</v>
      </c>
      <c r="C3838" s="166">
        <v>45857</v>
      </c>
      <c r="D3838">
        <v>-18090.969999999998</v>
      </c>
    </row>
    <row r="3839" spans="1:4" x14ac:dyDescent="0.35">
      <c r="A3839" s="165" t="s">
        <v>76</v>
      </c>
      <c r="B3839" s="165" t="s">
        <v>77</v>
      </c>
      <c r="C3839" s="166">
        <v>45888</v>
      </c>
      <c r="D3839">
        <v>-21323.01</v>
      </c>
    </row>
    <row r="3840" spans="1:4" x14ac:dyDescent="0.35">
      <c r="A3840" s="165" t="s">
        <v>76</v>
      </c>
      <c r="B3840" s="165" t="s">
        <v>77</v>
      </c>
      <c r="C3840" s="166">
        <v>45919</v>
      </c>
      <c r="D3840">
        <v>-23965.61</v>
      </c>
    </row>
    <row r="3841" spans="1:4" x14ac:dyDescent="0.35">
      <c r="A3841" s="165" t="s">
        <v>76</v>
      </c>
      <c r="B3841" s="165" t="s">
        <v>77</v>
      </c>
      <c r="C3841" s="166">
        <v>45949</v>
      </c>
      <c r="D3841">
        <v>-25872.57</v>
      </c>
    </row>
    <row r="3842" spans="1:4" x14ac:dyDescent="0.35">
      <c r="A3842" s="165" t="s">
        <v>76</v>
      </c>
      <c r="B3842" s="165" t="s">
        <v>77</v>
      </c>
      <c r="C3842" s="166">
        <v>45980</v>
      </c>
      <c r="D3842">
        <v>-27758.080000000002</v>
      </c>
    </row>
    <row r="3843" spans="1:4" x14ac:dyDescent="0.35">
      <c r="A3843" s="165" t="s">
        <v>76</v>
      </c>
      <c r="B3843" s="165" t="s">
        <v>77</v>
      </c>
      <c r="C3843" s="166">
        <v>46010</v>
      </c>
      <c r="D3843">
        <v>-22075.1</v>
      </c>
    </row>
    <row r="3844" spans="1:4" x14ac:dyDescent="0.35">
      <c r="A3844" s="165" t="s">
        <v>76</v>
      </c>
      <c r="B3844" s="165" t="s">
        <v>77</v>
      </c>
      <c r="C3844" s="166">
        <v>45677</v>
      </c>
      <c r="D3844">
        <v>-24749.01</v>
      </c>
    </row>
    <row r="3845" spans="1:4" x14ac:dyDescent="0.35">
      <c r="A3845" s="165" t="s">
        <v>76</v>
      </c>
      <c r="B3845" s="165" t="s">
        <v>77</v>
      </c>
      <c r="C3845" s="166">
        <v>45708</v>
      </c>
      <c r="D3845">
        <v>-12102.34</v>
      </c>
    </row>
    <row r="3846" spans="1:4" x14ac:dyDescent="0.35">
      <c r="A3846" s="165" t="s">
        <v>76</v>
      </c>
      <c r="B3846" s="165" t="s">
        <v>77</v>
      </c>
      <c r="C3846" s="166">
        <v>45736</v>
      </c>
      <c r="D3846">
        <v>-13921.53</v>
      </c>
    </row>
    <row r="3847" spans="1:4" x14ac:dyDescent="0.35">
      <c r="A3847" s="165" t="s">
        <v>76</v>
      </c>
      <c r="B3847" s="165" t="s">
        <v>77</v>
      </c>
      <c r="C3847" s="166">
        <v>45767</v>
      </c>
      <c r="D3847">
        <v>-15749.22</v>
      </c>
    </row>
    <row r="3848" spans="1:4" x14ac:dyDescent="0.35">
      <c r="A3848" s="165" t="s">
        <v>76</v>
      </c>
      <c r="B3848" s="165" t="s">
        <v>77</v>
      </c>
      <c r="C3848" s="166">
        <v>45797</v>
      </c>
      <c r="D3848">
        <v>-17493.84</v>
      </c>
    </row>
    <row r="3849" spans="1:4" x14ac:dyDescent="0.35">
      <c r="A3849" s="165" t="s">
        <v>76</v>
      </c>
      <c r="B3849" s="165" t="s">
        <v>77</v>
      </c>
      <c r="C3849" s="166">
        <v>45828</v>
      </c>
      <c r="D3849">
        <v>0</v>
      </c>
    </row>
    <row r="3850" spans="1:4" x14ac:dyDescent="0.35">
      <c r="A3850" s="165" t="s">
        <v>76</v>
      </c>
      <c r="B3850" s="165" t="s">
        <v>77</v>
      </c>
      <c r="C3850" s="166">
        <v>45858</v>
      </c>
      <c r="D3850">
        <v>0</v>
      </c>
    </row>
    <row r="3851" spans="1:4" x14ac:dyDescent="0.35">
      <c r="A3851" s="165" t="s">
        <v>76</v>
      </c>
      <c r="B3851" s="165" t="s">
        <v>77</v>
      </c>
      <c r="C3851" s="166">
        <v>45889</v>
      </c>
      <c r="D3851">
        <v>0</v>
      </c>
    </row>
    <row r="3852" spans="1:4" x14ac:dyDescent="0.35">
      <c r="A3852" s="165" t="s">
        <v>76</v>
      </c>
      <c r="B3852" s="165" t="s">
        <v>77</v>
      </c>
      <c r="C3852" s="166">
        <v>45920</v>
      </c>
      <c r="D3852">
        <v>0</v>
      </c>
    </row>
    <row r="3853" spans="1:4" x14ac:dyDescent="0.35">
      <c r="A3853" s="165" t="s">
        <v>76</v>
      </c>
      <c r="B3853" s="165" t="s">
        <v>77</v>
      </c>
      <c r="C3853" s="166">
        <v>45950</v>
      </c>
      <c r="D3853">
        <v>0</v>
      </c>
    </row>
    <row r="3854" spans="1:4" x14ac:dyDescent="0.35">
      <c r="A3854" s="165" t="s">
        <v>76</v>
      </c>
      <c r="B3854" s="165" t="s">
        <v>77</v>
      </c>
      <c r="C3854" s="166">
        <v>45981</v>
      </c>
      <c r="D3854">
        <v>0</v>
      </c>
    </row>
    <row r="3855" spans="1:4" x14ac:dyDescent="0.35">
      <c r="A3855" s="165" t="s">
        <v>76</v>
      </c>
      <c r="B3855" s="165" t="s">
        <v>77</v>
      </c>
      <c r="C3855" s="166">
        <v>46011</v>
      </c>
      <c r="D3855">
        <v>0</v>
      </c>
    </row>
    <row r="3856" spans="1:4" x14ac:dyDescent="0.35">
      <c r="A3856" s="165" t="s">
        <v>76</v>
      </c>
      <c r="B3856" s="165" t="s">
        <v>77</v>
      </c>
      <c r="C3856" s="166">
        <v>45678</v>
      </c>
      <c r="D3856">
        <v>-631.38</v>
      </c>
    </row>
    <row r="3857" spans="1:4" x14ac:dyDescent="0.35">
      <c r="A3857" s="165" t="s">
        <v>76</v>
      </c>
      <c r="B3857" s="165" t="s">
        <v>77</v>
      </c>
      <c r="C3857" s="166">
        <v>45709</v>
      </c>
      <c r="D3857">
        <v>-1315.94</v>
      </c>
    </row>
    <row r="3858" spans="1:4" x14ac:dyDescent="0.35">
      <c r="A3858" s="165" t="s">
        <v>76</v>
      </c>
      <c r="B3858" s="165" t="s">
        <v>77</v>
      </c>
      <c r="C3858" s="166">
        <v>45737</v>
      </c>
      <c r="D3858">
        <v>-1980.56</v>
      </c>
    </row>
    <row r="3859" spans="1:4" x14ac:dyDescent="0.35">
      <c r="A3859" s="165" t="s">
        <v>76</v>
      </c>
      <c r="B3859" s="165" t="s">
        <v>77</v>
      </c>
      <c r="C3859" s="166">
        <v>45768</v>
      </c>
      <c r="D3859">
        <v>-2944.25</v>
      </c>
    </row>
    <row r="3860" spans="1:4" x14ac:dyDescent="0.35">
      <c r="A3860" s="165" t="s">
        <v>76</v>
      </c>
      <c r="B3860" s="165" t="s">
        <v>77</v>
      </c>
      <c r="C3860" s="166">
        <v>45798</v>
      </c>
      <c r="D3860">
        <v>-3592.25</v>
      </c>
    </row>
    <row r="3861" spans="1:4" x14ac:dyDescent="0.35">
      <c r="A3861" s="165" t="s">
        <v>76</v>
      </c>
      <c r="B3861" s="165" t="s">
        <v>77</v>
      </c>
      <c r="C3861" s="166">
        <v>45829</v>
      </c>
      <c r="D3861">
        <v>-4223.71</v>
      </c>
    </row>
    <row r="3862" spans="1:4" x14ac:dyDescent="0.35">
      <c r="A3862" s="165" t="s">
        <v>76</v>
      </c>
      <c r="B3862" s="165" t="s">
        <v>77</v>
      </c>
      <c r="C3862" s="166">
        <v>45859</v>
      </c>
      <c r="D3862">
        <v>0</v>
      </c>
    </row>
    <row r="3863" spans="1:4" x14ac:dyDescent="0.35">
      <c r="A3863" s="165" t="s">
        <v>76</v>
      </c>
      <c r="B3863" s="165" t="s">
        <v>77</v>
      </c>
      <c r="C3863" s="166">
        <v>45890</v>
      </c>
      <c r="D3863">
        <v>-2043</v>
      </c>
    </row>
    <row r="3864" spans="1:4" x14ac:dyDescent="0.35">
      <c r="A3864" s="165" t="s">
        <v>76</v>
      </c>
      <c r="B3864" s="165" t="s">
        <v>77</v>
      </c>
      <c r="C3864" s="166">
        <v>45921</v>
      </c>
      <c r="D3864">
        <v>-4086</v>
      </c>
    </row>
    <row r="3865" spans="1:4" x14ac:dyDescent="0.35">
      <c r="A3865" s="165" t="s">
        <v>76</v>
      </c>
      <c r="B3865" s="165" t="s">
        <v>77</v>
      </c>
      <c r="C3865" s="166">
        <v>45951</v>
      </c>
      <c r="D3865">
        <v>-6129</v>
      </c>
    </row>
    <row r="3866" spans="1:4" x14ac:dyDescent="0.35">
      <c r="A3866" s="165" t="s">
        <v>76</v>
      </c>
      <c r="B3866" s="165" t="s">
        <v>77</v>
      </c>
      <c r="C3866" s="166">
        <v>45991</v>
      </c>
      <c r="D3866">
        <v>-8172</v>
      </c>
    </row>
    <row r="3867" spans="1:4" x14ac:dyDescent="0.35">
      <c r="A3867" s="165" t="s">
        <v>76</v>
      </c>
      <c r="B3867" s="165" t="s">
        <v>77</v>
      </c>
      <c r="C3867" s="166">
        <v>46022</v>
      </c>
      <c r="D3867">
        <v>-24510.04</v>
      </c>
    </row>
    <row r="3868" spans="1:4" x14ac:dyDescent="0.35">
      <c r="A3868" s="165" t="s">
        <v>76</v>
      </c>
      <c r="B3868" s="165" t="s">
        <v>77</v>
      </c>
      <c r="C3868" s="166">
        <v>45679</v>
      </c>
      <c r="D3868">
        <v>-26552.54</v>
      </c>
    </row>
    <row r="3869" spans="1:4" x14ac:dyDescent="0.35">
      <c r="A3869" s="165" t="s">
        <v>76</v>
      </c>
      <c r="B3869" s="165" t="s">
        <v>77</v>
      </c>
      <c r="C3869" s="166">
        <v>45710</v>
      </c>
      <c r="D3869">
        <v>-4085</v>
      </c>
    </row>
    <row r="3870" spans="1:4" x14ac:dyDescent="0.35">
      <c r="A3870" s="165" t="s">
        <v>76</v>
      </c>
      <c r="B3870" s="165" t="s">
        <v>77</v>
      </c>
      <c r="C3870" s="166">
        <v>45738</v>
      </c>
      <c r="D3870">
        <v>-6127.5</v>
      </c>
    </row>
    <row r="3871" spans="1:4" x14ac:dyDescent="0.35">
      <c r="A3871" s="165" t="s">
        <v>76</v>
      </c>
      <c r="B3871" s="165" t="s">
        <v>77</v>
      </c>
      <c r="C3871" s="166">
        <v>45769</v>
      </c>
      <c r="D3871">
        <v>-8170</v>
      </c>
    </row>
    <row r="3872" spans="1:4" x14ac:dyDescent="0.35">
      <c r="A3872" s="165" t="s">
        <v>76</v>
      </c>
      <c r="B3872" s="165" t="s">
        <v>77</v>
      </c>
      <c r="C3872" s="166">
        <v>45799</v>
      </c>
      <c r="D3872">
        <v>-10212.5</v>
      </c>
    </row>
    <row r="3873" spans="1:4" x14ac:dyDescent="0.35">
      <c r="A3873" s="165" t="s">
        <v>76</v>
      </c>
      <c r="B3873" s="165" t="s">
        <v>77</v>
      </c>
      <c r="C3873" s="166">
        <v>45830</v>
      </c>
      <c r="D3873">
        <v>-12255</v>
      </c>
    </row>
    <row r="3874" spans="1:4" x14ac:dyDescent="0.35">
      <c r="A3874" s="165" t="s">
        <v>76</v>
      </c>
      <c r="B3874" s="165" t="s">
        <v>77</v>
      </c>
      <c r="C3874" s="166">
        <v>45860</v>
      </c>
      <c r="D3874">
        <v>-14338</v>
      </c>
    </row>
    <row r="3875" spans="1:4" x14ac:dyDescent="0.35">
      <c r="A3875" s="165" t="s">
        <v>76</v>
      </c>
      <c r="B3875" s="165" t="s">
        <v>77</v>
      </c>
      <c r="C3875" s="166">
        <v>45891</v>
      </c>
      <c r="D3875">
        <v>-16421</v>
      </c>
    </row>
    <row r="3876" spans="1:4" x14ac:dyDescent="0.35">
      <c r="A3876" s="165" t="s">
        <v>76</v>
      </c>
      <c r="B3876" s="165" t="s">
        <v>77</v>
      </c>
      <c r="C3876" s="166">
        <v>45922</v>
      </c>
      <c r="D3876">
        <v>-18504</v>
      </c>
    </row>
    <row r="3877" spans="1:4" x14ac:dyDescent="0.35">
      <c r="A3877" s="165" t="s">
        <v>76</v>
      </c>
      <c r="B3877" s="165" t="s">
        <v>77</v>
      </c>
      <c r="C3877" s="166">
        <v>45952</v>
      </c>
      <c r="D3877">
        <v>-20587</v>
      </c>
    </row>
    <row r="3878" spans="1:4" x14ac:dyDescent="0.35">
      <c r="A3878" s="165" t="s">
        <v>76</v>
      </c>
      <c r="B3878" s="165" t="s">
        <v>77</v>
      </c>
      <c r="C3878" s="166">
        <v>45983</v>
      </c>
      <c r="D3878">
        <v>-22670</v>
      </c>
    </row>
    <row r="3879" spans="1:4" x14ac:dyDescent="0.35">
      <c r="A3879" s="165" t="s">
        <v>76</v>
      </c>
      <c r="B3879" s="165" t="s">
        <v>77</v>
      </c>
      <c r="C3879" s="166">
        <v>46013</v>
      </c>
      <c r="D3879">
        <v>-10350</v>
      </c>
    </row>
    <row r="3880" spans="1:4" x14ac:dyDescent="0.35">
      <c r="A3880" s="165" t="s">
        <v>76</v>
      </c>
      <c r="B3880" s="165" t="s">
        <v>77</v>
      </c>
      <c r="C3880" s="166">
        <v>45680</v>
      </c>
      <c r="D3880">
        <v>-11736</v>
      </c>
    </row>
    <row r="3881" spans="1:4" x14ac:dyDescent="0.35">
      <c r="A3881" s="165" t="s">
        <v>76</v>
      </c>
      <c r="B3881" s="165" t="s">
        <v>77</v>
      </c>
      <c r="C3881" s="166">
        <v>45711</v>
      </c>
      <c r="D3881">
        <v>-4706</v>
      </c>
    </row>
    <row r="3882" spans="1:4" x14ac:dyDescent="0.35">
      <c r="A3882" s="165" t="s">
        <v>76</v>
      </c>
      <c r="B3882" s="165" t="s">
        <v>77</v>
      </c>
      <c r="C3882" s="166">
        <v>45739</v>
      </c>
      <c r="D3882">
        <v>-6906</v>
      </c>
    </row>
    <row r="3883" spans="1:4" x14ac:dyDescent="0.35">
      <c r="A3883" s="165" t="s">
        <v>76</v>
      </c>
      <c r="B3883" s="165" t="s">
        <v>77</v>
      </c>
      <c r="C3883" s="166">
        <v>45770</v>
      </c>
      <c r="D3883">
        <v>-8856</v>
      </c>
    </row>
    <row r="3884" spans="1:4" x14ac:dyDescent="0.35">
      <c r="A3884" s="165" t="s">
        <v>76</v>
      </c>
      <c r="B3884" s="165" t="s">
        <v>77</v>
      </c>
      <c r="C3884" s="166">
        <v>45800</v>
      </c>
      <c r="D3884">
        <v>-10856</v>
      </c>
    </row>
    <row r="3885" spans="1:4" x14ac:dyDescent="0.35">
      <c r="A3885" s="165" t="s">
        <v>76</v>
      </c>
      <c r="B3885" s="165" t="s">
        <v>77</v>
      </c>
      <c r="C3885" s="166">
        <v>45831</v>
      </c>
      <c r="D3885">
        <v>-12756</v>
      </c>
    </row>
    <row r="3886" spans="1:4" x14ac:dyDescent="0.35">
      <c r="A3886" s="165" t="s">
        <v>76</v>
      </c>
      <c r="B3886" s="165" t="s">
        <v>77</v>
      </c>
      <c r="C3886" s="166">
        <v>45861</v>
      </c>
      <c r="D3886">
        <v>-14756</v>
      </c>
    </row>
    <row r="3887" spans="1:4" x14ac:dyDescent="0.35">
      <c r="A3887" s="165" t="s">
        <v>76</v>
      </c>
      <c r="B3887" s="165" t="s">
        <v>77</v>
      </c>
      <c r="C3887" s="166">
        <v>45892</v>
      </c>
      <c r="D3887">
        <v>-22120</v>
      </c>
    </row>
    <row r="3888" spans="1:4" x14ac:dyDescent="0.35">
      <c r="A3888" s="165" t="s">
        <v>76</v>
      </c>
      <c r="B3888" s="165" t="s">
        <v>77</v>
      </c>
      <c r="C3888" s="166">
        <v>45923</v>
      </c>
      <c r="D3888">
        <v>-24020</v>
      </c>
    </row>
    <row r="3889" spans="1:4" x14ac:dyDescent="0.35">
      <c r="A3889" s="165" t="s">
        <v>76</v>
      </c>
      <c r="B3889" s="165" t="s">
        <v>77</v>
      </c>
      <c r="C3889" s="166">
        <v>45953</v>
      </c>
      <c r="D3889">
        <v>-26020</v>
      </c>
    </row>
    <row r="3890" spans="1:4" x14ac:dyDescent="0.35">
      <c r="A3890" s="165" t="s">
        <v>76</v>
      </c>
      <c r="B3890" s="165" t="s">
        <v>77</v>
      </c>
      <c r="C3890" s="166">
        <v>45984</v>
      </c>
      <c r="D3890">
        <v>-29250.1</v>
      </c>
    </row>
    <row r="3891" spans="1:4" x14ac:dyDescent="0.35">
      <c r="A3891" s="165" t="s">
        <v>76</v>
      </c>
      <c r="B3891" s="165" t="s">
        <v>77</v>
      </c>
      <c r="C3891" s="166">
        <v>46014</v>
      </c>
      <c r="D3891">
        <v>-31224.2</v>
      </c>
    </row>
    <row r="3892" spans="1:4" x14ac:dyDescent="0.35">
      <c r="A3892" s="165" t="s">
        <v>76</v>
      </c>
      <c r="B3892" s="165" t="s">
        <v>77</v>
      </c>
      <c r="C3892" s="166">
        <v>45681</v>
      </c>
      <c r="D3892">
        <v>-33094.400000000001</v>
      </c>
    </row>
    <row r="3893" spans="1:4" x14ac:dyDescent="0.35">
      <c r="A3893" s="165" t="s">
        <v>76</v>
      </c>
      <c r="B3893" s="165" t="s">
        <v>77</v>
      </c>
      <c r="C3893" s="166">
        <v>45712</v>
      </c>
      <c r="D3893">
        <v>-8002.55</v>
      </c>
    </row>
    <row r="3894" spans="1:4" x14ac:dyDescent="0.35">
      <c r="A3894" s="165" t="s">
        <v>76</v>
      </c>
      <c r="B3894" s="165" t="s">
        <v>77</v>
      </c>
      <c r="C3894" s="166">
        <v>45740</v>
      </c>
      <c r="D3894">
        <v>-10080.549999999999</v>
      </c>
    </row>
    <row r="3895" spans="1:4" x14ac:dyDescent="0.35">
      <c r="A3895" s="165" t="s">
        <v>76</v>
      </c>
      <c r="B3895" s="165" t="s">
        <v>77</v>
      </c>
      <c r="C3895" s="166">
        <v>45771</v>
      </c>
      <c r="D3895">
        <v>-13145.6</v>
      </c>
    </row>
    <row r="3896" spans="1:4" x14ac:dyDescent="0.35">
      <c r="A3896" s="165" t="s">
        <v>76</v>
      </c>
      <c r="B3896" s="165" t="s">
        <v>77</v>
      </c>
      <c r="C3896" s="166">
        <v>45801</v>
      </c>
      <c r="D3896">
        <v>-15119.7</v>
      </c>
    </row>
    <row r="3897" spans="1:4" x14ac:dyDescent="0.35">
      <c r="A3897" s="165" t="s">
        <v>76</v>
      </c>
      <c r="B3897" s="165" t="s">
        <v>77</v>
      </c>
      <c r="C3897" s="166">
        <v>45832</v>
      </c>
      <c r="D3897">
        <v>-17093.8</v>
      </c>
    </row>
    <row r="3898" spans="1:4" x14ac:dyDescent="0.35">
      <c r="A3898" s="165" t="s">
        <v>76</v>
      </c>
      <c r="B3898" s="165" t="s">
        <v>77</v>
      </c>
      <c r="C3898" s="166">
        <v>45862</v>
      </c>
      <c r="D3898">
        <v>-19119.849999999999</v>
      </c>
    </row>
    <row r="3899" spans="1:4" x14ac:dyDescent="0.35">
      <c r="A3899" s="165" t="s">
        <v>76</v>
      </c>
      <c r="B3899" s="165" t="s">
        <v>77</v>
      </c>
      <c r="C3899" s="166">
        <v>45893</v>
      </c>
      <c r="D3899">
        <v>-21197.85</v>
      </c>
    </row>
    <row r="3900" spans="1:4" x14ac:dyDescent="0.35">
      <c r="A3900" s="165" t="s">
        <v>76</v>
      </c>
      <c r="B3900" s="165" t="s">
        <v>77</v>
      </c>
      <c r="C3900" s="166">
        <v>45924</v>
      </c>
      <c r="D3900">
        <v>-23207.279999999999</v>
      </c>
    </row>
    <row r="3901" spans="1:4" x14ac:dyDescent="0.35">
      <c r="A3901" s="165" t="s">
        <v>76</v>
      </c>
      <c r="B3901" s="165" t="s">
        <v>77</v>
      </c>
      <c r="C3901" s="166">
        <v>45954</v>
      </c>
      <c r="D3901">
        <v>-26269.11</v>
      </c>
    </row>
    <row r="3902" spans="1:4" x14ac:dyDescent="0.35">
      <c r="A3902" s="165" t="s">
        <v>76</v>
      </c>
      <c r="B3902" s="165" t="s">
        <v>77</v>
      </c>
      <c r="C3902" s="166">
        <v>45985</v>
      </c>
      <c r="D3902">
        <v>-28417.77</v>
      </c>
    </row>
    <row r="3903" spans="1:4" x14ac:dyDescent="0.35">
      <c r="A3903" s="165" t="s">
        <v>76</v>
      </c>
      <c r="B3903" s="165" t="s">
        <v>77</v>
      </c>
      <c r="C3903" s="166">
        <v>46015</v>
      </c>
      <c r="D3903">
        <v>-9796.2000000000007</v>
      </c>
    </row>
    <row r="3904" spans="1:4" x14ac:dyDescent="0.35">
      <c r="A3904" s="165" t="s">
        <v>76</v>
      </c>
      <c r="B3904" s="165" t="s">
        <v>77</v>
      </c>
      <c r="C3904" s="166">
        <v>45682</v>
      </c>
      <c r="D3904">
        <v>-11925.730000000003</v>
      </c>
    </row>
    <row r="3905" spans="1:4" x14ac:dyDescent="0.35">
      <c r="A3905" s="165" t="s">
        <v>76</v>
      </c>
      <c r="B3905" s="165" t="s">
        <v>77</v>
      </c>
      <c r="C3905" s="166">
        <v>45713</v>
      </c>
      <c r="D3905">
        <v>-8493.3300000000017</v>
      </c>
    </row>
    <row r="3906" spans="1:4" x14ac:dyDescent="0.35">
      <c r="A3906" s="165" t="s">
        <v>76</v>
      </c>
      <c r="B3906" s="165" t="s">
        <v>77</v>
      </c>
      <c r="C3906" s="166">
        <v>45741</v>
      </c>
      <c r="D3906">
        <v>-10702.150000000001</v>
      </c>
    </row>
    <row r="3907" spans="1:4" x14ac:dyDescent="0.35">
      <c r="A3907" s="165" t="s">
        <v>76</v>
      </c>
      <c r="B3907" s="165" t="s">
        <v>77</v>
      </c>
      <c r="C3907" s="166">
        <v>45772</v>
      </c>
      <c r="D3907">
        <v>-14015.380000000003</v>
      </c>
    </row>
    <row r="3908" spans="1:4" x14ac:dyDescent="0.35">
      <c r="A3908" s="165" t="s">
        <v>76</v>
      </c>
      <c r="B3908" s="165" t="s">
        <v>77</v>
      </c>
      <c r="C3908" s="166">
        <v>45802</v>
      </c>
      <c r="D3908">
        <v>-12044.179444444448</v>
      </c>
    </row>
    <row r="3909" spans="1:4" x14ac:dyDescent="0.35">
      <c r="A3909" s="165" t="s">
        <v>76</v>
      </c>
      <c r="B3909" s="165" t="s">
        <v>77</v>
      </c>
      <c r="C3909" s="166">
        <v>45833</v>
      </c>
      <c r="D3909">
        <v>-14453.015333333336</v>
      </c>
    </row>
    <row r="3910" spans="1:4" x14ac:dyDescent="0.35">
      <c r="A3910" s="165" t="s">
        <v>76</v>
      </c>
      <c r="B3910" s="165" t="s">
        <v>77</v>
      </c>
      <c r="C3910" s="166">
        <v>45863</v>
      </c>
      <c r="D3910">
        <v>-16861.851222222227</v>
      </c>
    </row>
    <row r="3911" spans="1:4" x14ac:dyDescent="0.35">
      <c r="A3911" s="165" t="s">
        <v>76</v>
      </c>
      <c r="B3911" s="165" t="s">
        <v>77</v>
      </c>
      <c r="C3911" s="166">
        <v>45894</v>
      </c>
      <c r="D3911">
        <v>-19270.687111111118</v>
      </c>
    </row>
    <row r="3912" spans="1:4" x14ac:dyDescent="0.35">
      <c r="A3912" s="165" t="s">
        <v>76</v>
      </c>
      <c r="B3912" s="165" t="s">
        <v>77</v>
      </c>
      <c r="C3912" s="166">
        <v>45925</v>
      </c>
      <c r="D3912">
        <v>-21679.523000000008</v>
      </c>
    </row>
    <row r="3913" spans="1:4" x14ac:dyDescent="0.35">
      <c r="A3913" s="165" t="s">
        <v>76</v>
      </c>
      <c r="B3913" s="165" t="s">
        <v>77</v>
      </c>
      <c r="C3913" s="166">
        <v>45955</v>
      </c>
      <c r="D3913">
        <v>-24088.358888888899</v>
      </c>
    </row>
    <row r="3914" spans="1:4" x14ac:dyDescent="0.35">
      <c r="A3914" s="165" t="s">
        <v>76</v>
      </c>
      <c r="B3914" s="165" t="s">
        <v>77</v>
      </c>
      <c r="C3914" s="166">
        <v>45986</v>
      </c>
      <c r="D3914">
        <v>-26497.19477777779</v>
      </c>
    </row>
    <row r="3915" spans="1:4" x14ac:dyDescent="0.35">
      <c r="A3915" s="165" t="s">
        <v>76</v>
      </c>
      <c r="B3915" s="165" t="s">
        <v>77</v>
      </c>
      <c r="C3915" s="166">
        <v>46016</v>
      </c>
      <c r="D3915">
        <v>-28906.03066666668</v>
      </c>
    </row>
    <row r="3916" spans="1:4" x14ac:dyDescent="0.35">
      <c r="A3916" s="165" t="s">
        <v>76</v>
      </c>
      <c r="B3916" s="165" t="s">
        <v>77</v>
      </c>
      <c r="C3916" s="166">
        <v>45683</v>
      </c>
      <c r="D3916">
        <v>-31365.914733333346</v>
      </c>
    </row>
    <row r="3917" spans="1:4" x14ac:dyDescent="0.35">
      <c r="A3917" s="165" t="s">
        <v>76</v>
      </c>
      <c r="B3917" s="165" t="s">
        <v>77</v>
      </c>
      <c r="C3917" s="166">
        <v>45714</v>
      </c>
      <c r="D3917">
        <v>-4919.7681333333312</v>
      </c>
    </row>
    <row r="3918" spans="1:4" x14ac:dyDescent="0.35">
      <c r="A3918" s="165" t="s">
        <v>76</v>
      </c>
      <c r="B3918" s="165" t="s">
        <v>77</v>
      </c>
      <c r="C3918" s="166">
        <v>45742</v>
      </c>
      <c r="D3918">
        <v>-7379.6521999999986</v>
      </c>
    </row>
    <row r="3919" spans="1:4" x14ac:dyDescent="0.35">
      <c r="A3919" s="165" t="s">
        <v>76</v>
      </c>
      <c r="B3919" s="165" t="s">
        <v>77</v>
      </c>
      <c r="C3919" s="166">
        <v>45773</v>
      </c>
      <c r="D3919">
        <v>-9839.5362666666661</v>
      </c>
    </row>
    <row r="3920" spans="1:4" x14ac:dyDescent="0.35">
      <c r="A3920" s="165" t="s">
        <v>76</v>
      </c>
      <c r="B3920" s="165" t="s">
        <v>77</v>
      </c>
      <c r="C3920" s="166">
        <v>45803</v>
      </c>
      <c r="D3920">
        <v>-12299.420333333333</v>
      </c>
    </row>
    <row r="3921" spans="1:4" x14ac:dyDescent="0.35">
      <c r="A3921" s="165" t="s">
        <v>76</v>
      </c>
      <c r="B3921" s="165" t="s">
        <v>77</v>
      </c>
      <c r="C3921" s="166">
        <v>45834</v>
      </c>
      <c r="D3921">
        <v>-14759.304400000001</v>
      </c>
    </row>
    <row r="3922" spans="1:4" x14ac:dyDescent="0.35">
      <c r="A3922" s="165" t="s">
        <v>76</v>
      </c>
      <c r="B3922" s="165" t="s">
        <v>77</v>
      </c>
      <c r="C3922" s="166">
        <v>45864</v>
      </c>
      <c r="D3922">
        <v>-17219.188466666666</v>
      </c>
    </row>
    <row r="3923" spans="1:4" x14ac:dyDescent="0.35">
      <c r="A3923" s="165" t="s">
        <v>76</v>
      </c>
      <c r="B3923" s="165" t="s">
        <v>77</v>
      </c>
      <c r="C3923" s="166">
        <v>45895</v>
      </c>
      <c r="D3923">
        <v>-19679.072533333332</v>
      </c>
    </row>
    <row r="3924" spans="1:4" x14ac:dyDescent="0.35">
      <c r="A3924" s="165" t="s">
        <v>76</v>
      </c>
      <c r="B3924" s="165" t="s">
        <v>77</v>
      </c>
      <c r="C3924" s="166">
        <v>45926</v>
      </c>
      <c r="D3924">
        <v>-22138.956599999998</v>
      </c>
    </row>
    <row r="3925" spans="1:4" x14ac:dyDescent="0.35">
      <c r="A3925" s="165" t="s">
        <v>76</v>
      </c>
      <c r="B3925" s="165" t="s">
        <v>77</v>
      </c>
      <c r="C3925" s="166">
        <v>45956</v>
      </c>
      <c r="D3925">
        <v>-24598.840666666663</v>
      </c>
    </row>
    <row r="3926" spans="1:4" x14ac:dyDescent="0.35">
      <c r="A3926" s="165" t="s">
        <v>76</v>
      </c>
      <c r="B3926" s="165" t="s">
        <v>77</v>
      </c>
      <c r="C3926" s="166">
        <v>45987</v>
      </c>
      <c r="D3926">
        <v>-27058.724733333329</v>
      </c>
    </row>
    <row r="3927" spans="1:4" x14ac:dyDescent="0.35">
      <c r="A3927" s="165" t="s">
        <v>76</v>
      </c>
      <c r="B3927" s="165" t="s">
        <v>77</v>
      </c>
      <c r="C3927" s="166">
        <v>46017</v>
      </c>
      <c r="D3927">
        <v>-29518.608799999995</v>
      </c>
    </row>
    <row r="3928" spans="1:4" x14ac:dyDescent="0.35">
      <c r="A3928" s="165" t="s">
        <v>76</v>
      </c>
      <c r="B3928" s="165" t="s">
        <v>77</v>
      </c>
      <c r="C3928" s="166">
        <v>45684</v>
      </c>
      <c r="D3928">
        <v>-32047.369620533329</v>
      </c>
    </row>
    <row r="3929" spans="1:4" x14ac:dyDescent="0.35">
      <c r="A3929" s="165" t="s">
        <v>76</v>
      </c>
      <c r="B3929" s="165" t="s">
        <v>77</v>
      </c>
      <c r="C3929" s="166">
        <v>45715</v>
      </c>
      <c r="D3929">
        <v>-34576.130441066663</v>
      </c>
    </row>
    <row r="3930" spans="1:4" x14ac:dyDescent="0.35">
      <c r="A3930" s="165" t="s">
        <v>76</v>
      </c>
      <c r="B3930" s="165" t="s">
        <v>77</v>
      </c>
      <c r="C3930" s="166">
        <v>45743</v>
      </c>
      <c r="D3930">
        <v>-37104.891261599994</v>
      </c>
    </row>
    <row r="3931" spans="1:4" x14ac:dyDescent="0.35">
      <c r="A3931" s="165" t="s">
        <v>76</v>
      </c>
      <c r="B3931" s="165" t="s">
        <v>77</v>
      </c>
      <c r="C3931" s="166">
        <v>45774</v>
      </c>
      <c r="D3931">
        <v>-39633.652082133325</v>
      </c>
    </row>
    <row r="3932" spans="1:4" x14ac:dyDescent="0.35">
      <c r="A3932" s="165" t="s">
        <v>76</v>
      </c>
      <c r="B3932" s="165" t="s">
        <v>77</v>
      </c>
      <c r="C3932" s="166">
        <v>45804</v>
      </c>
      <c r="D3932">
        <v>-42162.412902666656</v>
      </c>
    </row>
    <row r="3933" spans="1:4" x14ac:dyDescent="0.35">
      <c r="A3933" s="165" t="s">
        <v>76</v>
      </c>
      <c r="B3933" s="165" t="s">
        <v>77</v>
      </c>
      <c r="C3933" s="166">
        <v>45835</v>
      </c>
      <c r="D3933">
        <v>-44691.173723199987</v>
      </c>
    </row>
    <row r="3934" spans="1:4" x14ac:dyDescent="0.35">
      <c r="A3934" s="165" t="s">
        <v>76</v>
      </c>
      <c r="B3934" s="165" t="s">
        <v>77</v>
      </c>
      <c r="C3934" s="166">
        <v>45865</v>
      </c>
      <c r="D3934">
        <v>-47219.934543733318</v>
      </c>
    </row>
    <row r="3935" spans="1:4" x14ac:dyDescent="0.35">
      <c r="A3935" s="165" t="s">
        <v>76</v>
      </c>
      <c r="B3935" s="165" t="s">
        <v>77</v>
      </c>
      <c r="C3935" s="166">
        <v>45896</v>
      </c>
      <c r="D3935">
        <v>-49748.695364266649</v>
      </c>
    </row>
    <row r="3936" spans="1:4" x14ac:dyDescent="0.35">
      <c r="A3936" s="165" t="s">
        <v>76</v>
      </c>
      <c r="B3936" s="165" t="s">
        <v>77</v>
      </c>
      <c r="C3936" s="166">
        <v>45927</v>
      </c>
      <c r="D3936">
        <v>-52277.456184799979</v>
      </c>
    </row>
    <row r="3937" spans="1:4" x14ac:dyDescent="0.35">
      <c r="A3937" s="165" t="s">
        <v>76</v>
      </c>
      <c r="B3937" s="165" t="s">
        <v>77</v>
      </c>
      <c r="C3937" s="166">
        <v>45957</v>
      </c>
      <c r="D3937">
        <v>-54806.21700533331</v>
      </c>
    </row>
    <row r="3938" spans="1:4" x14ac:dyDescent="0.35">
      <c r="A3938" s="165" t="s">
        <v>76</v>
      </c>
      <c r="B3938" s="165" t="s">
        <v>77</v>
      </c>
      <c r="C3938" s="166">
        <v>45988</v>
      </c>
      <c r="D3938">
        <v>-57334.977825866641</v>
      </c>
    </row>
    <row r="3939" spans="1:4" x14ac:dyDescent="0.35">
      <c r="A3939" s="165" t="s">
        <v>76</v>
      </c>
      <c r="B3939" s="165" t="s">
        <v>77</v>
      </c>
      <c r="C3939" s="166">
        <v>46018</v>
      </c>
      <c r="D3939">
        <v>-59863.738646399972</v>
      </c>
    </row>
    <row r="3940" spans="1:4" x14ac:dyDescent="0.35">
      <c r="A3940" s="165" t="s">
        <v>78</v>
      </c>
      <c r="B3940" s="165" t="s">
        <v>79</v>
      </c>
      <c r="C3940" s="166">
        <v>45711</v>
      </c>
      <c r="D3940">
        <v>-351.19</v>
      </c>
    </row>
    <row r="3941" spans="1:4" x14ac:dyDescent="0.35">
      <c r="A3941" s="165" t="s">
        <v>78</v>
      </c>
      <c r="B3941" s="165" t="s">
        <v>79</v>
      </c>
      <c r="C3941" s="166">
        <v>45739</v>
      </c>
      <c r="D3941">
        <v>-144.94</v>
      </c>
    </row>
    <row r="3942" spans="1:4" x14ac:dyDescent="0.35">
      <c r="A3942" s="165" t="s">
        <v>78</v>
      </c>
      <c r="B3942" s="165" t="s">
        <v>79</v>
      </c>
      <c r="C3942" s="166">
        <v>45770</v>
      </c>
      <c r="D3942">
        <v>-144.94</v>
      </c>
    </row>
    <row r="3943" spans="1:4" x14ac:dyDescent="0.35">
      <c r="A3943" s="165" t="s">
        <v>78</v>
      </c>
      <c r="B3943" s="165" t="s">
        <v>79</v>
      </c>
      <c r="C3943" s="166">
        <v>45800</v>
      </c>
      <c r="D3943">
        <v>-144.94</v>
      </c>
    </row>
    <row r="3944" spans="1:4" x14ac:dyDescent="0.35">
      <c r="A3944" s="165" t="s">
        <v>78</v>
      </c>
      <c r="B3944" s="165" t="s">
        <v>79</v>
      </c>
      <c r="C3944" s="166">
        <v>45831</v>
      </c>
      <c r="D3944">
        <v>-30.97</v>
      </c>
    </row>
    <row r="3945" spans="1:4" x14ac:dyDescent="0.35">
      <c r="A3945" s="165" t="s">
        <v>78</v>
      </c>
      <c r="B3945" s="165" t="s">
        <v>79</v>
      </c>
      <c r="C3945" s="166">
        <v>45861</v>
      </c>
      <c r="D3945">
        <v>129.96</v>
      </c>
    </row>
    <row r="3946" spans="1:4" x14ac:dyDescent="0.35">
      <c r="A3946" s="165" t="s">
        <v>78</v>
      </c>
      <c r="B3946" s="165" t="s">
        <v>79</v>
      </c>
      <c r="C3946" s="166">
        <v>45892</v>
      </c>
      <c r="D3946">
        <v>129.96</v>
      </c>
    </row>
    <row r="3947" spans="1:4" x14ac:dyDescent="0.35">
      <c r="A3947" s="165" t="s">
        <v>78</v>
      </c>
      <c r="B3947" s="165" t="s">
        <v>79</v>
      </c>
      <c r="C3947" s="166">
        <v>45923</v>
      </c>
      <c r="D3947">
        <v>494.81</v>
      </c>
    </row>
    <row r="3948" spans="1:4" x14ac:dyDescent="0.35">
      <c r="A3948" s="165" t="s">
        <v>78</v>
      </c>
      <c r="B3948" s="165" t="s">
        <v>79</v>
      </c>
      <c r="C3948" s="166">
        <v>45953</v>
      </c>
      <c r="D3948">
        <v>756.81</v>
      </c>
    </row>
    <row r="3949" spans="1:4" x14ac:dyDescent="0.35">
      <c r="A3949" s="165" t="s">
        <v>78</v>
      </c>
      <c r="B3949" s="165" t="s">
        <v>79</v>
      </c>
      <c r="C3949" s="166">
        <v>45984</v>
      </c>
      <c r="D3949">
        <v>765.3</v>
      </c>
    </row>
    <row r="3950" spans="1:4" x14ac:dyDescent="0.35">
      <c r="A3950" s="165" t="s">
        <v>78</v>
      </c>
      <c r="B3950" s="165" t="s">
        <v>79</v>
      </c>
      <c r="C3950" s="166">
        <v>46014</v>
      </c>
      <c r="D3950">
        <v>6.9</v>
      </c>
    </row>
    <row r="3951" spans="1:4" x14ac:dyDescent="0.35">
      <c r="A3951" s="165" t="s">
        <v>78</v>
      </c>
      <c r="B3951" s="165" t="s">
        <v>79</v>
      </c>
      <c r="C3951" s="166">
        <v>45681</v>
      </c>
      <c r="D3951">
        <v>6.9</v>
      </c>
    </row>
    <row r="3952" spans="1:4" x14ac:dyDescent="0.35">
      <c r="A3952" s="165" t="s">
        <v>78</v>
      </c>
      <c r="B3952" s="165" t="s">
        <v>79</v>
      </c>
      <c r="C3952" s="166">
        <v>45712</v>
      </c>
      <c r="D3952">
        <v>6.9</v>
      </c>
    </row>
    <row r="3953" spans="1:4" x14ac:dyDescent="0.35">
      <c r="A3953" s="165" t="s">
        <v>78</v>
      </c>
      <c r="B3953" s="165" t="s">
        <v>79</v>
      </c>
      <c r="C3953" s="166">
        <v>45740</v>
      </c>
      <c r="D3953">
        <v>6.9</v>
      </c>
    </row>
    <row r="3954" spans="1:4" x14ac:dyDescent="0.35">
      <c r="A3954" s="165" t="s">
        <v>78</v>
      </c>
      <c r="B3954" s="165" t="s">
        <v>79</v>
      </c>
      <c r="C3954" s="166">
        <v>45771</v>
      </c>
      <c r="D3954">
        <v>6.9</v>
      </c>
    </row>
    <row r="3955" spans="1:4" x14ac:dyDescent="0.35">
      <c r="A3955" s="165" t="s">
        <v>78</v>
      </c>
      <c r="B3955" s="165" t="s">
        <v>79</v>
      </c>
      <c r="C3955" s="166">
        <v>45801</v>
      </c>
      <c r="D3955">
        <v>6.9</v>
      </c>
    </row>
    <row r="3956" spans="1:4" x14ac:dyDescent="0.35">
      <c r="A3956" s="165" t="s">
        <v>78</v>
      </c>
      <c r="B3956" s="165" t="s">
        <v>79</v>
      </c>
      <c r="C3956" s="166">
        <v>45832</v>
      </c>
      <c r="D3956">
        <v>6.9</v>
      </c>
    </row>
    <row r="3957" spans="1:4" x14ac:dyDescent="0.35">
      <c r="A3957" s="165" t="s">
        <v>78</v>
      </c>
      <c r="B3957" s="165" t="s">
        <v>79</v>
      </c>
      <c r="C3957" s="166">
        <v>45862</v>
      </c>
      <c r="D3957">
        <v>6.9</v>
      </c>
    </row>
    <row r="3958" spans="1:4" x14ac:dyDescent="0.35">
      <c r="A3958" s="165" t="s">
        <v>78</v>
      </c>
      <c r="B3958" s="165" t="s">
        <v>79</v>
      </c>
      <c r="C3958" s="166">
        <v>45893</v>
      </c>
      <c r="D3958">
        <v>6.9</v>
      </c>
    </row>
    <row r="3959" spans="1:4" x14ac:dyDescent="0.35">
      <c r="A3959" s="165" t="s">
        <v>78</v>
      </c>
      <c r="B3959" s="165" t="s">
        <v>79</v>
      </c>
      <c r="C3959" s="166">
        <v>45924</v>
      </c>
      <c r="D3959">
        <v>6.9</v>
      </c>
    </row>
    <row r="3960" spans="1:4" x14ac:dyDescent="0.35">
      <c r="A3960" s="165" t="s">
        <v>78</v>
      </c>
      <c r="B3960" s="165" t="s">
        <v>79</v>
      </c>
      <c r="C3960" s="166">
        <v>45954</v>
      </c>
      <c r="D3960">
        <v>6.9</v>
      </c>
    </row>
    <row r="3961" spans="1:4" x14ac:dyDescent="0.35">
      <c r="A3961" s="165" t="s">
        <v>78</v>
      </c>
      <c r="B3961" s="165" t="s">
        <v>79</v>
      </c>
      <c r="C3961" s="166">
        <v>45985</v>
      </c>
      <c r="D3961">
        <v>6.9</v>
      </c>
    </row>
    <row r="3962" spans="1:4" x14ac:dyDescent="0.35">
      <c r="A3962" s="165" t="s">
        <v>78</v>
      </c>
      <c r="B3962" s="165" t="s">
        <v>79</v>
      </c>
      <c r="C3962" s="166">
        <v>46015</v>
      </c>
      <c r="D3962">
        <v>6.9</v>
      </c>
    </row>
    <row r="3963" spans="1:4" x14ac:dyDescent="0.35">
      <c r="A3963" s="165" t="s">
        <v>78</v>
      </c>
      <c r="B3963" s="165" t="s">
        <v>79</v>
      </c>
      <c r="C3963" s="166">
        <v>45682</v>
      </c>
      <c r="D3963">
        <v>6.9</v>
      </c>
    </row>
    <row r="3964" spans="1:4" x14ac:dyDescent="0.35">
      <c r="A3964" s="165" t="s">
        <v>78</v>
      </c>
      <c r="B3964" s="165" t="s">
        <v>79</v>
      </c>
      <c r="C3964" s="166">
        <v>45713</v>
      </c>
      <c r="D3964">
        <v>6.9</v>
      </c>
    </row>
    <row r="3965" spans="1:4" x14ac:dyDescent="0.35">
      <c r="A3965" s="165" t="s">
        <v>78</v>
      </c>
      <c r="B3965" s="165" t="s">
        <v>79</v>
      </c>
      <c r="C3965" s="166">
        <v>45741</v>
      </c>
      <c r="D3965">
        <v>6.9</v>
      </c>
    </row>
    <row r="3966" spans="1:4" x14ac:dyDescent="0.35">
      <c r="A3966" s="165" t="s">
        <v>78</v>
      </c>
      <c r="B3966" s="165" t="s">
        <v>79</v>
      </c>
      <c r="C3966" s="166">
        <v>45772</v>
      </c>
      <c r="D3966">
        <v>6.9</v>
      </c>
    </row>
    <row r="3967" spans="1:4" x14ac:dyDescent="0.35">
      <c r="A3967" s="165" t="s">
        <v>78</v>
      </c>
      <c r="B3967" s="165" t="s">
        <v>79</v>
      </c>
      <c r="C3967" s="166">
        <v>45802</v>
      </c>
      <c r="D3967">
        <v>0</v>
      </c>
    </row>
    <row r="3968" spans="1:4" x14ac:dyDescent="0.35">
      <c r="A3968" s="165" t="s">
        <v>78</v>
      </c>
      <c r="B3968" s="165" t="s">
        <v>79</v>
      </c>
      <c r="C3968" s="166">
        <v>45833</v>
      </c>
      <c r="D3968">
        <v>0</v>
      </c>
    </row>
    <row r="3969" spans="1:4" x14ac:dyDescent="0.35">
      <c r="A3969" s="165" t="s">
        <v>78</v>
      </c>
      <c r="B3969" s="165" t="s">
        <v>79</v>
      </c>
      <c r="C3969" s="166">
        <v>45863</v>
      </c>
      <c r="D3969">
        <v>0</v>
      </c>
    </row>
    <row r="3970" spans="1:4" x14ac:dyDescent="0.35">
      <c r="A3970" s="165" t="s">
        <v>78</v>
      </c>
      <c r="B3970" s="165" t="s">
        <v>79</v>
      </c>
      <c r="C3970" s="166">
        <v>45894</v>
      </c>
      <c r="D3970">
        <v>0</v>
      </c>
    </row>
    <row r="3971" spans="1:4" x14ac:dyDescent="0.35">
      <c r="A3971" s="165" t="s">
        <v>78</v>
      </c>
      <c r="B3971" s="165" t="s">
        <v>79</v>
      </c>
      <c r="C3971" s="166">
        <v>45925</v>
      </c>
      <c r="D3971">
        <v>0</v>
      </c>
    </row>
    <row r="3972" spans="1:4" x14ac:dyDescent="0.35">
      <c r="A3972" s="165" t="s">
        <v>78</v>
      </c>
      <c r="B3972" s="165" t="s">
        <v>79</v>
      </c>
      <c r="C3972" s="166">
        <v>45955</v>
      </c>
      <c r="D3972">
        <v>0</v>
      </c>
    </row>
    <row r="3973" spans="1:4" x14ac:dyDescent="0.35">
      <c r="A3973" s="165" t="s">
        <v>78</v>
      </c>
      <c r="B3973" s="165" t="s">
        <v>79</v>
      </c>
      <c r="C3973" s="166">
        <v>45986</v>
      </c>
      <c r="D3973">
        <v>0</v>
      </c>
    </row>
    <row r="3974" spans="1:4" x14ac:dyDescent="0.35">
      <c r="A3974" s="165" t="s">
        <v>78</v>
      </c>
      <c r="B3974" s="165" t="s">
        <v>79</v>
      </c>
      <c r="C3974" s="166">
        <v>46016</v>
      </c>
      <c r="D3974">
        <v>0</v>
      </c>
    </row>
    <row r="3975" spans="1:4" x14ac:dyDescent="0.35">
      <c r="A3975" s="165" t="s">
        <v>78</v>
      </c>
      <c r="B3975" s="165" t="s">
        <v>79</v>
      </c>
      <c r="C3975" s="166">
        <v>45683</v>
      </c>
      <c r="D3975">
        <v>0</v>
      </c>
    </row>
    <row r="3976" spans="1:4" x14ac:dyDescent="0.35">
      <c r="A3976" s="165" t="s">
        <v>78</v>
      </c>
      <c r="B3976" s="165" t="s">
        <v>79</v>
      </c>
      <c r="C3976" s="166">
        <v>45714</v>
      </c>
      <c r="D3976">
        <v>0</v>
      </c>
    </row>
    <row r="3977" spans="1:4" x14ac:dyDescent="0.35">
      <c r="A3977" s="165" t="s">
        <v>78</v>
      </c>
      <c r="B3977" s="165" t="s">
        <v>79</v>
      </c>
      <c r="C3977" s="166">
        <v>45742</v>
      </c>
      <c r="D3977">
        <v>0</v>
      </c>
    </row>
    <row r="3978" spans="1:4" x14ac:dyDescent="0.35">
      <c r="A3978" s="165" t="s">
        <v>78</v>
      </c>
      <c r="B3978" s="165" t="s">
        <v>79</v>
      </c>
      <c r="C3978" s="166">
        <v>45773</v>
      </c>
      <c r="D3978">
        <v>0</v>
      </c>
    </row>
    <row r="3979" spans="1:4" x14ac:dyDescent="0.35">
      <c r="A3979" s="165" t="s">
        <v>78</v>
      </c>
      <c r="B3979" s="165" t="s">
        <v>79</v>
      </c>
      <c r="C3979" s="166">
        <v>45803</v>
      </c>
      <c r="D3979">
        <v>0</v>
      </c>
    </row>
    <row r="3980" spans="1:4" x14ac:dyDescent="0.35">
      <c r="A3980" s="165" t="s">
        <v>78</v>
      </c>
      <c r="B3980" s="165" t="s">
        <v>79</v>
      </c>
      <c r="C3980" s="166">
        <v>45834</v>
      </c>
      <c r="D3980">
        <v>0</v>
      </c>
    </row>
    <row r="3981" spans="1:4" x14ac:dyDescent="0.35">
      <c r="A3981" s="165" t="s">
        <v>78</v>
      </c>
      <c r="B3981" s="165" t="s">
        <v>79</v>
      </c>
      <c r="C3981" s="166">
        <v>45864</v>
      </c>
      <c r="D3981">
        <v>0</v>
      </c>
    </row>
    <row r="3982" spans="1:4" x14ac:dyDescent="0.35">
      <c r="A3982" s="165" t="s">
        <v>78</v>
      </c>
      <c r="B3982" s="165" t="s">
        <v>79</v>
      </c>
      <c r="C3982" s="166">
        <v>45895</v>
      </c>
      <c r="D3982">
        <v>0</v>
      </c>
    </row>
    <row r="3983" spans="1:4" x14ac:dyDescent="0.35">
      <c r="A3983" s="165" t="s">
        <v>78</v>
      </c>
      <c r="B3983" s="165" t="s">
        <v>79</v>
      </c>
      <c r="C3983" s="166">
        <v>45926</v>
      </c>
      <c r="D3983">
        <v>0</v>
      </c>
    </row>
    <row r="3984" spans="1:4" x14ac:dyDescent="0.35">
      <c r="A3984" s="165" t="s">
        <v>78</v>
      </c>
      <c r="B3984" s="165" t="s">
        <v>79</v>
      </c>
      <c r="C3984" s="166">
        <v>45956</v>
      </c>
      <c r="D3984">
        <v>0</v>
      </c>
    </row>
    <row r="3985" spans="1:4" x14ac:dyDescent="0.35">
      <c r="A3985" s="165" t="s">
        <v>78</v>
      </c>
      <c r="B3985" s="165" t="s">
        <v>79</v>
      </c>
      <c r="C3985" s="166">
        <v>45987</v>
      </c>
      <c r="D3985">
        <v>0</v>
      </c>
    </row>
    <row r="3986" spans="1:4" x14ac:dyDescent="0.35">
      <c r="A3986" s="165" t="s">
        <v>78</v>
      </c>
      <c r="B3986" s="165" t="s">
        <v>79</v>
      </c>
      <c r="C3986" s="166">
        <v>46017</v>
      </c>
      <c r="D3986">
        <v>0</v>
      </c>
    </row>
    <row r="3987" spans="1:4" x14ac:dyDescent="0.35">
      <c r="A3987" s="165" t="s">
        <v>78</v>
      </c>
      <c r="B3987" s="165" t="s">
        <v>79</v>
      </c>
      <c r="C3987" s="166">
        <v>45684</v>
      </c>
      <c r="D3987">
        <v>0</v>
      </c>
    </row>
    <row r="3988" spans="1:4" x14ac:dyDescent="0.35">
      <c r="A3988" s="165" t="s">
        <v>78</v>
      </c>
      <c r="B3988" s="165" t="s">
        <v>79</v>
      </c>
      <c r="C3988" s="166">
        <v>45715</v>
      </c>
      <c r="D3988">
        <v>0</v>
      </c>
    </row>
    <row r="3989" spans="1:4" x14ac:dyDescent="0.35">
      <c r="A3989" s="165" t="s">
        <v>78</v>
      </c>
      <c r="B3989" s="165" t="s">
        <v>79</v>
      </c>
      <c r="C3989" s="166">
        <v>45743</v>
      </c>
      <c r="D3989">
        <v>0</v>
      </c>
    </row>
    <row r="3990" spans="1:4" x14ac:dyDescent="0.35">
      <c r="A3990" s="165" t="s">
        <v>78</v>
      </c>
      <c r="B3990" s="165" t="s">
        <v>79</v>
      </c>
      <c r="C3990" s="166">
        <v>45774</v>
      </c>
      <c r="D3990">
        <v>0</v>
      </c>
    </row>
    <row r="3991" spans="1:4" x14ac:dyDescent="0.35">
      <c r="A3991" s="165" t="s">
        <v>78</v>
      </c>
      <c r="B3991" s="165" t="s">
        <v>79</v>
      </c>
      <c r="C3991" s="166">
        <v>45804</v>
      </c>
      <c r="D3991">
        <v>0</v>
      </c>
    </row>
    <row r="3992" spans="1:4" x14ac:dyDescent="0.35">
      <c r="A3992" s="165" t="s">
        <v>78</v>
      </c>
      <c r="B3992" s="165" t="s">
        <v>79</v>
      </c>
      <c r="C3992" s="166">
        <v>45835</v>
      </c>
      <c r="D3992">
        <v>0</v>
      </c>
    </row>
    <row r="3993" spans="1:4" x14ac:dyDescent="0.35">
      <c r="A3993" s="165" t="s">
        <v>78</v>
      </c>
      <c r="B3993" s="165" t="s">
        <v>79</v>
      </c>
      <c r="C3993" s="166">
        <v>45865</v>
      </c>
      <c r="D3993">
        <v>0</v>
      </c>
    </row>
    <row r="3994" spans="1:4" x14ac:dyDescent="0.35">
      <c r="A3994" s="165" t="s">
        <v>78</v>
      </c>
      <c r="B3994" s="165" t="s">
        <v>79</v>
      </c>
      <c r="C3994" s="166">
        <v>45896</v>
      </c>
      <c r="D3994">
        <v>0</v>
      </c>
    </row>
    <row r="3995" spans="1:4" x14ac:dyDescent="0.35">
      <c r="A3995" s="165" t="s">
        <v>78</v>
      </c>
      <c r="B3995" s="165" t="s">
        <v>79</v>
      </c>
      <c r="C3995" s="166">
        <v>45927</v>
      </c>
      <c r="D3995">
        <v>0</v>
      </c>
    </row>
    <row r="3996" spans="1:4" x14ac:dyDescent="0.35">
      <c r="A3996" s="165" t="s">
        <v>78</v>
      </c>
      <c r="B3996" s="165" t="s">
        <v>79</v>
      </c>
      <c r="C3996" s="166">
        <v>45957</v>
      </c>
      <c r="D3996">
        <v>0</v>
      </c>
    </row>
    <row r="3997" spans="1:4" x14ac:dyDescent="0.35">
      <c r="A3997" s="165" t="s">
        <v>78</v>
      </c>
      <c r="B3997" s="165" t="s">
        <v>79</v>
      </c>
      <c r="C3997" s="166">
        <v>45988</v>
      </c>
      <c r="D3997">
        <v>0</v>
      </c>
    </row>
    <row r="3998" spans="1:4" x14ac:dyDescent="0.35">
      <c r="A3998" s="165" t="s">
        <v>78</v>
      </c>
      <c r="B3998" s="165" t="s">
        <v>79</v>
      </c>
      <c r="C3998" s="166">
        <v>46018</v>
      </c>
      <c r="D3998">
        <v>0</v>
      </c>
    </row>
    <row r="3999" spans="1:4" x14ac:dyDescent="0.35">
      <c r="A3999" s="165" t="s">
        <v>80</v>
      </c>
      <c r="B3999" s="165" t="s">
        <v>81</v>
      </c>
      <c r="C3999" s="166">
        <v>45829</v>
      </c>
      <c r="D3999">
        <v>-2021</v>
      </c>
    </row>
    <row r="4000" spans="1:4" x14ac:dyDescent="0.35">
      <c r="A4000" s="165" t="s">
        <v>80</v>
      </c>
      <c r="B4000" s="165" t="s">
        <v>81</v>
      </c>
      <c r="C4000" s="166">
        <v>45859</v>
      </c>
      <c r="D4000">
        <v>0</v>
      </c>
    </row>
    <row r="4001" spans="1:4" x14ac:dyDescent="0.35">
      <c r="A4001" s="165" t="s">
        <v>80</v>
      </c>
      <c r="B4001" s="165" t="s">
        <v>81</v>
      </c>
      <c r="C4001" s="166">
        <v>45890</v>
      </c>
      <c r="D4001">
        <v>0</v>
      </c>
    </row>
    <row r="4002" spans="1:4" x14ac:dyDescent="0.35">
      <c r="A4002" s="165" t="s">
        <v>80</v>
      </c>
      <c r="B4002" s="165" t="s">
        <v>81</v>
      </c>
      <c r="C4002" s="166">
        <v>45921</v>
      </c>
      <c r="D4002">
        <v>0</v>
      </c>
    </row>
    <row r="4003" spans="1:4" x14ac:dyDescent="0.35">
      <c r="A4003" s="165" t="s">
        <v>80</v>
      </c>
      <c r="B4003" s="165" t="s">
        <v>81</v>
      </c>
      <c r="C4003" s="166">
        <v>45951</v>
      </c>
      <c r="D4003">
        <v>0</v>
      </c>
    </row>
    <row r="4004" spans="1:4" x14ac:dyDescent="0.35">
      <c r="A4004" s="165" t="s">
        <v>80</v>
      </c>
      <c r="B4004" s="165" t="s">
        <v>81</v>
      </c>
      <c r="C4004" s="166">
        <v>45991</v>
      </c>
      <c r="D4004">
        <v>0</v>
      </c>
    </row>
    <row r="4005" spans="1:4" x14ac:dyDescent="0.35">
      <c r="A4005" s="165" t="s">
        <v>80</v>
      </c>
      <c r="B4005" s="165" t="s">
        <v>81</v>
      </c>
      <c r="C4005" s="166">
        <v>46022</v>
      </c>
      <c r="D4005">
        <v>0</v>
      </c>
    </row>
    <row r="4006" spans="1:4" x14ac:dyDescent="0.35">
      <c r="A4006" s="165" t="s">
        <v>80</v>
      </c>
      <c r="B4006" s="165" t="s">
        <v>81</v>
      </c>
      <c r="C4006" s="166">
        <v>45679</v>
      </c>
      <c r="D4006">
        <v>0</v>
      </c>
    </row>
    <row r="4007" spans="1:4" x14ac:dyDescent="0.35">
      <c r="A4007" s="165" t="s">
        <v>80</v>
      </c>
      <c r="B4007" s="165" t="s">
        <v>81</v>
      </c>
      <c r="C4007" s="166">
        <v>45710</v>
      </c>
      <c r="D4007">
        <v>0</v>
      </c>
    </row>
    <row r="4008" spans="1:4" x14ac:dyDescent="0.35">
      <c r="A4008" s="165" t="s">
        <v>80</v>
      </c>
      <c r="B4008" s="165" t="s">
        <v>81</v>
      </c>
      <c r="C4008" s="166">
        <v>45738</v>
      </c>
      <c r="D4008">
        <v>0</v>
      </c>
    </row>
    <row r="4009" spans="1:4" x14ac:dyDescent="0.35">
      <c r="A4009" s="165" t="s">
        <v>80</v>
      </c>
      <c r="B4009" s="165" t="s">
        <v>81</v>
      </c>
      <c r="C4009" s="166">
        <v>45769</v>
      </c>
      <c r="D4009">
        <v>0</v>
      </c>
    </row>
    <row r="4010" spans="1:4" x14ac:dyDescent="0.35">
      <c r="A4010" s="165" t="s">
        <v>80</v>
      </c>
      <c r="B4010" s="165" t="s">
        <v>81</v>
      </c>
      <c r="C4010" s="166">
        <v>45799</v>
      </c>
      <c r="D4010">
        <v>0</v>
      </c>
    </row>
    <row r="4011" spans="1:4" x14ac:dyDescent="0.35">
      <c r="A4011" s="165" t="s">
        <v>80</v>
      </c>
      <c r="B4011" s="165" t="s">
        <v>81</v>
      </c>
      <c r="C4011" s="166">
        <v>45830</v>
      </c>
      <c r="D4011">
        <v>0</v>
      </c>
    </row>
    <row r="4012" spans="1:4" x14ac:dyDescent="0.35">
      <c r="A4012" s="165" t="s">
        <v>80</v>
      </c>
      <c r="B4012" s="165" t="s">
        <v>81</v>
      </c>
      <c r="C4012" s="166">
        <v>45860</v>
      </c>
      <c r="D4012">
        <v>0</v>
      </c>
    </row>
    <row r="4013" spans="1:4" x14ac:dyDescent="0.35">
      <c r="A4013" s="165" t="s">
        <v>80</v>
      </c>
      <c r="B4013" s="165" t="s">
        <v>81</v>
      </c>
      <c r="C4013" s="166">
        <v>45891</v>
      </c>
      <c r="D4013">
        <v>0</v>
      </c>
    </row>
    <row r="4014" spans="1:4" x14ac:dyDescent="0.35">
      <c r="A4014" s="165" t="s">
        <v>80</v>
      </c>
      <c r="B4014" s="165" t="s">
        <v>81</v>
      </c>
      <c r="C4014" s="166">
        <v>45922</v>
      </c>
      <c r="D4014">
        <v>0</v>
      </c>
    </row>
    <row r="4015" spans="1:4" x14ac:dyDescent="0.35">
      <c r="A4015" s="165" t="s">
        <v>80</v>
      </c>
      <c r="B4015" s="165" t="s">
        <v>81</v>
      </c>
      <c r="C4015" s="166">
        <v>45952</v>
      </c>
      <c r="D4015">
        <v>0</v>
      </c>
    </row>
    <row r="4016" spans="1:4" x14ac:dyDescent="0.35">
      <c r="A4016" s="165" t="s">
        <v>80</v>
      </c>
      <c r="B4016" s="165" t="s">
        <v>81</v>
      </c>
      <c r="C4016" s="166">
        <v>45983</v>
      </c>
      <c r="D4016">
        <v>0</v>
      </c>
    </row>
    <row r="4017" spans="1:4" x14ac:dyDescent="0.35">
      <c r="A4017" s="165" t="s">
        <v>80</v>
      </c>
      <c r="B4017" s="165" t="s">
        <v>81</v>
      </c>
      <c r="C4017" s="166">
        <v>46013</v>
      </c>
      <c r="D4017">
        <v>0</v>
      </c>
    </row>
    <row r="4018" spans="1:4" x14ac:dyDescent="0.35">
      <c r="A4018" s="165" t="s">
        <v>80</v>
      </c>
      <c r="B4018" s="165" t="s">
        <v>81</v>
      </c>
      <c r="C4018" s="166">
        <v>45680</v>
      </c>
      <c r="D4018">
        <v>0</v>
      </c>
    </row>
    <row r="4019" spans="1:4" x14ac:dyDescent="0.35">
      <c r="A4019" s="165" t="s">
        <v>80</v>
      </c>
      <c r="B4019" s="165" t="s">
        <v>81</v>
      </c>
      <c r="C4019" s="166">
        <v>45711</v>
      </c>
      <c r="D4019">
        <v>0</v>
      </c>
    </row>
    <row r="4020" spans="1:4" x14ac:dyDescent="0.35">
      <c r="A4020" s="165" t="s">
        <v>80</v>
      </c>
      <c r="B4020" s="165" t="s">
        <v>81</v>
      </c>
      <c r="C4020" s="166">
        <v>45739</v>
      </c>
      <c r="D4020">
        <v>0</v>
      </c>
    </row>
    <row r="4021" spans="1:4" x14ac:dyDescent="0.35">
      <c r="A4021" s="165" t="s">
        <v>80</v>
      </c>
      <c r="B4021" s="165" t="s">
        <v>81</v>
      </c>
      <c r="C4021" s="166">
        <v>45770</v>
      </c>
      <c r="D4021">
        <v>0</v>
      </c>
    </row>
    <row r="4022" spans="1:4" x14ac:dyDescent="0.35">
      <c r="A4022" s="165" t="s">
        <v>80</v>
      </c>
      <c r="B4022" s="165" t="s">
        <v>81</v>
      </c>
      <c r="C4022" s="166">
        <v>45800</v>
      </c>
      <c r="D4022">
        <v>0</v>
      </c>
    </row>
    <row r="4023" spans="1:4" x14ac:dyDescent="0.35">
      <c r="A4023" s="165" t="s">
        <v>80</v>
      </c>
      <c r="B4023" s="165" t="s">
        <v>81</v>
      </c>
      <c r="C4023" s="166">
        <v>45831</v>
      </c>
      <c r="D4023">
        <v>0</v>
      </c>
    </row>
    <row r="4024" spans="1:4" x14ac:dyDescent="0.35">
      <c r="A4024" s="165" t="s">
        <v>80</v>
      </c>
      <c r="B4024" s="165" t="s">
        <v>81</v>
      </c>
      <c r="C4024" s="166">
        <v>45861</v>
      </c>
      <c r="D4024">
        <v>0</v>
      </c>
    </row>
    <row r="4025" spans="1:4" x14ac:dyDescent="0.35">
      <c r="A4025" s="165" t="s">
        <v>80</v>
      </c>
      <c r="B4025" s="165" t="s">
        <v>81</v>
      </c>
      <c r="C4025" s="166">
        <v>45892</v>
      </c>
      <c r="D4025">
        <v>0</v>
      </c>
    </row>
    <row r="4026" spans="1:4" x14ac:dyDescent="0.35">
      <c r="A4026" s="165" t="s">
        <v>80</v>
      </c>
      <c r="B4026" s="165" t="s">
        <v>81</v>
      </c>
      <c r="C4026" s="166">
        <v>45923</v>
      </c>
      <c r="D4026">
        <v>0</v>
      </c>
    </row>
    <row r="4027" spans="1:4" x14ac:dyDescent="0.35">
      <c r="A4027" s="165" t="s">
        <v>80</v>
      </c>
      <c r="B4027" s="165" t="s">
        <v>81</v>
      </c>
      <c r="C4027" s="166">
        <v>45953</v>
      </c>
      <c r="D4027">
        <v>0</v>
      </c>
    </row>
    <row r="4028" spans="1:4" x14ac:dyDescent="0.35">
      <c r="A4028" s="165" t="s">
        <v>80</v>
      </c>
      <c r="B4028" s="165" t="s">
        <v>81</v>
      </c>
      <c r="C4028" s="166">
        <v>45984</v>
      </c>
      <c r="D4028">
        <v>0</v>
      </c>
    </row>
    <row r="4029" spans="1:4" x14ac:dyDescent="0.35">
      <c r="A4029" s="165" t="s">
        <v>80</v>
      </c>
      <c r="B4029" s="165" t="s">
        <v>81</v>
      </c>
      <c r="C4029" s="166">
        <v>46014</v>
      </c>
      <c r="D4029">
        <v>0</v>
      </c>
    </row>
    <row r="4030" spans="1:4" x14ac:dyDescent="0.35">
      <c r="A4030" s="165" t="s">
        <v>80</v>
      </c>
      <c r="B4030" s="165" t="s">
        <v>81</v>
      </c>
      <c r="C4030" s="166">
        <v>45681</v>
      </c>
      <c r="D4030">
        <v>0</v>
      </c>
    </row>
    <row r="4031" spans="1:4" x14ac:dyDescent="0.35">
      <c r="A4031" s="165" t="s">
        <v>80</v>
      </c>
      <c r="B4031" s="165" t="s">
        <v>81</v>
      </c>
      <c r="C4031" s="166">
        <v>45712</v>
      </c>
      <c r="D4031">
        <v>0</v>
      </c>
    </row>
    <row r="4032" spans="1:4" x14ac:dyDescent="0.35">
      <c r="A4032" s="165" t="s">
        <v>80</v>
      </c>
      <c r="B4032" s="165" t="s">
        <v>81</v>
      </c>
      <c r="C4032" s="166">
        <v>45740</v>
      </c>
      <c r="D4032">
        <v>0</v>
      </c>
    </row>
    <row r="4033" spans="1:4" x14ac:dyDescent="0.35">
      <c r="A4033" s="165" t="s">
        <v>80</v>
      </c>
      <c r="B4033" s="165" t="s">
        <v>81</v>
      </c>
      <c r="C4033" s="166">
        <v>45771</v>
      </c>
      <c r="D4033">
        <v>0</v>
      </c>
    </row>
    <row r="4034" spans="1:4" x14ac:dyDescent="0.35">
      <c r="A4034" s="165" t="s">
        <v>80</v>
      </c>
      <c r="B4034" s="165" t="s">
        <v>81</v>
      </c>
      <c r="C4034" s="166">
        <v>45801</v>
      </c>
      <c r="D4034">
        <v>0</v>
      </c>
    </row>
    <row r="4035" spans="1:4" x14ac:dyDescent="0.35">
      <c r="A4035" s="165" t="s">
        <v>80</v>
      </c>
      <c r="B4035" s="165" t="s">
        <v>81</v>
      </c>
      <c r="C4035" s="166">
        <v>45832</v>
      </c>
      <c r="D4035">
        <v>0</v>
      </c>
    </row>
    <row r="4036" spans="1:4" x14ac:dyDescent="0.35">
      <c r="A4036" s="165" t="s">
        <v>80</v>
      </c>
      <c r="B4036" s="165" t="s">
        <v>81</v>
      </c>
      <c r="C4036" s="166">
        <v>45862</v>
      </c>
      <c r="D4036">
        <v>0</v>
      </c>
    </row>
    <row r="4037" spans="1:4" x14ac:dyDescent="0.35">
      <c r="A4037" s="165" t="s">
        <v>80</v>
      </c>
      <c r="B4037" s="165" t="s">
        <v>81</v>
      </c>
      <c r="C4037" s="166">
        <v>45893</v>
      </c>
      <c r="D4037">
        <v>0</v>
      </c>
    </row>
    <row r="4038" spans="1:4" x14ac:dyDescent="0.35">
      <c r="A4038" s="165" t="s">
        <v>80</v>
      </c>
      <c r="B4038" s="165" t="s">
        <v>81</v>
      </c>
      <c r="C4038" s="166">
        <v>45924</v>
      </c>
      <c r="D4038">
        <v>0</v>
      </c>
    </row>
    <row r="4039" spans="1:4" x14ac:dyDescent="0.35">
      <c r="A4039" s="165" t="s">
        <v>80</v>
      </c>
      <c r="B4039" s="165" t="s">
        <v>81</v>
      </c>
      <c r="C4039" s="166">
        <v>45954</v>
      </c>
      <c r="D4039">
        <v>0</v>
      </c>
    </row>
    <row r="4040" spans="1:4" x14ac:dyDescent="0.35">
      <c r="A4040" s="165" t="s">
        <v>80</v>
      </c>
      <c r="B4040" s="165" t="s">
        <v>81</v>
      </c>
      <c r="C4040" s="166">
        <v>45985</v>
      </c>
      <c r="D4040">
        <v>0</v>
      </c>
    </row>
    <row r="4041" spans="1:4" x14ac:dyDescent="0.35">
      <c r="A4041" s="165" t="s">
        <v>80</v>
      </c>
      <c r="B4041" s="165" t="s">
        <v>81</v>
      </c>
      <c r="C4041" s="166">
        <v>46015</v>
      </c>
      <c r="D4041">
        <v>0</v>
      </c>
    </row>
    <row r="4042" spans="1:4" x14ac:dyDescent="0.35">
      <c r="A4042" s="165" t="s">
        <v>80</v>
      </c>
      <c r="B4042" s="165" t="s">
        <v>81</v>
      </c>
      <c r="C4042" s="166">
        <v>45682</v>
      </c>
      <c r="D4042">
        <v>0</v>
      </c>
    </row>
    <row r="4043" spans="1:4" x14ac:dyDescent="0.35">
      <c r="A4043" s="165" t="s">
        <v>80</v>
      </c>
      <c r="B4043" s="165" t="s">
        <v>81</v>
      </c>
      <c r="C4043" s="166">
        <v>45713</v>
      </c>
      <c r="D4043">
        <v>0</v>
      </c>
    </row>
    <row r="4044" spans="1:4" x14ac:dyDescent="0.35">
      <c r="A4044" s="165" t="s">
        <v>80</v>
      </c>
      <c r="B4044" s="165" t="s">
        <v>81</v>
      </c>
      <c r="C4044" s="166">
        <v>45741</v>
      </c>
      <c r="D4044">
        <v>0</v>
      </c>
    </row>
    <row r="4045" spans="1:4" x14ac:dyDescent="0.35">
      <c r="A4045" s="165" t="s">
        <v>80</v>
      </c>
      <c r="B4045" s="165" t="s">
        <v>81</v>
      </c>
      <c r="C4045" s="166">
        <v>45772</v>
      </c>
      <c r="D4045">
        <v>0</v>
      </c>
    </row>
    <row r="4046" spans="1:4" x14ac:dyDescent="0.35">
      <c r="A4046" s="165" t="s">
        <v>80</v>
      </c>
      <c r="B4046" s="165" t="s">
        <v>81</v>
      </c>
      <c r="C4046" s="166">
        <v>45802</v>
      </c>
      <c r="D4046">
        <v>0</v>
      </c>
    </row>
    <row r="4047" spans="1:4" x14ac:dyDescent="0.35">
      <c r="A4047" s="165" t="s">
        <v>80</v>
      </c>
      <c r="B4047" s="165" t="s">
        <v>81</v>
      </c>
      <c r="C4047" s="166">
        <v>45833</v>
      </c>
      <c r="D4047">
        <v>0</v>
      </c>
    </row>
    <row r="4048" spans="1:4" x14ac:dyDescent="0.35">
      <c r="A4048" s="165" t="s">
        <v>80</v>
      </c>
      <c r="B4048" s="165" t="s">
        <v>81</v>
      </c>
      <c r="C4048" s="166">
        <v>45863</v>
      </c>
      <c r="D4048">
        <v>0</v>
      </c>
    </row>
    <row r="4049" spans="1:4" x14ac:dyDescent="0.35">
      <c r="A4049" s="165" t="s">
        <v>80</v>
      </c>
      <c r="B4049" s="165" t="s">
        <v>81</v>
      </c>
      <c r="C4049" s="166">
        <v>45894</v>
      </c>
      <c r="D4049">
        <v>0</v>
      </c>
    </row>
    <row r="4050" spans="1:4" x14ac:dyDescent="0.35">
      <c r="A4050" s="165" t="s">
        <v>80</v>
      </c>
      <c r="B4050" s="165" t="s">
        <v>81</v>
      </c>
      <c r="C4050" s="166">
        <v>45925</v>
      </c>
      <c r="D4050">
        <v>0</v>
      </c>
    </row>
    <row r="4051" spans="1:4" x14ac:dyDescent="0.35">
      <c r="A4051" s="165" t="s">
        <v>80</v>
      </c>
      <c r="B4051" s="165" t="s">
        <v>81</v>
      </c>
      <c r="C4051" s="166">
        <v>45955</v>
      </c>
      <c r="D4051">
        <v>0</v>
      </c>
    </row>
    <row r="4052" spans="1:4" x14ac:dyDescent="0.35">
      <c r="A4052" s="165" t="s">
        <v>80</v>
      </c>
      <c r="B4052" s="165" t="s">
        <v>81</v>
      </c>
      <c r="C4052" s="166">
        <v>45986</v>
      </c>
      <c r="D4052">
        <v>0</v>
      </c>
    </row>
    <row r="4053" spans="1:4" x14ac:dyDescent="0.35">
      <c r="A4053" s="165" t="s">
        <v>80</v>
      </c>
      <c r="B4053" s="165" t="s">
        <v>81</v>
      </c>
      <c r="C4053" s="166">
        <v>46016</v>
      </c>
      <c r="D4053">
        <v>0</v>
      </c>
    </row>
    <row r="4054" spans="1:4" x14ac:dyDescent="0.35">
      <c r="A4054" s="165" t="s">
        <v>80</v>
      </c>
      <c r="B4054" s="165" t="s">
        <v>81</v>
      </c>
      <c r="C4054" s="166">
        <v>45683</v>
      </c>
      <c r="D4054">
        <v>0</v>
      </c>
    </row>
    <row r="4055" spans="1:4" x14ac:dyDescent="0.35">
      <c r="A4055" s="165" t="s">
        <v>80</v>
      </c>
      <c r="B4055" s="165" t="s">
        <v>81</v>
      </c>
      <c r="C4055" s="166">
        <v>45714</v>
      </c>
      <c r="D4055">
        <v>0</v>
      </c>
    </row>
    <row r="4056" spans="1:4" x14ac:dyDescent="0.35">
      <c r="A4056" s="165" t="s">
        <v>80</v>
      </c>
      <c r="B4056" s="165" t="s">
        <v>81</v>
      </c>
      <c r="C4056" s="166">
        <v>45742</v>
      </c>
      <c r="D4056">
        <v>0</v>
      </c>
    </row>
    <row r="4057" spans="1:4" x14ac:dyDescent="0.35">
      <c r="A4057" s="165" t="s">
        <v>80</v>
      </c>
      <c r="B4057" s="165" t="s">
        <v>81</v>
      </c>
      <c r="C4057" s="166">
        <v>45773</v>
      </c>
      <c r="D4057">
        <v>0</v>
      </c>
    </row>
    <row r="4058" spans="1:4" x14ac:dyDescent="0.35">
      <c r="A4058" s="165" t="s">
        <v>80</v>
      </c>
      <c r="B4058" s="165" t="s">
        <v>81</v>
      </c>
      <c r="C4058" s="166">
        <v>45803</v>
      </c>
      <c r="D4058">
        <v>0</v>
      </c>
    </row>
    <row r="4059" spans="1:4" x14ac:dyDescent="0.35">
      <c r="A4059" s="165" t="s">
        <v>80</v>
      </c>
      <c r="B4059" s="165" t="s">
        <v>81</v>
      </c>
      <c r="C4059" s="166">
        <v>45834</v>
      </c>
      <c r="D4059">
        <v>0</v>
      </c>
    </row>
    <row r="4060" spans="1:4" x14ac:dyDescent="0.35">
      <c r="A4060" s="165" t="s">
        <v>80</v>
      </c>
      <c r="B4060" s="165" t="s">
        <v>81</v>
      </c>
      <c r="C4060" s="166">
        <v>45864</v>
      </c>
      <c r="D4060">
        <v>0</v>
      </c>
    </row>
    <row r="4061" spans="1:4" x14ac:dyDescent="0.35">
      <c r="A4061" s="165" t="s">
        <v>80</v>
      </c>
      <c r="B4061" s="165" t="s">
        <v>81</v>
      </c>
      <c r="C4061" s="166">
        <v>45895</v>
      </c>
      <c r="D4061">
        <v>0</v>
      </c>
    </row>
    <row r="4062" spans="1:4" x14ac:dyDescent="0.35">
      <c r="A4062" s="165" t="s">
        <v>80</v>
      </c>
      <c r="B4062" s="165" t="s">
        <v>81</v>
      </c>
      <c r="C4062" s="166">
        <v>45926</v>
      </c>
      <c r="D4062">
        <v>0</v>
      </c>
    </row>
    <row r="4063" spans="1:4" x14ac:dyDescent="0.35">
      <c r="A4063" s="165" t="s">
        <v>80</v>
      </c>
      <c r="B4063" s="165" t="s">
        <v>81</v>
      </c>
      <c r="C4063" s="166">
        <v>45956</v>
      </c>
      <c r="D4063">
        <v>0</v>
      </c>
    </row>
    <row r="4064" spans="1:4" x14ac:dyDescent="0.35">
      <c r="A4064" s="165" t="s">
        <v>80</v>
      </c>
      <c r="B4064" s="165" t="s">
        <v>81</v>
      </c>
      <c r="C4064" s="166">
        <v>45987</v>
      </c>
      <c r="D4064">
        <v>0</v>
      </c>
    </row>
    <row r="4065" spans="1:4" x14ac:dyDescent="0.35">
      <c r="A4065" s="165" t="s">
        <v>80</v>
      </c>
      <c r="B4065" s="165" t="s">
        <v>81</v>
      </c>
      <c r="C4065" s="166">
        <v>46017</v>
      </c>
      <c r="D4065">
        <v>0</v>
      </c>
    </row>
    <row r="4066" spans="1:4" x14ac:dyDescent="0.35">
      <c r="A4066" s="165" t="s">
        <v>80</v>
      </c>
      <c r="B4066" s="165" t="s">
        <v>81</v>
      </c>
      <c r="C4066" s="166">
        <v>45684</v>
      </c>
      <c r="D4066">
        <v>0</v>
      </c>
    </row>
    <row r="4067" spans="1:4" x14ac:dyDescent="0.35">
      <c r="A4067" s="165" t="s">
        <v>80</v>
      </c>
      <c r="B4067" s="165" t="s">
        <v>81</v>
      </c>
      <c r="C4067" s="166">
        <v>45715</v>
      </c>
      <c r="D4067">
        <v>0</v>
      </c>
    </row>
    <row r="4068" spans="1:4" x14ac:dyDescent="0.35">
      <c r="A4068" s="165" t="s">
        <v>80</v>
      </c>
      <c r="B4068" s="165" t="s">
        <v>81</v>
      </c>
      <c r="C4068" s="166">
        <v>45743</v>
      </c>
      <c r="D4068">
        <v>0</v>
      </c>
    </row>
    <row r="4069" spans="1:4" x14ac:dyDescent="0.35">
      <c r="A4069" s="165" t="s">
        <v>80</v>
      </c>
      <c r="B4069" s="165" t="s">
        <v>81</v>
      </c>
      <c r="C4069" s="166">
        <v>45774</v>
      </c>
      <c r="D4069">
        <v>0</v>
      </c>
    </row>
    <row r="4070" spans="1:4" x14ac:dyDescent="0.35">
      <c r="A4070" s="165" t="s">
        <v>80</v>
      </c>
      <c r="B4070" s="165" t="s">
        <v>81</v>
      </c>
      <c r="C4070" s="166">
        <v>45804</v>
      </c>
      <c r="D4070">
        <v>0</v>
      </c>
    </row>
    <row r="4071" spans="1:4" x14ac:dyDescent="0.35">
      <c r="A4071" s="165" t="s">
        <v>80</v>
      </c>
      <c r="B4071" s="165" t="s">
        <v>81</v>
      </c>
      <c r="C4071" s="166">
        <v>45835</v>
      </c>
      <c r="D4071">
        <v>0</v>
      </c>
    </row>
    <row r="4072" spans="1:4" x14ac:dyDescent="0.35">
      <c r="A4072" s="165" t="s">
        <v>80</v>
      </c>
      <c r="B4072" s="165" t="s">
        <v>81</v>
      </c>
      <c r="C4072" s="166">
        <v>45865</v>
      </c>
      <c r="D4072">
        <v>0</v>
      </c>
    </row>
    <row r="4073" spans="1:4" x14ac:dyDescent="0.35">
      <c r="A4073" s="165" t="s">
        <v>80</v>
      </c>
      <c r="B4073" s="165" t="s">
        <v>81</v>
      </c>
      <c r="C4073" s="166">
        <v>45896</v>
      </c>
      <c r="D4073">
        <v>0</v>
      </c>
    </row>
    <row r="4074" spans="1:4" x14ac:dyDescent="0.35">
      <c r="A4074" s="165" t="s">
        <v>80</v>
      </c>
      <c r="B4074" s="165" t="s">
        <v>81</v>
      </c>
      <c r="C4074" s="166">
        <v>45927</v>
      </c>
      <c r="D4074">
        <v>0</v>
      </c>
    </row>
    <row r="4075" spans="1:4" x14ac:dyDescent="0.35">
      <c r="A4075" s="165" t="s">
        <v>80</v>
      </c>
      <c r="B4075" s="165" t="s">
        <v>81</v>
      </c>
      <c r="C4075" s="166">
        <v>45957</v>
      </c>
      <c r="D4075">
        <v>0</v>
      </c>
    </row>
    <row r="4076" spans="1:4" x14ac:dyDescent="0.35">
      <c r="A4076" s="165" t="s">
        <v>80</v>
      </c>
      <c r="B4076" s="165" t="s">
        <v>81</v>
      </c>
      <c r="C4076" s="166">
        <v>45988</v>
      </c>
      <c r="D4076">
        <v>0</v>
      </c>
    </row>
    <row r="4077" spans="1:4" x14ac:dyDescent="0.35">
      <c r="A4077" s="165" t="s">
        <v>80</v>
      </c>
      <c r="B4077" s="165" t="s">
        <v>81</v>
      </c>
      <c r="C4077" s="166">
        <v>46018</v>
      </c>
      <c r="D4077">
        <v>0</v>
      </c>
    </row>
    <row r="4078" spans="1:4" x14ac:dyDescent="0.35">
      <c r="A4078" s="165" t="s">
        <v>82</v>
      </c>
      <c r="B4078" s="165" t="s">
        <v>83</v>
      </c>
      <c r="C4078" s="166">
        <v>45676</v>
      </c>
      <c r="D4078">
        <v>-520</v>
      </c>
    </row>
    <row r="4079" spans="1:4" x14ac:dyDescent="0.35">
      <c r="A4079" s="165" t="s">
        <v>82</v>
      </c>
      <c r="B4079" s="165" t="s">
        <v>83</v>
      </c>
      <c r="C4079" s="166">
        <v>45707</v>
      </c>
      <c r="D4079">
        <v>-785</v>
      </c>
    </row>
    <row r="4080" spans="1:4" x14ac:dyDescent="0.35">
      <c r="A4080" s="165" t="s">
        <v>82</v>
      </c>
      <c r="B4080" s="165" t="s">
        <v>83</v>
      </c>
      <c r="C4080" s="166">
        <v>45735</v>
      </c>
      <c r="D4080">
        <v>-70</v>
      </c>
    </row>
    <row r="4081" spans="1:4" x14ac:dyDescent="0.35">
      <c r="A4081" s="165" t="s">
        <v>82</v>
      </c>
      <c r="B4081" s="165" t="s">
        <v>83</v>
      </c>
      <c r="C4081" s="166">
        <v>45766</v>
      </c>
      <c r="D4081">
        <v>-200</v>
      </c>
    </row>
    <row r="4082" spans="1:4" x14ac:dyDescent="0.35">
      <c r="A4082" s="165" t="s">
        <v>82</v>
      </c>
      <c r="B4082" s="165" t="s">
        <v>83</v>
      </c>
      <c r="C4082" s="166">
        <v>45796</v>
      </c>
      <c r="D4082">
        <v>-200</v>
      </c>
    </row>
    <row r="4083" spans="1:4" x14ac:dyDescent="0.35">
      <c r="A4083" s="165" t="s">
        <v>82</v>
      </c>
      <c r="B4083" s="165" t="s">
        <v>83</v>
      </c>
      <c r="C4083" s="166">
        <v>45827</v>
      </c>
      <c r="D4083">
        <v>-265</v>
      </c>
    </row>
    <row r="4084" spans="1:4" x14ac:dyDescent="0.35">
      <c r="A4084" s="165" t="s">
        <v>82</v>
      </c>
      <c r="B4084" s="165" t="s">
        <v>83</v>
      </c>
      <c r="C4084" s="166">
        <v>45857</v>
      </c>
      <c r="D4084">
        <v>-265</v>
      </c>
    </row>
    <row r="4085" spans="1:4" x14ac:dyDescent="0.35">
      <c r="A4085" s="165" t="s">
        <v>82</v>
      </c>
      <c r="B4085" s="165" t="s">
        <v>83</v>
      </c>
      <c r="C4085" s="166">
        <v>45888</v>
      </c>
      <c r="D4085">
        <v>-395</v>
      </c>
    </row>
    <row r="4086" spans="1:4" x14ac:dyDescent="0.35">
      <c r="A4086" s="165" t="s">
        <v>82</v>
      </c>
      <c r="B4086" s="165" t="s">
        <v>83</v>
      </c>
      <c r="C4086" s="166">
        <v>45919</v>
      </c>
      <c r="D4086">
        <v>-200</v>
      </c>
    </row>
    <row r="4087" spans="1:4" x14ac:dyDescent="0.35">
      <c r="A4087" s="165" t="s">
        <v>82</v>
      </c>
      <c r="B4087" s="165" t="s">
        <v>83</v>
      </c>
      <c r="C4087" s="166">
        <v>45949</v>
      </c>
      <c r="D4087">
        <v>-135</v>
      </c>
    </row>
    <row r="4088" spans="1:4" x14ac:dyDescent="0.35">
      <c r="A4088" s="165" t="s">
        <v>82</v>
      </c>
      <c r="B4088" s="165" t="s">
        <v>83</v>
      </c>
      <c r="C4088" s="166">
        <v>45980</v>
      </c>
      <c r="D4088">
        <v>-265</v>
      </c>
    </row>
    <row r="4089" spans="1:4" x14ac:dyDescent="0.35">
      <c r="A4089" s="165" t="s">
        <v>82</v>
      </c>
      <c r="B4089" s="165" t="s">
        <v>83</v>
      </c>
      <c r="C4089" s="166">
        <v>46010</v>
      </c>
      <c r="D4089">
        <v>-265</v>
      </c>
    </row>
    <row r="4090" spans="1:4" x14ac:dyDescent="0.35">
      <c r="A4090" s="165" t="s">
        <v>82</v>
      </c>
      <c r="B4090" s="165" t="s">
        <v>83</v>
      </c>
      <c r="C4090" s="166">
        <v>45677</v>
      </c>
      <c r="D4090">
        <v>-395</v>
      </c>
    </row>
    <row r="4091" spans="1:4" x14ac:dyDescent="0.35">
      <c r="A4091" s="165" t="s">
        <v>82</v>
      </c>
      <c r="B4091" s="165" t="s">
        <v>83</v>
      </c>
      <c r="C4091" s="166">
        <v>45708</v>
      </c>
      <c r="D4091">
        <v>-395</v>
      </c>
    </row>
    <row r="4092" spans="1:4" x14ac:dyDescent="0.35">
      <c r="A4092" s="165" t="s">
        <v>82</v>
      </c>
      <c r="B4092" s="165" t="s">
        <v>83</v>
      </c>
      <c r="C4092" s="166">
        <v>45736</v>
      </c>
      <c r="D4092">
        <v>-330</v>
      </c>
    </row>
    <row r="4093" spans="1:4" x14ac:dyDescent="0.35">
      <c r="A4093" s="165" t="s">
        <v>82</v>
      </c>
      <c r="B4093" s="165" t="s">
        <v>83</v>
      </c>
      <c r="C4093" s="166">
        <v>45767</v>
      </c>
      <c r="D4093">
        <v>-330</v>
      </c>
    </row>
    <row r="4094" spans="1:4" x14ac:dyDescent="0.35">
      <c r="A4094" s="165" t="s">
        <v>82</v>
      </c>
      <c r="B4094" s="165" t="s">
        <v>83</v>
      </c>
      <c r="C4094" s="166">
        <v>45797</v>
      </c>
      <c r="D4094">
        <v>-330</v>
      </c>
    </row>
    <row r="4095" spans="1:4" x14ac:dyDescent="0.35">
      <c r="A4095" s="165" t="s">
        <v>82</v>
      </c>
      <c r="B4095" s="165" t="s">
        <v>83</v>
      </c>
      <c r="C4095" s="166">
        <v>45828</v>
      </c>
      <c r="D4095">
        <v>-265</v>
      </c>
    </row>
    <row r="4096" spans="1:4" x14ac:dyDescent="0.35">
      <c r="A4096" s="165" t="s">
        <v>82</v>
      </c>
      <c r="B4096" s="165" t="s">
        <v>83</v>
      </c>
      <c r="C4096" s="166">
        <v>45858</v>
      </c>
      <c r="D4096">
        <v>-265</v>
      </c>
    </row>
    <row r="4097" spans="1:4" x14ac:dyDescent="0.35">
      <c r="A4097" s="165" t="s">
        <v>82</v>
      </c>
      <c r="B4097" s="165" t="s">
        <v>83</v>
      </c>
      <c r="C4097" s="166">
        <v>45889</v>
      </c>
      <c r="D4097">
        <v>-200</v>
      </c>
    </row>
    <row r="4098" spans="1:4" x14ac:dyDescent="0.35">
      <c r="A4098" s="165" t="s">
        <v>82</v>
      </c>
      <c r="B4098" s="165" t="s">
        <v>83</v>
      </c>
      <c r="C4098" s="166">
        <v>45920</v>
      </c>
      <c r="D4098">
        <v>-265</v>
      </c>
    </row>
    <row r="4099" spans="1:4" x14ac:dyDescent="0.35">
      <c r="A4099" s="165" t="s">
        <v>82</v>
      </c>
      <c r="B4099" s="165" t="s">
        <v>83</v>
      </c>
      <c r="C4099" s="166">
        <v>45950</v>
      </c>
      <c r="D4099">
        <v>-330</v>
      </c>
    </row>
    <row r="4100" spans="1:4" x14ac:dyDescent="0.35">
      <c r="A4100" s="165" t="s">
        <v>82</v>
      </c>
      <c r="B4100" s="165" t="s">
        <v>83</v>
      </c>
      <c r="C4100" s="166">
        <v>45981</v>
      </c>
      <c r="D4100">
        <v>-265</v>
      </c>
    </row>
    <row r="4101" spans="1:4" x14ac:dyDescent="0.35">
      <c r="A4101" s="165" t="s">
        <v>82</v>
      </c>
      <c r="B4101" s="165" t="s">
        <v>83</v>
      </c>
      <c r="C4101" s="166">
        <v>46011</v>
      </c>
      <c r="D4101">
        <v>-265</v>
      </c>
    </row>
    <row r="4102" spans="1:4" x14ac:dyDescent="0.35">
      <c r="A4102" s="165" t="s">
        <v>82</v>
      </c>
      <c r="B4102" s="165" t="s">
        <v>83</v>
      </c>
      <c r="C4102" s="166">
        <v>45678</v>
      </c>
      <c r="D4102">
        <v>-265</v>
      </c>
    </row>
    <row r="4103" spans="1:4" x14ac:dyDescent="0.35">
      <c r="A4103" s="165" t="s">
        <v>82</v>
      </c>
      <c r="B4103" s="165" t="s">
        <v>83</v>
      </c>
      <c r="C4103" s="166">
        <v>45709</v>
      </c>
      <c r="D4103">
        <v>-330</v>
      </c>
    </row>
    <row r="4104" spans="1:4" x14ac:dyDescent="0.35">
      <c r="A4104" s="165" t="s">
        <v>82</v>
      </c>
      <c r="B4104" s="165" t="s">
        <v>83</v>
      </c>
      <c r="C4104" s="166">
        <v>45737</v>
      </c>
      <c r="D4104">
        <v>-265</v>
      </c>
    </row>
    <row r="4105" spans="1:4" x14ac:dyDescent="0.35">
      <c r="A4105" s="165" t="s">
        <v>82</v>
      </c>
      <c r="B4105" s="165" t="s">
        <v>83</v>
      </c>
      <c r="C4105" s="166">
        <v>45768</v>
      </c>
      <c r="D4105">
        <v>-200</v>
      </c>
    </row>
    <row r="4106" spans="1:4" x14ac:dyDescent="0.35">
      <c r="A4106" s="165" t="s">
        <v>82</v>
      </c>
      <c r="B4106" s="165" t="s">
        <v>83</v>
      </c>
      <c r="C4106" s="166">
        <v>45798</v>
      </c>
      <c r="D4106">
        <v>-330</v>
      </c>
    </row>
    <row r="4107" spans="1:4" x14ac:dyDescent="0.35">
      <c r="A4107" s="165" t="s">
        <v>82</v>
      </c>
      <c r="B4107" s="165" t="s">
        <v>83</v>
      </c>
      <c r="C4107" s="166">
        <v>45829</v>
      </c>
      <c r="D4107">
        <v>-265</v>
      </c>
    </row>
    <row r="4108" spans="1:4" x14ac:dyDescent="0.35">
      <c r="A4108" s="165" t="s">
        <v>82</v>
      </c>
      <c r="B4108" s="165" t="s">
        <v>83</v>
      </c>
      <c r="C4108" s="166">
        <v>45859</v>
      </c>
      <c r="D4108">
        <v>-265</v>
      </c>
    </row>
    <row r="4109" spans="1:4" x14ac:dyDescent="0.35">
      <c r="A4109" s="165" t="s">
        <v>82</v>
      </c>
      <c r="B4109" s="165" t="s">
        <v>83</v>
      </c>
      <c r="C4109" s="166">
        <v>45890</v>
      </c>
      <c r="D4109">
        <v>-265</v>
      </c>
    </row>
    <row r="4110" spans="1:4" x14ac:dyDescent="0.35">
      <c r="A4110" s="165" t="s">
        <v>82</v>
      </c>
      <c r="B4110" s="165" t="s">
        <v>83</v>
      </c>
      <c r="C4110" s="166">
        <v>45921</v>
      </c>
      <c r="D4110">
        <v>-330</v>
      </c>
    </row>
    <row r="4111" spans="1:4" x14ac:dyDescent="0.35">
      <c r="A4111" s="165" t="s">
        <v>82</v>
      </c>
      <c r="B4111" s="165" t="s">
        <v>83</v>
      </c>
      <c r="C4111" s="166">
        <v>45951</v>
      </c>
      <c r="D4111">
        <v>-265</v>
      </c>
    </row>
    <row r="4112" spans="1:4" x14ac:dyDescent="0.35">
      <c r="A4112" s="165" t="s">
        <v>82</v>
      </c>
      <c r="B4112" s="165" t="s">
        <v>83</v>
      </c>
      <c r="C4112" s="166">
        <v>45991</v>
      </c>
      <c r="D4112">
        <v>-265</v>
      </c>
    </row>
    <row r="4113" spans="1:4" x14ac:dyDescent="0.35">
      <c r="A4113" s="165" t="s">
        <v>82</v>
      </c>
      <c r="B4113" s="165" t="s">
        <v>83</v>
      </c>
      <c r="C4113" s="166">
        <v>46022</v>
      </c>
      <c r="D4113">
        <v>-265</v>
      </c>
    </row>
    <row r="4114" spans="1:4" x14ac:dyDescent="0.35">
      <c r="A4114" s="165" t="s">
        <v>82</v>
      </c>
      <c r="B4114" s="165" t="s">
        <v>83</v>
      </c>
      <c r="C4114" s="166">
        <v>45679</v>
      </c>
      <c r="D4114">
        <v>-265</v>
      </c>
    </row>
    <row r="4115" spans="1:4" x14ac:dyDescent="0.35">
      <c r="A4115" s="165" t="s">
        <v>82</v>
      </c>
      <c r="B4115" s="165" t="s">
        <v>83</v>
      </c>
      <c r="C4115" s="166">
        <v>45710</v>
      </c>
      <c r="D4115">
        <v>-265</v>
      </c>
    </row>
    <row r="4116" spans="1:4" x14ac:dyDescent="0.35">
      <c r="A4116" s="165" t="s">
        <v>82</v>
      </c>
      <c r="B4116" s="165" t="s">
        <v>83</v>
      </c>
      <c r="C4116" s="166">
        <v>45738</v>
      </c>
      <c r="D4116">
        <v>-200</v>
      </c>
    </row>
    <row r="4117" spans="1:4" x14ac:dyDescent="0.35">
      <c r="A4117" s="165" t="s">
        <v>82</v>
      </c>
      <c r="B4117" s="165" t="s">
        <v>83</v>
      </c>
      <c r="C4117" s="166">
        <v>45769</v>
      </c>
      <c r="D4117">
        <v>-265</v>
      </c>
    </row>
    <row r="4118" spans="1:4" x14ac:dyDescent="0.35">
      <c r="A4118" s="165" t="s">
        <v>82</v>
      </c>
      <c r="B4118" s="165" t="s">
        <v>83</v>
      </c>
      <c r="C4118" s="166">
        <v>45799</v>
      </c>
      <c r="D4118">
        <v>-265</v>
      </c>
    </row>
    <row r="4119" spans="1:4" x14ac:dyDescent="0.35">
      <c r="A4119" s="165" t="s">
        <v>82</v>
      </c>
      <c r="B4119" s="165" t="s">
        <v>83</v>
      </c>
      <c r="C4119" s="166">
        <v>45830</v>
      </c>
      <c r="D4119">
        <v>-330</v>
      </c>
    </row>
    <row r="4120" spans="1:4" x14ac:dyDescent="0.35">
      <c r="A4120" s="165" t="s">
        <v>82</v>
      </c>
      <c r="B4120" s="165" t="s">
        <v>83</v>
      </c>
      <c r="C4120" s="166">
        <v>45860</v>
      </c>
      <c r="D4120">
        <v>-395</v>
      </c>
    </row>
    <row r="4121" spans="1:4" x14ac:dyDescent="0.35">
      <c r="A4121" s="165" t="s">
        <v>82</v>
      </c>
      <c r="B4121" s="165" t="s">
        <v>83</v>
      </c>
      <c r="C4121" s="166">
        <v>45891</v>
      </c>
      <c r="D4121">
        <v>-200</v>
      </c>
    </row>
    <row r="4122" spans="1:4" x14ac:dyDescent="0.35">
      <c r="A4122" s="165" t="s">
        <v>82</v>
      </c>
      <c r="B4122" s="165" t="s">
        <v>83</v>
      </c>
      <c r="C4122" s="166">
        <v>45922</v>
      </c>
      <c r="D4122">
        <v>-200</v>
      </c>
    </row>
    <row r="4123" spans="1:4" x14ac:dyDescent="0.35">
      <c r="A4123" s="165" t="s">
        <v>82</v>
      </c>
      <c r="B4123" s="165" t="s">
        <v>83</v>
      </c>
      <c r="C4123" s="166">
        <v>45952</v>
      </c>
      <c r="D4123">
        <v>-200</v>
      </c>
    </row>
    <row r="4124" spans="1:4" x14ac:dyDescent="0.35">
      <c r="A4124" s="165" t="s">
        <v>82</v>
      </c>
      <c r="B4124" s="165" t="s">
        <v>83</v>
      </c>
      <c r="C4124" s="166">
        <v>45983</v>
      </c>
      <c r="D4124">
        <v>-70</v>
      </c>
    </row>
    <row r="4125" spans="1:4" x14ac:dyDescent="0.35">
      <c r="A4125" s="165" t="s">
        <v>82</v>
      </c>
      <c r="B4125" s="165" t="s">
        <v>83</v>
      </c>
      <c r="C4125" s="166">
        <v>46013</v>
      </c>
      <c r="D4125">
        <v>255</v>
      </c>
    </row>
    <row r="4126" spans="1:4" x14ac:dyDescent="0.35">
      <c r="A4126" s="165" t="s">
        <v>82</v>
      </c>
      <c r="B4126" s="165" t="s">
        <v>83</v>
      </c>
      <c r="C4126" s="166">
        <v>45680</v>
      </c>
      <c r="D4126">
        <v>580</v>
      </c>
    </row>
    <row r="4127" spans="1:4" x14ac:dyDescent="0.35">
      <c r="A4127" s="165" t="s">
        <v>82</v>
      </c>
      <c r="B4127" s="165" t="s">
        <v>83</v>
      </c>
      <c r="C4127" s="166">
        <v>45711</v>
      </c>
      <c r="D4127">
        <v>-135</v>
      </c>
    </row>
    <row r="4128" spans="1:4" x14ac:dyDescent="0.35">
      <c r="A4128" s="165" t="s">
        <v>82</v>
      </c>
      <c r="B4128" s="165" t="s">
        <v>83</v>
      </c>
      <c r="C4128" s="166">
        <v>45739</v>
      </c>
      <c r="D4128">
        <v>-200</v>
      </c>
    </row>
    <row r="4129" spans="1:4" x14ac:dyDescent="0.35">
      <c r="A4129" s="165" t="s">
        <v>82</v>
      </c>
      <c r="B4129" s="165" t="s">
        <v>83</v>
      </c>
      <c r="C4129" s="166">
        <v>45770</v>
      </c>
      <c r="D4129">
        <v>-265</v>
      </c>
    </row>
    <row r="4130" spans="1:4" x14ac:dyDescent="0.35">
      <c r="A4130" s="165" t="s">
        <v>82</v>
      </c>
      <c r="B4130" s="165" t="s">
        <v>83</v>
      </c>
      <c r="C4130" s="166">
        <v>45800</v>
      </c>
      <c r="D4130">
        <v>-270</v>
      </c>
    </row>
    <row r="4131" spans="1:4" x14ac:dyDescent="0.35">
      <c r="A4131" s="165" t="s">
        <v>82</v>
      </c>
      <c r="B4131" s="165" t="s">
        <v>83</v>
      </c>
      <c r="C4131" s="166">
        <v>45831</v>
      </c>
      <c r="D4131">
        <v>-465</v>
      </c>
    </row>
    <row r="4132" spans="1:4" x14ac:dyDescent="0.35">
      <c r="A4132" s="165" t="s">
        <v>82</v>
      </c>
      <c r="B4132" s="165" t="s">
        <v>83</v>
      </c>
      <c r="C4132" s="166">
        <v>45861</v>
      </c>
      <c r="D4132">
        <v>-400</v>
      </c>
    </row>
    <row r="4133" spans="1:4" x14ac:dyDescent="0.35">
      <c r="A4133" s="165" t="s">
        <v>82</v>
      </c>
      <c r="B4133" s="165" t="s">
        <v>83</v>
      </c>
      <c r="C4133" s="166">
        <v>45892</v>
      </c>
      <c r="D4133">
        <v>-270</v>
      </c>
    </row>
    <row r="4134" spans="1:4" x14ac:dyDescent="0.35">
      <c r="A4134" s="165" t="s">
        <v>82</v>
      </c>
      <c r="B4134" s="165" t="s">
        <v>83</v>
      </c>
      <c r="C4134" s="166">
        <v>45923</v>
      </c>
      <c r="D4134">
        <v>-205</v>
      </c>
    </row>
    <row r="4135" spans="1:4" x14ac:dyDescent="0.35">
      <c r="A4135" s="165" t="s">
        <v>82</v>
      </c>
      <c r="B4135" s="165" t="s">
        <v>83</v>
      </c>
      <c r="C4135" s="166">
        <v>45953</v>
      </c>
      <c r="D4135">
        <v>-205</v>
      </c>
    </row>
    <row r="4136" spans="1:4" x14ac:dyDescent="0.35">
      <c r="A4136" s="165" t="s">
        <v>82</v>
      </c>
      <c r="B4136" s="165" t="s">
        <v>83</v>
      </c>
      <c r="C4136" s="166">
        <v>45984</v>
      </c>
      <c r="D4136">
        <v>-270</v>
      </c>
    </row>
    <row r="4137" spans="1:4" x14ac:dyDescent="0.35">
      <c r="A4137" s="165" t="s">
        <v>82</v>
      </c>
      <c r="B4137" s="165" t="s">
        <v>83</v>
      </c>
      <c r="C4137" s="166">
        <v>46014</v>
      </c>
      <c r="D4137">
        <v>-270</v>
      </c>
    </row>
    <row r="4138" spans="1:4" x14ac:dyDescent="0.35">
      <c r="A4138" s="165" t="s">
        <v>82</v>
      </c>
      <c r="B4138" s="165" t="s">
        <v>83</v>
      </c>
      <c r="C4138" s="166">
        <v>45681</v>
      </c>
      <c r="D4138">
        <v>315</v>
      </c>
    </row>
    <row r="4139" spans="1:4" x14ac:dyDescent="0.35">
      <c r="A4139" s="165" t="s">
        <v>82</v>
      </c>
      <c r="B4139" s="165" t="s">
        <v>83</v>
      </c>
      <c r="C4139" s="166">
        <v>45712</v>
      </c>
      <c r="D4139">
        <v>315</v>
      </c>
    </row>
    <row r="4140" spans="1:4" x14ac:dyDescent="0.35">
      <c r="A4140" s="165" t="s">
        <v>82</v>
      </c>
      <c r="B4140" s="165" t="s">
        <v>83</v>
      </c>
      <c r="C4140" s="166">
        <v>45740</v>
      </c>
      <c r="D4140">
        <v>315</v>
      </c>
    </row>
    <row r="4141" spans="1:4" x14ac:dyDescent="0.35">
      <c r="A4141" s="165" t="s">
        <v>82</v>
      </c>
      <c r="B4141" s="165" t="s">
        <v>83</v>
      </c>
      <c r="C4141" s="166">
        <v>45771</v>
      </c>
      <c r="D4141">
        <v>315</v>
      </c>
    </row>
    <row r="4142" spans="1:4" x14ac:dyDescent="0.35">
      <c r="A4142" s="165" t="s">
        <v>82</v>
      </c>
      <c r="B4142" s="165" t="s">
        <v>83</v>
      </c>
      <c r="C4142" s="166">
        <v>45801</v>
      </c>
      <c r="D4142">
        <v>315</v>
      </c>
    </row>
    <row r="4143" spans="1:4" x14ac:dyDescent="0.35">
      <c r="A4143" s="165" t="s">
        <v>82</v>
      </c>
      <c r="B4143" s="165" t="s">
        <v>83</v>
      </c>
      <c r="C4143" s="166">
        <v>45832</v>
      </c>
      <c r="D4143">
        <v>315</v>
      </c>
    </row>
    <row r="4144" spans="1:4" x14ac:dyDescent="0.35">
      <c r="A4144" s="165" t="s">
        <v>82</v>
      </c>
      <c r="B4144" s="165" t="s">
        <v>83</v>
      </c>
      <c r="C4144" s="166">
        <v>45862</v>
      </c>
      <c r="D4144">
        <v>315</v>
      </c>
    </row>
    <row r="4145" spans="1:4" x14ac:dyDescent="0.35">
      <c r="A4145" s="165" t="s">
        <v>82</v>
      </c>
      <c r="B4145" s="165" t="s">
        <v>83</v>
      </c>
      <c r="C4145" s="166">
        <v>45893</v>
      </c>
      <c r="D4145">
        <v>315</v>
      </c>
    </row>
    <row r="4146" spans="1:4" x14ac:dyDescent="0.35">
      <c r="A4146" s="165" t="s">
        <v>82</v>
      </c>
      <c r="B4146" s="165" t="s">
        <v>83</v>
      </c>
      <c r="C4146" s="166">
        <v>45924</v>
      </c>
      <c r="D4146">
        <v>315</v>
      </c>
    </row>
    <row r="4147" spans="1:4" x14ac:dyDescent="0.35">
      <c r="A4147" s="165" t="s">
        <v>82</v>
      </c>
      <c r="B4147" s="165" t="s">
        <v>83</v>
      </c>
      <c r="C4147" s="166">
        <v>45954</v>
      </c>
      <c r="D4147">
        <v>315</v>
      </c>
    </row>
    <row r="4148" spans="1:4" x14ac:dyDescent="0.35">
      <c r="A4148" s="165" t="s">
        <v>82</v>
      </c>
      <c r="B4148" s="165" t="s">
        <v>83</v>
      </c>
      <c r="C4148" s="166">
        <v>45985</v>
      </c>
      <c r="D4148">
        <v>315</v>
      </c>
    </row>
    <row r="4149" spans="1:4" x14ac:dyDescent="0.35">
      <c r="A4149" s="165" t="s">
        <v>82</v>
      </c>
      <c r="B4149" s="165" t="s">
        <v>83</v>
      </c>
      <c r="C4149" s="166">
        <v>46015</v>
      </c>
      <c r="D4149">
        <v>315</v>
      </c>
    </row>
    <row r="4150" spans="1:4" x14ac:dyDescent="0.35">
      <c r="A4150" s="165" t="s">
        <v>82</v>
      </c>
      <c r="B4150" s="165" t="s">
        <v>83</v>
      </c>
      <c r="C4150" s="166">
        <v>45682</v>
      </c>
      <c r="D4150">
        <v>315</v>
      </c>
    </row>
    <row r="4151" spans="1:4" x14ac:dyDescent="0.35">
      <c r="A4151" s="165" t="s">
        <v>82</v>
      </c>
      <c r="B4151" s="165" t="s">
        <v>83</v>
      </c>
      <c r="C4151" s="166">
        <v>45713</v>
      </c>
      <c r="D4151">
        <v>315</v>
      </c>
    </row>
    <row r="4152" spans="1:4" x14ac:dyDescent="0.35">
      <c r="A4152" s="165" t="s">
        <v>82</v>
      </c>
      <c r="B4152" s="165" t="s">
        <v>83</v>
      </c>
      <c r="C4152" s="166">
        <v>45741</v>
      </c>
      <c r="D4152">
        <v>315</v>
      </c>
    </row>
    <row r="4153" spans="1:4" x14ac:dyDescent="0.35">
      <c r="A4153" s="165" t="s">
        <v>82</v>
      </c>
      <c r="B4153" s="165" t="s">
        <v>83</v>
      </c>
      <c r="C4153" s="166">
        <v>45772</v>
      </c>
      <c r="D4153">
        <v>315</v>
      </c>
    </row>
    <row r="4154" spans="1:4" x14ac:dyDescent="0.35">
      <c r="A4154" s="165" t="s">
        <v>82</v>
      </c>
      <c r="B4154" s="165" t="s">
        <v>83</v>
      </c>
      <c r="C4154" s="166">
        <v>45802</v>
      </c>
      <c r="D4154">
        <v>-465</v>
      </c>
    </row>
    <row r="4155" spans="1:4" x14ac:dyDescent="0.35">
      <c r="A4155" s="165" t="s">
        <v>82</v>
      </c>
      <c r="B4155" s="165" t="s">
        <v>83</v>
      </c>
      <c r="C4155" s="166">
        <v>45833</v>
      </c>
      <c r="D4155">
        <v>-465</v>
      </c>
    </row>
    <row r="4156" spans="1:4" x14ac:dyDescent="0.35">
      <c r="A4156" s="165" t="s">
        <v>82</v>
      </c>
      <c r="B4156" s="165" t="s">
        <v>83</v>
      </c>
      <c r="C4156" s="166">
        <v>45863</v>
      </c>
      <c r="D4156">
        <v>-465</v>
      </c>
    </row>
    <row r="4157" spans="1:4" x14ac:dyDescent="0.35">
      <c r="A4157" s="165" t="s">
        <v>82</v>
      </c>
      <c r="B4157" s="165" t="s">
        <v>83</v>
      </c>
      <c r="C4157" s="166">
        <v>45894</v>
      </c>
      <c r="D4157">
        <v>-465</v>
      </c>
    </row>
    <row r="4158" spans="1:4" x14ac:dyDescent="0.35">
      <c r="A4158" s="165" t="s">
        <v>82</v>
      </c>
      <c r="B4158" s="165" t="s">
        <v>83</v>
      </c>
      <c r="C4158" s="166">
        <v>45925</v>
      </c>
      <c r="D4158">
        <v>-465</v>
      </c>
    </row>
    <row r="4159" spans="1:4" x14ac:dyDescent="0.35">
      <c r="A4159" s="165" t="s">
        <v>82</v>
      </c>
      <c r="B4159" s="165" t="s">
        <v>83</v>
      </c>
      <c r="C4159" s="166">
        <v>45955</v>
      </c>
      <c r="D4159">
        <v>-465</v>
      </c>
    </row>
    <row r="4160" spans="1:4" x14ac:dyDescent="0.35">
      <c r="A4160" s="165" t="s">
        <v>82</v>
      </c>
      <c r="B4160" s="165" t="s">
        <v>83</v>
      </c>
      <c r="C4160" s="166">
        <v>45986</v>
      </c>
      <c r="D4160">
        <v>-465</v>
      </c>
    </row>
    <row r="4161" spans="1:4" x14ac:dyDescent="0.35">
      <c r="A4161" s="165" t="s">
        <v>82</v>
      </c>
      <c r="B4161" s="165" t="s">
        <v>83</v>
      </c>
      <c r="C4161" s="166">
        <v>46016</v>
      </c>
      <c r="D4161">
        <v>-465</v>
      </c>
    </row>
    <row r="4162" spans="1:4" x14ac:dyDescent="0.35">
      <c r="A4162" s="165" t="s">
        <v>82</v>
      </c>
      <c r="B4162" s="165" t="s">
        <v>83</v>
      </c>
      <c r="C4162" s="166">
        <v>45683</v>
      </c>
      <c r="D4162">
        <v>-465</v>
      </c>
    </row>
    <row r="4163" spans="1:4" x14ac:dyDescent="0.35">
      <c r="A4163" s="165" t="s">
        <v>82</v>
      </c>
      <c r="B4163" s="165" t="s">
        <v>83</v>
      </c>
      <c r="C4163" s="166">
        <v>45714</v>
      </c>
      <c r="D4163">
        <v>-465</v>
      </c>
    </row>
    <row r="4164" spans="1:4" x14ac:dyDescent="0.35">
      <c r="A4164" s="165" t="s">
        <v>82</v>
      </c>
      <c r="B4164" s="165" t="s">
        <v>83</v>
      </c>
      <c r="C4164" s="166">
        <v>45742</v>
      </c>
      <c r="D4164">
        <v>-465</v>
      </c>
    </row>
    <row r="4165" spans="1:4" x14ac:dyDescent="0.35">
      <c r="A4165" s="165" t="s">
        <v>82</v>
      </c>
      <c r="B4165" s="165" t="s">
        <v>83</v>
      </c>
      <c r="C4165" s="166">
        <v>45773</v>
      </c>
      <c r="D4165">
        <v>-465</v>
      </c>
    </row>
    <row r="4166" spans="1:4" x14ac:dyDescent="0.35">
      <c r="A4166" s="165" t="s">
        <v>82</v>
      </c>
      <c r="B4166" s="165" t="s">
        <v>83</v>
      </c>
      <c r="C4166" s="166">
        <v>45803</v>
      </c>
      <c r="D4166">
        <v>-465</v>
      </c>
    </row>
    <row r="4167" spans="1:4" x14ac:dyDescent="0.35">
      <c r="A4167" s="165" t="s">
        <v>82</v>
      </c>
      <c r="B4167" s="165" t="s">
        <v>83</v>
      </c>
      <c r="C4167" s="166">
        <v>45834</v>
      </c>
      <c r="D4167">
        <v>-465</v>
      </c>
    </row>
    <row r="4168" spans="1:4" x14ac:dyDescent="0.35">
      <c r="A4168" s="165" t="s">
        <v>82</v>
      </c>
      <c r="B4168" s="165" t="s">
        <v>83</v>
      </c>
      <c r="C4168" s="166">
        <v>45864</v>
      </c>
      <c r="D4168">
        <v>-465</v>
      </c>
    </row>
    <row r="4169" spans="1:4" x14ac:dyDescent="0.35">
      <c r="A4169" s="165" t="s">
        <v>82</v>
      </c>
      <c r="B4169" s="165" t="s">
        <v>83</v>
      </c>
      <c r="C4169" s="166">
        <v>45895</v>
      </c>
      <c r="D4169">
        <v>-465</v>
      </c>
    </row>
    <row r="4170" spans="1:4" x14ac:dyDescent="0.35">
      <c r="A4170" s="165" t="s">
        <v>82</v>
      </c>
      <c r="B4170" s="165" t="s">
        <v>83</v>
      </c>
      <c r="C4170" s="166">
        <v>45926</v>
      </c>
      <c r="D4170">
        <v>-465</v>
      </c>
    </row>
    <row r="4171" spans="1:4" x14ac:dyDescent="0.35">
      <c r="A4171" s="165" t="s">
        <v>82</v>
      </c>
      <c r="B4171" s="165" t="s">
        <v>83</v>
      </c>
      <c r="C4171" s="166">
        <v>45956</v>
      </c>
      <c r="D4171">
        <v>-465</v>
      </c>
    </row>
    <row r="4172" spans="1:4" x14ac:dyDescent="0.35">
      <c r="A4172" s="165" t="s">
        <v>82</v>
      </c>
      <c r="B4172" s="165" t="s">
        <v>83</v>
      </c>
      <c r="C4172" s="166">
        <v>45987</v>
      </c>
      <c r="D4172">
        <v>-465</v>
      </c>
    </row>
    <row r="4173" spans="1:4" x14ac:dyDescent="0.35">
      <c r="A4173" s="165" t="s">
        <v>82</v>
      </c>
      <c r="B4173" s="165" t="s">
        <v>83</v>
      </c>
      <c r="C4173" s="166">
        <v>46017</v>
      </c>
      <c r="D4173">
        <v>-465</v>
      </c>
    </row>
    <row r="4174" spans="1:4" x14ac:dyDescent="0.35">
      <c r="A4174" s="165" t="s">
        <v>82</v>
      </c>
      <c r="B4174" s="165" t="s">
        <v>83</v>
      </c>
      <c r="C4174" s="166">
        <v>45684</v>
      </c>
      <c r="D4174">
        <v>-465</v>
      </c>
    </row>
    <row r="4175" spans="1:4" x14ac:dyDescent="0.35">
      <c r="A4175" s="165" t="s">
        <v>82</v>
      </c>
      <c r="B4175" s="165" t="s">
        <v>83</v>
      </c>
      <c r="C4175" s="166">
        <v>45715</v>
      </c>
      <c r="D4175">
        <v>-465</v>
      </c>
    </row>
    <row r="4176" spans="1:4" x14ac:dyDescent="0.35">
      <c r="A4176" s="165" t="s">
        <v>82</v>
      </c>
      <c r="B4176" s="165" t="s">
        <v>83</v>
      </c>
      <c r="C4176" s="166">
        <v>45743</v>
      </c>
      <c r="D4176">
        <v>-465</v>
      </c>
    </row>
    <row r="4177" spans="1:4" x14ac:dyDescent="0.35">
      <c r="A4177" s="165" t="s">
        <v>82</v>
      </c>
      <c r="B4177" s="165" t="s">
        <v>83</v>
      </c>
      <c r="C4177" s="166">
        <v>45774</v>
      </c>
      <c r="D4177">
        <v>-465</v>
      </c>
    </row>
    <row r="4178" spans="1:4" x14ac:dyDescent="0.35">
      <c r="A4178" s="165" t="s">
        <v>82</v>
      </c>
      <c r="B4178" s="165" t="s">
        <v>83</v>
      </c>
      <c r="C4178" s="166">
        <v>45804</v>
      </c>
      <c r="D4178">
        <v>-465</v>
      </c>
    </row>
    <row r="4179" spans="1:4" x14ac:dyDescent="0.35">
      <c r="A4179" s="165" t="s">
        <v>82</v>
      </c>
      <c r="B4179" s="165" t="s">
        <v>83</v>
      </c>
      <c r="C4179" s="166">
        <v>45835</v>
      </c>
      <c r="D4179">
        <v>-465</v>
      </c>
    </row>
    <row r="4180" spans="1:4" x14ac:dyDescent="0.35">
      <c r="A4180" s="165" t="s">
        <v>82</v>
      </c>
      <c r="B4180" s="165" t="s">
        <v>83</v>
      </c>
      <c r="C4180" s="166">
        <v>45865</v>
      </c>
      <c r="D4180">
        <v>-465</v>
      </c>
    </row>
    <row r="4181" spans="1:4" x14ac:dyDescent="0.35">
      <c r="A4181" s="165" t="s">
        <v>82</v>
      </c>
      <c r="B4181" s="165" t="s">
        <v>83</v>
      </c>
      <c r="C4181" s="166">
        <v>45896</v>
      </c>
      <c r="D4181">
        <v>-465</v>
      </c>
    </row>
    <row r="4182" spans="1:4" x14ac:dyDescent="0.35">
      <c r="A4182" s="165" t="s">
        <v>82</v>
      </c>
      <c r="B4182" s="165" t="s">
        <v>83</v>
      </c>
      <c r="C4182" s="166">
        <v>45927</v>
      </c>
      <c r="D4182">
        <v>-465</v>
      </c>
    </row>
    <row r="4183" spans="1:4" x14ac:dyDescent="0.35">
      <c r="A4183" s="165" t="s">
        <v>82</v>
      </c>
      <c r="B4183" s="165" t="s">
        <v>83</v>
      </c>
      <c r="C4183" s="166">
        <v>45957</v>
      </c>
      <c r="D4183">
        <v>-465</v>
      </c>
    </row>
    <row r="4184" spans="1:4" x14ac:dyDescent="0.35">
      <c r="A4184" s="165" t="s">
        <v>82</v>
      </c>
      <c r="B4184" s="165" t="s">
        <v>83</v>
      </c>
      <c r="C4184" s="166">
        <v>45988</v>
      </c>
      <c r="D4184">
        <v>-465</v>
      </c>
    </row>
    <row r="4185" spans="1:4" x14ac:dyDescent="0.35">
      <c r="A4185" s="165" t="s">
        <v>82</v>
      </c>
      <c r="B4185" s="165" t="s">
        <v>83</v>
      </c>
      <c r="C4185" s="166">
        <v>46018</v>
      </c>
      <c r="D4185">
        <v>-465</v>
      </c>
    </row>
    <row r="4186" spans="1:4" x14ac:dyDescent="0.35">
      <c r="A4186" s="165" t="s">
        <v>84</v>
      </c>
      <c r="B4186" s="165" t="s">
        <v>85</v>
      </c>
      <c r="C4186" s="166">
        <v>45831</v>
      </c>
      <c r="D4186">
        <v>-40000.020000000004</v>
      </c>
    </row>
    <row r="4187" spans="1:4" x14ac:dyDescent="0.35">
      <c r="A4187" s="165" t="s">
        <v>84</v>
      </c>
      <c r="B4187" s="165" t="s">
        <v>85</v>
      </c>
      <c r="C4187" s="166">
        <v>45861</v>
      </c>
      <c r="D4187">
        <v>-80000.02</v>
      </c>
    </row>
    <row r="4188" spans="1:4" x14ac:dyDescent="0.35">
      <c r="A4188" s="165" t="s">
        <v>84</v>
      </c>
      <c r="B4188" s="165" t="s">
        <v>85</v>
      </c>
      <c r="C4188" s="166">
        <v>45892</v>
      </c>
      <c r="D4188">
        <v>-80000.02</v>
      </c>
    </row>
    <row r="4189" spans="1:4" x14ac:dyDescent="0.35">
      <c r="A4189" s="165" t="s">
        <v>84</v>
      </c>
      <c r="B4189" s="165" t="s">
        <v>85</v>
      </c>
      <c r="C4189" s="166">
        <v>45923</v>
      </c>
      <c r="D4189">
        <v>-80000.02</v>
      </c>
    </row>
    <row r="4190" spans="1:4" x14ac:dyDescent="0.35">
      <c r="A4190" s="165" t="s">
        <v>84</v>
      </c>
      <c r="B4190" s="165" t="s">
        <v>85</v>
      </c>
      <c r="C4190" s="166">
        <v>45953</v>
      </c>
      <c r="D4190">
        <v>-80000.02</v>
      </c>
    </row>
    <row r="4191" spans="1:4" x14ac:dyDescent="0.35">
      <c r="A4191" s="165" t="s">
        <v>84</v>
      </c>
      <c r="B4191" s="165" t="s">
        <v>85</v>
      </c>
      <c r="C4191" s="166">
        <v>45984</v>
      </c>
      <c r="D4191">
        <v>0</v>
      </c>
    </row>
    <row r="4192" spans="1:4" x14ac:dyDescent="0.35">
      <c r="A4192" s="165" t="s">
        <v>84</v>
      </c>
      <c r="B4192" s="165" t="s">
        <v>85</v>
      </c>
      <c r="C4192" s="166">
        <v>46014</v>
      </c>
      <c r="D4192">
        <v>0</v>
      </c>
    </row>
    <row r="4193" spans="1:4" x14ac:dyDescent="0.35">
      <c r="A4193" s="165" t="s">
        <v>84</v>
      </c>
      <c r="B4193" s="165" t="s">
        <v>85</v>
      </c>
      <c r="C4193" s="166">
        <v>45681</v>
      </c>
      <c r="D4193">
        <v>0</v>
      </c>
    </row>
    <row r="4194" spans="1:4" x14ac:dyDescent="0.35">
      <c r="A4194" s="165" t="s">
        <v>84</v>
      </c>
      <c r="B4194" s="165" t="s">
        <v>85</v>
      </c>
      <c r="C4194" s="166">
        <v>45712</v>
      </c>
      <c r="D4194">
        <v>0</v>
      </c>
    </row>
    <row r="4195" spans="1:4" x14ac:dyDescent="0.35">
      <c r="A4195" s="165" t="s">
        <v>84</v>
      </c>
      <c r="B4195" s="165" t="s">
        <v>85</v>
      </c>
      <c r="C4195" s="166">
        <v>45740</v>
      </c>
      <c r="D4195">
        <v>0</v>
      </c>
    </row>
    <row r="4196" spans="1:4" x14ac:dyDescent="0.35">
      <c r="A4196" s="165" t="s">
        <v>84</v>
      </c>
      <c r="B4196" s="165" t="s">
        <v>85</v>
      </c>
      <c r="C4196" s="166">
        <v>45771</v>
      </c>
      <c r="D4196">
        <v>0</v>
      </c>
    </row>
    <row r="4197" spans="1:4" x14ac:dyDescent="0.35">
      <c r="A4197" s="165" t="s">
        <v>84</v>
      </c>
      <c r="B4197" s="165" t="s">
        <v>85</v>
      </c>
      <c r="C4197" s="166">
        <v>45801</v>
      </c>
      <c r="D4197">
        <v>0</v>
      </c>
    </row>
    <row r="4198" spans="1:4" x14ac:dyDescent="0.35">
      <c r="A4198" s="165" t="s">
        <v>84</v>
      </c>
      <c r="B4198" s="165" t="s">
        <v>85</v>
      </c>
      <c r="C4198" s="166">
        <v>45832</v>
      </c>
      <c r="D4198">
        <v>0</v>
      </c>
    </row>
    <row r="4199" spans="1:4" x14ac:dyDescent="0.35">
      <c r="A4199" s="165" t="s">
        <v>84</v>
      </c>
      <c r="B4199" s="165" t="s">
        <v>85</v>
      </c>
      <c r="C4199" s="166">
        <v>45862</v>
      </c>
      <c r="D4199">
        <v>0</v>
      </c>
    </row>
    <row r="4200" spans="1:4" x14ac:dyDescent="0.35">
      <c r="A4200" s="165" t="s">
        <v>84</v>
      </c>
      <c r="B4200" s="165" t="s">
        <v>85</v>
      </c>
      <c r="C4200" s="166">
        <v>45893</v>
      </c>
      <c r="D4200">
        <v>0</v>
      </c>
    </row>
    <row r="4201" spans="1:4" x14ac:dyDescent="0.35">
      <c r="A4201" s="165" t="s">
        <v>84</v>
      </c>
      <c r="B4201" s="165" t="s">
        <v>85</v>
      </c>
      <c r="C4201" s="166">
        <v>45924</v>
      </c>
      <c r="D4201">
        <v>0</v>
      </c>
    </row>
    <row r="4202" spans="1:4" x14ac:dyDescent="0.35">
      <c r="A4202" s="165" t="s">
        <v>84</v>
      </c>
      <c r="B4202" s="165" t="s">
        <v>85</v>
      </c>
      <c r="C4202" s="166">
        <v>45954</v>
      </c>
      <c r="D4202">
        <v>0</v>
      </c>
    </row>
    <row r="4203" spans="1:4" x14ac:dyDescent="0.35">
      <c r="A4203" s="165" t="s">
        <v>84</v>
      </c>
      <c r="B4203" s="165" t="s">
        <v>85</v>
      </c>
      <c r="C4203" s="166">
        <v>45985</v>
      </c>
      <c r="D4203">
        <v>0</v>
      </c>
    </row>
    <row r="4204" spans="1:4" x14ac:dyDescent="0.35">
      <c r="A4204" s="165" t="s">
        <v>84</v>
      </c>
      <c r="B4204" s="165" t="s">
        <v>85</v>
      </c>
      <c r="C4204" s="166">
        <v>46015</v>
      </c>
      <c r="D4204">
        <v>0</v>
      </c>
    </row>
    <row r="4205" spans="1:4" x14ac:dyDescent="0.35">
      <c r="A4205" s="165" t="s">
        <v>84</v>
      </c>
      <c r="B4205" s="165" t="s">
        <v>85</v>
      </c>
      <c r="C4205" s="166">
        <v>45682</v>
      </c>
      <c r="D4205">
        <v>0</v>
      </c>
    </row>
    <row r="4206" spans="1:4" x14ac:dyDescent="0.35">
      <c r="A4206" s="165" t="s">
        <v>84</v>
      </c>
      <c r="B4206" s="165" t="s">
        <v>85</v>
      </c>
      <c r="C4206" s="166">
        <v>45713</v>
      </c>
      <c r="D4206">
        <v>0</v>
      </c>
    </row>
    <row r="4207" spans="1:4" x14ac:dyDescent="0.35">
      <c r="A4207" s="165" t="s">
        <v>84</v>
      </c>
      <c r="B4207" s="165" t="s">
        <v>85</v>
      </c>
      <c r="C4207" s="166">
        <v>45741</v>
      </c>
      <c r="D4207">
        <v>0</v>
      </c>
    </row>
    <row r="4208" spans="1:4" x14ac:dyDescent="0.35">
      <c r="A4208" s="165" t="s">
        <v>84</v>
      </c>
      <c r="B4208" s="165" t="s">
        <v>85</v>
      </c>
      <c r="C4208" s="166">
        <v>45772</v>
      </c>
      <c r="D4208">
        <v>0</v>
      </c>
    </row>
    <row r="4209" spans="1:4" x14ac:dyDescent="0.35">
      <c r="A4209" s="165" t="s">
        <v>84</v>
      </c>
      <c r="B4209" s="165" t="s">
        <v>85</v>
      </c>
      <c r="C4209" s="166">
        <v>45802</v>
      </c>
      <c r="D4209">
        <v>0</v>
      </c>
    </row>
    <row r="4210" spans="1:4" x14ac:dyDescent="0.35">
      <c r="A4210" s="165" t="s">
        <v>84</v>
      </c>
      <c r="B4210" s="165" t="s">
        <v>85</v>
      </c>
      <c r="C4210" s="166">
        <v>45833</v>
      </c>
      <c r="D4210">
        <v>0</v>
      </c>
    </row>
    <row r="4211" spans="1:4" x14ac:dyDescent="0.35">
      <c r="A4211" s="165" t="s">
        <v>84</v>
      </c>
      <c r="B4211" s="165" t="s">
        <v>85</v>
      </c>
      <c r="C4211" s="166">
        <v>45863</v>
      </c>
      <c r="D4211">
        <v>0</v>
      </c>
    </row>
    <row r="4212" spans="1:4" x14ac:dyDescent="0.35">
      <c r="A4212" s="165" t="s">
        <v>84</v>
      </c>
      <c r="B4212" s="165" t="s">
        <v>85</v>
      </c>
      <c r="C4212" s="166">
        <v>45894</v>
      </c>
      <c r="D4212">
        <v>0</v>
      </c>
    </row>
    <row r="4213" spans="1:4" x14ac:dyDescent="0.35">
      <c r="A4213" s="165" t="s">
        <v>84</v>
      </c>
      <c r="B4213" s="165" t="s">
        <v>85</v>
      </c>
      <c r="C4213" s="166">
        <v>45925</v>
      </c>
      <c r="D4213">
        <v>0</v>
      </c>
    </row>
    <row r="4214" spans="1:4" x14ac:dyDescent="0.35">
      <c r="A4214" s="165" t="s">
        <v>84</v>
      </c>
      <c r="B4214" s="165" t="s">
        <v>85</v>
      </c>
      <c r="C4214" s="166">
        <v>45955</v>
      </c>
      <c r="D4214">
        <v>0</v>
      </c>
    </row>
    <row r="4215" spans="1:4" x14ac:dyDescent="0.35">
      <c r="A4215" s="165" t="s">
        <v>84</v>
      </c>
      <c r="B4215" s="165" t="s">
        <v>85</v>
      </c>
      <c r="C4215" s="166">
        <v>45986</v>
      </c>
      <c r="D4215">
        <v>0</v>
      </c>
    </row>
    <row r="4216" spans="1:4" x14ac:dyDescent="0.35">
      <c r="A4216" s="165" t="s">
        <v>84</v>
      </c>
      <c r="B4216" s="165" t="s">
        <v>85</v>
      </c>
      <c r="C4216" s="166">
        <v>46016</v>
      </c>
      <c r="D4216">
        <v>0</v>
      </c>
    </row>
    <row r="4217" spans="1:4" x14ac:dyDescent="0.35">
      <c r="A4217" s="165" t="s">
        <v>84</v>
      </c>
      <c r="B4217" s="165" t="s">
        <v>85</v>
      </c>
      <c r="C4217" s="166">
        <v>45683</v>
      </c>
      <c r="D4217">
        <v>0</v>
      </c>
    </row>
    <row r="4218" spans="1:4" x14ac:dyDescent="0.35">
      <c r="A4218" s="165" t="s">
        <v>84</v>
      </c>
      <c r="B4218" s="165" t="s">
        <v>85</v>
      </c>
      <c r="C4218" s="166">
        <v>45714</v>
      </c>
      <c r="D4218">
        <v>0</v>
      </c>
    </row>
    <row r="4219" spans="1:4" x14ac:dyDescent="0.35">
      <c r="A4219" s="165" t="s">
        <v>84</v>
      </c>
      <c r="B4219" s="165" t="s">
        <v>85</v>
      </c>
      <c r="C4219" s="166">
        <v>45742</v>
      </c>
      <c r="D4219">
        <v>0</v>
      </c>
    </row>
    <row r="4220" spans="1:4" x14ac:dyDescent="0.35">
      <c r="A4220" s="165" t="s">
        <v>84</v>
      </c>
      <c r="B4220" s="165" t="s">
        <v>85</v>
      </c>
      <c r="C4220" s="166">
        <v>45773</v>
      </c>
      <c r="D4220">
        <v>0</v>
      </c>
    </row>
    <row r="4221" spans="1:4" x14ac:dyDescent="0.35">
      <c r="A4221" s="165" t="s">
        <v>84</v>
      </c>
      <c r="B4221" s="165" t="s">
        <v>85</v>
      </c>
      <c r="C4221" s="166">
        <v>45803</v>
      </c>
      <c r="D4221">
        <v>0</v>
      </c>
    </row>
    <row r="4222" spans="1:4" x14ac:dyDescent="0.35">
      <c r="A4222" s="165" t="s">
        <v>84</v>
      </c>
      <c r="B4222" s="165" t="s">
        <v>85</v>
      </c>
      <c r="C4222" s="166">
        <v>45834</v>
      </c>
      <c r="D4222">
        <v>0</v>
      </c>
    </row>
    <row r="4223" spans="1:4" x14ac:dyDescent="0.35">
      <c r="A4223" s="165" t="s">
        <v>84</v>
      </c>
      <c r="B4223" s="165" t="s">
        <v>85</v>
      </c>
      <c r="C4223" s="166">
        <v>45864</v>
      </c>
      <c r="D4223">
        <v>0</v>
      </c>
    </row>
    <row r="4224" spans="1:4" x14ac:dyDescent="0.35">
      <c r="A4224" s="165" t="s">
        <v>84</v>
      </c>
      <c r="B4224" s="165" t="s">
        <v>85</v>
      </c>
      <c r="C4224" s="166">
        <v>45895</v>
      </c>
      <c r="D4224">
        <v>0</v>
      </c>
    </row>
    <row r="4225" spans="1:4" x14ac:dyDescent="0.35">
      <c r="A4225" s="165" t="s">
        <v>84</v>
      </c>
      <c r="B4225" s="165" t="s">
        <v>85</v>
      </c>
      <c r="C4225" s="166">
        <v>45926</v>
      </c>
      <c r="D4225">
        <v>0</v>
      </c>
    </row>
    <row r="4226" spans="1:4" x14ac:dyDescent="0.35">
      <c r="A4226" s="165" t="s">
        <v>84</v>
      </c>
      <c r="B4226" s="165" t="s">
        <v>85</v>
      </c>
      <c r="C4226" s="166">
        <v>45956</v>
      </c>
      <c r="D4226">
        <v>0</v>
      </c>
    </row>
    <row r="4227" spans="1:4" x14ac:dyDescent="0.35">
      <c r="A4227" s="165" t="s">
        <v>84</v>
      </c>
      <c r="B4227" s="165" t="s">
        <v>85</v>
      </c>
      <c r="C4227" s="166">
        <v>45987</v>
      </c>
      <c r="D4227">
        <v>0</v>
      </c>
    </row>
    <row r="4228" spans="1:4" x14ac:dyDescent="0.35">
      <c r="A4228" s="165" t="s">
        <v>84</v>
      </c>
      <c r="B4228" s="165" t="s">
        <v>85</v>
      </c>
      <c r="C4228" s="166">
        <v>46017</v>
      </c>
      <c r="D4228">
        <v>0</v>
      </c>
    </row>
    <row r="4229" spans="1:4" x14ac:dyDescent="0.35">
      <c r="A4229" s="165" t="s">
        <v>84</v>
      </c>
      <c r="B4229" s="165" t="s">
        <v>85</v>
      </c>
      <c r="C4229" s="166">
        <v>45684</v>
      </c>
      <c r="D4229">
        <v>0</v>
      </c>
    </row>
    <row r="4230" spans="1:4" x14ac:dyDescent="0.35">
      <c r="A4230" s="165" t="s">
        <v>84</v>
      </c>
      <c r="B4230" s="165" t="s">
        <v>85</v>
      </c>
      <c r="C4230" s="166">
        <v>45715</v>
      </c>
      <c r="D4230">
        <v>0</v>
      </c>
    </row>
    <row r="4231" spans="1:4" x14ac:dyDescent="0.35">
      <c r="A4231" s="165" t="s">
        <v>84</v>
      </c>
      <c r="B4231" s="165" t="s">
        <v>85</v>
      </c>
      <c r="C4231" s="166">
        <v>45743</v>
      </c>
      <c r="D4231">
        <v>0</v>
      </c>
    </row>
    <row r="4232" spans="1:4" x14ac:dyDescent="0.35">
      <c r="A4232" s="165" t="s">
        <v>84</v>
      </c>
      <c r="B4232" s="165" t="s">
        <v>85</v>
      </c>
      <c r="C4232" s="166">
        <v>45774</v>
      </c>
      <c r="D4232">
        <v>0</v>
      </c>
    </row>
    <row r="4233" spans="1:4" x14ac:dyDescent="0.35">
      <c r="A4233" s="165" t="s">
        <v>84</v>
      </c>
      <c r="B4233" s="165" t="s">
        <v>85</v>
      </c>
      <c r="C4233" s="166">
        <v>45804</v>
      </c>
      <c r="D4233">
        <v>0</v>
      </c>
    </row>
    <row r="4234" spans="1:4" x14ac:dyDescent="0.35">
      <c r="A4234" s="165" t="s">
        <v>84</v>
      </c>
      <c r="B4234" s="165" t="s">
        <v>85</v>
      </c>
      <c r="C4234" s="166">
        <v>45835</v>
      </c>
      <c r="D4234">
        <v>0</v>
      </c>
    </row>
    <row r="4235" spans="1:4" x14ac:dyDescent="0.35">
      <c r="A4235" s="165" t="s">
        <v>84</v>
      </c>
      <c r="B4235" s="165" t="s">
        <v>85</v>
      </c>
      <c r="C4235" s="166">
        <v>45865</v>
      </c>
      <c r="D4235">
        <v>0</v>
      </c>
    </row>
    <row r="4236" spans="1:4" x14ac:dyDescent="0.35">
      <c r="A4236" s="165" t="s">
        <v>84</v>
      </c>
      <c r="B4236" s="165" t="s">
        <v>85</v>
      </c>
      <c r="C4236" s="166">
        <v>45896</v>
      </c>
      <c r="D4236">
        <v>0</v>
      </c>
    </row>
    <row r="4237" spans="1:4" x14ac:dyDescent="0.35">
      <c r="A4237" s="165" t="s">
        <v>84</v>
      </c>
      <c r="B4237" s="165" t="s">
        <v>85</v>
      </c>
      <c r="C4237" s="166">
        <v>45927</v>
      </c>
      <c r="D4237">
        <v>0</v>
      </c>
    </row>
    <row r="4238" spans="1:4" x14ac:dyDescent="0.35">
      <c r="A4238" s="165" t="s">
        <v>84</v>
      </c>
      <c r="B4238" s="165" t="s">
        <v>85</v>
      </c>
      <c r="C4238" s="166">
        <v>45957</v>
      </c>
      <c r="D4238">
        <v>0</v>
      </c>
    </row>
    <row r="4239" spans="1:4" x14ac:dyDescent="0.35">
      <c r="A4239" s="165" t="s">
        <v>84</v>
      </c>
      <c r="B4239" s="165" t="s">
        <v>85</v>
      </c>
      <c r="C4239" s="166">
        <v>45988</v>
      </c>
      <c r="D4239">
        <v>0</v>
      </c>
    </row>
    <row r="4240" spans="1:4" x14ac:dyDescent="0.35">
      <c r="A4240" s="165" t="s">
        <v>84</v>
      </c>
      <c r="B4240" s="165" t="s">
        <v>85</v>
      </c>
      <c r="C4240" s="166">
        <v>46018</v>
      </c>
      <c r="D4240">
        <v>0</v>
      </c>
    </row>
    <row r="4241" spans="1:4" x14ac:dyDescent="0.35">
      <c r="A4241" s="165" t="s">
        <v>86</v>
      </c>
      <c r="B4241" s="165" t="s">
        <v>87</v>
      </c>
      <c r="C4241" s="166">
        <v>45799</v>
      </c>
      <c r="D4241">
        <v>-320000</v>
      </c>
    </row>
    <row r="4242" spans="1:4" x14ac:dyDescent="0.35">
      <c r="A4242" s="165" t="s">
        <v>86</v>
      </c>
      <c r="B4242" s="165" t="s">
        <v>87</v>
      </c>
      <c r="C4242" s="166">
        <v>45830</v>
      </c>
      <c r="D4242">
        <v>-320000</v>
      </c>
    </row>
    <row r="4243" spans="1:4" x14ac:dyDescent="0.35">
      <c r="A4243" s="165" t="s">
        <v>86</v>
      </c>
      <c r="B4243" s="165" t="s">
        <v>87</v>
      </c>
      <c r="C4243" s="166">
        <v>45860</v>
      </c>
      <c r="D4243">
        <v>-320000</v>
      </c>
    </row>
    <row r="4244" spans="1:4" x14ac:dyDescent="0.35">
      <c r="A4244" s="165" t="s">
        <v>86</v>
      </c>
      <c r="B4244" s="165" t="s">
        <v>87</v>
      </c>
      <c r="C4244" s="166">
        <v>45891</v>
      </c>
      <c r="D4244">
        <v>-320000</v>
      </c>
    </row>
    <row r="4245" spans="1:4" x14ac:dyDescent="0.35">
      <c r="A4245" s="165" t="s">
        <v>86</v>
      </c>
      <c r="B4245" s="165" t="s">
        <v>87</v>
      </c>
      <c r="C4245" s="166">
        <v>45922</v>
      </c>
      <c r="D4245">
        <v>-320000</v>
      </c>
    </row>
    <row r="4246" spans="1:4" x14ac:dyDescent="0.35">
      <c r="A4246" s="165" t="s">
        <v>86</v>
      </c>
      <c r="B4246" s="165" t="s">
        <v>87</v>
      </c>
      <c r="C4246" s="166">
        <v>45952</v>
      </c>
      <c r="D4246">
        <v>-320000</v>
      </c>
    </row>
    <row r="4247" spans="1:4" x14ac:dyDescent="0.35">
      <c r="A4247" s="165" t="s">
        <v>86</v>
      </c>
      <c r="B4247" s="165" t="s">
        <v>87</v>
      </c>
      <c r="C4247" s="166">
        <v>45983</v>
      </c>
      <c r="D4247">
        <v>-320000</v>
      </c>
    </row>
    <row r="4248" spans="1:4" x14ac:dyDescent="0.35">
      <c r="A4248" s="165" t="s">
        <v>86</v>
      </c>
      <c r="B4248" s="165" t="s">
        <v>87</v>
      </c>
      <c r="C4248" s="166">
        <v>46013</v>
      </c>
      <c r="D4248">
        <v>-320000</v>
      </c>
    </row>
    <row r="4249" spans="1:4" x14ac:dyDescent="0.35">
      <c r="A4249" s="165" t="s">
        <v>86</v>
      </c>
      <c r="B4249" s="165" t="s">
        <v>87</v>
      </c>
      <c r="C4249" s="166">
        <v>45680</v>
      </c>
      <c r="D4249">
        <v>-320000</v>
      </c>
    </row>
    <row r="4250" spans="1:4" x14ac:dyDescent="0.35">
      <c r="A4250" s="165" t="s">
        <v>86</v>
      </c>
      <c r="B4250" s="165" t="s">
        <v>87</v>
      </c>
      <c r="C4250" s="166">
        <v>45711</v>
      </c>
      <c r="D4250">
        <v>-320000</v>
      </c>
    </row>
    <row r="4251" spans="1:4" x14ac:dyDescent="0.35">
      <c r="A4251" s="165" t="s">
        <v>86</v>
      </c>
      <c r="B4251" s="165" t="s">
        <v>87</v>
      </c>
      <c r="C4251" s="166">
        <v>45739</v>
      </c>
      <c r="D4251">
        <v>-320000</v>
      </c>
    </row>
    <row r="4252" spans="1:4" x14ac:dyDescent="0.35">
      <c r="A4252" s="165" t="s">
        <v>86</v>
      </c>
      <c r="B4252" s="165" t="s">
        <v>87</v>
      </c>
      <c r="C4252" s="166">
        <v>45770</v>
      </c>
      <c r="D4252">
        <v>-320000</v>
      </c>
    </row>
    <row r="4253" spans="1:4" x14ac:dyDescent="0.35">
      <c r="A4253" s="165" t="s">
        <v>86</v>
      </c>
      <c r="B4253" s="165" t="s">
        <v>87</v>
      </c>
      <c r="C4253" s="166">
        <v>45800</v>
      </c>
      <c r="D4253">
        <v>-320000</v>
      </c>
    </row>
    <row r="4254" spans="1:4" x14ac:dyDescent="0.35">
      <c r="A4254" s="165" t="s">
        <v>86</v>
      </c>
      <c r="B4254" s="165" t="s">
        <v>87</v>
      </c>
      <c r="C4254" s="166">
        <v>45831</v>
      </c>
      <c r="D4254">
        <v>-273333.31</v>
      </c>
    </row>
    <row r="4255" spans="1:4" x14ac:dyDescent="0.35">
      <c r="A4255" s="165" t="s">
        <v>86</v>
      </c>
      <c r="B4255" s="165" t="s">
        <v>87</v>
      </c>
      <c r="C4255" s="166">
        <v>45861</v>
      </c>
      <c r="D4255">
        <v>-226666.64</v>
      </c>
    </row>
    <row r="4256" spans="1:4" x14ac:dyDescent="0.35">
      <c r="A4256" s="165" t="s">
        <v>86</v>
      </c>
      <c r="B4256" s="165" t="s">
        <v>87</v>
      </c>
      <c r="C4256" s="166">
        <v>45892</v>
      </c>
      <c r="D4256">
        <v>-219999.97</v>
      </c>
    </row>
    <row r="4257" spans="1:4" x14ac:dyDescent="0.35">
      <c r="A4257" s="165" t="s">
        <v>86</v>
      </c>
      <c r="B4257" s="165" t="s">
        <v>87</v>
      </c>
      <c r="C4257" s="166">
        <v>45923</v>
      </c>
      <c r="D4257">
        <v>-213333.3</v>
      </c>
    </row>
    <row r="4258" spans="1:4" x14ac:dyDescent="0.35">
      <c r="A4258" s="165" t="s">
        <v>86</v>
      </c>
      <c r="B4258" s="165" t="s">
        <v>87</v>
      </c>
      <c r="C4258" s="166">
        <v>45953</v>
      </c>
      <c r="D4258">
        <v>-206666.63</v>
      </c>
    </row>
    <row r="4259" spans="1:4" x14ac:dyDescent="0.35">
      <c r="A4259" s="165" t="s">
        <v>86</v>
      </c>
      <c r="B4259" s="165" t="s">
        <v>87</v>
      </c>
      <c r="C4259" s="166">
        <v>45984</v>
      </c>
      <c r="D4259">
        <v>0</v>
      </c>
    </row>
    <row r="4260" spans="1:4" x14ac:dyDescent="0.35">
      <c r="A4260" s="165" t="s">
        <v>86</v>
      </c>
      <c r="B4260" s="165" t="s">
        <v>87</v>
      </c>
      <c r="C4260" s="166">
        <v>46014</v>
      </c>
      <c r="D4260">
        <v>0</v>
      </c>
    </row>
    <row r="4261" spans="1:4" x14ac:dyDescent="0.35">
      <c r="A4261" s="165" t="s">
        <v>86</v>
      </c>
      <c r="B4261" s="165" t="s">
        <v>87</v>
      </c>
      <c r="C4261" s="166">
        <v>45681</v>
      </c>
      <c r="D4261">
        <v>0</v>
      </c>
    </row>
    <row r="4262" spans="1:4" x14ac:dyDescent="0.35">
      <c r="A4262" s="165" t="s">
        <v>86</v>
      </c>
      <c r="B4262" s="165" t="s">
        <v>87</v>
      </c>
      <c r="C4262" s="166">
        <v>45712</v>
      </c>
      <c r="D4262">
        <v>0</v>
      </c>
    </row>
    <row r="4263" spans="1:4" x14ac:dyDescent="0.35">
      <c r="A4263" s="165" t="s">
        <v>86</v>
      </c>
      <c r="B4263" s="165" t="s">
        <v>87</v>
      </c>
      <c r="C4263" s="166">
        <v>45740</v>
      </c>
      <c r="D4263">
        <v>0</v>
      </c>
    </row>
    <row r="4264" spans="1:4" x14ac:dyDescent="0.35">
      <c r="A4264" s="165" t="s">
        <v>86</v>
      </c>
      <c r="B4264" s="165" t="s">
        <v>87</v>
      </c>
      <c r="C4264" s="166">
        <v>45771</v>
      </c>
      <c r="D4264">
        <v>0</v>
      </c>
    </row>
    <row r="4265" spans="1:4" x14ac:dyDescent="0.35">
      <c r="A4265" s="165" t="s">
        <v>86</v>
      </c>
      <c r="B4265" s="165" t="s">
        <v>87</v>
      </c>
      <c r="C4265" s="166">
        <v>45801</v>
      </c>
      <c r="D4265">
        <v>0</v>
      </c>
    </row>
    <row r="4266" spans="1:4" x14ac:dyDescent="0.35">
      <c r="A4266" s="165" t="s">
        <v>86</v>
      </c>
      <c r="B4266" s="165" t="s">
        <v>87</v>
      </c>
      <c r="C4266" s="166">
        <v>45832</v>
      </c>
      <c r="D4266">
        <v>0</v>
      </c>
    </row>
    <row r="4267" spans="1:4" x14ac:dyDescent="0.35">
      <c r="A4267" s="165" t="s">
        <v>86</v>
      </c>
      <c r="B4267" s="165" t="s">
        <v>87</v>
      </c>
      <c r="C4267" s="166">
        <v>45862</v>
      </c>
      <c r="D4267">
        <v>0</v>
      </c>
    </row>
    <row r="4268" spans="1:4" x14ac:dyDescent="0.35">
      <c r="A4268" s="165" t="s">
        <v>86</v>
      </c>
      <c r="B4268" s="165" t="s">
        <v>87</v>
      </c>
      <c r="C4268" s="166">
        <v>45893</v>
      </c>
      <c r="D4268">
        <v>0</v>
      </c>
    </row>
    <row r="4269" spans="1:4" x14ac:dyDescent="0.35">
      <c r="A4269" s="165" t="s">
        <v>86</v>
      </c>
      <c r="B4269" s="165" t="s">
        <v>87</v>
      </c>
      <c r="C4269" s="166">
        <v>45924</v>
      </c>
      <c r="D4269">
        <v>0</v>
      </c>
    </row>
    <row r="4270" spans="1:4" x14ac:dyDescent="0.35">
      <c r="A4270" s="165" t="s">
        <v>86</v>
      </c>
      <c r="B4270" s="165" t="s">
        <v>87</v>
      </c>
      <c r="C4270" s="166">
        <v>45954</v>
      </c>
      <c r="D4270">
        <v>0</v>
      </c>
    </row>
    <row r="4271" spans="1:4" x14ac:dyDescent="0.35">
      <c r="A4271" s="165" t="s">
        <v>86</v>
      </c>
      <c r="B4271" s="165" t="s">
        <v>87</v>
      </c>
      <c r="C4271" s="166">
        <v>45985</v>
      </c>
      <c r="D4271">
        <v>0</v>
      </c>
    </row>
    <row r="4272" spans="1:4" x14ac:dyDescent="0.35">
      <c r="A4272" s="165" t="s">
        <v>86</v>
      </c>
      <c r="B4272" s="165" t="s">
        <v>87</v>
      </c>
      <c r="C4272" s="166">
        <v>46015</v>
      </c>
      <c r="D4272">
        <v>0</v>
      </c>
    </row>
    <row r="4273" spans="1:4" x14ac:dyDescent="0.35">
      <c r="A4273" s="165" t="s">
        <v>86</v>
      </c>
      <c r="B4273" s="165" t="s">
        <v>87</v>
      </c>
      <c r="C4273" s="166">
        <v>45682</v>
      </c>
      <c r="D4273">
        <v>0</v>
      </c>
    </row>
    <row r="4274" spans="1:4" x14ac:dyDescent="0.35">
      <c r="A4274" s="165" t="s">
        <v>86</v>
      </c>
      <c r="B4274" s="165" t="s">
        <v>87</v>
      </c>
      <c r="C4274" s="166">
        <v>45713</v>
      </c>
      <c r="D4274">
        <v>0</v>
      </c>
    </row>
    <row r="4275" spans="1:4" x14ac:dyDescent="0.35">
      <c r="A4275" s="165" t="s">
        <v>86</v>
      </c>
      <c r="B4275" s="165" t="s">
        <v>87</v>
      </c>
      <c r="C4275" s="166">
        <v>45741</v>
      </c>
      <c r="D4275">
        <v>0</v>
      </c>
    </row>
    <row r="4276" spans="1:4" x14ac:dyDescent="0.35">
      <c r="A4276" s="165" t="s">
        <v>86</v>
      </c>
      <c r="B4276" s="165" t="s">
        <v>87</v>
      </c>
      <c r="C4276" s="166">
        <v>45772</v>
      </c>
      <c r="D4276">
        <v>0</v>
      </c>
    </row>
    <row r="4277" spans="1:4" x14ac:dyDescent="0.35">
      <c r="A4277" s="165" t="s">
        <v>86</v>
      </c>
      <c r="B4277" s="165" t="s">
        <v>87</v>
      </c>
      <c r="C4277" s="166">
        <v>45802</v>
      </c>
      <c r="D4277">
        <v>0</v>
      </c>
    </row>
    <row r="4278" spans="1:4" x14ac:dyDescent="0.35">
      <c r="A4278" s="165" t="s">
        <v>86</v>
      </c>
      <c r="B4278" s="165" t="s">
        <v>87</v>
      </c>
      <c r="C4278" s="166">
        <v>45833</v>
      </c>
      <c r="D4278">
        <v>0</v>
      </c>
    </row>
    <row r="4279" spans="1:4" x14ac:dyDescent="0.35">
      <c r="A4279" s="165" t="s">
        <v>86</v>
      </c>
      <c r="B4279" s="165" t="s">
        <v>87</v>
      </c>
      <c r="C4279" s="166">
        <v>45863</v>
      </c>
      <c r="D4279">
        <v>0</v>
      </c>
    </row>
    <row r="4280" spans="1:4" x14ac:dyDescent="0.35">
      <c r="A4280" s="165" t="s">
        <v>86</v>
      </c>
      <c r="B4280" s="165" t="s">
        <v>87</v>
      </c>
      <c r="C4280" s="166">
        <v>45894</v>
      </c>
      <c r="D4280">
        <v>0</v>
      </c>
    </row>
    <row r="4281" spans="1:4" x14ac:dyDescent="0.35">
      <c r="A4281" s="165" t="s">
        <v>86</v>
      </c>
      <c r="B4281" s="165" t="s">
        <v>87</v>
      </c>
      <c r="C4281" s="166">
        <v>45925</v>
      </c>
      <c r="D4281">
        <v>0</v>
      </c>
    </row>
    <row r="4282" spans="1:4" x14ac:dyDescent="0.35">
      <c r="A4282" s="165" t="s">
        <v>86</v>
      </c>
      <c r="B4282" s="165" t="s">
        <v>87</v>
      </c>
      <c r="C4282" s="166">
        <v>45955</v>
      </c>
      <c r="D4282">
        <v>0</v>
      </c>
    </row>
    <row r="4283" spans="1:4" x14ac:dyDescent="0.35">
      <c r="A4283" s="165" t="s">
        <v>86</v>
      </c>
      <c r="B4283" s="165" t="s">
        <v>87</v>
      </c>
      <c r="C4283" s="166">
        <v>45986</v>
      </c>
      <c r="D4283">
        <v>0</v>
      </c>
    </row>
    <row r="4284" spans="1:4" x14ac:dyDescent="0.35">
      <c r="A4284" s="165" t="s">
        <v>86</v>
      </c>
      <c r="B4284" s="165" t="s">
        <v>87</v>
      </c>
      <c r="C4284" s="166">
        <v>46016</v>
      </c>
      <c r="D4284">
        <v>0</v>
      </c>
    </row>
    <row r="4285" spans="1:4" x14ac:dyDescent="0.35">
      <c r="A4285" s="165" t="s">
        <v>86</v>
      </c>
      <c r="B4285" s="165" t="s">
        <v>87</v>
      </c>
      <c r="C4285" s="166">
        <v>45683</v>
      </c>
      <c r="D4285">
        <v>0</v>
      </c>
    </row>
    <row r="4286" spans="1:4" x14ac:dyDescent="0.35">
      <c r="A4286" s="165" t="s">
        <v>86</v>
      </c>
      <c r="B4286" s="165" t="s">
        <v>87</v>
      </c>
      <c r="C4286" s="166">
        <v>45714</v>
      </c>
      <c r="D4286">
        <v>0</v>
      </c>
    </row>
    <row r="4287" spans="1:4" x14ac:dyDescent="0.35">
      <c r="A4287" s="165" t="s">
        <v>86</v>
      </c>
      <c r="B4287" s="165" t="s">
        <v>87</v>
      </c>
      <c r="C4287" s="166">
        <v>45742</v>
      </c>
      <c r="D4287">
        <v>0</v>
      </c>
    </row>
    <row r="4288" spans="1:4" x14ac:dyDescent="0.35">
      <c r="A4288" s="165" t="s">
        <v>86</v>
      </c>
      <c r="B4288" s="165" t="s">
        <v>87</v>
      </c>
      <c r="C4288" s="166">
        <v>45773</v>
      </c>
      <c r="D4288">
        <v>0</v>
      </c>
    </row>
    <row r="4289" spans="1:4" x14ac:dyDescent="0.35">
      <c r="A4289" s="165" t="s">
        <v>86</v>
      </c>
      <c r="B4289" s="165" t="s">
        <v>87</v>
      </c>
      <c r="C4289" s="166">
        <v>45803</v>
      </c>
      <c r="D4289">
        <v>0</v>
      </c>
    </row>
    <row r="4290" spans="1:4" x14ac:dyDescent="0.35">
      <c r="A4290" s="165" t="s">
        <v>86</v>
      </c>
      <c r="B4290" s="165" t="s">
        <v>87</v>
      </c>
      <c r="C4290" s="166">
        <v>45834</v>
      </c>
      <c r="D4290">
        <v>0</v>
      </c>
    </row>
    <row r="4291" spans="1:4" x14ac:dyDescent="0.35">
      <c r="A4291" s="165" t="s">
        <v>86</v>
      </c>
      <c r="B4291" s="165" t="s">
        <v>87</v>
      </c>
      <c r="C4291" s="166">
        <v>45864</v>
      </c>
      <c r="D4291">
        <v>0</v>
      </c>
    </row>
    <row r="4292" spans="1:4" x14ac:dyDescent="0.35">
      <c r="A4292" s="165" t="s">
        <v>86</v>
      </c>
      <c r="B4292" s="165" t="s">
        <v>87</v>
      </c>
      <c r="C4292" s="166">
        <v>45895</v>
      </c>
      <c r="D4292">
        <v>0</v>
      </c>
    </row>
    <row r="4293" spans="1:4" x14ac:dyDescent="0.35">
      <c r="A4293" s="165" t="s">
        <v>86</v>
      </c>
      <c r="B4293" s="165" t="s">
        <v>87</v>
      </c>
      <c r="C4293" s="166">
        <v>45926</v>
      </c>
      <c r="D4293">
        <v>0</v>
      </c>
    </row>
    <row r="4294" spans="1:4" x14ac:dyDescent="0.35">
      <c r="A4294" s="165" t="s">
        <v>86</v>
      </c>
      <c r="B4294" s="165" t="s">
        <v>87</v>
      </c>
      <c r="C4294" s="166">
        <v>45956</v>
      </c>
      <c r="D4294">
        <v>0</v>
      </c>
    </row>
    <row r="4295" spans="1:4" x14ac:dyDescent="0.35">
      <c r="A4295" s="165" t="s">
        <v>86</v>
      </c>
      <c r="B4295" s="165" t="s">
        <v>87</v>
      </c>
      <c r="C4295" s="166">
        <v>45987</v>
      </c>
      <c r="D4295">
        <v>0</v>
      </c>
    </row>
    <row r="4296" spans="1:4" x14ac:dyDescent="0.35">
      <c r="A4296" s="165" t="s">
        <v>86</v>
      </c>
      <c r="B4296" s="165" t="s">
        <v>87</v>
      </c>
      <c r="C4296" s="166">
        <v>46017</v>
      </c>
      <c r="D4296">
        <v>0</v>
      </c>
    </row>
    <row r="4297" spans="1:4" x14ac:dyDescent="0.35">
      <c r="A4297" s="165" t="s">
        <v>86</v>
      </c>
      <c r="B4297" s="165" t="s">
        <v>87</v>
      </c>
      <c r="C4297" s="166">
        <v>45684</v>
      </c>
      <c r="D4297">
        <v>0</v>
      </c>
    </row>
    <row r="4298" spans="1:4" x14ac:dyDescent="0.35">
      <c r="A4298" s="165" t="s">
        <v>86</v>
      </c>
      <c r="B4298" s="165" t="s">
        <v>87</v>
      </c>
      <c r="C4298" s="166">
        <v>45715</v>
      </c>
      <c r="D4298">
        <v>0</v>
      </c>
    </row>
    <row r="4299" spans="1:4" x14ac:dyDescent="0.35">
      <c r="A4299" s="165" t="s">
        <v>86</v>
      </c>
      <c r="B4299" s="165" t="s">
        <v>87</v>
      </c>
      <c r="C4299" s="166">
        <v>45743</v>
      </c>
      <c r="D4299">
        <v>0</v>
      </c>
    </row>
    <row r="4300" spans="1:4" x14ac:dyDescent="0.35">
      <c r="A4300" s="165" t="s">
        <v>86</v>
      </c>
      <c r="B4300" s="165" t="s">
        <v>87</v>
      </c>
      <c r="C4300" s="166">
        <v>45774</v>
      </c>
      <c r="D4300">
        <v>0</v>
      </c>
    </row>
    <row r="4301" spans="1:4" x14ac:dyDescent="0.35">
      <c r="A4301" s="165" t="s">
        <v>86</v>
      </c>
      <c r="B4301" s="165" t="s">
        <v>87</v>
      </c>
      <c r="C4301" s="166">
        <v>45804</v>
      </c>
      <c r="D4301">
        <v>0</v>
      </c>
    </row>
    <row r="4302" spans="1:4" x14ac:dyDescent="0.35">
      <c r="A4302" s="165" t="s">
        <v>86</v>
      </c>
      <c r="B4302" s="165" t="s">
        <v>87</v>
      </c>
      <c r="C4302" s="166">
        <v>45835</v>
      </c>
      <c r="D4302">
        <v>0</v>
      </c>
    </row>
    <row r="4303" spans="1:4" x14ac:dyDescent="0.35">
      <c r="A4303" s="165" t="s">
        <v>86</v>
      </c>
      <c r="B4303" s="165" t="s">
        <v>87</v>
      </c>
      <c r="C4303" s="166">
        <v>45865</v>
      </c>
      <c r="D4303">
        <v>0</v>
      </c>
    </row>
    <row r="4304" spans="1:4" x14ac:dyDescent="0.35">
      <c r="A4304" s="165" t="s">
        <v>86</v>
      </c>
      <c r="B4304" s="165" t="s">
        <v>87</v>
      </c>
      <c r="C4304" s="166">
        <v>45896</v>
      </c>
      <c r="D4304">
        <v>0</v>
      </c>
    </row>
    <row r="4305" spans="1:4" x14ac:dyDescent="0.35">
      <c r="A4305" s="165" t="s">
        <v>86</v>
      </c>
      <c r="B4305" s="165" t="s">
        <v>87</v>
      </c>
      <c r="C4305" s="166">
        <v>45927</v>
      </c>
      <c r="D4305">
        <v>0</v>
      </c>
    </row>
    <row r="4306" spans="1:4" x14ac:dyDescent="0.35">
      <c r="A4306" s="165" t="s">
        <v>86</v>
      </c>
      <c r="B4306" s="165" t="s">
        <v>87</v>
      </c>
      <c r="C4306" s="166">
        <v>45957</v>
      </c>
      <c r="D4306">
        <v>0</v>
      </c>
    </row>
    <row r="4307" spans="1:4" x14ac:dyDescent="0.35">
      <c r="A4307" s="165" t="s">
        <v>86</v>
      </c>
      <c r="B4307" s="165" t="s">
        <v>87</v>
      </c>
      <c r="C4307" s="166">
        <v>45988</v>
      </c>
      <c r="D4307">
        <v>0</v>
      </c>
    </row>
    <row r="4308" spans="1:4" x14ac:dyDescent="0.35">
      <c r="A4308" s="165" t="s">
        <v>86</v>
      </c>
      <c r="B4308" s="165" t="s">
        <v>87</v>
      </c>
      <c r="C4308" s="166">
        <v>46018</v>
      </c>
      <c r="D4308">
        <v>0</v>
      </c>
    </row>
    <row r="4309" spans="1:4" x14ac:dyDescent="0.35">
      <c r="A4309" s="165" t="s">
        <v>88</v>
      </c>
      <c r="B4309" s="165"/>
      <c r="C4309" s="166">
        <v>45676</v>
      </c>
      <c r="D4309">
        <v>-335898.57999999996</v>
      </c>
    </row>
    <row r="4310" spans="1:4" x14ac:dyDescent="0.35">
      <c r="A4310" s="165" t="s">
        <v>88</v>
      </c>
      <c r="B4310" s="165"/>
      <c r="C4310" s="166">
        <v>45707</v>
      </c>
      <c r="D4310">
        <v>-280893.91000000003</v>
      </c>
    </row>
    <row r="4311" spans="1:4" x14ac:dyDescent="0.35">
      <c r="A4311" s="165" t="s">
        <v>88</v>
      </c>
      <c r="B4311" s="165"/>
      <c r="C4311" s="166">
        <v>45735</v>
      </c>
      <c r="D4311">
        <v>-363030.37</v>
      </c>
    </row>
    <row r="4312" spans="1:4" x14ac:dyDescent="0.35">
      <c r="A4312" s="165" t="s">
        <v>88</v>
      </c>
      <c r="B4312" s="165"/>
      <c r="C4312" s="166">
        <v>45766</v>
      </c>
      <c r="D4312">
        <v>-308295.87</v>
      </c>
    </row>
    <row r="4313" spans="1:4" x14ac:dyDescent="0.35">
      <c r="A4313" s="165" t="s">
        <v>88</v>
      </c>
      <c r="B4313" s="165"/>
      <c r="C4313" s="166">
        <v>45796</v>
      </c>
      <c r="D4313">
        <v>-300231.03999999998</v>
      </c>
    </row>
    <row r="4314" spans="1:4" x14ac:dyDescent="0.35">
      <c r="A4314" s="165" t="s">
        <v>88</v>
      </c>
      <c r="B4314" s="165"/>
      <c r="C4314" s="166">
        <v>45827</v>
      </c>
      <c r="D4314">
        <v>-390817.15</v>
      </c>
    </row>
    <row r="4315" spans="1:4" x14ac:dyDescent="0.35">
      <c r="A4315" s="165" t="s">
        <v>88</v>
      </c>
      <c r="B4315" s="165"/>
      <c r="C4315" s="166">
        <v>45857</v>
      </c>
      <c r="D4315">
        <v>-264151.81</v>
      </c>
    </row>
    <row r="4316" spans="1:4" x14ac:dyDescent="0.35">
      <c r="A4316" s="165" t="s">
        <v>88</v>
      </c>
      <c r="B4316" s="165"/>
      <c r="C4316" s="166">
        <v>45888</v>
      </c>
      <c r="D4316">
        <v>-388026.75</v>
      </c>
    </row>
    <row r="4317" spans="1:4" x14ac:dyDescent="0.35">
      <c r="A4317" s="165" t="s">
        <v>88</v>
      </c>
      <c r="B4317" s="165"/>
      <c r="C4317" s="166">
        <v>45919</v>
      </c>
      <c r="D4317">
        <v>-367799.54000000004</v>
      </c>
    </row>
    <row r="4318" spans="1:4" x14ac:dyDescent="0.35">
      <c r="A4318" s="165" t="s">
        <v>88</v>
      </c>
      <c r="B4318" s="165"/>
      <c r="C4318" s="166">
        <v>45949</v>
      </c>
      <c r="D4318">
        <v>-243999.41</v>
      </c>
    </row>
    <row r="4319" spans="1:4" x14ac:dyDescent="0.35">
      <c r="A4319" s="165" t="s">
        <v>88</v>
      </c>
      <c r="B4319" s="165"/>
      <c r="C4319" s="166">
        <v>45980</v>
      </c>
      <c r="D4319">
        <v>-225561.68</v>
      </c>
    </row>
    <row r="4320" spans="1:4" x14ac:dyDescent="0.35">
      <c r="A4320" s="165" t="s">
        <v>88</v>
      </c>
      <c r="B4320" s="165"/>
      <c r="C4320" s="166">
        <v>46010</v>
      </c>
      <c r="D4320">
        <v>-399313.97</v>
      </c>
    </row>
    <row r="4321" spans="1:4" x14ac:dyDescent="0.35">
      <c r="A4321" s="165" t="s">
        <v>88</v>
      </c>
      <c r="B4321" s="165"/>
      <c r="C4321" s="166">
        <v>45677</v>
      </c>
      <c r="D4321">
        <v>-250470.71</v>
      </c>
    </row>
    <row r="4322" spans="1:4" x14ac:dyDescent="0.35">
      <c r="A4322" s="165" t="s">
        <v>88</v>
      </c>
      <c r="B4322" s="165"/>
      <c r="C4322" s="166">
        <v>45708</v>
      </c>
      <c r="D4322">
        <v>-243702.12999999998</v>
      </c>
    </row>
    <row r="4323" spans="1:4" x14ac:dyDescent="0.35">
      <c r="A4323" s="165" t="s">
        <v>88</v>
      </c>
      <c r="B4323" s="165"/>
      <c r="C4323" s="166">
        <v>45736</v>
      </c>
      <c r="D4323">
        <v>-292943.84000000003</v>
      </c>
    </row>
    <row r="4324" spans="1:4" x14ac:dyDescent="0.35">
      <c r="A4324" s="165" t="s">
        <v>88</v>
      </c>
      <c r="B4324" s="165"/>
      <c r="C4324" s="166">
        <v>45767</v>
      </c>
      <c r="D4324">
        <v>-353883.03</v>
      </c>
    </row>
    <row r="4325" spans="1:4" x14ac:dyDescent="0.35">
      <c r="A4325" s="165" t="s">
        <v>88</v>
      </c>
      <c r="B4325" s="165"/>
      <c r="C4325" s="166">
        <v>45797</v>
      </c>
      <c r="D4325">
        <v>-405366.41</v>
      </c>
    </row>
    <row r="4326" spans="1:4" x14ac:dyDescent="0.35">
      <c r="A4326" s="165" t="s">
        <v>88</v>
      </c>
      <c r="B4326" s="165"/>
      <c r="C4326" s="166">
        <v>45828</v>
      </c>
      <c r="D4326">
        <v>-436731.67000000004</v>
      </c>
    </row>
    <row r="4327" spans="1:4" x14ac:dyDescent="0.35">
      <c r="A4327" s="165" t="s">
        <v>88</v>
      </c>
      <c r="B4327" s="165"/>
      <c r="C4327" s="166">
        <v>45858</v>
      </c>
      <c r="D4327">
        <v>-446300.19</v>
      </c>
    </row>
    <row r="4328" spans="1:4" x14ac:dyDescent="0.35">
      <c r="A4328" s="165" t="s">
        <v>88</v>
      </c>
      <c r="B4328" s="165"/>
      <c r="C4328" s="166">
        <v>45889</v>
      </c>
      <c r="D4328">
        <v>-498557.58000000007</v>
      </c>
    </row>
    <row r="4329" spans="1:4" x14ac:dyDescent="0.35">
      <c r="A4329" s="165" t="s">
        <v>88</v>
      </c>
      <c r="B4329" s="165"/>
      <c r="C4329" s="166">
        <v>45920</v>
      </c>
      <c r="D4329">
        <v>-279576.00999999995</v>
      </c>
    </row>
    <row r="4330" spans="1:4" x14ac:dyDescent="0.35">
      <c r="A4330" s="165" t="s">
        <v>88</v>
      </c>
      <c r="B4330" s="165"/>
      <c r="C4330" s="166">
        <v>45950</v>
      </c>
      <c r="D4330">
        <v>-304305.13</v>
      </c>
    </row>
    <row r="4331" spans="1:4" x14ac:dyDescent="0.35">
      <c r="A4331" s="165" t="s">
        <v>88</v>
      </c>
      <c r="B4331" s="165"/>
      <c r="C4331" s="166">
        <v>45981</v>
      </c>
      <c r="D4331">
        <v>-205303.52</v>
      </c>
    </row>
    <row r="4332" spans="1:4" x14ac:dyDescent="0.35">
      <c r="A4332" s="165" t="s">
        <v>88</v>
      </c>
      <c r="B4332" s="165"/>
      <c r="C4332" s="166">
        <v>46011</v>
      </c>
      <c r="D4332">
        <v>-260527.68000000002</v>
      </c>
    </row>
    <row r="4333" spans="1:4" x14ac:dyDescent="0.35">
      <c r="A4333" s="165" t="s">
        <v>88</v>
      </c>
      <c r="B4333" s="165"/>
      <c r="C4333" s="166">
        <v>45678</v>
      </c>
      <c r="D4333">
        <v>-236001.68999999997</v>
      </c>
    </row>
    <row r="4334" spans="1:4" x14ac:dyDescent="0.35">
      <c r="A4334" s="165" t="s">
        <v>88</v>
      </c>
      <c r="B4334" s="165"/>
      <c r="C4334" s="166">
        <v>45709</v>
      </c>
      <c r="D4334">
        <v>-136183.04999999999</v>
      </c>
    </row>
    <row r="4335" spans="1:4" x14ac:dyDescent="0.35">
      <c r="A4335" s="165" t="s">
        <v>88</v>
      </c>
      <c r="B4335" s="165"/>
      <c r="C4335" s="166">
        <v>45737</v>
      </c>
      <c r="D4335">
        <v>-166711.53999999995</v>
      </c>
    </row>
    <row r="4336" spans="1:4" x14ac:dyDescent="0.35">
      <c r="A4336" s="165" t="s">
        <v>88</v>
      </c>
      <c r="B4336" s="165"/>
      <c r="C4336" s="166">
        <v>45768</v>
      </c>
      <c r="D4336">
        <v>-177491.05000000002</v>
      </c>
    </row>
    <row r="4337" spans="1:4" x14ac:dyDescent="0.35">
      <c r="A4337" s="165" t="s">
        <v>88</v>
      </c>
      <c r="B4337" s="165"/>
      <c r="C4337" s="166">
        <v>45798</v>
      </c>
      <c r="D4337">
        <v>-160450.04999999999</v>
      </c>
    </row>
    <row r="4338" spans="1:4" x14ac:dyDescent="0.35">
      <c r="A4338" s="165" t="s">
        <v>88</v>
      </c>
      <c r="B4338" s="165"/>
      <c r="C4338" s="166">
        <v>45829</v>
      </c>
      <c r="D4338">
        <v>-145316.76999999999</v>
      </c>
    </row>
    <row r="4339" spans="1:4" x14ac:dyDescent="0.35">
      <c r="A4339" s="165" t="s">
        <v>88</v>
      </c>
      <c r="B4339" s="165"/>
      <c r="C4339" s="166">
        <v>45859</v>
      </c>
      <c r="D4339">
        <v>-219433.56999999998</v>
      </c>
    </row>
    <row r="4340" spans="1:4" x14ac:dyDescent="0.35">
      <c r="A4340" s="165" t="s">
        <v>88</v>
      </c>
      <c r="B4340" s="165"/>
      <c r="C4340" s="166">
        <v>45890</v>
      </c>
      <c r="D4340">
        <v>-241769.36</v>
      </c>
    </row>
    <row r="4341" spans="1:4" x14ac:dyDescent="0.35">
      <c r="A4341" s="165" t="s">
        <v>88</v>
      </c>
      <c r="B4341" s="165"/>
      <c r="C4341" s="166">
        <v>45921</v>
      </c>
      <c r="D4341">
        <v>-273357.59999999998</v>
      </c>
    </row>
    <row r="4342" spans="1:4" x14ac:dyDescent="0.35">
      <c r="A4342" s="165" t="s">
        <v>88</v>
      </c>
      <c r="B4342" s="165"/>
      <c r="C4342" s="166">
        <v>45951</v>
      </c>
      <c r="D4342">
        <v>-299075.56999999995</v>
      </c>
    </row>
    <row r="4343" spans="1:4" x14ac:dyDescent="0.35">
      <c r="A4343" s="165" t="s">
        <v>88</v>
      </c>
      <c r="B4343" s="165"/>
      <c r="C4343" s="166">
        <v>45991</v>
      </c>
      <c r="D4343">
        <v>-354054.50999999995</v>
      </c>
    </row>
    <row r="4344" spans="1:4" x14ac:dyDescent="0.35">
      <c r="A4344" s="165" t="s">
        <v>88</v>
      </c>
      <c r="B4344" s="165"/>
      <c r="C4344" s="166">
        <v>46022</v>
      </c>
      <c r="D4344">
        <v>-297546.68</v>
      </c>
    </row>
    <row r="4345" spans="1:4" x14ac:dyDescent="0.35">
      <c r="A4345" s="165" t="s">
        <v>88</v>
      </c>
      <c r="B4345" s="165"/>
      <c r="C4345" s="166">
        <v>45679</v>
      </c>
      <c r="D4345">
        <v>-230082.33000000002</v>
      </c>
    </row>
    <row r="4346" spans="1:4" x14ac:dyDescent="0.35">
      <c r="A4346" s="165" t="s">
        <v>88</v>
      </c>
      <c r="B4346" s="165"/>
      <c r="C4346" s="166">
        <v>45710</v>
      </c>
      <c r="D4346">
        <v>-169076.02999999997</v>
      </c>
    </row>
    <row r="4347" spans="1:4" x14ac:dyDescent="0.35">
      <c r="A4347" s="165" t="s">
        <v>88</v>
      </c>
      <c r="B4347" s="165"/>
      <c r="C4347" s="166">
        <v>45738</v>
      </c>
      <c r="D4347">
        <v>-207931.97999999998</v>
      </c>
    </row>
    <row r="4348" spans="1:4" x14ac:dyDescent="0.35">
      <c r="A4348" s="165" t="s">
        <v>88</v>
      </c>
      <c r="B4348" s="165"/>
      <c r="C4348" s="166">
        <v>45769</v>
      </c>
      <c r="D4348">
        <v>-224794.78999999998</v>
      </c>
    </row>
    <row r="4349" spans="1:4" x14ac:dyDescent="0.35">
      <c r="A4349" s="165" t="s">
        <v>88</v>
      </c>
      <c r="B4349" s="165"/>
      <c r="C4349" s="166">
        <v>45799</v>
      </c>
      <c r="D4349">
        <v>-555742.37</v>
      </c>
    </row>
    <row r="4350" spans="1:4" x14ac:dyDescent="0.35">
      <c r="A4350" s="165" t="s">
        <v>88</v>
      </c>
      <c r="B4350" s="165"/>
      <c r="C4350" s="166">
        <v>45830</v>
      </c>
      <c r="D4350">
        <v>-505684.16999999993</v>
      </c>
    </row>
    <row r="4351" spans="1:4" x14ac:dyDescent="0.35">
      <c r="A4351" s="165" t="s">
        <v>88</v>
      </c>
      <c r="B4351" s="165"/>
      <c r="C4351" s="166">
        <v>45860</v>
      </c>
      <c r="D4351">
        <v>-517546.12</v>
      </c>
    </row>
    <row r="4352" spans="1:4" x14ac:dyDescent="0.35">
      <c r="A4352" s="165" t="s">
        <v>88</v>
      </c>
      <c r="B4352" s="165"/>
      <c r="C4352" s="166">
        <v>45891</v>
      </c>
      <c r="D4352">
        <v>-612061.35</v>
      </c>
    </row>
    <row r="4353" spans="1:4" x14ac:dyDescent="0.35">
      <c r="A4353" s="165" t="s">
        <v>88</v>
      </c>
      <c r="B4353" s="165"/>
      <c r="C4353" s="166">
        <v>45922</v>
      </c>
      <c r="D4353">
        <v>-640871.31000000006</v>
      </c>
    </row>
    <row r="4354" spans="1:4" x14ac:dyDescent="0.35">
      <c r="A4354" s="165" t="s">
        <v>88</v>
      </c>
      <c r="B4354" s="165"/>
      <c r="C4354" s="166">
        <v>45952</v>
      </c>
      <c r="D4354">
        <v>-572019.32999999996</v>
      </c>
    </row>
    <row r="4355" spans="1:4" x14ac:dyDescent="0.35">
      <c r="A4355" s="165" t="s">
        <v>88</v>
      </c>
      <c r="B4355" s="165"/>
      <c r="C4355" s="166">
        <v>45983</v>
      </c>
      <c r="D4355">
        <v>-519406.80000000005</v>
      </c>
    </row>
    <row r="4356" spans="1:4" x14ac:dyDescent="0.35">
      <c r="A4356" s="165" t="s">
        <v>88</v>
      </c>
      <c r="B4356" s="165"/>
      <c r="C4356" s="166">
        <v>46013</v>
      </c>
      <c r="D4356">
        <v>-506461.72</v>
      </c>
    </row>
    <row r="4357" spans="1:4" x14ac:dyDescent="0.35">
      <c r="A4357" s="165" t="s">
        <v>88</v>
      </c>
      <c r="B4357" s="165"/>
      <c r="C4357" s="166">
        <v>45680</v>
      </c>
      <c r="D4357">
        <v>-595966.46</v>
      </c>
    </row>
    <row r="4358" spans="1:4" x14ac:dyDescent="0.35">
      <c r="A4358" s="165" t="s">
        <v>88</v>
      </c>
      <c r="B4358" s="165"/>
      <c r="C4358" s="166">
        <v>45711</v>
      </c>
      <c r="D4358">
        <v>-517148.88</v>
      </c>
    </row>
    <row r="4359" spans="1:4" x14ac:dyDescent="0.35">
      <c r="A4359" s="165" t="s">
        <v>88</v>
      </c>
      <c r="B4359" s="165"/>
      <c r="C4359" s="166">
        <v>45739</v>
      </c>
      <c r="D4359">
        <v>-613673.94999999995</v>
      </c>
    </row>
    <row r="4360" spans="1:4" x14ac:dyDescent="0.35">
      <c r="A4360" s="165" t="s">
        <v>88</v>
      </c>
      <c r="B4360" s="165"/>
      <c r="C4360" s="166">
        <v>45770</v>
      </c>
      <c r="D4360">
        <v>-646868.13</v>
      </c>
    </row>
    <row r="4361" spans="1:4" x14ac:dyDescent="0.35">
      <c r="A4361" s="165" t="s">
        <v>88</v>
      </c>
      <c r="B4361" s="165"/>
      <c r="C4361" s="166">
        <v>45800</v>
      </c>
      <c r="D4361">
        <v>-543855.13</v>
      </c>
    </row>
    <row r="4362" spans="1:4" x14ac:dyDescent="0.35">
      <c r="A4362" s="165" t="s">
        <v>88</v>
      </c>
      <c r="B4362" s="165"/>
      <c r="C4362" s="166">
        <v>45831</v>
      </c>
      <c r="D4362">
        <v>-672970.09</v>
      </c>
    </row>
    <row r="4363" spans="1:4" x14ac:dyDescent="0.35">
      <c r="A4363" s="165" t="s">
        <v>88</v>
      </c>
      <c r="B4363" s="165"/>
      <c r="C4363" s="166">
        <v>45861</v>
      </c>
      <c r="D4363">
        <v>-591168.35000000009</v>
      </c>
    </row>
    <row r="4364" spans="1:4" x14ac:dyDescent="0.35">
      <c r="A4364" s="165" t="s">
        <v>88</v>
      </c>
      <c r="B4364" s="165"/>
      <c r="C4364" s="166">
        <v>45892</v>
      </c>
      <c r="D4364">
        <v>-761061.55999999994</v>
      </c>
    </row>
    <row r="4365" spans="1:4" x14ac:dyDescent="0.35">
      <c r="A4365" s="165" t="s">
        <v>88</v>
      </c>
      <c r="B4365" s="165"/>
      <c r="C4365" s="166">
        <v>45923</v>
      </c>
      <c r="D4365">
        <v>-763583.13000000012</v>
      </c>
    </row>
    <row r="4366" spans="1:4" x14ac:dyDescent="0.35">
      <c r="A4366" s="165" t="s">
        <v>88</v>
      </c>
      <c r="B4366" s="165"/>
      <c r="C4366" s="166">
        <v>45953</v>
      </c>
      <c r="D4366">
        <v>-682804.79</v>
      </c>
    </row>
    <row r="4367" spans="1:4" x14ac:dyDescent="0.35">
      <c r="A4367" s="165" t="s">
        <v>88</v>
      </c>
      <c r="B4367" s="165"/>
      <c r="C4367" s="166">
        <v>45984</v>
      </c>
      <c r="D4367">
        <v>-324085.47999999992</v>
      </c>
    </row>
    <row r="4368" spans="1:4" x14ac:dyDescent="0.35">
      <c r="A4368" s="165" t="s">
        <v>88</v>
      </c>
      <c r="B4368" s="165"/>
      <c r="C4368" s="166">
        <v>46014</v>
      </c>
      <c r="D4368">
        <v>-428412.73</v>
      </c>
    </row>
    <row r="4369" spans="1:4" x14ac:dyDescent="0.35">
      <c r="A4369" s="165" t="s">
        <v>88</v>
      </c>
      <c r="B4369" s="165"/>
      <c r="C4369" s="166">
        <v>45681</v>
      </c>
      <c r="D4369">
        <v>-469423.60000000015</v>
      </c>
    </row>
    <row r="4370" spans="1:4" x14ac:dyDescent="0.35">
      <c r="A4370" s="165" t="s">
        <v>88</v>
      </c>
      <c r="B4370" s="165"/>
      <c r="C4370" s="166">
        <v>45712</v>
      </c>
      <c r="D4370">
        <v>-490346.86999999988</v>
      </c>
    </row>
    <row r="4371" spans="1:4" x14ac:dyDescent="0.35">
      <c r="A4371" s="165" t="s">
        <v>88</v>
      </c>
      <c r="B4371" s="165"/>
      <c r="C4371" s="166">
        <v>45740</v>
      </c>
      <c r="D4371">
        <v>-569732.87</v>
      </c>
    </row>
    <row r="4372" spans="1:4" x14ac:dyDescent="0.35">
      <c r="A4372" s="165" t="s">
        <v>88</v>
      </c>
      <c r="B4372" s="165"/>
      <c r="C4372" s="166">
        <v>45771</v>
      </c>
      <c r="D4372">
        <v>-409452.29</v>
      </c>
    </row>
    <row r="4373" spans="1:4" x14ac:dyDescent="0.35">
      <c r="A4373" s="165" t="s">
        <v>88</v>
      </c>
      <c r="B4373" s="165"/>
      <c r="C4373" s="166">
        <v>45801</v>
      </c>
      <c r="D4373">
        <v>-529942.26</v>
      </c>
    </row>
    <row r="4374" spans="1:4" x14ac:dyDescent="0.35">
      <c r="A4374" s="165" t="s">
        <v>88</v>
      </c>
      <c r="B4374" s="165"/>
      <c r="C4374" s="166">
        <v>45832</v>
      </c>
      <c r="D4374">
        <v>-334232.92999999993</v>
      </c>
    </row>
    <row r="4375" spans="1:4" x14ac:dyDescent="0.35">
      <c r="A4375" s="165" t="s">
        <v>88</v>
      </c>
      <c r="B4375" s="165"/>
      <c r="C4375" s="166">
        <v>45862</v>
      </c>
      <c r="D4375">
        <v>-382387.20999999996</v>
      </c>
    </row>
    <row r="4376" spans="1:4" x14ac:dyDescent="0.35">
      <c r="A4376" s="165" t="s">
        <v>88</v>
      </c>
      <c r="B4376" s="165"/>
      <c r="C4376" s="166">
        <v>45893</v>
      </c>
      <c r="D4376">
        <v>-478885.80999999994</v>
      </c>
    </row>
    <row r="4377" spans="1:4" x14ac:dyDescent="0.35">
      <c r="A4377" s="165" t="s">
        <v>88</v>
      </c>
      <c r="B4377" s="165"/>
      <c r="C4377" s="166">
        <v>45924</v>
      </c>
      <c r="D4377">
        <v>-525119.22</v>
      </c>
    </row>
    <row r="4378" spans="1:4" x14ac:dyDescent="0.35">
      <c r="A4378" s="165" t="s">
        <v>88</v>
      </c>
      <c r="B4378" s="165"/>
      <c r="C4378" s="166">
        <v>45954</v>
      </c>
      <c r="D4378">
        <v>-328097.27999999997</v>
      </c>
    </row>
    <row r="4379" spans="1:4" x14ac:dyDescent="0.35">
      <c r="A4379" s="165" t="s">
        <v>88</v>
      </c>
      <c r="B4379" s="165"/>
      <c r="C4379" s="166">
        <v>45985</v>
      </c>
      <c r="D4379">
        <v>-427002.04</v>
      </c>
    </row>
    <row r="4380" spans="1:4" x14ac:dyDescent="0.35">
      <c r="A4380" s="165" t="s">
        <v>88</v>
      </c>
      <c r="B4380" s="165"/>
      <c r="C4380" s="166">
        <v>46015</v>
      </c>
      <c r="D4380">
        <v>-550585.19999999995</v>
      </c>
    </row>
    <row r="4381" spans="1:4" x14ac:dyDescent="0.35">
      <c r="A4381" s="165" t="s">
        <v>88</v>
      </c>
      <c r="B4381" s="165"/>
      <c r="C4381" s="166">
        <v>45682</v>
      </c>
      <c r="D4381">
        <v>-651857.95999999985</v>
      </c>
    </row>
    <row r="4382" spans="1:4" x14ac:dyDescent="0.35">
      <c r="A4382" s="165" t="s">
        <v>88</v>
      </c>
      <c r="B4382" s="165"/>
      <c r="C4382" s="166">
        <v>45713</v>
      </c>
      <c r="D4382">
        <v>-645073.06999999995</v>
      </c>
    </row>
    <row r="4383" spans="1:4" x14ac:dyDescent="0.35">
      <c r="A4383" s="165" t="s">
        <v>88</v>
      </c>
      <c r="B4383" s="165"/>
      <c r="C4383" s="166">
        <v>45741</v>
      </c>
      <c r="D4383">
        <v>-755084.33</v>
      </c>
    </row>
    <row r="4384" spans="1:4" x14ac:dyDescent="0.35">
      <c r="A4384" s="165" t="s">
        <v>88</v>
      </c>
      <c r="B4384" s="165"/>
      <c r="C4384" s="166">
        <v>45772</v>
      </c>
      <c r="D4384">
        <v>-466525.03999999992</v>
      </c>
    </row>
    <row r="4385" spans="1:4" x14ac:dyDescent="0.35">
      <c r="A4385" s="165" t="s">
        <v>88</v>
      </c>
      <c r="B4385" s="165"/>
      <c r="C4385" s="166">
        <v>45802</v>
      </c>
      <c r="D4385">
        <v>-395573.81720422715</v>
      </c>
    </row>
    <row r="4386" spans="1:4" x14ac:dyDescent="0.35">
      <c r="A4386" s="165" t="s">
        <v>88</v>
      </c>
      <c r="B4386" s="165"/>
      <c r="C4386" s="166">
        <v>45833</v>
      </c>
      <c r="D4386">
        <v>-482088.94091816765</v>
      </c>
    </row>
    <row r="4387" spans="1:4" x14ac:dyDescent="0.35">
      <c r="A4387" s="165" t="s">
        <v>88</v>
      </c>
      <c r="B4387" s="165"/>
      <c r="C4387" s="166">
        <v>45863</v>
      </c>
      <c r="D4387">
        <v>-483943.5516546616</v>
      </c>
    </row>
    <row r="4388" spans="1:4" x14ac:dyDescent="0.35">
      <c r="A4388" s="165" t="s">
        <v>88</v>
      </c>
      <c r="B4388" s="165"/>
      <c r="C4388" s="166">
        <v>45894</v>
      </c>
      <c r="D4388">
        <v>-697175.86845043837</v>
      </c>
    </row>
    <row r="4389" spans="1:4" x14ac:dyDescent="0.35">
      <c r="A4389" s="165" t="s">
        <v>88</v>
      </c>
      <c r="B4389" s="165"/>
      <c r="C4389" s="166">
        <v>45925</v>
      </c>
      <c r="D4389">
        <v>-734032.03712301946</v>
      </c>
    </row>
    <row r="4390" spans="1:4" x14ac:dyDescent="0.35">
      <c r="A4390" s="165" t="s">
        <v>88</v>
      </c>
      <c r="B4390" s="165"/>
      <c r="C4390" s="166">
        <v>45955</v>
      </c>
      <c r="D4390">
        <v>-438681.011896262</v>
      </c>
    </row>
    <row r="4391" spans="1:4" x14ac:dyDescent="0.35">
      <c r="A4391" s="165" t="s">
        <v>88</v>
      </c>
      <c r="B4391" s="165"/>
      <c r="C4391" s="166">
        <v>45986</v>
      </c>
      <c r="D4391">
        <v>-536626.34320223855</v>
      </c>
    </row>
    <row r="4392" spans="1:4" x14ac:dyDescent="0.35">
      <c r="A4392" s="165" t="s">
        <v>88</v>
      </c>
      <c r="B4392" s="165"/>
      <c r="C4392" s="166">
        <v>46016</v>
      </c>
      <c r="D4392">
        <v>-603721.68440341495</v>
      </c>
    </row>
    <row r="4393" spans="1:4" x14ac:dyDescent="0.35">
      <c r="A4393" s="165" t="s">
        <v>88</v>
      </c>
      <c r="B4393" s="165"/>
      <c r="C4393" s="166">
        <v>45683</v>
      </c>
      <c r="D4393">
        <v>-442628.46817415877</v>
      </c>
    </row>
    <row r="4394" spans="1:4" x14ac:dyDescent="0.35">
      <c r="A4394" s="165" t="s">
        <v>88</v>
      </c>
      <c r="B4394" s="165"/>
      <c r="C4394" s="166">
        <v>45714</v>
      </c>
      <c r="D4394">
        <v>-534625.72867183236</v>
      </c>
    </row>
    <row r="4395" spans="1:4" x14ac:dyDescent="0.35">
      <c r="A4395" s="165" t="s">
        <v>88</v>
      </c>
      <c r="B4395" s="165"/>
      <c r="C4395" s="166">
        <v>45742</v>
      </c>
      <c r="D4395">
        <v>-669501.9787447094</v>
      </c>
    </row>
    <row r="4396" spans="1:4" x14ac:dyDescent="0.35">
      <c r="A4396" s="165" t="s">
        <v>88</v>
      </c>
      <c r="B4396" s="165"/>
      <c r="C4396" s="166">
        <v>45773</v>
      </c>
      <c r="D4396">
        <v>-368101.93011800159</v>
      </c>
    </row>
    <row r="4397" spans="1:4" x14ac:dyDescent="0.35">
      <c r="A4397" s="165" t="s">
        <v>88</v>
      </c>
      <c r="B4397" s="165"/>
      <c r="C4397" s="166">
        <v>45803</v>
      </c>
      <c r="D4397">
        <v>-485550.00049085106</v>
      </c>
    </row>
    <row r="4398" spans="1:4" x14ac:dyDescent="0.35">
      <c r="A4398" s="165" t="s">
        <v>88</v>
      </c>
      <c r="B4398" s="165"/>
      <c r="C4398" s="166">
        <v>45834</v>
      </c>
      <c r="D4398">
        <v>-575913.73991676362</v>
      </c>
    </row>
    <row r="4399" spans="1:4" x14ac:dyDescent="0.35">
      <c r="A4399" s="165" t="s">
        <v>88</v>
      </c>
      <c r="B4399" s="165"/>
      <c r="C4399" s="166">
        <v>45864</v>
      </c>
      <c r="D4399">
        <v>-640242.58536423894</v>
      </c>
    </row>
    <row r="4400" spans="1:4" x14ac:dyDescent="0.35">
      <c r="A4400" s="165" t="s">
        <v>88</v>
      </c>
      <c r="B4400" s="165"/>
      <c r="C4400" s="166">
        <v>45895</v>
      </c>
      <c r="D4400">
        <v>-917994.60726596636</v>
      </c>
    </row>
    <row r="4401" spans="1:4" x14ac:dyDescent="0.35">
      <c r="A4401" s="165" t="s">
        <v>88</v>
      </c>
      <c r="B4401" s="165"/>
      <c r="C4401" s="166">
        <v>45926</v>
      </c>
      <c r="D4401">
        <v>-671038.28289691685</v>
      </c>
    </row>
    <row r="4402" spans="1:4" x14ac:dyDescent="0.35">
      <c r="A4402" s="165" t="s">
        <v>88</v>
      </c>
      <c r="B4402" s="165"/>
      <c r="C4402" s="166">
        <v>45956</v>
      </c>
      <c r="D4402">
        <v>-540349.18395706383</v>
      </c>
    </row>
    <row r="4403" spans="1:4" x14ac:dyDescent="0.35">
      <c r="A4403" s="165" t="s">
        <v>88</v>
      </c>
      <c r="B4403" s="165"/>
      <c r="C4403" s="166">
        <v>45987</v>
      </c>
      <c r="D4403">
        <v>-685889.66733773961</v>
      </c>
    </row>
    <row r="4404" spans="1:4" x14ac:dyDescent="0.35">
      <c r="A4404" s="165" t="s">
        <v>88</v>
      </c>
      <c r="B4404" s="165"/>
      <c r="C4404" s="166">
        <v>46017</v>
      </c>
      <c r="D4404">
        <v>-786038.62580392172</v>
      </c>
    </row>
    <row r="4405" spans="1:4" x14ac:dyDescent="0.35">
      <c r="A4405" s="165" t="s">
        <v>88</v>
      </c>
      <c r="B4405" s="165"/>
      <c r="C4405" s="166">
        <v>45684</v>
      </c>
      <c r="D4405">
        <v>-750375.49722456944</v>
      </c>
    </row>
    <row r="4406" spans="1:4" x14ac:dyDescent="0.35">
      <c r="A4406" s="165" t="s">
        <v>88</v>
      </c>
      <c r="B4406" s="165"/>
      <c r="C4406" s="166">
        <v>45715</v>
      </c>
      <c r="D4406">
        <v>-867645.13601383299</v>
      </c>
    </row>
    <row r="4407" spans="1:4" x14ac:dyDescent="0.35">
      <c r="A4407" s="165" t="s">
        <v>88</v>
      </c>
      <c r="B4407" s="165"/>
      <c r="C4407" s="166">
        <v>45743</v>
      </c>
      <c r="D4407">
        <v>-803014.25846398587</v>
      </c>
    </row>
    <row r="4408" spans="1:4" x14ac:dyDescent="0.35">
      <c r="A4408" s="165" t="s">
        <v>88</v>
      </c>
      <c r="B4408" s="165"/>
      <c r="C4408" s="166">
        <v>45774</v>
      </c>
      <c r="D4408">
        <v>-721001.05857959785</v>
      </c>
    </row>
    <row r="4409" spans="1:4" x14ac:dyDescent="0.35">
      <c r="A4409" s="165" t="s">
        <v>88</v>
      </c>
      <c r="B4409" s="165"/>
      <c r="C4409" s="166">
        <v>45804</v>
      </c>
      <c r="D4409">
        <v>-857234.31415097776</v>
      </c>
    </row>
    <row r="4410" spans="1:4" x14ac:dyDescent="0.35">
      <c r="A4410" s="165" t="s">
        <v>88</v>
      </c>
      <c r="B4410" s="165"/>
      <c r="C4410" s="166">
        <v>45835</v>
      </c>
      <c r="D4410">
        <v>-976154.9827549149</v>
      </c>
    </row>
    <row r="4411" spans="1:4" x14ac:dyDescent="0.35">
      <c r="A4411" s="165" t="s">
        <v>88</v>
      </c>
      <c r="B4411" s="165"/>
      <c r="C4411" s="166">
        <v>45865</v>
      </c>
      <c r="D4411">
        <v>-1043041.9214030599</v>
      </c>
    </row>
    <row r="4412" spans="1:4" x14ac:dyDescent="0.35">
      <c r="A4412" s="165" t="s">
        <v>88</v>
      </c>
      <c r="B4412" s="165"/>
      <c r="C4412" s="166">
        <v>45896</v>
      </c>
      <c r="D4412">
        <v>-1370785.0975387669</v>
      </c>
    </row>
    <row r="4413" spans="1:4" x14ac:dyDescent="0.35">
      <c r="A4413" s="165" t="s">
        <v>88</v>
      </c>
      <c r="B4413" s="165"/>
      <c r="C4413" s="166">
        <v>45927</v>
      </c>
      <c r="D4413">
        <v>-1095952.139436485</v>
      </c>
    </row>
    <row r="4414" spans="1:4" x14ac:dyDescent="0.35">
      <c r="A4414" s="165" t="s">
        <v>88</v>
      </c>
      <c r="B4414" s="165"/>
      <c r="C4414" s="166">
        <v>45957</v>
      </c>
      <c r="D4414">
        <v>-935022.12928620446</v>
      </c>
    </row>
    <row r="4415" spans="1:4" x14ac:dyDescent="0.35">
      <c r="A4415" s="165" t="s">
        <v>88</v>
      </c>
      <c r="B4415" s="165"/>
      <c r="C4415" s="166">
        <v>45988</v>
      </c>
      <c r="D4415">
        <v>-1113916.3470734241</v>
      </c>
    </row>
    <row r="4416" spans="1:4" x14ac:dyDescent="0.35">
      <c r="A4416" s="165" t="s">
        <v>88</v>
      </c>
      <c r="B4416" s="165"/>
      <c r="C4416" s="166">
        <v>46018</v>
      </c>
      <c r="D4416">
        <v>-1236118.3470648543</v>
      </c>
    </row>
    <row r="4417" spans="1:4" x14ac:dyDescent="0.35">
      <c r="A4417" s="165" t="s">
        <v>89</v>
      </c>
      <c r="B4417" s="165" t="s">
        <v>90</v>
      </c>
      <c r="C4417" s="166">
        <v>45676</v>
      </c>
      <c r="D4417">
        <v>-128000</v>
      </c>
    </row>
    <row r="4418" spans="1:4" x14ac:dyDescent="0.35">
      <c r="A4418" s="165" t="s">
        <v>89</v>
      </c>
      <c r="B4418" s="165" t="s">
        <v>90</v>
      </c>
      <c r="C4418" s="166">
        <v>45707</v>
      </c>
      <c r="D4418">
        <v>-128000</v>
      </c>
    </row>
    <row r="4419" spans="1:4" x14ac:dyDescent="0.35">
      <c r="A4419" s="165" t="s">
        <v>89</v>
      </c>
      <c r="B4419" s="165" t="s">
        <v>90</v>
      </c>
      <c r="C4419" s="166">
        <v>45735</v>
      </c>
      <c r="D4419">
        <v>-128000</v>
      </c>
    </row>
    <row r="4420" spans="1:4" x14ac:dyDescent="0.35">
      <c r="A4420" s="165" t="s">
        <v>89</v>
      </c>
      <c r="B4420" s="165" t="s">
        <v>90</v>
      </c>
      <c r="C4420" s="166">
        <v>45766</v>
      </c>
      <c r="D4420">
        <v>-128000</v>
      </c>
    </row>
    <row r="4421" spans="1:4" x14ac:dyDescent="0.35">
      <c r="A4421" s="165" t="s">
        <v>89</v>
      </c>
      <c r="B4421" s="165" t="s">
        <v>90</v>
      </c>
      <c r="C4421" s="166">
        <v>45796</v>
      </c>
      <c r="D4421">
        <v>-128000</v>
      </c>
    </row>
    <row r="4422" spans="1:4" x14ac:dyDescent="0.35">
      <c r="A4422" s="165" t="s">
        <v>89</v>
      </c>
      <c r="B4422" s="165" t="s">
        <v>90</v>
      </c>
      <c r="C4422" s="166">
        <v>45827</v>
      </c>
      <c r="D4422">
        <v>-128000</v>
      </c>
    </row>
    <row r="4423" spans="1:4" x14ac:dyDescent="0.35">
      <c r="A4423" s="165" t="s">
        <v>89</v>
      </c>
      <c r="B4423" s="165" t="s">
        <v>90</v>
      </c>
      <c r="C4423" s="166">
        <v>45857</v>
      </c>
      <c r="D4423">
        <v>-128000</v>
      </c>
    </row>
    <row r="4424" spans="1:4" x14ac:dyDescent="0.35">
      <c r="A4424" s="165" t="s">
        <v>89</v>
      </c>
      <c r="B4424" s="165" t="s">
        <v>90</v>
      </c>
      <c r="C4424" s="166">
        <v>45888</v>
      </c>
      <c r="D4424">
        <v>-128000</v>
      </c>
    </row>
    <row r="4425" spans="1:4" x14ac:dyDescent="0.35">
      <c r="A4425" s="165" t="s">
        <v>89</v>
      </c>
      <c r="B4425" s="165" t="s">
        <v>90</v>
      </c>
      <c r="C4425" s="166">
        <v>45919</v>
      </c>
      <c r="D4425">
        <v>-128000</v>
      </c>
    </row>
    <row r="4426" spans="1:4" x14ac:dyDescent="0.35">
      <c r="A4426" s="165" t="s">
        <v>89</v>
      </c>
      <c r="B4426" s="165" t="s">
        <v>90</v>
      </c>
      <c r="C4426" s="166">
        <v>45949</v>
      </c>
      <c r="D4426">
        <v>-128000</v>
      </c>
    </row>
    <row r="4427" spans="1:4" x14ac:dyDescent="0.35">
      <c r="A4427" s="165" t="s">
        <v>89</v>
      </c>
      <c r="B4427" s="165" t="s">
        <v>90</v>
      </c>
      <c r="C4427" s="166">
        <v>45980</v>
      </c>
      <c r="D4427">
        <v>-128000</v>
      </c>
    </row>
    <row r="4428" spans="1:4" x14ac:dyDescent="0.35">
      <c r="A4428" s="165" t="s">
        <v>89</v>
      </c>
      <c r="B4428" s="165" t="s">
        <v>90</v>
      </c>
      <c r="C4428" s="166">
        <v>46010</v>
      </c>
      <c r="D4428">
        <v>-128000</v>
      </c>
    </row>
    <row r="4429" spans="1:4" x14ac:dyDescent="0.35">
      <c r="A4429" s="165" t="s">
        <v>89</v>
      </c>
      <c r="B4429" s="165" t="s">
        <v>90</v>
      </c>
      <c r="C4429" s="166">
        <v>45677</v>
      </c>
      <c r="D4429">
        <v>-128000</v>
      </c>
    </row>
    <row r="4430" spans="1:4" x14ac:dyDescent="0.35">
      <c r="A4430" s="165" t="s">
        <v>89</v>
      </c>
      <c r="B4430" s="165" t="s">
        <v>90</v>
      </c>
      <c r="C4430" s="166">
        <v>45708</v>
      </c>
      <c r="D4430">
        <v>-128000</v>
      </c>
    </row>
    <row r="4431" spans="1:4" x14ac:dyDescent="0.35">
      <c r="A4431" s="165" t="s">
        <v>89</v>
      </c>
      <c r="B4431" s="165" t="s">
        <v>90</v>
      </c>
      <c r="C4431" s="166">
        <v>45736</v>
      </c>
      <c r="D4431">
        <v>-128000</v>
      </c>
    </row>
    <row r="4432" spans="1:4" x14ac:dyDescent="0.35">
      <c r="A4432" s="165" t="s">
        <v>89</v>
      </c>
      <c r="B4432" s="165" t="s">
        <v>90</v>
      </c>
      <c r="C4432" s="166">
        <v>45767</v>
      </c>
      <c r="D4432">
        <v>-128000</v>
      </c>
    </row>
    <row r="4433" spans="1:4" x14ac:dyDescent="0.35">
      <c r="A4433" s="165" t="s">
        <v>89</v>
      </c>
      <c r="B4433" s="165" t="s">
        <v>90</v>
      </c>
      <c r="C4433" s="166">
        <v>45797</v>
      </c>
      <c r="D4433">
        <v>-128000</v>
      </c>
    </row>
    <row r="4434" spans="1:4" x14ac:dyDescent="0.35">
      <c r="A4434" s="165" t="s">
        <v>89</v>
      </c>
      <c r="B4434" s="165" t="s">
        <v>90</v>
      </c>
      <c r="C4434" s="166">
        <v>45828</v>
      </c>
      <c r="D4434">
        <v>-128000</v>
      </c>
    </row>
    <row r="4435" spans="1:4" x14ac:dyDescent="0.35">
      <c r="A4435" s="165" t="s">
        <v>89</v>
      </c>
      <c r="B4435" s="165" t="s">
        <v>90</v>
      </c>
      <c r="C4435" s="166">
        <v>45858</v>
      </c>
      <c r="D4435">
        <v>-128000</v>
      </c>
    </row>
    <row r="4436" spans="1:4" x14ac:dyDescent="0.35">
      <c r="A4436" s="165" t="s">
        <v>89</v>
      </c>
      <c r="B4436" s="165" t="s">
        <v>90</v>
      </c>
      <c r="C4436" s="166">
        <v>45889</v>
      </c>
      <c r="D4436">
        <v>-128000</v>
      </c>
    </row>
    <row r="4437" spans="1:4" x14ac:dyDescent="0.35">
      <c r="A4437" s="165" t="s">
        <v>89</v>
      </c>
      <c r="B4437" s="165" t="s">
        <v>90</v>
      </c>
      <c r="C4437" s="166">
        <v>45920</v>
      </c>
      <c r="D4437">
        <v>-128000</v>
      </c>
    </row>
    <row r="4438" spans="1:4" x14ac:dyDescent="0.35">
      <c r="A4438" s="165" t="s">
        <v>89</v>
      </c>
      <c r="B4438" s="165" t="s">
        <v>90</v>
      </c>
      <c r="C4438" s="166">
        <v>45950</v>
      </c>
      <c r="D4438">
        <v>-128000</v>
      </c>
    </row>
    <row r="4439" spans="1:4" x14ac:dyDescent="0.35">
      <c r="A4439" s="165" t="s">
        <v>89</v>
      </c>
      <c r="B4439" s="165" t="s">
        <v>90</v>
      </c>
      <c r="C4439" s="166">
        <v>45981</v>
      </c>
      <c r="D4439">
        <v>-128000</v>
      </c>
    </row>
    <row r="4440" spans="1:4" x14ac:dyDescent="0.35">
      <c r="A4440" s="165" t="s">
        <v>89</v>
      </c>
      <c r="B4440" s="165" t="s">
        <v>90</v>
      </c>
      <c r="C4440" s="166">
        <v>46011</v>
      </c>
      <c r="D4440">
        <v>-128000</v>
      </c>
    </row>
    <row r="4441" spans="1:4" x14ac:dyDescent="0.35">
      <c r="A4441" s="165" t="s">
        <v>89</v>
      </c>
      <c r="B4441" s="165" t="s">
        <v>90</v>
      </c>
      <c r="C4441" s="166">
        <v>45678</v>
      </c>
      <c r="D4441">
        <v>-128000</v>
      </c>
    </row>
    <row r="4442" spans="1:4" x14ac:dyDescent="0.35">
      <c r="A4442" s="165" t="s">
        <v>89</v>
      </c>
      <c r="B4442" s="165" t="s">
        <v>90</v>
      </c>
      <c r="C4442" s="166">
        <v>45709</v>
      </c>
      <c r="D4442">
        <v>-128000</v>
      </c>
    </row>
    <row r="4443" spans="1:4" x14ac:dyDescent="0.35">
      <c r="A4443" s="165" t="s">
        <v>89</v>
      </c>
      <c r="B4443" s="165" t="s">
        <v>90</v>
      </c>
      <c r="C4443" s="166">
        <v>45737</v>
      </c>
      <c r="D4443">
        <v>-128000</v>
      </c>
    </row>
    <row r="4444" spans="1:4" x14ac:dyDescent="0.35">
      <c r="A4444" s="165" t="s">
        <v>89</v>
      </c>
      <c r="B4444" s="165" t="s">
        <v>90</v>
      </c>
      <c r="C4444" s="166">
        <v>45768</v>
      </c>
      <c r="D4444">
        <v>-128000</v>
      </c>
    </row>
    <row r="4445" spans="1:4" x14ac:dyDescent="0.35">
      <c r="A4445" s="165" t="s">
        <v>89</v>
      </c>
      <c r="B4445" s="165" t="s">
        <v>90</v>
      </c>
      <c r="C4445" s="166">
        <v>45798</v>
      </c>
      <c r="D4445">
        <v>-128000</v>
      </c>
    </row>
    <row r="4446" spans="1:4" x14ac:dyDescent="0.35">
      <c r="A4446" s="165" t="s">
        <v>89</v>
      </c>
      <c r="B4446" s="165" t="s">
        <v>90</v>
      </c>
      <c r="C4446" s="166">
        <v>45829</v>
      </c>
      <c r="D4446">
        <v>-128000</v>
      </c>
    </row>
    <row r="4447" spans="1:4" x14ac:dyDescent="0.35">
      <c r="A4447" s="165" t="s">
        <v>89</v>
      </c>
      <c r="B4447" s="165" t="s">
        <v>90</v>
      </c>
      <c r="C4447" s="166">
        <v>45859</v>
      </c>
      <c r="D4447">
        <v>-128000</v>
      </c>
    </row>
    <row r="4448" spans="1:4" x14ac:dyDescent="0.35">
      <c r="A4448" s="165" t="s">
        <v>89</v>
      </c>
      <c r="B4448" s="165" t="s">
        <v>90</v>
      </c>
      <c r="C4448" s="166">
        <v>45890</v>
      </c>
      <c r="D4448">
        <v>-128000</v>
      </c>
    </row>
    <row r="4449" spans="1:4" x14ac:dyDescent="0.35">
      <c r="A4449" s="165" t="s">
        <v>89</v>
      </c>
      <c r="B4449" s="165" t="s">
        <v>90</v>
      </c>
      <c r="C4449" s="166">
        <v>45921</v>
      </c>
      <c r="D4449">
        <v>-128000</v>
      </c>
    </row>
    <row r="4450" spans="1:4" x14ac:dyDescent="0.35">
      <c r="A4450" s="165" t="s">
        <v>89</v>
      </c>
      <c r="B4450" s="165" t="s">
        <v>90</v>
      </c>
      <c r="C4450" s="166">
        <v>45951</v>
      </c>
      <c r="D4450">
        <v>-128000</v>
      </c>
    </row>
    <row r="4451" spans="1:4" x14ac:dyDescent="0.35">
      <c r="A4451" s="165" t="s">
        <v>89</v>
      </c>
      <c r="B4451" s="165" t="s">
        <v>90</v>
      </c>
      <c r="C4451" s="166">
        <v>45991</v>
      </c>
      <c r="D4451">
        <v>-128000</v>
      </c>
    </row>
    <row r="4452" spans="1:4" x14ac:dyDescent="0.35">
      <c r="A4452" s="165" t="s">
        <v>89</v>
      </c>
      <c r="B4452" s="165" t="s">
        <v>90</v>
      </c>
      <c r="C4452" s="166">
        <v>46022</v>
      </c>
      <c r="D4452">
        <v>-128000</v>
      </c>
    </row>
    <row r="4453" spans="1:4" x14ac:dyDescent="0.35">
      <c r="A4453" s="165" t="s">
        <v>89</v>
      </c>
      <c r="B4453" s="165" t="s">
        <v>90</v>
      </c>
      <c r="C4453" s="166">
        <v>45679</v>
      </c>
      <c r="D4453">
        <v>-128000</v>
      </c>
    </row>
    <row r="4454" spans="1:4" x14ac:dyDescent="0.35">
      <c r="A4454" s="165" t="s">
        <v>89</v>
      </c>
      <c r="B4454" s="165" t="s">
        <v>90</v>
      </c>
      <c r="C4454" s="166">
        <v>45710</v>
      </c>
      <c r="D4454">
        <v>-128000</v>
      </c>
    </row>
    <row r="4455" spans="1:4" x14ac:dyDescent="0.35">
      <c r="A4455" s="165" t="s">
        <v>89</v>
      </c>
      <c r="B4455" s="165" t="s">
        <v>90</v>
      </c>
      <c r="C4455" s="166">
        <v>45738</v>
      </c>
      <c r="D4455">
        <v>-128000</v>
      </c>
    </row>
    <row r="4456" spans="1:4" x14ac:dyDescent="0.35">
      <c r="A4456" s="165" t="s">
        <v>89</v>
      </c>
      <c r="B4456" s="165" t="s">
        <v>90</v>
      </c>
      <c r="C4456" s="166">
        <v>45769</v>
      </c>
      <c r="D4456">
        <v>-128000</v>
      </c>
    </row>
    <row r="4457" spans="1:4" x14ac:dyDescent="0.35">
      <c r="A4457" s="165" t="s">
        <v>89</v>
      </c>
      <c r="B4457" s="165" t="s">
        <v>90</v>
      </c>
      <c r="C4457" s="166">
        <v>45799</v>
      </c>
      <c r="D4457">
        <v>-128000</v>
      </c>
    </row>
    <row r="4458" spans="1:4" x14ac:dyDescent="0.35">
      <c r="A4458" s="165" t="s">
        <v>89</v>
      </c>
      <c r="B4458" s="165" t="s">
        <v>90</v>
      </c>
      <c r="C4458" s="166">
        <v>45830</v>
      </c>
      <c r="D4458">
        <v>-128000</v>
      </c>
    </row>
    <row r="4459" spans="1:4" x14ac:dyDescent="0.35">
      <c r="A4459" s="165" t="s">
        <v>89</v>
      </c>
      <c r="B4459" s="165" t="s">
        <v>90</v>
      </c>
      <c r="C4459" s="166">
        <v>45860</v>
      </c>
      <c r="D4459">
        <v>-128000</v>
      </c>
    </row>
    <row r="4460" spans="1:4" x14ac:dyDescent="0.35">
      <c r="A4460" s="165" t="s">
        <v>89</v>
      </c>
      <c r="B4460" s="165" t="s">
        <v>90</v>
      </c>
      <c r="C4460" s="166">
        <v>45891</v>
      </c>
      <c r="D4460">
        <v>-128000</v>
      </c>
    </row>
    <row r="4461" spans="1:4" x14ac:dyDescent="0.35">
      <c r="A4461" s="165" t="s">
        <v>89</v>
      </c>
      <c r="B4461" s="165" t="s">
        <v>90</v>
      </c>
      <c r="C4461" s="166">
        <v>45922</v>
      </c>
      <c r="D4461">
        <v>-128000</v>
      </c>
    </row>
    <row r="4462" spans="1:4" x14ac:dyDescent="0.35">
      <c r="A4462" s="165" t="s">
        <v>89</v>
      </c>
      <c r="B4462" s="165" t="s">
        <v>90</v>
      </c>
      <c r="C4462" s="166">
        <v>45952</v>
      </c>
      <c r="D4462">
        <v>-128000</v>
      </c>
    </row>
    <row r="4463" spans="1:4" x14ac:dyDescent="0.35">
      <c r="A4463" s="165" t="s">
        <v>89</v>
      </c>
      <c r="B4463" s="165" t="s">
        <v>90</v>
      </c>
      <c r="C4463" s="166">
        <v>45983</v>
      </c>
      <c r="D4463">
        <v>-128000</v>
      </c>
    </row>
    <row r="4464" spans="1:4" x14ac:dyDescent="0.35">
      <c r="A4464" s="165" t="s">
        <v>89</v>
      </c>
      <c r="B4464" s="165" t="s">
        <v>90</v>
      </c>
      <c r="C4464" s="166">
        <v>46013</v>
      </c>
      <c r="D4464">
        <v>-128000</v>
      </c>
    </row>
    <row r="4465" spans="1:4" x14ac:dyDescent="0.35">
      <c r="A4465" s="165" t="s">
        <v>89</v>
      </c>
      <c r="B4465" s="165" t="s">
        <v>90</v>
      </c>
      <c r="C4465" s="166">
        <v>45680</v>
      </c>
      <c r="D4465">
        <v>-128000</v>
      </c>
    </row>
    <row r="4466" spans="1:4" x14ac:dyDescent="0.35">
      <c r="A4466" s="165" t="s">
        <v>89</v>
      </c>
      <c r="B4466" s="165" t="s">
        <v>90</v>
      </c>
      <c r="C4466" s="166">
        <v>45711</v>
      </c>
      <c r="D4466">
        <v>-128000</v>
      </c>
    </row>
    <row r="4467" spans="1:4" x14ac:dyDescent="0.35">
      <c r="A4467" s="165" t="s">
        <v>89</v>
      </c>
      <c r="B4467" s="165" t="s">
        <v>90</v>
      </c>
      <c r="C4467" s="166">
        <v>45739</v>
      </c>
      <c r="D4467">
        <v>-128000</v>
      </c>
    </row>
    <row r="4468" spans="1:4" x14ac:dyDescent="0.35">
      <c r="A4468" s="165" t="s">
        <v>89</v>
      </c>
      <c r="B4468" s="165" t="s">
        <v>90</v>
      </c>
      <c r="C4468" s="166">
        <v>45770</v>
      </c>
      <c r="D4468">
        <v>-128000</v>
      </c>
    </row>
    <row r="4469" spans="1:4" x14ac:dyDescent="0.35">
      <c r="A4469" s="165" t="s">
        <v>89</v>
      </c>
      <c r="B4469" s="165" t="s">
        <v>90</v>
      </c>
      <c r="C4469" s="166">
        <v>45800</v>
      </c>
      <c r="D4469">
        <v>-128000</v>
      </c>
    </row>
    <row r="4470" spans="1:4" x14ac:dyDescent="0.35">
      <c r="A4470" s="165" t="s">
        <v>89</v>
      </c>
      <c r="B4470" s="165" t="s">
        <v>90</v>
      </c>
      <c r="C4470" s="166">
        <v>45831</v>
      </c>
      <c r="D4470">
        <v>-128000</v>
      </c>
    </row>
    <row r="4471" spans="1:4" x14ac:dyDescent="0.35">
      <c r="A4471" s="165" t="s">
        <v>89</v>
      </c>
      <c r="B4471" s="165" t="s">
        <v>90</v>
      </c>
      <c r="C4471" s="166">
        <v>45861</v>
      </c>
      <c r="D4471">
        <v>-128000</v>
      </c>
    </row>
    <row r="4472" spans="1:4" x14ac:dyDescent="0.35">
      <c r="A4472" s="165" t="s">
        <v>89</v>
      </c>
      <c r="B4472" s="165" t="s">
        <v>90</v>
      </c>
      <c r="C4472" s="166">
        <v>45892</v>
      </c>
      <c r="D4472">
        <v>-128000</v>
      </c>
    </row>
    <row r="4473" spans="1:4" x14ac:dyDescent="0.35">
      <c r="A4473" s="165" t="s">
        <v>89</v>
      </c>
      <c r="B4473" s="165" t="s">
        <v>90</v>
      </c>
      <c r="C4473" s="166">
        <v>45923</v>
      </c>
      <c r="D4473">
        <v>-128000</v>
      </c>
    </row>
    <row r="4474" spans="1:4" x14ac:dyDescent="0.35">
      <c r="A4474" s="165" t="s">
        <v>89</v>
      </c>
      <c r="B4474" s="165" t="s">
        <v>90</v>
      </c>
      <c r="C4474" s="166">
        <v>45953</v>
      </c>
      <c r="D4474">
        <v>-128000</v>
      </c>
    </row>
    <row r="4475" spans="1:4" x14ac:dyDescent="0.35">
      <c r="A4475" s="165" t="s">
        <v>89</v>
      </c>
      <c r="B4475" s="165" t="s">
        <v>90</v>
      </c>
      <c r="C4475" s="166">
        <v>45984</v>
      </c>
      <c r="D4475">
        <v>-128000</v>
      </c>
    </row>
    <row r="4476" spans="1:4" x14ac:dyDescent="0.35">
      <c r="A4476" s="165" t="s">
        <v>89</v>
      </c>
      <c r="B4476" s="165" t="s">
        <v>90</v>
      </c>
      <c r="C4476" s="166">
        <v>46014</v>
      </c>
      <c r="D4476">
        <v>-128000</v>
      </c>
    </row>
    <row r="4477" spans="1:4" x14ac:dyDescent="0.35">
      <c r="A4477" s="165" t="s">
        <v>89</v>
      </c>
      <c r="B4477" s="165" t="s">
        <v>90</v>
      </c>
      <c r="C4477" s="166">
        <v>45681</v>
      </c>
      <c r="D4477">
        <v>-128000</v>
      </c>
    </row>
    <row r="4478" spans="1:4" x14ac:dyDescent="0.35">
      <c r="A4478" s="165" t="s">
        <v>89</v>
      </c>
      <c r="B4478" s="165" t="s">
        <v>90</v>
      </c>
      <c r="C4478" s="166">
        <v>45712</v>
      </c>
      <c r="D4478">
        <v>-128000</v>
      </c>
    </row>
    <row r="4479" spans="1:4" x14ac:dyDescent="0.35">
      <c r="A4479" s="165" t="s">
        <v>89</v>
      </c>
      <c r="B4479" s="165" t="s">
        <v>90</v>
      </c>
      <c r="C4479" s="166">
        <v>45740</v>
      </c>
      <c r="D4479">
        <v>72000</v>
      </c>
    </row>
    <row r="4480" spans="1:4" x14ac:dyDescent="0.35">
      <c r="A4480" s="165" t="s">
        <v>89</v>
      </c>
      <c r="B4480" s="165" t="s">
        <v>90</v>
      </c>
      <c r="C4480" s="166">
        <v>45771</v>
      </c>
      <c r="D4480">
        <v>72000</v>
      </c>
    </row>
    <row r="4481" spans="1:4" x14ac:dyDescent="0.35">
      <c r="A4481" s="165" t="s">
        <v>89</v>
      </c>
      <c r="B4481" s="165" t="s">
        <v>90</v>
      </c>
      <c r="C4481" s="166">
        <v>45801</v>
      </c>
      <c r="D4481">
        <v>72000</v>
      </c>
    </row>
    <row r="4482" spans="1:4" x14ac:dyDescent="0.35">
      <c r="A4482" s="165" t="s">
        <v>89</v>
      </c>
      <c r="B4482" s="165" t="s">
        <v>90</v>
      </c>
      <c r="C4482" s="166">
        <v>45832</v>
      </c>
      <c r="D4482">
        <v>72000</v>
      </c>
    </row>
    <row r="4483" spans="1:4" x14ac:dyDescent="0.35">
      <c r="A4483" s="165" t="s">
        <v>89</v>
      </c>
      <c r="B4483" s="165" t="s">
        <v>90</v>
      </c>
      <c r="C4483" s="166">
        <v>45862</v>
      </c>
      <c r="D4483">
        <v>72000</v>
      </c>
    </row>
    <row r="4484" spans="1:4" x14ac:dyDescent="0.35">
      <c r="A4484" s="165" t="s">
        <v>89</v>
      </c>
      <c r="B4484" s="165" t="s">
        <v>90</v>
      </c>
      <c r="C4484" s="166">
        <v>45893</v>
      </c>
      <c r="D4484">
        <v>72000</v>
      </c>
    </row>
    <row r="4485" spans="1:4" x14ac:dyDescent="0.35">
      <c r="A4485" s="165" t="s">
        <v>89</v>
      </c>
      <c r="B4485" s="165" t="s">
        <v>90</v>
      </c>
      <c r="C4485" s="166">
        <v>45924</v>
      </c>
      <c r="D4485">
        <v>72000</v>
      </c>
    </row>
    <row r="4486" spans="1:4" x14ac:dyDescent="0.35">
      <c r="A4486" s="165" t="s">
        <v>89</v>
      </c>
      <c r="B4486" s="165" t="s">
        <v>90</v>
      </c>
      <c r="C4486" s="166">
        <v>45954</v>
      </c>
      <c r="D4486">
        <v>72000</v>
      </c>
    </row>
    <row r="4487" spans="1:4" x14ac:dyDescent="0.35">
      <c r="A4487" s="165" t="s">
        <v>89</v>
      </c>
      <c r="B4487" s="165" t="s">
        <v>90</v>
      </c>
      <c r="C4487" s="166">
        <v>45985</v>
      </c>
      <c r="D4487">
        <v>72000</v>
      </c>
    </row>
    <row r="4488" spans="1:4" x14ac:dyDescent="0.35">
      <c r="A4488" s="165" t="s">
        <v>89</v>
      </c>
      <c r="B4488" s="165" t="s">
        <v>90</v>
      </c>
      <c r="C4488" s="166">
        <v>46015</v>
      </c>
      <c r="D4488">
        <v>-128000</v>
      </c>
    </row>
    <row r="4489" spans="1:4" x14ac:dyDescent="0.35">
      <c r="A4489" s="165" t="s">
        <v>89</v>
      </c>
      <c r="B4489" s="165" t="s">
        <v>90</v>
      </c>
      <c r="C4489" s="166">
        <v>45682</v>
      </c>
      <c r="D4489">
        <v>-128000</v>
      </c>
    </row>
    <row r="4490" spans="1:4" x14ac:dyDescent="0.35">
      <c r="A4490" s="165" t="s">
        <v>89</v>
      </c>
      <c r="B4490" s="165" t="s">
        <v>90</v>
      </c>
      <c r="C4490" s="166">
        <v>45713</v>
      </c>
      <c r="D4490">
        <v>-128000</v>
      </c>
    </row>
    <row r="4491" spans="1:4" x14ac:dyDescent="0.35">
      <c r="A4491" s="165" t="s">
        <v>89</v>
      </c>
      <c r="B4491" s="165" t="s">
        <v>90</v>
      </c>
      <c r="C4491" s="166">
        <v>45741</v>
      </c>
      <c r="D4491">
        <v>-128000</v>
      </c>
    </row>
    <row r="4492" spans="1:4" x14ac:dyDescent="0.35">
      <c r="A4492" s="165" t="s">
        <v>89</v>
      </c>
      <c r="B4492" s="165" t="s">
        <v>90</v>
      </c>
      <c r="C4492" s="166">
        <v>45772</v>
      </c>
      <c r="D4492">
        <v>-128000</v>
      </c>
    </row>
    <row r="4493" spans="1:4" x14ac:dyDescent="0.35">
      <c r="A4493" s="165" t="s">
        <v>89</v>
      </c>
      <c r="B4493" s="165" t="s">
        <v>90</v>
      </c>
      <c r="C4493" s="166">
        <v>45802</v>
      </c>
      <c r="D4493">
        <v>-128000</v>
      </c>
    </row>
    <row r="4494" spans="1:4" x14ac:dyDescent="0.35">
      <c r="A4494" s="165" t="s">
        <v>89</v>
      </c>
      <c r="B4494" s="165" t="s">
        <v>90</v>
      </c>
      <c r="C4494" s="166">
        <v>45833</v>
      </c>
      <c r="D4494">
        <v>-128000</v>
      </c>
    </row>
    <row r="4495" spans="1:4" x14ac:dyDescent="0.35">
      <c r="A4495" s="165" t="s">
        <v>89</v>
      </c>
      <c r="B4495" s="165" t="s">
        <v>90</v>
      </c>
      <c r="C4495" s="166">
        <v>45863</v>
      </c>
      <c r="D4495">
        <v>-128000</v>
      </c>
    </row>
    <row r="4496" spans="1:4" x14ac:dyDescent="0.35">
      <c r="A4496" s="165" t="s">
        <v>89</v>
      </c>
      <c r="B4496" s="165" t="s">
        <v>90</v>
      </c>
      <c r="C4496" s="166">
        <v>45894</v>
      </c>
      <c r="D4496">
        <v>-128000</v>
      </c>
    </row>
    <row r="4497" spans="1:4" x14ac:dyDescent="0.35">
      <c r="A4497" s="165" t="s">
        <v>89</v>
      </c>
      <c r="B4497" s="165" t="s">
        <v>90</v>
      </c>
      <c r="C4497" s="166">
        <v>45925</v>
      </c>
      <c r="D4497">
        <v>-128000</v>
      </c>
    </row>
    <row r="4498" spans="1:4" x14ac:dyDescent="0.35">
      <c r="A4498" s="165" t="s">
        <v>89</v>
      </c>
      <c r="B4498" s="165" t="s">
        <v>90</v>
      </c>
      <c r="C4498" s="166">
        <v>45955</v>
      </c>
      <c r="D4498">
        <v>-128000</v>
      </c>
    </row>
    <row r="4499" spans="1:4" x14ac:dyDescent="0.35">
      <c r="A4499" s="165" t="s">
        <v>89</v>
      </c>
      <c r="B4499" s="165" t="s">
        <v>90</v>
      </c>
      <c r="C4499" s="166">
        <v>45986</v>
      </c>
      <c r="D4499">
        <v>-128000</v>
      </c>
    </row>
    <row r="4500" spans="1:4" x14ac:dyDescent="0.35">
      <c r="A4500" s="165" t="s">
        <v>89</v>
      </c>
      <c r="B4500" s="165" t="s">
        <v>90</v>
      </c>
      <c r="C4500" s="166">
        <v>46016</v>
      </c>
      <c r="D4500">
        <v>-128000</v>
      </c>
    </row>
    <row r="4501" spans="1:4" x14ac:dyDescent="0.35">
      <c r="A4501" s="165" t="s">
        <v>89</v>
      </c>
      <c r="B4501" s="165" t="s">
        <v>90</v>
      </c>
      <c r="C4501" s="166">
        <v>45683</v>
      </c>
      <c r="D4501">
        <v>-128000</v>
      </c>
    </row>
    <row r="4502" spans="1:4" x14ac:dyDescent="0.35">
      <c r="A4502" s="165" t="s">
        <v>89</v>
      </c>
      <c r="B4502" s="165" t="s">
        <v>90</v>
      </c>
      <c r="C4502" s="166">
        <v>45714</v>
      </c>
      <c r="D4502">
        <v>-128000</v>
      </c>
    </row>
    <row r="4503" spans="1:4" x14ac:dyDescent="0.35">
      <c r="A4503" s="165" t="s">
        <v>89</v>
      </c>
      <c r="B4503" s="165" t="s">
        <v>90</v>
      </c>
      <c r="C4503" s="166">
        <v>45742</v>
      </c>
      <c r="D4503">
        <v>-128000</v>
      </c>
    </row>
    <row r="4504" spans="1:4" x14ac:dyDescent="0.35">
      <c r="A4504" s="165" t="s">
        <v>89</v>
      </c>
      <c r="B4504" s="165" t="s">
        <v>90</v>
      </c>
      <c r="C4504" s="166">
        <v>45773</v>
      </c>
      <c r="D4504">
        <v>-128000</v>
      </c>
    </row>
    <row r="4505" spans="1:4" x14ac:dyDescent="0.35">
      <c r="A4505" s="165" t="s">
        <v>89</v>
      </c>
      <c r="B4505" s="165" t="s">
        <v>90</v>
      </c>
      <c r="C4505" s="166">
        <v>45803</v>
      </c>
      <c r="D4505">
        <v>-128000</v>
      </c>
    </row>
    <row r="4506" spans="1:4" x14ac:dyDescent="0.35">
      <c r="A4506" s="165" t="s">
        <v>89</v>
      </c>
      <c r="B4506" s="165" t="s">
        <v>90</v>
      </c>
      <c r="C4506" s="166">
        <v>45834</v>
      </c>
      <c r="D4506">
        <v>-128000</v>
      </c>
    </row>
    <row r="4507" spans="1:4" x14ac:dyDescent="0.35">
      <c r="A4507" s="165" t="s">
        <v>89</v>
      </c>
      <c r="B4507" s="165" t="s">
        <v>90</v>
      </c>
      <c r="C4507" s="166">
        <v>45864</v>
      </c>
      <c r="D4507">
        <v>-128000</v>
      </c>
    </row>
    <row r="4508" spans="1:4" x14ac:dyDescent="0.35">
      <c r="A4508" s="165" t="s">
        <v>89</v>
      </c>
      <c r="B4508" s="165" t="s">
        <v>90</v>
      </c>
      <c r="C4508" s="166">
        <v>45895</v>
      </c>
      <c r="D4508">
        <v>-128000</v>
      </c>
    </row>
    <row r="4509" spans="1:4" x14ac:dyDescent="0.35">
      <c r="A4509" s="165" t="s">
        <v>89</v>
      </c>
      <c r="B4509" s="165" t="s">
        <v>90</v>
      </c>
      <c r="C4509" s="166">
        <v>45926</v>
      </c>
      <c r="D4509">
        <v>-128000</v>
      </c>
    </row>
    <row r="4510" spans="1:4" x14ac:dyDescent="0.35">
      <c r="A4510" s="165" t="s">
        <v>89</v>
      </c>
      <c r="B4510" s="165" t="s">
        <v>90</v>
      </c>
      <c r="C4510" s="166">
        <v>45956</v>
      </c>
      <c r="D4510">
        <v>-128000</v>
      </c>
    </row>
    <row r="4511" spans="1:4" x14ac:dyDescent="0.35">
      <c r="A4511" s="165" t="s">
        <v>89</v>
      </c>
      <c r="B4511" s="165" t="s">
        <v>90</v>
      </c>
      <c r="C4511" s="166">
        <v>45987</v>
      </c>
      <c r="D4511">
        <v>-128000</v>
      </c>
    </row>
    <row r="4512" spans="1:4" x14ac:dyDescent="0.35">
      <c r="A4512" s="165" t="s">
        <v>89</v>
      </c>
      <c r="B4512" s="165" t="s">
        <v>90</v>
      </c>
      <c r="C4512" s="166">
        <v>46017</v>
      </c>
      <c r="D4512">
        <v>-128000</v>
      </c>
    </row>
    <row r="4513" spans="1:4" x14ac:dyDescent="0.35">
      <c r="A4513" s="165" t="s">
        <v>89</v>
      </c>
      <c r="B4513" s="165" t="s">
        <v>90</v>
      </c>
      <c r="C4513" s="166">
        <v>45684</v>
      </c>
      <c r="D4513">
        <v>-128000</v>
      </c>
    </row>
    <row r="4514" spans="1:4" x14ac:dyDescent="0.35">
      <c r="A4514" s="165" t="s">
        <v>89</v>
      </c>
      <c r="B4514" s="165" t="s">
        <v>90</v>
      </c>
      <c r="C4514" s="166">
        <v>45715</v>
      </c>
      <c r="D4514">
        <v>-128000</v>
      </c>
    </row>
    <row r="4515" spans="1:4" x14ac:dyDescent="0.35">
      <c r="A4515" s="165" t="s">
        <v>89</v>
      </c>
      <c r="B4515" s="165" t="s">
        <v>90</v>
      </c>
      <c r="C4515" s="166">
        <v>45743</v>
      </c>
      <c r="D4515">
        <v>-128000</v>
      </c>
    </row>
    <row r="4516" spans="1:4" x14ac:dyDescent="0.35">
      <c r="A4516" s="165" t="s">
        <v>89</v>
      </c>
      <c r="B4516" s="165" t="s">
        <v>90</v>
      </c>
      <c r="C4516" s="166">
        <v>45774</v>
      </c>
      <c r="D4516">
        <v>-128000</v>
      </c>
    </row>
    <row r="4517" spans="1:4" x14ac:dyDescent="0.35">
      <c r="A4517" s="165" t="s">
        <v>89</v>
      </c>
      <c r="B4517" s="165" t="s">
        <v>90</v>
      </c>
      <c r="C4517" s="166">
        <v>45804</v>
      </c>
      <c r="D4517">
        <v>-128000</v>
      </c>
    </row>
    <row r="4518" spans="1:4" x14ac:dyDescent="0.35">
      <c r="A4518" s="165" t="s">
        <v>89</v>
      </c>
      <c r="B4518" s="165" t="s">
        <v>90</v>
      </c>
      <c r="C4518" s="166">
        <v>45835</v>
      </c>
      <c r="D4518">
        <v>-128000</v>
      </c>
    </row>
    <row r="4519" spans="1:4" x14ac:dyDescent="0.35">
      <c r="A4519" s="165" t="s">
        <v>89</v>
      </c>
      <c r="B4519" s="165" t="s">
        <v>90</v>
      </c>
      <c r="C4519" s="166">
        <v>45865</v>
      </c>
      <c r="D4519">
        <v>-128000</v>
      </c>
    </row>
    <row r="4520" spans="1:4" x14ac:dyDescent="0.35">
      <c r="A4520" s="165" t="s">
        <v>89</v>
      </c>
      <c r="B4520" s="165" t="s">
        <v>90</v>
      </c>
      <c r="C4520" s="166">
        <v>45896</v>
      </c>
      <c r="D4520">
        <v>-128000</v>
      </c>
    </row>
    <row r="4521" spans="1:4" x14ac:dyDescent="0.35">
      <c r="A4521" s="165" t="s">
        <v>89</v>
      </c>
      <c r="B4521" s="165" t="s">
        <v>90</v>
      </c>
      <c r="C4521" s="166">
        <v>45927</v>
      </c>
      <c r="D4521">
        <v>-128000</v>
      </c>
    </row>
    <row r="4522" spans="1:4" x14ac:dyDescent="0.35">
      <c r="A4522" s="165" t="s">
        <v>89</v>
      </c>
      <c r="B4522" s="165" t="s">
        <v>90</v>
      </c>
      <c r="C4522" s="166">
        <v>45957</v>
      </c>
      <c r="D4522">
        <v>-128000</v>
      </c>
    </row>
    <row r="4523" spans="1:4" x14ac:dyDescent="0.35">
      <c r="A4523" s="165" t="s">
        <v>89</v>
      </c>
      <c r="B4523" s="165" t="s">
        <v>90</v>
      </c>
      <c r="C4523" s="166">
        <v>45988</v>
      </c>
      <c r="D4523">
        <v>-128000</v>
      </c>
    </row>
    <row r="4524" spans="1:4" x14ac:dyDescent="0.35">
      <c r="A4524" s="165" t="s">
        <v>89</v>
      </c>
      <c r="B4524" s="165" t="s">
        <v>90</v>
      </c>
      <c r="C4524" s="166">
        <v>46018</v>
      </c>
      <c r="D4524">
        <v>-128000</v>
      </c>
    </row>
    <row r="4525" spans="1:4" x14ac:dyDescent="0.35">
      <c r="A4525" s="165" t="s">
        <v>91</v>
      </c>
      <c r="B4525" s="165" t="s">
        <v>92</v>
      </c>
      <c r="C4525" s="166">
        <v>45676</v>
      </c>
      <c r="D4525">
        <v>-616724.31000000006</v>
      </c>
    </row>
    <row r="4526" spans="1:4" x14ac:dyDescent="0.35">
      <c r="A4526" s="165" t="s">
        <v>91</v>
      </c>
      <c r="B4526" s="165" t="s">
        <v>92</v>
      </c>
      <c r="C4526" s="166">
        <v>45707</v>
      </c>
      <c r="D4526">
        <v>-619619.1100000001</v>
      </c>
    </row>
    <row r="4527" spans="1:4" x14ac:dyDescent="0.35">
      <c r="A4527" s="165" t="s">
        <v>91</v>
      </c>
      <c r="B4527" s="165" t="s">
        <v>92</v>
      </c>
      <c r="C4527" s="166">
        <v>45735</v>
      </c>
      <c r="D4527">
        <v>-616748.4800000001</v>
      </c>
    </row>
    <row r="4528" spans="1:4" x14ac:dyDescent="0.35">
      <c r="A4528" s="165" t="s">
        <v>91</v>
      </c>
      <c r="B4528" s="165" t="s">
        <v>92</v>
      </c>
      <c r="C4528" s="166">
        <v>45766</v>
      </c>
      <c r="D4528">
        <v>-649981.41000000015</v>
      </c>
    </row>
    <row r="4529" spans="1:4" x14ac:dyDescent="0.35">
      <c r="A4529" s="165" t="s">
        <v>91</v>
      </c>
      <c r="B4529" s="165" t="s">
        <v>92</v>
      </c>
      <c r="C4529" s="166">
        <v>45796</v>
      </c>
      <c r="D4529">
        <v>-674049.81000000017</v>
      </c>
    </row>
    <row r="4530" spans="1:4" x14ac:dyDescent="0.35">
      <c r="A4530" s="165" t="s">
        <v>91</v>
      </c>
      <c r="B4530" s="165" t="s">
        <v>92</v>
      </c>
      <c r="C4530" s="166">
        <v>45827</v>
      </c>
      <c r="D4530">
        <v>-670446.16000000015</v>
      </c>
    </row>
    <row r="4531" spans="1:4" x14ac:dyDescent="0.35">
      <c r="A4531" s="165" t="s">
        <v>91</v>
      </c>
      <c r="B4531" s="165" t="s">
        <v>92</v>
      </c>
      <c r="C4531" s="166">
        <v>45857</v>
      </c>
      <c r="D4531">
        <v>-668638.24000000011</v>
      </c>
    </row>
    <row r="4532" spans="1:4" x14ac:dyDescent="0.35">
      <c r="A4532" s="165" t="s">
        <v>91</v>
      </c>
      <c r="B4532" s="165" t="s">
        <v>92</v>
      </c>
      <c r="C4532" s="166">
        <v>45888</v>
      </c>
      <c r="D4532">
        <v>-657644.20000000007</v>
      </c>
    </row>
    <row r="4533" spans="1:4" x14ac:dyDescent="0.35">
      <c r="A4533" s="165" t="s">
        <v>91</v>
      </c>
      <c r="B4533" s="165" t="s">
        <v>92</v>
      </c>
      <c r="C4533" s="166">
        <v>45919</v>
      </c>
      <c r="D4533">
        <v>-691955.29000000015</v>
      </c>
    </row>
    <row r="4534" spans="1:4" x14ac:dyDescent="0.35">
      <c r="A4534" s="165" t="s">
        <v>91</v>
      </c>
      <c r="B4534" s="165" t="s">
        <v>92</v>
      </c>
      <c r="C4534" s="166">
        <v>45949</v>
      </c>
      <c r="D4534">
        <v>-642123.88000000012</v>
      </c>
    </row>
    <row r="4535" spans="1:4" x14ac:dyDescent="0.35">
      <c r="A4535" s="165" t="s">
        <v>91</v>
      </c>
      <c r="B4535" s="165" t="s">
        <v>92</v>
      </c>
      <c r="C4535" s="166">
        <v>45980</v>
      </c>
      <c r="D4535">
        <v>-631821.96000000008</v>
      </c>
    </row>
    <row r="4536" spans="1:4" x14ac:dyDescent="0.35">
      <c r="A4536" s="165" t="s">
        <v>91</v>
      </c>
      <c r="B4536" s="165" t="s">
        <v>92</v>
      </c>
      <c r="C4536" s="166">
        <v>46010</v>
      </c>
      <c r="D4536">
        <v>-662748.78000000014</v>
      </c>
    </row>
    <row r="4537" spans="1:4" x14ac:dyDescent="0.35">
      <c r="A4537" s="165" t="s">
        <v>91</v>
      </c>
      <c r="B4537" s="165" t="s">
        <v>92</v>
      </c>
      <c r="C4537" s="166">
        <v>45677</v>
      </c>
      <c r="D4537">
        <v>-624751.56999999995</v>
      </c>
    </row>
    <row r="4538" spans="1:4" x14ac:dyDescent="0.35">
      <c r="A4538" s="165" t="s">
        <v>91</v>
      </c>
      <c r="B4538" s="165" t="s">
        <v>92</v>
      </c>
      <c r="C4538" s="166">
        <v>45708</v>
      </c>
      <c r="D4538">
        <v>-633735.27</v>
      </c>
    </row>
    <row r="4539" spans="1:4" x14ac:dyDescent="0.35">
      <c r="A4539" s="165" t="s">
        <v>91</v>
      </c>
      <c r="B4539" s="165" t="s">
        <v>92</v>
      </c>
      <c r="C4539" s="166">
        <v>45736</v>
      </c>
      <c r="D4539">
        <v>-689095.96000000008</v>
      </c>
    </row>
    <row r="4540" spans="1:4" x14ac:dyDescent="0.35">
      <c r="A4540" s="165" t="s">
        <v>91</v>
      </c>
      <c r="B4540" s="165" t="s">
        <v>92</v>
      </c>
      <c r="C4540" s="166">
        <v>45767</v>
      </c>
      <c r="D4540">
        <v>-623723.85000000009</v>
      </c>
    </row>
    <row r="4541" spans="1:4" x14ac:dyDescent="0.35">
      <c r="A4541" s="165" t="s">
        <v>91</v>
      </c>
      <c r="B4541" s="165" t="s">
        <v>92</v>
      </c>
      <c r="C4541" s="166">
        <v>45797</v>
      </c>
      <c r="D4541">
        <v>-587409.77000000014</v>
      </c>
    </row>
    <row r="4542" spans="1:4" x14ac:dyDescent="0.35">
      <c r="A4542" s="165" t="s">
        <v>91</v>
      </c>
      <c r="B4542" s="165" t="s">
        <v>92</v>
      </c>
      <c r="C4542" s="166">
        <v>45828</v>
      </c>
      <c r="D4542">
        <v>-544658.95000000007</v>
      </c>
    </row>
    <row r="4543" spans="1:4" x14ac:dyDescent="0.35">
      <c r="A4543" s="165" t="s">
        <v>91</v>
      </c>
      <c r="B4543" s="165" t="s">
        <v>92</v>
      </c>
      <c r="C4543" s="166">
        <v>45858</v>
      </c>
      <c r="D4543">
        <v>-511671.23000000004</v>
      </c>
    </row>
    <row r="4544" spans="1:4" x14ac:dyDescent="0.35">
      <c r="A4544" s="165" t="s">
        <v>91</v>
      </c>
      <c r="B4544" s="165" t="s">
        <v>92</v>
      </c>
      <c r="C4544" s="166">
        <v>45889</v>
      </c>
      <c r="D4544">
        <v>-480405.58000000007</v>
      </c>
    </row>
    <row r="4545" spans="1:4" x14ac:dyDescent="0.35">
      <c r="A4545" s="165" t="s">
        <v>91</v>
      </c>
      <c r="B4545" s="165" t="s">
        <v>92</v>
      </c>
      <c r="C4545" s="166">
        <v>45920</v>
      </c>
      <c r="D4545">
        <v>-554078.20000000007</v>
      </c>
    </row>
    <row r="4546" spans="1:4" x14ac:dyDescent="0.35">
      <c r="A4546" s="165" t="s">
        <v>91</v>
      </c>
      <c r="B4546" s="165" t="s">
        <v>92</v>
      </c>
      <c r="C4546" s="166">
        <v>45950</v>
      </c>
      <c r="D4546">
        <v>-543030.60000000009</v>
      </c>
    </row>
    <row r="4547" spans="1:4" x14ac:dyDescent="0.35">
      <c r="A4547" s="165" t="s">
        <v>91</v>
      </c>
      <c r="B4547" s="165" t="s">
        <v>92</v>
      </c>
      <c r="C4547" s="166">
        <v>45981</v>
      </c>
      <c r="D4547">
        <v>-533318.02</v>
      </c>
    </row>
    <row r="4548" spans="1:4" x14ac:dyDescent="0.35">
      <c r="A4548" s="165" t="s">
        <v>91</v>
      </c>
      <c r="B4548" s="165" t="s">
        <v>92</v>
      </c>
      <c r="C4548" s="166">
        <v>46011</v>
      </c>
      <c r="D4548">
        <v>-552890.57999999996</v>
      </c>
    </row>
    <row r="4549" spans="1:4" x14ac:dyDescent="0.35">
      <c r="A4549" s="165" t="s">
        <v>91</v>
      </c>
      <c r="B4549" s="165" t="s">
        <v>92</v>
      </c>
      <c r="C4549" s="166">
        <v>45678</v>
      </c>
      <c r="D4549">
        <v>-488145.17999999993</v>
      </c>
    </row>
    <row r="4550" spans="1:4" x14ac:dyDescent="0.35">
      <c r="A4550" s="165" t="s">
        <v>91</v>
      </c>
      <c r="B4550" s="165" t="s">
        <v>92</v>
      </c>
      <c r="C4550" s="166">
        <v>45709</v>
      </c>
      <c r="D4550">
        <v>-466795.05999999994</v>
      </c>
    </row>
    <row r="4551" spans="1:4" x14ac:dyDescent="0.35">
      <c r="A4551" s="165" t="s">
        <v>91</v>
      </c>
      <c r="B4551" s="165" t="s">
        <v>92</v>
      </c>
      <c r="C4551" s="166">
        <v>45737</v>
      </c>
      <c r="D4551">
        <v>-469151.06999999995</v>
      </c>
    </row>
    <row r="4552" spans="1:4" x14ac:dyDescent="0.35">
      <c r="A4552" s="165" t="s">
        <v>91</v>
      </c>
      <c r="B4552" s="165" t="s">
        <v>92</v>
      </c>
      <c r="C4552" s="166">
        <v>45768</v>
      </c>
      <c r="D4552">
        <v>-466423.85</v>
      </c>
    </row>
    <row r="4553" spans="1:4" x14ac:dyDescent="0.35">
      <c r="A4553" s="165" t="s">
        <v>91</v>
      </c>
      <c r="B4553" s="165" t="s">
        <v>92</v>
      </c>
      <c r="C4553" s="166">
        <v>45798</v>
      </c>
      <c r="D4553">
        <v>-488878.64</v>
      </c>
    </row>
    <row r="4554" spans="1:4" x14ac:dyDescent="0.35">
      <c r="A4554" s="165" t="s">
        <v>91</v>
      </c>
      <c r="B4554" s="165" t="s">
        <v>92</v>
      </c>
      <c r="C4554" s="166">
        <v>45829</v>
      </c>
      <c r="D4554">
        <v>-482461.66000000003</v>
      </c>
    </row>
    <row r="4555" spans="1:4" x14ac:dyDescent="0.35">
      <c r="A4555" s="165" t="s">
        <v>91</v>
      </c>
      <c r="B4555" s="165" t="s">
        <v>92</v>
      </c>
      <c r="C4555" s="166">
        <v>45859</v>
      </c>
      <c r="D4555">
        <v>-499604.01000000013</v>
      </c>
    </row>
    <row r="4556" spans="1:4" x14ac:dyDescent="0.35">
      <c r="A4556" s="165" t="s">
        <v>91</v>
      </c>
      <c r="B4556" s="165" t="s">
        <v>92</v>
      </c>
      <c r="C4556" s="166">
        <v>45890</v>
      </c>
      <c r="D4556">
        <v>-523023.49000000011</v>
      </c>
    </row>
    <row r="4557" spans="1:4" x14ac:dyDescent="0.35">
      <c r="A4557" s="165" t="s">
        <v>91</v>
      </c>
      <c r="B4557" s="165" t="s">
        <v>92</v>
      </c>
      <c r="C4557" s="166">
        <v>45921</v>
      </c>
      <c r="D4557">
        <v>-551893.67000000016</v>
      </c>
    </row>
    <row r="4558" spans="1:4" x14ac:dyDescent="0.35">
      <c r="A4558" s="165" t="s">
        <v>91</v>
      </c>
      <c r="B4558" s="165" t="s">
        <v>92</v>
      </c>
      <c r="C4558" s="166">
        <v>45951</v>
      </c>
      <c r="D4558">
        <v>-576300.01000000013</v>
      </c>
    </row>
    <row r="4559" spans="1:4" x14ac:dyDescent="0.35">
      <c r="A4559" s="165" t="s">
        <v>91</v>
      </c>
      <c r="B4559" s="165" t="s">
        <v>92</v>
      </c>
      <c r="C4559" s="166">
        <v>45991</v>
      </c>
      <c r="D4559">
        <v>-576765.91000000015</v>
      </c>
    </row>
    <row r="4560" spans="1:4" x14ac:dyDescent="0.35">
      <c r="A4560" s="165" t="s">
        <v>91</v>
      </c>
      <c r="B4560" s="165" t="s">
        <v>92</v>
      </c>
      <c r="C4560" s="166">
        <v>46022</v>
      </c>
      <c r="D4560">
        <v>-611135.31000000017</v>
      </c>
    </row>
    <row r="4561" spans="1:4" x14ac:dyDescent="0.35">
      <c r="A4561" s="165" t="s">
        <v>91</v>
      </c>
      <c r="B4561" s="165" t="s">
        <v>92</v>
      </c>
      <c r="C4561" s="166">
        <v>45679</v>
      </c>
      <c r="D4561">
        <v>-661751.71999999986</v>
      </c>
    </row>
    <row r="4562" spans="1:4" x14ac:dyDescent="0.35">
      <c r="A4562" s="165" t="s">
        <v>91</v>
      </c>
      <c r="B4562" s="165" t="s">
        <v>92</v>
      </c>
      <c r="C4562" s="166">
        <v>45710</v>
      </c>
      <c r="D4562">
        <v>-642096.81999999983</v>
      </c>
    </row>
    <row r="4563" spans="1:4" x14ac:dyDescent="0.35">
      <c r="A4563" s="165" t="s">
        <v>91</v>
      </c>
      <c r="B4563" s="165" t="s">
        <v>92</v>
      </c>
      <c r="C4563" s="166">
        <v>45738</v>
      </c>
      <c r="D4563">
        <v>-633119.66999999981</v>
      </c>
    </row>
    <row r="4564" spans="1:4" x14ac:dyDescent="0.35">
      <c r="A4564" s="165" t="s">
        <v>91</v>
      </c>
      <c r="B4564" s="165" t="s">
        <v>92</v>
      </c>
      <c r="C4564" s="166">
        <v>45769</v>
      </c>
      <c r="D4564">
        <v>-648403.75999999978</v>
      </c>
    </row>
    <row r="4565" spans="1:4" x14ac:dyDescent="0.35">
      <c r="A4565" s="165" t="s">
        <v>91</v>
      </c>
      <c r="B4565" s="165" t="s">
        <v>92</v>
      </c>
      <c r="C4565" s="166">
        <v>45799</v>
      </c>
      <c r="D4565">
        <v>-635995.10999999975</v>
      </c>
    </row>
    <row r="4566" spans="1:4" x14ac:dyDescent="0.35">
      <c r="A4566" s="165" t="s">
        <v>91</v>
      </c>
      <c r="B4566" s="165" t="s">
        <v>92</v>
      </c>
      <c r="C4566" s="166">
        <v>45830</v>
      </c>
      <c r="D4566">
        <v>-617480.59999999986</v>
      </c>
    </row>
    <row r="4567" spans="1:4" x14ac:dyDescent="0.35">
      <c r="A4567" s="165" t="s">
        <v>91</v>
      </c>
      <c r="B4567" s="165" t="s">
        <v>92</v>
      </c>
      <c r="C4567" s="166">
        <v>45860</v>
      </c>
      <c r="D4567">
        <v>-615190.15999999992</v>
      </c>
    </row>
    <row r="4568" spans="1:4" x14ac:dyDescent="0.35">
      <c r="A4568" s="165" t="s">
        <v>91</v>
      </c>
      <c r="B4568" s="165" t="s">
        <v>92</v>
      </c>
      <c r="C4568" s="166">
        <v>45891</v>
      </c>
      <c r="D4568">
        <v>-615264.98</v>
      </c>
    </row>
    <row r="4569" spans="1:4" x14ac:dyDescent="0.35">
      <c r="A4569" s="165" t="s">
        <v>91</v>
      </c>
      <c r="B4569" s="165" t="s">
        <v>92</v>
      </c>
      <c r="C4569" s="166">
        <v>45922</v>
      </c>
      <c r="D4569">
        <v>-626686.49</v>
      </c>
    </row>
    <row r="4570" spans="1:4" x14ac:dyDescent="0.35">
      <c r="A4570" s="165" t="s">
        <v>91</v>
      </c>
      <c r="B4570" s="165" t="s">
        <v>92</v>
      </c>
      <c r="C4570" s="166">
        <v>45952</v>
      </c>
      <c r="D4570">
        <v>-623601.06999999995</v>
      </c>
    </row>
    <row r="4571" spans="1:4" x14ac:dyDescent="0.35">
      <c r="A4571" s="165" t="s">
        <v>91</v>
      </c>
      <c r="B4571" s="165" t="s">
        <v>92</v>
      </c>
      <c r="C4571" s="166">
        <v>45983</v>
      </c>
      <c r="D4571">
        <v>-609814.81999999995</v>
      </c>
    </row>
    <row r="4572" spans="1:4" x14ac:dyDescent="0.35">
      <c r="A4572" s="165" t="s">
        <v>91</v>
      </c>
      <c r="B4572" s="165" t="s">
        <v>92</v>
      </c>
      <c r="C4572" s="166">
        <v>46013</v>
      </c>
      <c r="D4572">
        <v>-303214.74</v>
      </c>
    </row>
    <row r="4573" spans="1:4" x14ac:dyDescent="0.35">
      <c r="A4573" s="165" t="s">
        <v>91</v>
      </c>
      <c r="B4573" s="165" t="s">
        <v>92</v>
      </c>
      <c r="C4573" s="166">
        <v>45680</v>
      </c>
      <c r="D4573">
        <v>-324113.75000000035</v>
      </c>
    </row>
    <row r="4574" spans="1:4" x14ac:dyDescent="0.35">
      <c r="A4574" s="165" t="s">
        <v>91</v>
      </c>
      <c r="B4574" s="165" t="s">
        <v>92</v>
      </c>
      <c r="C4574" s="166">
        <v>45711</v>
      </c>
      <c r="D4574">
        <v>-300874.22000000032</v>
      </c>
    </row>
    <row r="4575" spans="1:4" x14ac:dyDescent="0.35">
      <c r="A4575" s="165" t="s">
        <v>91</v>
      </c>
      <c r="B4575" s="165" t="s">
        <v>92</v>
      </c>
      <c r="C4575" s="166">
        <v>45739</v>
      </c>
      <c r="D4575">
        <v>-300976.60000000033</v>
      </c>
    </row>
    <row r="4576" spans="1:4" x14ac:dyDescent="0.35">
      <c r="A4576" s="165" t="s">
        <v>91</v>
      </c>
      <c r="B4576" s="165" t="s">
        <v>92</v>
      </c>
      <c r="C4576" s="166">
        <v>45770</v>
      </c>
      <c r="D4576">
        <v>-287923.09000000026</v>
      </c>
    </row>
    <row r="4577" spans="1:4" x14ac:dyDescent="0.35">
      <c r="A4577" s="165" t="s">
        <v>91</v>
      </c>
      <c r="B4577" s="165" t="s">
        <v>92</v>
      </c>
      <c r="C4577" s="166">
        <v>45800</v>
      </c>
      <c r="D4577">
        <v>-269192.66000000021</v>
      </c>
    </row>
    <row r="4578" spans="1:4" x14ac:dyDescent="0.35">
      <c r="A4578" s="165" t="s">
        <v>91</v>
      </c>
      <c r="B4578" s="165" t="s">
        <v>92</v>
      </c>
      <c r="C4578" s="166">
        <v>45831</v>
      </c>
      <c r="D4578">
        <v>-299710.7200000002</v>
      </c>
    </row>
    <row r="4579" spans="1:4" x14ac:dyDescent="0.35">
      <c r="A4579" s="165" t="s">
        <v>91</v>
      </c>
      <c r="B4579" s="165" t="s">
        <v>92</v>
      </c>
      <c r="C4579" s="166">
        <v>45861</v>
      </c>
      <c r="D4579">
        <v>-304594.22000000026</v>
      </c>
    </row>
    <row r="4580" spans="1:4" x14ac:dyDescent="0.35">
      <c r="A4580" s="165" t="s">
        <v>91</v>
      </c>
      <c r="B4580" s="165" t="s">
        <v>92</v>
      </c>
      <c r="C4580" s="166">
        <v>45892</v>
      </c>
      <c r="D4580">
        <v>-330600.31000000035</v>
      </c>
    </row>
    <row r="4581" spans="1:4" x14ac:dyDescent="0.35">
      <c r="A4581" s="165" t="s">
        <v>91</v>
      </c>
      <c r="B4581" s="165" t="s">
        <v>92</v>
      </c>
      <c r="C4581" s="166">
        <v>45923</v>
      </c>
      <c r="D4581">
        <v>-411915.0700000003</v>
      </c>
    </row>
    <row r="4582" spans="1:4" x14ac:dyDescent="0.35">
      <c r="A4582" s="165" t="s">
        <v>91</v>
      </c>
      <c r="B4582" s="165" t="s">
        <v>92</v>
      </c>
      <c r="C4582" s="166">
        <v>45953</v>
      </c>
      <c r="D4582">
        <v>-408227.61000000028</v>
      </c>
    </row>
    <row r="4583" spans="1:4" x14ac:dyDescent="0.35">
      <c r="A4583" s="165" t="s">
        <v>91</v>
      </c>
      <c r="B4583" s="165" t="s">
        <v>92</v>
      </c>
      <c r="C4583" s="166">
        <v>45984</v>
      </c>
      <c r="D4583">
        <v>-428231.39041666698</v>
      </c>
    </row>
    <row r="4584" spans="1:4" x14ac:dyDescent="0.35">
      <c r="A4584" s="165" t="s">
        <v>91</v>
      </c>
      <c r="B4584" s="165" t="s">
        <v>92</v>
      </c>
      <c r="C4584" s="166">
        <v>46014</v>
      </c>
      <c r="D4584">
        <v>-454482.32041666709</v>
      </c>
    </row>
    <row r="4585" spans="1:4" x14ac:dyDescent="0.35">
      <c r="A4585" s="165" t="s">
        <v>91</v>
      </c>
      <c r="B4585" s="165" t="s">
        <v>92</v>
      </c>
      <c r="C4585" s="166">
        <v>45681</v>
      </c>
      <c r="D4585">
        <v>-317125.82083333394</v>
      </c>
    </row>
    <row r="4586" spans="1:4" x14ac:dyDescent="0.35">
      <c r="A4586" s="165" t="s">
        <v>91</v>
      </c>
      <c r="B4586" s="165" t="s">
        <v>92</v>
      </c>
      <c r="C4586" s="166">
        <v>45712</v>
      </c>
      <c r="D4586">
        <v>-326870.01083333394</v>
      </c>
    </row>
    <row r="4587" spans="1:4" x14ac:dyDescent="0.35">
      <c r="A4587" s="165" t="s">
        <v>91</v>
      </c>
      <c r="B4587" s="165" t="s">
        <v>92</v>
      </c>
      <c r="C4587" s="166">
        <v>45740</v>
      </c>
      <c r="D4587">
        <v>-331837.47083333391</v>
      </c>
    </row>
    <row r="4588" spans="1:4" x14ac:dyDescent="0.35">
      <c r="A4588" s="165" t="s">
        <v>91</v>
      </c>
      <c r="B4588" s="165" t="s">
        <v>92</v>
      </c>
      <c r="C4588" s="166">
        <v>45771</v>
      </c>
      <c r="D4588">
        <v>-345100.44083333394</v>
      </c>
    </row>
    <row r="4589" spans="1:4" x14ac:dyDescent="0.35">
      <c r="A4589" s="165" t="s">
        <v>91</v>
      </c>
      <c r="B4589" s="165" t="s">
        <v>92</v>
      </c>
      <c r="C4589" s="166">
        <v>45801</v>
      </c>
      <c r="D4589">
        <v>-362833.81083333405</v>
      </c>
    </row>
    <row r="4590" spans="1:4" x14ac:dyDescent="0.35">
      <c r="A4590" s="165" t="s">
        <v>91</v>
      </c>
      <c r="B4590" s="165" t="s">
        <v>92</v>
      </c>
      <c r="C4590" s="166">
        <v>45832</v>
      </c>
      <c r="D4590">
        <v>-354608.50083333405</v>
      </c>
    </row>
    <row r="4591" spans="1:4" x14ac:dyDescent="0.35">
      <c r="A4591" s="165" t="s">
        <v>91</v>
      </c>
      <c r="B4591" s="165" t="s">
        <v>92</v>
      </c>
      <c r="C4591" s="166">
        <v>45862</v>
      </c>
      <c r="D4591">
        <v>-353427.67083333398</v>
      </c>
    </row>
    <row r="4592" spans="1:4" x14ac:dyDescent="0.35">
      <c r="A4592" s="165" t="s">
        <v>91</v>
      </c>
      <c r="B4592" s="165" t="s">
        <v>92</v>
      </c>
      <c r="C4592" s="166">
        <v>45893</v>
      </c>
      <c r="D4592">
        <v>-404667.760833334</v>
      </c>
    </row>
    <row r="4593" spans="1:4" x14ac:dyDescent="0.35">
      <c r="A4593" s="165" t="s">
        <v>91</v>
      </c>
      <c r="B4593" s="165" t="s">
        <v>92</v>
      </c>
      <c r="C4593" s="166">
        <v>45924</v>
      </c>
      <c r="D4593">
        <v>-487996.96083333401</v>
      </c>
    </row>
    <row r="4594" spans="1:4" x14ac:dyDescent="0.35">
      <c r="A4594" s="165" t="s">
        <v>91</v>
      </c>
      <c r="B4594" s="165" t="s">
        <v>92</v>
      </c>
      <c r="C4594" s="166">
        <v>45954</v>
      </c>
      <c r="D4594">
        <v>-477763.63083333394</v>
      </c>
    </row>
    <row r="4595" spans="1:4" x14ac:dyDescent="0.35">
      <c r="A4595" s="165" t="s">
        <v>91</v>
      </c>
      <c r="B4595" s="165" t="s">
        <v>92</v>
      </c>
      <c r="C4595" s="166">
        <v>45985</v>
      </c>
      <c r="D4595">
        <v>-507658.52083333401</v>
      </c>
    </row>
    <row r="4596" spans="1:4" x14ac:dyDescent="0.35">
      <c r="A4596" s="165" t="s">
        <v>91</v>
      </c>
      <c r="B4596" s="165" t="s">
        <v>92</v>
      </c>
      <c r="C4596" s="166">
        <v>46015</v>
      </c>
      <c r="D4596">
        <v>-343620.58083333413</v>
      </c>
    </row>
    <row r="4597" spans="1:4" x14ac:dyDescent="0.35">
      <c r="A4597" s="165" t="s">
        <v>91</v>
      </c>
      <c r="B4597" s="165" t="s">
        <v>92</v>
      </c>
      <c r="C4597" s="166">
        <v>45682</v>
      </c>
      <c r="D4597">
        <v>-113308.2808333342</v>
      </c>
    </row>
    <row r="4598" spans="1:4" x14ac:dyDescent="0.35">
      <c r="A4598" s="165" t="s">
        <v>91</v>
      </c>
      <c r="B4598" s="165" t="s">
        <v>92</v>
      </c>
      <c r="C4598" s="166">
        <v>45713</v>
      </c>
      <c r="D4598">
        <v>-203067.55083333407</v>
      </c>
    </row>
    <row r="4599" spans="1:4" x14ac:dyDescent="0.35">
      <c r="A4599" s="165" t="s">
        <v>91</v>
      </c>
      <c r="B4599" s="165" t="s">
        <v>92</v>
      </c>
      <c r="C4599" s="166">
        <v>45741</v>
      </c>
      <c r="D4599">
        <v>-221076.44083333403</v>
      </c>
    </row>
    <row r="4600" spans="1:4" x14ac:dyDescent="0.35">
      <c r="A4600" s="165" t="s">
        <v>91</v>
      </c>
      <c r="B4600" s="165" t="s">
        <v>92</v>
      </c>
      <c r="C4600" s="166">
        <v>45772</v>
      </c>
      <c r="D4600">
        <v>-311669.82083333412</v>
      </c>
    </row>
    <row r="4601" spans="1:4" x14ac:dyDescent="0.35">
      <c r="A4601" s="165" t="s">
        <v>91</v>
      </c>
      <c r="B4601" s="165" t="s">
        <v>92</v>
      </c>
      <c r="C4601" s="166">
        <v>45802</v>
      </c>
      <c r="D4601">
        <v>-333365.53083333414</v>
      </c>
    </row>
    <row r="4602" spans="1:4" x14ac:dyDescent="0.35">
      <c r="A4602" s="165" t="s">
        <v>91</v>
      </c>
      <c r="B4602" s="165" t="s">
        <v>92</v>
      </c>
      <c r="C4602" s="166">
        <v>45833</v>
      </c>
      <c r="D4602">
        <v>-362864.70986729686</v>
      </c>
    </row>
    <row r="4603" spans="1:4" x14ac:dyDescent="0.35">
      <c r="A4603" s="165" t="s">
        <v>91</v>
      </c>
      <c r="B4603" s="165" t="s">
        <v>92</v>
      </c>
      <c r="C4603" s="166">
        <v>45863</v>
      </c>
      <c r="D4603">
        <v>-409379.43726514647</v>
      </c>
    </row>
    <row r="4604" spans="1:4" x14ac:dyDescent="0.35">
      <c r="A4604" s="165" t="s">
        <v>91</v>
      </c>
      <c r="B4604" s="165" t="s">
        <v>92</v>
      </c>
      <c r="C4604" s="166">
        <v>45894</v>
      </c>
      <c r="D4604">
        <v>-469046.36744265637</v>
      </c>
    </row>
    <row r="4605" spans="1:4" x14ac:dyDescent="0.35">
      <c r="A4605" s="165" t="s">
        <v>91</v>
      </c>
      <c r="B4605" s="165" t="s">
        <v>92</v>
      </c>
      <c r="C4605" s="166">
        <v>45925</v>
      </c>
      <c r="D4605">
        <v>-574426.76742142509</v>
      </c>
    </row>
    <row r="4606" spans="1:4" x14ac:dyDescent="0.35">
      <c r="A4606" s="165" t="s">
        <v>91</v>
      </c>
      <c r="B4606" s="165" t="s">
        <v>92</v>
      </c>
      <c r="C4606" s="166">
        <v>45955</v>
      </c>
      <c r="D4606">
        <v>-602943.80939043977</v>
      </c>
    </row>
    <row r="4607" spans="1:4" x14ac:dyDescent="0.35">
      <c r="A4607" s="165" t="s">
        <v>91</v>
      </c>
      <c r="B4607" s="165" t="s">
        <v>92</v>
      </c>
      <c r="C4607" s="166">
        <v>45986</v>
      </c>
      <c r="D4607">
        <v>-625928.39166454587</v>
      </c>
    </row>
    <row r="4608" spans="1:4" x14ac:dyDescent="0.35">
      <c r="A4608" s="165" t="s">
        <v>91</v>
      </c>
      <c r="B4608" s="165" t="s">
        <v>92</v>
      </c>
      <c r="C4608" s="166">
        <v>46016</v>
      </c>
      <c r="D4608">
        <v>-679757.29470103642</v>
      </c>
    </row>
    <row r="4609" spans="1:4" x14ac:dyDescent="0.35">
      <c r="A4609" s="165" t="s">
        <v>91</v>
      </c>
      <c r="B4609" s="165" t="s">
        <v>92</v>
      </c>
      <c r="C4609" s="166">
        <v>45683</v>
      </c>
      <c r="D4609">
        <v>-669543.41723335115</v>
      </c>
    </row>
    <row r="4610" spans="1:4" x14ac:dyDescent="0.35">
      <c r="A4610" s="165" t="s">
        <v>91</v>
      </c>
      <c r="B4610" s="165" t="s">
        <v>92</v>
      </c>
      <c r="C4610" s="166">
        <v>45714</v>
      </c>
      <c r="D4610">
        <v>-704373.93235468667</v>
      </c>
    </row>
    <row r="4611" spans="1:4" x14ac:dyDescent="0.35">
      <c r="A4611" s="165" t="s">
        <v>91</v>
      </c>
      <c r="B4611" s="165" t="s">
        <v>92</v>
      </c>
      <c r="C4611" s="166">
        <v>45742</v>
      </c>
      <c r="D4611">
        <v>-739270.0691653837</v>
      </c>
    </row>
    <row r="4612" spans="1:4" x14ac:dyDescent="0.35">
      <c r="A4612" s="165" t="s">
        <v>91</v>
      </c>
      <c r="B4612" s="165" t="s">
        <v>92</v>
      </c>
      <c r="C4612" s="166">
        <v>45773</v>
      </c>
      <c r="D4612">
        <v>-801088.46174852992</v>
      </c>
    </row>
    <row r="4613" spans="1:4" x14ac:dyDescent="0.35">
      <c r="A4613" s="165" t="s">
        <v>91</v>
      </c>
      <c r="B4613" s="165" t="s">
        <v>92</v>
      </c>
      <c r="C4613" s="166">
        <v>45803</v>
      </c>
      <c r="D4613">
        <v>-862351.00416424265</v>
      </c>
    </row>
    <row r="4614" spans="1:4" x14ac:dyDescent="0.35">
      <c r="A4614" s="165" t="s">
        <v>91</v>
      </c>
      <c r="B4614" s="165" t="s">
        <v>92</v>
      </c>
      <c r="C4614" s="166">
        <v>45834</v>
      </c>
      <c r="D4614">
        <v>-888208.6937432508</v>
      </c>
    </row>
    <row r="4615" spans="1:4" x14ac:dyDescent="0.35">
      <c r="A4615" s="165" t="s">
        <v>91</v>
      </c>
      <c r="B4615" s="165" t="s">
        <v>92</v>
      </c>
      <c r="C4615" s="166">
        <v>45864</v>
      </c>
      <c r="D4615">
        <v>-927019.25023879705</v>
      </c>
    </row>
    <row r="4616" spans="1:4" x14ac:dyDescent="0.35">
      <c r="A4616" s="165" t="s">
        <v>91</v>
      </c>
      <c r="B4616" s="165" t="s">
        <v>92</v>
      </c>
      <c r="C4616" s="166">
        <v>45895</v>
      </c>
      <c r="D4616">
        <v>-1025709.9257010225</v>
      </c>
    </row>
    <row r="4617" spans="1:4" x14ac:dyDescent="0.35">
      <c r="A4617" s="165" t="s">
        <v>91</v>
      </c>
      <c r="B4617" s="165" t="s">
        <v>92</v>
      </c>
      <c r="C4617" s="166">
        <v>45926</v>
      </c>
      <c r="D4617">
        <v>-1175585.4563333162</v>
      </c>
    </row>
    <row r="4618" spans="1:4" x14ac:dyDescent="0.35">
      <c r="A4618" s="165" t="s">
        <v>91</v>
      </c>
      <c r="B4618" s="165" t="s">
        <v>92</v>
      </c>
      <c r="C4618" s="166">
        <v>45956</v>
      </c>
      <c r="D4618">
        <v>-1196666.1394981337</v>
      </c>
    </row>
    <row r="4619" spans="1:4" x14ac:dyDescent="0.35">
      <c r="A4619" s="165" t="s">
        <v>91</v>
      </c>
      <c r="B4619" s="165" t="s">
        <v>92</v>
      </c>
      <c r="C4619" s="166">
        <v>45987</v>
      </c>
      <c r="D4619">
        <v>-1241736.8963433739</v>
      </c>
    </row>
    <row r="4620" spans="1:4" x14ac:dyDescent="0.35">
      <c r="A4620" s="165" t="s">
        <v>91</v>
      </c>
      <c r="B4620" s="165" t="s">
        <v>92</v>
      </c>
      <c r="C4620" s="166">
        <v>46017</v>
      </c>
      <c r="D4620">
        <v>-1321501.1047453184</v>
      </c>
    </row>
    <row r="4621" spans="1:4" x14ac:dyDescent="0.35">
      <c r="A4621" s="165" t="s">
        <v>91</v>
      </c>
      <c r="B4621" s="165" t="s">
        <v>92</v>
      </c>
      <c r="C4621" s="166">
        <v>45684</v>
      </c>
      <c r="D4621">
        <v>-1323569.6626070431</v>
      </c>
    </row>
    <row r="4622" spans="1:4" x14ac:dyDescent="0.35">
      <c r="A4622" s="165" t="s">
        <v>91</v>
      </c>
      <c r="B4622" s="165" t="s">
        <v>92</v>
      </c>
      <c r="C4622" s="166">
        <v>45715</v>
      </c>
      <c r="D4622">
        <v>-1374259.0061719597</v>
      </c>
    </row>
    <row r="4623" spans="1:4" x14ac:dyDescent="0.35">
      <c r="A4623" s="165" t="s">
        <v>91</v>
      </c>
      <c r="B4623" s="165" t="s">
        <v>92</v>
      </c>
      <c r="C4623" s="166">
        <v>45743</v>
      </c>
      <c r="D4623">
        <v>-1425231.7304156322</v>
      </c>
    </row>
    <row r="4624" spans="1:4" x14ac:dyDescent="0.35">
      <c r="A4624" s="165" t="s">
        <v>91</v>
      </c>
      <c r="B4624" s="165" t="s">
        <v>92</v>
      </c>
      <c r="C4624" s="166">
        <v>45774</v>
      </c>
      <c r="D4624">
        <v>-1507493.2583015144</v>
      </c>
    </row>
    <row r="4625" spans="1:4" x14ac:dyDescent="0.35">
      <c r="A4625" s="165" t="s">
        <v>91</v>
      </c>
      <c r="B4625" s="165" t="s">
        <v>92</v>
      </c>
      <c r="C4625" s="166">
        <v>45804</v>
      </c>
      <c r="D4625">
        <v>-1586677.7217779474</v>
      </c>
    </row>
    <row r="4626" spans="1:4" x14ac:dyDescent="0.35">
      <c r="A4626" s="165" t="s">
        <v>91</v>
      </c>
      <c r="B4626" s="165" t="s">
        <v>92</v>
      </c>
      <c r="C4626" s="166">
        <v>45835</v>
      </c>
      <c r="D4626">
        <v>-1625476.5664578299</v>
      </c>
    </row>
    <row r="4627" spans="1:4" x14ac:dyDescent="0.35">
      <c r="A4627" s="165" t="s">
        <v>91</v>
      </c>
      <c r="B4627" s="165" t="s">
        <v>92</v>
      </c>
      <c r="C4627" s="166">
        <v>45865</v>
      </c>
      <c r="D4627">
        <v>-1677635.4644053825</v>
      </c>
    </row>
    <row r="4628" spans="1:4" x14ac:dyDescent="0.35">
      <c r="A4628" s="165" t="s">
        <v>91</v>
      </c>
      <c r="B4628" s="165" t="s">
        <v>92</v>
      </c>
      <c r="C4628" s="166">
        <v>45896</v>
      </c>
      <c r="D4628">
        <v>-1799694.8581470947</v>
      </c>
    </row>
    <row r="4629" spans="1:4" x14ac:dyDescent="0.35">
      <c r="A4629" s="165" t="s">
        <v>91</v>
      </c>
      <c r="B4629" s="165" t="s">
        <v>92</v>
      </c>
      <c r="C4629" s="166">
        <v>45927</v>
      </c>
      <c r="D4629">
        <v>-1982184.1523880735</v>
      </c>
    </row>
    <row r="4630" spans="1:4" x14ac:dyDescent="0.35">
      <c r="A4630" s="165" t="s">
        <v>91</v>
      </c>
      <c r="B4630" s="165" t="s">
        <v>92</v>
      </c>
      <c r="C4630" s="166">
        <v>45957</v>
      </c>
      <c r="D4630">
        <v>-2016624.5289143857</v>
      </c>
    </row>
    <row r="4631" spans="1:4" x14ac:dyDescent="0.35">
      <c r="A4631" s="165" t="s">
        <v>91</v>
      </c>
      <c r="B4631" s="165" t="s">
        <v>92</v>
      </c>
      <c r="C4631" s="166">
        <v>45988</v>
      </c>
      <c r="D4631">
        <v>-2075880.6104471798</v>
      </c>
    </row>
    <row r="4632" spans="1:4" x14ac:dyDescent="0.35">
      <c r="A4632" s="165" t="s">
        <v>91</v>
      </c>
      <c r="B4632" s="165" t="s">
        <v>92</v>
      </c>
      <c r="C4632" s="166">
        <v>46018</v>
      </c>
      <c r="D4632">
        <v>-2174304.8331273352</v>
      </c>
    </row>
    <row r="4633" spans="1:4" x14ac:dyDescent="0.35">
      <c r="A4633" s="165"/>
      <c r="B4633" s="165" t="s">
        <v>93</v>
      </c>
      <c r="C4633" s="166">
        <v>45676</v>
      </c>
      <c r="D4633">
        <v>-2894.7999999999938</v>
      </c>
    </row>
    <row r="4634" spans="1:4" x14ac:dyDescent="0.35">
      <c r="A4634" s="165"/>
      <c r="B4634" s="165" t="s">
        <v>93</v>
      </c>
      <c r="C4634" s="166">
        <v>45707</v>
      </c>
      <c r="D4634">
        <v>2870.6299999999665</v>
      </c>
    </row>
    <row r="4635" spans="1:4" x14ac:dyDescent="0.35">
      <c r="A4635" s="165"/>
      <c r="B4635" s="165" t="s">
        <v>93</v>
      </c>
      <c r="C4635" s="166">
        <v>45735</v>
      </c>
      <c r="D4635">
        <v>-33232.930000000015</v>
      </c>
    </row>
    <row r="4636" spans="1:4" x14ac:dyDescent="0.35">
      <c r="A4636" s="165"/>
      <c r="B4636" s="165" t="s">
        <v>93</v>
      </c>
      <c r="C4636" s="166">
        <v>45766</v>
      </c>
      <c r="D4636">
        <v>-24068.400000000001</v>
      </c>
    </row>
    <row r="4637" spans="1:4" x14ac:dyDescent="0.35">
      <c r="A4637" s="165"/>
      <c r="B4637" s="165" t="s">
        <v>93</v>
      </c>
      <c r="C4637" s="166">
        <v>45796</v>
      </c>
      <c r="D4637">
        <v>3603.649999999971</v>
      </c>
    </row>
    <row r="4638" spans="1:4" x14ac:dyDescent="0.35">
      <c r="A4638" s="165"/>
      <c r="B4638" s="165" t="s">
        <v>93</v>
      </c>
      <c r="C4638" s="166">
        <v>45827</v>
      </c>
      <c r="D4638">
        <v>1807.9200000000183</v>
      </c>
    </row>
    <row r="4639" spans="1:4" x14ac:dyDescent="0.35">
      <c r="A4639" s="165"/>
      <c r="B4639" s="165" t="s">
        <v>93</v>
      </c>
      <c r="C4639" s="166">
        <v>45857</v>
      </c>
      <c r="D4639">
        <v>10994.040000000012</v>
      </c>
    </row>
    <row r="4640" spans="1:4" x14ac:dyDescent="0.35">
      <c r="A4640" s="165"/>
      <c r="B4640" s="165" t="s">
        <v>93</v>
      </c>
      <c r="C4640" s="166">
        <v>45888</v>
      </c>
      <c r="D4640">
        <v>-34311.090000000033</v>
      </c>
    </row>
    <row r="4641" spans="1:4" x14ac:dyDescent="0.35">
      <c r="A4641" s="165"/>
      <c r="B4641" s="165" t="s">
        <v>93</v>
      </c>
      <c r="C4641" s="166">
        <v>45919</v>
      </c>
      <c r="D4641">
        <v>49831.409999999982</v>
      </c>
    </row>
    <row r="4642" spans="1:4" x14ac:dyDescent="0.35">
      <c r="A4642" s="165"/>
      <c r="B4642" s="165" t="s">
        <v>93</v>
      </c>
      <c r="C4642" s="166">
        <v>45949</v>
      </c>
      <c r="D4642">
        <v>10301.920000000038</v>
      </c>
    </row>
    <row r="4643" spans="1:4" x14ac:dyDescent="0.35">
      <c r="A4643" s="165"/>
      <c r="B4643" s="165" t="s">
        <v>93</v>
      </c>
      <c r="C4643" s="166">
        <v>45980</v>
      </c>
      <c r="D4643">
        <v>-30926.820000000094</v>
      </c>
    </row>
    <row r="4644" spans="1:4" x14ac:dyDescent="0.35">
      <c r="A4644" s="165"/>
      <c r="B4644" s="165" t="s">
        <v>93</v>
      </c>
      <c r="C4644" s="166">
        <v>46010</v>
      </c>
      <c r="D4644">
        <v>37997.209999999977</v>
      </c>
    </row>
    <row r="4645" spans="1:4" x14ac:dyDescent="0.35">
      <c r="A4645" s="165"/>
      <c r="B4645" s="165" t="s">
        <v>93</v>
      </c>
      <c r="C4645" s="166">
        <v>45677</v>
      </c>
      <c r="D4645">
        <v>-8983.700000000028</v>
      </c>
    </row>
    <row r="4646" spans="1:4" x14ac:dyDescent="0.35">
      <c r="A4646" s="165"/>
      <c r="B4646" s="165" t="s">
        <v>93</v>
      </c>
      <c r="C4646" s="166">
        <v>45708</v>
      </c>
      <c r="D4646">
        <v>-55360.690000000017</v>
      </c>
    </row>
    <row r="4647" spans="1:4" x14ac:dyDescent="0.35">
      <c r="A4647" s="165"/>
      <c r="B4647" s="165" t="s">
        <v>93</v>
      </c>
      <c r="C4647" s="166">
        <v>45736</v>
      </c>
      <c r="D4647">
        <v>65372.110000000015</v>
      </c>
    </row>
    <row r="4648" spans="1:4" x14ac:dyDescent="0.35">
      <c r="A4648" s="165"/>
      <c r="B4648" s="165" t="s">
        <v>93</v>
      </c>
      <c r="C4648" s="166">
        <v>45767</v>
      </c>
      <c r="D4648">
        <v>36314.079999999944</v>
      </c>
    </row>
    <row r="4649" spans="1:4" x14ac:dyDescent="0.35">
      <c r="A4649" s="165"/>
      <c r="B4649" s="165" t="s">
        <v>93</v>
      </c>
      <c r="C4649" s="166">
        <v>45797</v>
      </c>
      <c r="D4649">
        <v>42750.820000000036</v>
      </c>
    </row>
    <row r="4650" spans="1:4" x14ac:dyDescent="0.35">
      <c r="A4650" s="165"/>
      <c r="B4650" s="165" t="s">
        <v>93</v>
      </c>
      <c r="C4650" s="166">
        <v>45828</v>
      </c>
      <c r="D4650">
        <v>32987.720000000045</v>
      </c>
    </row>
    <row r="4651" spans="1:4" x14ac:dyDescent="0.35">
      <c r="A4651" s="165"/>
      <c r="B4651" s="165" t="s">
        <v>93</v>
      </c>
      <c r="C4651" s="166">
        <v>45858</v>
      </c>
      <c r="D4651">
        <v>31265.649999999991</v>
      </c>
    </row>
    <row r="4652" spans="1:4" x14ac:dyDescent="0.35">
      <c r="A4652" s="165"/>
      <c r="B4652" s="165" t="s">
        <v>93</v>
      </c>
      <c r="C4652" s="166">
        <v>45889</v>
      </c>
      <c r="D4652">
        <v>-73672.620000000039</v>
      </c>
    </row>
    <row r="4653" spans="1:4" x14ac:dyDescent="0.35">
      <c r="A4653" s="165"/>
      <c r="B4653" s="165" t="s">
        <v>93</v>
      </c>
      <c r="C4653" s="166">
        <v>45920</v>
      </c>
      <c r="D4653">
        <v>11047.599999999999</v>
      </c>
    </row>
    <row r="4654" spans="1:4" x14ac:dyDescent="0.35">
      <c r="A4654" s="165"/>
      <c r="B4654" s="165" t="s">
        <v>93</v>
      </c>
      <c r="C4654" s="166">
        <v>45950</v>
      </c>
      <c r="D4654">
        <v>9712.5800000000236</v>
      </c>
    </row>
    <row r="4655" spans="1:4" x14ac:dyDescent="0.35">
      <c r="A4655" s="165"/>
      <c r="B4655" s="165" t="s">
        <v>93</v>
      </c>
      <c r="C4655" s="166">
        <v>45981</v>
      </c>
      <c r="D4655">
        <v>-19572.559999999994</v>
      </c>
    </row>
    <row r="4656" spans="1:4" x14ac:dyDescent="0.35">
      <c r="A4656" s="165"/>
      <c r="B4656" s="165" t="s">
        <v>93</v>
      </c>
      <c r="C4656" s="166">
        <v>46011</v>
      </c>
      <c r="D4656">
        <v>64745.4</v>
      </c>
    </row>
    <row r="4657" spans="1:4" x14ac:dyDescent="0.35">
      <c r="A4657" s="165"/>
      <c r="B4657" s="165" t="s">
        <v>93</v>
      </c>
      <c r="C4657" s="166">
        <v>45678</v>
      </c>
      <c r="D4657">
        <v>21350.120000000014</v>
      </c>
    </row>
    <row r="4658" spans="1:4" x14ac:dyDescent="0.35">
      <c r="A4658" s="165"/>
      <c r="B4658" s="165" t="s">
        <v>93</v>
      </c>
      <c r="C4658" s="166">
        <v>45709</v>
      </c>
      <c r="D4658">
        <v>-2356.0100000000057</v>
      </c>
    </row>
    <row r="4659" spans="1:4" x14ac:dyDescent="0.35">
      <c r="A4659" s="165"/>
      <c r="B4659" s="165" t="s">
        <v>93</v>
      </c>
      <c r="C4659" s="166">
        <v>45737</v>
      </c>
      <c r="D4659">
        <v>2727.2199999999611</v>
      </c>
    </row>
    <row r="4660" spans="1:4" x14ac:dyDescent="0.35">
      <c r="A4660" s="165"/>
      <c r="B4660" s="165" t="s">
        <v>93</v>
      </c>
      <c r="C4660" s="166">
        <v>45768</v>
      </c>
      <c r="D4660">
        <v>-22454.79000000003</v>
      </c>
    </row>
    <row r="4661" spans="1:4" x14ac:dyDescent="0.35">
      <c r="A4661" s="165"/>
      <c r="B4661" s="165" t="s">
        <v>93</v>
      </c>
      <c r="C4661" s="166">
        <v>45798</v>
      </c>
      <c r="D4661">
        <v>6416.979999999985</v>
      </c>
    </row>
    <row r="4662" spans="1:4" x14ac:dyDescent="0.35">
      <c r="A4662" s="165"/>
      <c r="B4662" s="165" t="s">
        <v>93</v>
      </c>
      <c r="C4662" s="166">
        <v>45829</v>
      </c>
      <c r="D4662">
        <v>-17142.350000000071</v>
      </c>
    </row>
    <row r="4663" spans="1:4" x14ac:dyDescent="0.35">
      <c r="A4663" s="165"/>
      <c r="B4663" s="165" t="s">
        <v>93</v>
      </c>
      <c r="C4663" s="166">
        <v>45859</v>
      </c>
      <c r="D4663">
        <v>-23419.479999999985</v>
      </c>
    </row>
    <row r="4664" spans="1:4" x14ac:dyDescent="0.35">
      <c r="A4664" s="165"/>
      <c r="B4664" s="165" t="s">
        <v>93</v>
      </c>
      <c r="C4664" s="166">
        <v>45890</v>
      </c>
      <c r="D4664">
        <v>-28870.180000000026</v>
      </c>
    </row>
    <row r="4665" spans="1:4" x14ac:dyDescent="0.35">
      <c r="A4665" s="165"/>
      <c r="B4665" s="165" t="s">
        <v>93</v>
      </c>
      <c r="C4665" s="166">
        <v>45921</v>
      </c>
      <c r="D4665">
        <v>-24406.339999999989</v>
      </c>
    </row>
    <row r="4666" spans="1:4" x14ac:dyDescent="0.35">
      <c r="A4666" s="165"/>
      <c r="B4666" s="165" t="s">
        <v>93</v>
      </c>
      <c r="C4666" s="166">
        <v>45951</v>
      </c>
      <c r="D4666">
        <v>-465.90000000004056</v>
      </c>
    </row>
    <row r="4667" spans="1:4" x14ac:dyDescent="0.35">
      <c r="A4667" s="165"/>
      <c r="B4667" s="165" t="s">
        <v>93</v>
      </c>
      <c r="C4667" s="166">
        <v>45991</v>
      </c>
      <c r="D4667">
        <v>-34369.4</v>
      </c>
    </row>
    <row r="4668" spans="1:4" x14ac:dyDescent="0.35">
      <c r="A4668" s="165"/>
      <c r="B4668" s="165" t="s">
        <v>93</v>
      </c>
      <c r="C4668" s="166">
        <v>46022</v>
      </c>
      <c r="D4668">
        <v>-50616.409999999989</v>
      </c>
    </row>
    <row r="4669" spans="1:4" x14ac:dyDescent="0.35">
      <c r="A4669" s="165"/>
      <c r="B4669" s="165" t="s">
        <v>93</v>
      </c>
      <c r="C4669" s="166">
        <v>45679</v>
      </c>
      <c r="D4669">
        <v>19654.899999999972</v>
      </c>
    </row>
    <row r="4670" spans="1:4" x14ac:dyDescent="0.35">
      <c r="A4670" s="165"/>
      <c r="B4670" s="165" t="s">
        <v>93</v>
      </c>
      <c r="C4670" s="166">
        <v>45710</v>
      </c>
      <c r="D4670">
        <v>8977.1500000000196</v>
      </c>
    </row>
    <row r="4671" spans="1:4" x14ac:dyDescent="0.35">
      <c r="A4671" s="165"/>
      <c r="B4671" s="165" t="s">
        <v>93</v>
      </c>
      <c r="C4671" s="166">
        <v>45738</v>
      </c>
      <c r="D4671">
        <v>-15284.089999999986</v>
      </c>
    </row>
    <row r="4672" spans="1:4" x14ac:dyDescent="0.35">
      <c r="A4672" s="165"/>
      <c r="B4672" s="165" t="s">
        <v>93</v>
      </c>
      <c r="C4672" s="166">
        <v>45769</v>
      </c>
      <c r="D4672">
        <v>12408.650000000021</v>
      </c>
    </row>
    <row r="4673" spans="1:4" x14ac:dyDescent="0.35">
      <c r="A4673" s="165"/>
      <c r="B4673" s="165" t="s">
        <v>93</v>
      </c>
      <c r="C4673" s="166">
        <v>45799</v>
      </c>
      <c r="D4673">
        <v>18514.509999999889</v>
      </c>
    </row>
    <row r="4674" spans="1:4" x14ac:dyDescent="0.35">
      <c r="A4674" s="165"/>
      <c r="B4674" s="165" t="s">
        <v>93</v>
      </c>
      <c r="C4674" s="166">
        <v>45830</v>
      </c>
      <c r="D4674">
        <v>2290.4399999999914</v>
      </c>
    </row>
    <row r="4675" spans="1:4" x14ac:dyDescent="0.35">
      <c r="A4675" s="165"/>
      <c r="B4675" s="165" t="s">
        <v>93</v>
      </c>
      <c r="C4675" s="166">
        <v>45860</v>
      </c>
      <c r="D4675">
        <v>-74.820000000057917</v>
      </c>
    </row>
    <row r="4676" spans="1:4" x14ac:dyDescent="0.35">
      <c r="A4676" s="165"/>
      <c r="B4676" s="165" t="s">
        <v>93</v>
      </c>
      <c r="C4676" s="166">
        <v>45891</v>
      </c>
      <c r="D4676">
        <v>-11421.509999999987</v>
      </c>
    </row>
    <row r="4677" spans="1:4" x14ac:dyDescent="0.35">
      <c r="A4677" s="165"/>
      <c r="B4677" s="165" t="s">
        <v>93</v>
      </c>
      <c r="C4677" s="166">
        <v>45922</v>
      </c>
      <c r="D4677">
        <v>3085.4200000000037</v>
      </c>
    </row>
    <row r="4678" spans="1:4" x14ac:dyDescent="0.35">
      <c r="A4678" s="165"/>
      <c r="B4678" s="165" t="s">
        <v>93</v>
      </c>
      <c r="C4678" s="166">
        <v>45952</v>
      </c>
      <c r="D4678">
        <v>13786.250000000038</v>
      </c>
    </row>
    <row r="4679" spans="1:4" x14ac:dyDescent="0.35">
      <c r="A4679" s="165"/>
      <c r="B4679" s="165" t="s">
        <v>93</v>
      </c>
      <c r="C4679" s="166">
        <v>45983</v>
      </c>
      <c r="D4679">
        <v>-7870.4099999999744</v>
      </c>
    </row>
    <row r="4680" spans="1:4" x14ac:dyDescent="0.35">
      <c r="A4680" s="165"/>
      <c r="B4680" s="165" t="s">
        <v>93</v>
      </c>
      <c r="C4680" s="166">
        <v>46013</v>
      </c>
      <c r="D4680">
        <v>-20899.009999999984</v>
      </c>
    </row>
    <row r="4681" spans="1:4" x14ac:dyDescent="0.35">
      <c r="A4681" s="165"/>
      <c r="B4681" s="165" t="s">
        <v>93</v>
      </c>
      <c r="C4681" s="166">
        <v>45680</v>
      </c>
      <c r="D4681">
        <v>23239.530000000002</v>
      </c>
    </row>
    <row r="4682" spans="1:4" x14ac:dyDescent="0.35">
      <c r="A4682" s="165"/>
      <c r="B4682" s="165" t="s">
        <v>93</v>
      </c>
      <c r="C4682" s="166">
        <v>45711</v>
      </c>
      <c r="D4682">
        <v>-102.37999999998101</v>
      </c>
    </row>
    <row r="4683" spans="1:4" x14ac:dyDescent="0.35">
      <c r="A4683" s="165"/>
      <c r="B4683" s="165" t="s">
        <v>93</v>
      </c>
      <c r="C4683" s="166">
        <v>45739</v>
      </c>
      <c r="D4683">
        <v>13053.51000000006</v>
      </c>
    </row>
    <row r="4684" spans="1:4" x14ac:dyDescent="0.35">
      <c r="A4684" s="165"/>
      <c r="B4684" s="165" t="s">
        <v>93</v>
      </c>
      <c r="C4684" s="166">
        <v>45770</v>
      </c>
      <c r="D4684">
        <v>18730.430000000055</v>
      </c>
    </row>
    <row r="4685" spans="1:4" x14ac:dyDescent="0.35">
      <c r="A4685" s="165"/>
      <c r="B4685" s="165" t="s">
        <v>93</v>
      </c>
      <c r="C4685" s="166">
        <v>45800</v>
      </c>
      <c r="D4685">
        <v>-30518.060000000016</v>
      </c>
    </row>
    <row r="4686" spans="1:4" x14ac:dyDescent="0.35">
      <c r="A4686" s="165"/>
      <c r="B4686" s="165" t="s">
        <v>93</v>
      </c>
      <c r="C4686" s="166">
        <v>45831</v>
      </c>
      <c r="D4686">
        <v>-4883.5000000000364</v>
      </c>
    </row>
    <row r="4687" spans="1:4" x14ac:dyDescent="0.35">
      <c r="A4687" s="165"/>
      <c r="B4687" s="165" t="s">
        <v>93</v>
      </c>
      <c r="C4687" s="166">
        <v>45861</v>
      </c>
      <c r="D4687">
        <v>-26006.090000000098</v>
      </c>
    </row>
    <row r="4688" spans="1:4" x14ac:dyDescent="0.35">
      <c r="A4688" s="165"/>
      <c r="B4688" s="165" t="s">
        <v>93</v>
      </c>
      <c r="C4688" s="166">
        <v>45892</v>
      </c>
      <c r="D4688">
        <v>-81314.759999999951</v>
      </c>
    </row>
    <row r="4689" spans="1:4" x14ac:dyDescent="0.35">
      <c r="A4689" s="165"/>
      <c r="B4689" s="165" t="s">
        <v>93</v>
      </c>
      <c r="C4689" s="166">
        <v>45923</v>
      </c>
      <c r="D4689">
        <v>3687.4600000000082</v>
      </c>
    </row>
    <row r="4690" spans="1:4" x14ac:dyDescent="0.35">
      <c r="A4690" s="165"/>
      <c r="B4690" s="165" t="s">
        <v>93</v>
      </c>
      <c r="C4690" s="166">
        <v>45953</v>
      </c>
      <c r="D4690">
        <v>-20003.780416666697</v>
      </c>
    </row>
    <row r="4691" spans="1:4" x14ac:dyDescent="0.35">
      <c r="A4691" s="165"/>
      <c r="B4691" s="165" t="s">
        <v>93</v>
      </c>
      <c r="C4691" s="166">
        <v>45984</v>
      </c>
      <c r="D4691">
        <v>-26250.930000000109</v>
      </c>
    </row>
    <row r="4692" spans="1:4" x14ac:dyDescent="0.35">
      <c r="A4692" s="165"/>
      <c r="B4692" s="165" t="s">
        <v>93</v>
      </c>
      <c r="C4692" s="166">
        <v>46014</v>
      </c>
      <c r="D4692">
        <v>137356.49958333318</v>
      </c>
    </row>
    <row r="4693" spans="1:4" x14ac:dyDescent="0.35">
      <c r="A4693" s="165"/>
      <c r="B4693" s="165" t="s">
        <v>93</v>
      </c>
      <c r="C4693" s="166">
        <v>45681</v>
      </c>
      <c r="D4693">
        <v>-9744.1900000000096</v>
      </c>
    </row>
    <row r="4694" spans="1:4" x14ac:dyDescent="0.35">
      <c r="A4694" s="165"/>
      <c r="B4694" s="165" t="s">
        <v>93</v>
      </c>
      <c r="C4694" s="166">
        <v>45712</v>
      </c>
      <c r="D4694">
        <v>-4967.4599999999555</v>
      </c>
    </row>
    <row r="4695" spans="1:4" x14ac:dyDescent="0.35">
      <c r="A4695" s="165"/>
      <c r="B4695" s="165" t="s">
        <v>93</v>
      </c>
      <c r="C4695" s="166">
        <v>45740</v>
      </c>
      <c r="D4695">
        <v>-13262.970000000019</v>
      </c>
    </row>
    <row r="4696" spans="1:4" x14ac:dyDescent="0.35">
      <c r="A4696" s="165"/>
      <c r="B4696" s="165" t="s">
        <v>93</v>
      </c>
      <c r="C4696" s="166">
        <v>45771</v>
      </c>
      <c r="D4696">
        <v>-17733.370000000101</v>
      </c>
    </row>
    <row r="4697" spans="1:4" x14ac:dyDescent="0.35">
      <c r="A4697" s="165"/>
      <c r="B4697" s="165" t="s">
        <v>93</v>
      </c>
      <c r="C4697" s="166">
        <v>45801</v>
      </c>
      <c r="D4697">
        <v>8225.3099999999758</v>
      </c>
    </row>
    <row r="4698" spans="1:4" x14ac:dyDescent="0.35">
      <c r="A4698" s="165"/>
      <c r="B4698" s="165" t="s">
        <v>93</v>
      </c>
      <c r="C4698" s="166">
        <v>45832</v>
      </c>
      <c r="D4698">
        <v>1180.8300000000818</v>
      </c>
    </row>
    <row r="4699" spans="1:4" x14ac:dyDescent="0.35">
      <c r="A4699" s="165"/>
      <c r="B4699" s="165" t="s">
        <v>93</v>
      </c>
      <c r="C4699" s="166">
        <v>45862</v>
      </c>
      <c r="D4699">
        <v>-51240.09000000004</v>
      </c>
    </row>
    <row r="4700" spans="1:4" x14ac:dyDescent="0.35">
      <c r="A4700" s="165"/>
      <c r="B4700" s="165" t="s">
        <v>93</v>
      </c>
      <c r="C4700" s="166">
        <v>45893</v>
      </c>
      <c r="D4700">
        <v>-83329.200000000041</v>
      </c>
    </row>
    <row r="4701" spans="1:4" x14ac:dyDescent="0.35">
      <c r="A4701" s="165"/>
      <c r="B4701" s="165" t="s">
        <v>93</v>
      </c>
      <c r="C4701" s="166">
        <v>45924</v>
      </c>
      <c r="D4701">
        <v>10233.330000000049</v>
      </c>
    </row>
    <row r="4702" spans="1:4" x14ac:dyDescent="0.35">
      <c r="A4702" s="165"/>
      <c r="B4702" s="165" t="s">
        <v>93</v>
      </c>
      <c r="C4702" s="166">
        <v>45954</v>
      </c>
      <c r="D4702">
        <v>-29894.890000000065</v>
      </c>
    </row>
    <row r="4703" spans="1:4" x14ac:dyDescent="0.35">
      <c r="A4703" s="165"/>
      <c r="B4703" s="165" t="s">
        <v>93</v>
      </c>
      <c r="C4703" s="166">
        <v>45985</v>
      </c>
      <c r="D4703">
        <v>-35962.060000000129</v>
      </c>
    </row>
    <row r="4704" spans="1:4" x14ac:dyDescent="0.35">
      <c r="A4704" s="165"/>
      <c r="B4704" s="165" t="s">
        <v>93</v>
      </c>
      <c r="C4704" s="166">
        <v>46015</v>
      </c>
      <c r="D4704">
        <v>230312.3</v>
      </c>
    </row>
    <row r="4705" spans="1:4" x14ac:dyDescent="0.35">
      <c r="A4705" s="165"/>
      <c r="B4705" s="165" t="s">
        <v>93</v>
      </c>
      <c r="C4705" s="166">
        <v>45682</v>
      </c>
      <c r="D4705">
        <v>-89759.269999999873</v>
      </c>
    </row>
    <row r="4706" spans="1:4" x14ac:dyDescent="0.35">
      <c r="A4706" s="165"/>
      <c r="B4706" s="165" t="s">
        <v>93</v>
      </c>
      <c r="C4706" s="166">
        <v>45713</v>
      </c>
      <c r="D4706">
        <v>-18008.889999999948</v>
      </c>
    </row>
    <row r="4707" spans="1:4" x14ac:dyDescent="0.35">
      <c r="A4707" s="165"/>
      <c r="B4707" s="165" t="s">
        <v>93</v>
      </c>
      <c r="C4707" s="166">
        <v>45741</v>
      </c>
      <c r="D4707">
        <v>-90593.380000000063</v>
      </c>
    </row>
    <row r="4708" spans="1:4" x14ac:dyDescent="0.35">
      <c r="A4708" s="165"/>
      <c r="B4708" s="165" t="s">
        <v>93</v>
      </c>
      <c r="C4708" s="166">
        <v>45772</v>
      </c>
      <c r="D4708">
        <v>-21695.710000000028</v>
      </c>
    </row>
    <row r="4709" spans="1:4" x14ac:dyDescent="0.35">
      <c r="A4709" s="165"/>
      <c r="B4709" s="165" t="s">
        <v>93</v>
      </c>
      <c r="C4709" s="166">
        <v>45802</v>
      </c>
      <c r="D4709">
        <v>-29499.179033962715</v>
      </c>
    </row>
    <row r="4710" spans="1:4" x14ac:dyDescent="0.35">
      <c r="A4710" s="165"/>
      <c r="B4710" s="165" t="s">
        <v>93</v>
      </c>
      <c r="C4710" s="166">
        <v>45833</v>
      </c>
      <c r="D4710">
        <v>-46514.727397849601</v>
      </c>
    </row>
    <row r="4711" spans="1:4" x14ac:dyDescent="0.35">
      <c r="A4711" s="165"/>
      <c r="B4711" s="165" t="s">
        <v>93</v>
      </c>
      <c r="C4711" s="166">
        <v>45863</v>
      </c>
      <c r="D4711">
        <v>-59666.930177509887</v>
      </c>
    </row>
    <row r="4712" spans="1:4" x14ac:dyDescent="0.35">
      <c r="A4712" s="165"/>
      <c r="B4712" s="165" t="s">
        <v>93</v>
      </c>
      <c r="C4712" s="166">
        <v>45894</v>
      </c>
      <c r="D4712">
        <v>-105380.39997876875</v>
      </c>
    </row>
    <row r="4713" spans="1:4" x14ac:dyDescent="0.35">
      <c r="A4713" s="165"/>
      <c r="B4713" s="165" t="s">
        <v>93</v>
      </c>
      <c r="C4713" s="166">
        <v>45925</v>
      </c>
      <c r="D4713">
        <v>-28517.041969014645</v>
      </c>
    </row>
    <row r="4714" spans="1:4" x14ac:dyDescent="0.35">
      <c r="A4714" s="165"/>
      <c r="B4714" s="165" t="s">
        <v>93</v>
      </c>
      <c r="C4714" s="166">
        <v>45955</v>
      </c>
      <c r="D4714">
        <v>-22984.582274106044</v>
      </c>
    </row>
    <row r="4715" spans="1:4" x14ac:dyDescent="0.35">
      <c r="A4715" s="165"/>
      <c r="B4715" s="165" t="s">
        <v>93</v>
      </c>
      <c r="C4715" s="166">
        <v>45986</v>
      </c>
      <c r="D4715">
        <v>-53828.903036490505</v>
      </c>
    </row>
    <row r="4716" spans="1:4" x14ac:dyDescent="0.35">
      <c r="A4716" s="165"/>
      <c r="B4716" s="165" t="s">
        <v>93</v>
      </c>
      <c r="C4716" s="166">
        <v>46016</v>
      </c>
      <c r="D4716">
        <v>10213.877467685201</v>
      </c>
    </row>
    <row r="4717" spans="1:4" x14ac:dyDescent="0.35">
      <c r="A4717" s="165"/>
      <c r="B4717" s="165" t="s">
        <v>93</v>
      </c>
      <c r="C4717" s="166">
        <v>45683</v>
      </c>
      <c r="D4717">
        <v>-34830.515121335528</v>
      </c>
    </row>
    <row r="4718" spans="1:4" x14ac:dyDescent="0.35">
      <c r="A4718" s="165"/>
      <c r="B4718" s="165" t="s">
        <v>93</v>
      </c>
      <c r="C4718" s="166">
        <v>45714</v>
      </c>
      <c r="D4718">
        <v>-34896.136810696997</v>
      </c>
    </row>
    <row r="4719" spans="1:4" x14ac:dyDescent="0.35">
      <c r="A4719" s="165"/>
      <c r="B4719" s="165" t="s">
        <v>93</v>
      </c>
      <c r="C4719" s="166">
        <v>45742</v>
      </c>
      <c r="D4719">
        <v>-61818.392583146211</v>
      </c>
    </row>
    <row r="4720" spans="1:4" x14ac:dyDescent="0.35">
      <c r="A4720" s="165"/>
      <c r="B4720" s="165" t="s">
        <v>93</v>
      </c>
      <c r="C4720" s="166">
        <v>45773</v>
      </c>
      <c r="D4720">
        <v>-61262.542415712749</v>
      </c>
    </row>
    <row r="4721" spans="1:4" x14ac:dyDescent="0.35">
      <c r="A4721" s="165"/>
      <c r="B4721" s="165" t="s">
        <v>93</v>
      </c>
      <c r="C4721" s="166">
        <v>45803</v>
      </c>
      <c r="D4721">
        <v>-25857.689579008191</v>
      </c>
    </row>
    <row r="4722" spans="1:4" x14ac:dyDescent="0.35">
      <c r="A4722" s="165"/>
      <c r="B4722" s="165" t="s">
        <v>93</v>
      </c>
      <c r="C4722" s="166">
        <v>45834</v>
      </c>
      <c r="D4722">
        <v>-38810.556495546218</v>
      </c>
    </row>
    <row r="4723" spans="1:4" x14ac:dyDescent="0.35">
      <c r="A4723" s="165"/>
      <c r="B4723" s="165" t="s">
        <v>93</v>
      </c>
      <c r="C4723" s="166">
        <v>45864</v>
      </c>
      <c r="D4723">
        <v>-98690.675462225438</v>
      </c>
    </row>
    <row r="4724" spans="1:4" x14ac:dyDescent="0.35">
      <c r="A4724" s="165"/>
      <c r="B4724" s="165" t="s">
        <v>93</v>
      </c>
      <c r="C4724" s="166">
        <v>45895</v>
      </c>
      <c r="D4724">
        <v>-149875.53063229372</v>
      </c>
    </row>
    <row r="4725" spans="1:4" x14ac:dyDescent="0.35">
      <c r="A4725" s="165"/>
      <c r="B4725" s="165" t="s">
        <v>93</v>
      </c>
      <c r="C4725" s="166">
        <v>45926</v>
      </c>
      <c r="D4725">
        <v>-21080.683164817419</v>
      </c>
    </row>
    <row r="4726" spans="1:4" x14ac:dyDescent="0.35">
      <c r="A4726" s="165"/>
      <c r="B4726" s="165" t="s">
        <v>93</v>
      </c>
      <c r="C4726" s="166">
        <v>45956</v>
      </c>
      <c r="D4726">
        <v>-45070.756845240336</v>
      </c>
    </row>
    <row r="4727" spans="1:4" x14ac:dyDescent="0.35">
      <c r="A4727" s="165"/>
      <c r="B4727" s="165" t="s">
        <v>93</v>
      </c>
      <c r="C4727" s="166">
        <v>45987</v>
      </c>
      <c r="D4727">
        <v>-79764.20840194443</v>
      </c>
    </row>
    <row r="4728" spans="1:4" x14ac:dyDescent="0.35">
      <c r="A4728" s="165"/>
      <c r="B4728" s="165" t="s">
        <v>93</v>
      </c>
      <c r="C4728" s="166">
        <v>46017</v>
      </c>
      <c r="D4728">
        <v>-2068.5578617247102</v>
      </c>
    </row>
    <row r="4729" spans="1:4" x14ac:dyDescent="0.35">
      <c r="A4729" s="165"/>
      <c r="B4729" s="165" t="s">
        <v>93</v>
      </c>
      <c r="C4729" s="166">
        <v>45684</v>
      </c>
      <c r="D4729">
        <v>-50689.343564916649</v>
      </c>
    </row>
    <row r="4730" spans="1:4" x14ac:dyDescent="0.35">
      <c r="A4730" s="165"/>
      <c r="B4730" s="165" t="s">
        <v>93</v>
      </c>
      <c r="C4730" s="166">
        <v>45715</v>
      </c>
      <c r="D4730">
        <v>-50972.724243672543</v>
      </c>
    </row>
    <row r="4731" spans="1:4" x14ac:dyDescent="0.35">
      <c r="A4731" s="165"/>
      <c r="B4731" s="165" t="s">
        <v>93</v>
      </c>
      <c r="C4731" s="166">
        <v>45743</v>
      </c>
      <c r="D4731">
        <v>-82261.527885882213</v>
      </c>
    </row>
    <row r="4732" spans="1:4" x14ac:dyDescent="0.35">
      <c r="A4732" s="165"/>
      <c r="B4732" s="165" t="s">
        <v>93</v>
      </c>
      <c r="C4732" s="166">
        <v>45774</v>
      </c>
      <c r="D4732">
        <v>-79184.463476432924</v>
      </c>
    </row>
    <row r="4733" spans="1:4" x14ac:dyDescent="0.35">
      <c r="A4733" s="165"/>
      <c r="B4733" s="165" t="s">
        <v>93</v>
      </c>
      <c r="C4733" s="166">
        <v>45804</v>
      </c>
      <c r="D4733">
        <v>-38798.844679882561</v>
      </c>
    </row>
    <row r="4734" spans="1:4" x14ac:dyDescent="0.35">
      <c r="A4734" s="165"/>
      <c r="B4734" s="165" t="s">
        <v>93</v>
      </c>
      <c r="C4734" s="166">
        <v>45835</v>
      </c>
      <c r="D4734">
        <v>-52158.897947552527</v>
      </c>
    </row>
    <row r="4735" spans="1:4" x14ac:dyDescent="0.35">
      <c r="A4735" s="165"/>
      <c r="B4735" s="165" t="s">
        <v>93</v>
      </c>
      <c r="C4735" s="166">
        <v>45865</v>
      </c>
      <c r="D4735">
        <v>-122059.39374171215</v>
      </c>
    </row>
    <row r="4736" spans="1:4" x14ac:dyDescent="0.35">
      <c r="A4736" s="165"/>
      <c r="B4736" s="165" t="s">
        <v>93</v>
      </c>
      <c r="C4736" s="166">
        <v>45896</v>
      </c>
      <c r="D4736">
        <v>-182489.29424097872</v>
      </c>
    </row>
    <row r="4737" spans="1:4" x14ac:dyDescent="0.35">
      <c r="A4737" s="165"/>
      <c r="B4737" s="165" t="s">
        <v>93</v>
      </c>
      <c r="C4737" s="166">
        <v>45927</v>
      </c>
      <c r="D4737">
        <v>-34440.376526312175</v>
      </c>
    </row>
    <row r="4738" spans="1:4" x14ac:dyDescent="0.35">
      <c r="A4738" s="165"/>
      <c r="B4738" s="165" t="s">
        <v>93</v>
      </c>
      <c r="C4738" s="166">
        <v>45957</v>
      </c>
      <c r="D4738">
        <v>-59256.081532793993</v>
      </c>
    </row>
    <row r="4739" spans="1:4" x14ac:dyDescent="0.35">
      <c r="A4739" s="165"/>
      <c r="B4739" s="165" t="s">
        <v>93</v>
      </c>
      <c r="C4739" s="166">
        <v>45988</v>
      </c>
      <c r="D4739">
        <v>-98424.222680155595</v>
      </c>
    </row>
    <row r="4740" spans="1:4" x14ac:dyDescent="0.35">
      <c r="A4740" s="165"/>
      <c r="B4740" s="165" t="s">
        <v>93</v>
      </c>
      <c r="C4740" s="166">
        <v>46018</v>
      </c>
      <c r="D4740">
        <v>-8831.2645878150543</v>
      </c>
    </row>
    <row r="4741" spans="1:4" x14ac:dyDescent="0.35">
      <c r="A4741" s="165" t="s">
        <v>94</v>
      </c>
      <c r="B4741" s="165"/>
      <c r="C4741" s="166">
        <v>45676</v>
      </c>
      <c r="D4741">
        <v>-747619.1100000001</v>
      </c>
    </row>
    <row r="4742" spans="1:4" x14ac:dyDescent="0.35">
      <c r="A4742" s="165" t="s">
        <v>94</v>
      </c>
      <c r="B4742" s="165"/>
      <c r="C4742" s="166">
        <v>45707</v>
      </c>
      <c r="D4742">
        <v>-744748.4800000001</v>
      </c>
    </row>
    <row r="4743" spans="1:4" x14ac:dyDescent="0.35">
      <c r="A4743" s="165" t="s">
        <v>94</v>
      </c>
      <c r="B4743" s="165"/>
      <c r="C4743" s="166">
        <v>45735</v>
      </c>
      <c r="D4743">
        <v>-777981.41000000015</v>
      </c>
    </row>
    <row r="4744" spans="1:4" x14ac:dyDescent="0.35">
      <c r="A4744" s="165" t="s">
        <v>94</v>
      </c>
      <c r="B4744" s="165"/>
      <c r="C4744" s="166">
        <v>45766</v>
      </c>
      <c r="D4744">
        <v>-802049.81000000017</v>
      </c>
    </row>
    <row r="4745" spans="1:4" x14ac:dyDescent="0.35">
      <c r="A4745" s="165" t="s">
        <v>94</v>
      </c>
      <c r="B4745" s="165"/>
      <c r="C4745" s="166">
        <v>45796</v>
      </c>
      <c r="D4745">
        <v>-798446.16000000015</v>
      </c>
    </row>
    <row r="4746" spans="1:4" x14ac:dyDescent="0.35">
      <c r="A4746" s="165" t="s">
        <v>94</v>
      </c>
      <c r="B4746" s="165"/>
      <c r="C4746" s="166">
        <v>45827</v>
      </c>
      <c r="D4746">
        <v>-796638.24000000011</v>
      </c>
    </row>
    <row r="4747" spans="1:4" x14ac:dyDescent="0.35">
      <c r="A4747" s="165" t="s">
        <v>94</v>
      </c>
      <c r="B4747" s="165"/>
      <c r="C4747" s="166">
        <v>45857</v>
      </c>
      <c r="D4747">
        <v>-785644.20000000007</v>
      </c>
    </row>
    <row r="4748" spans="1:4" x14ac:dyDescent="0.35">
      <c r="A4748" s="165" t="s">
        <v>94</v>
      </c>
      <c r="B4748" s="165"/>
      <c r="C4748" s="166">
        <v>45888</v>
      </c>
      <c r="D4748">
        <v>-819955.29000000015</v>
      </c>
    </row>
    <row r="4749" spans="1:4" x14ac:dyDescent="0.35">
      <c r="A4749" s="165" t="s">
        <v>94</v>
      </c>
      <c r="B4749" s="165"/>
      <c r="C4749" s="166">
        <v>45919</v>
      </c>
      <c r="D4749">
        <v>-770123.88000000012</v>
      </c>
    </row>
    <row r="4750" spans="1:4" x14ac:dyDescent="0.35">
      <c r="A4750" s="165" t="s">
        <v>94</v>
      </c>
      <c r="B4750" s="165"/>
      <c r="C4750" s="166">
        <v>45949</v>
      </c>
      <c r="D4750">
        <v>-759821.96000000008</v>
      </c>
    </row>
    <row r="4751" spans="1:4" x14ac:dyDescent="0.35">
      <c r="A4751" s="165" t="s">
        <v>94</v>
      </c>
      <c r="B4751" s="165"/>
      <c r="C4751" s="166">
        <v>45980</v>
      </c>
      <c r="D4751">
        <v>-790748.78000000014</v>
      </c>
    </row>
    <row r="4752" spans="1:4" x14ac:dyDescent="0.35">
      <c r="A4752" s="165" t="s">
        <v>94</v>
      </c>
      <c r="B4752" s="165"/>
      <c r="C4752" s="166">
        <v>46010</v>
      </c>
      <c r="D4752">
        <v>-752751.57000000018</v>
      </c>
    </row>
    <row r="4753" spans="1:4" x14ac:dyDescent="0.35">
      <c r="A4753" s="165" t="s">
        <v>94</v>
      </c>
      <c r="B4753" s="165"/>
      <c r="C4753" s="166">
        <v>45677</v>
      </c>
      <c r="D4753">
        <v>-761735.27</v>
      </c>
    </row>
    <row r="4754" spans="1:4" x14ac:dyDescent="0.35">
      <c r="A4754" s="165" t="s">
        <v>94</v>
      </c>
      <c r="B4754" s="165"/>
      <c r="C4754" s="166">
        <v>45708</v>
      </c>
      <c r="D4754">
        <v>-817095.96000000008</v>
      </c>
    </row>
    <row r="4755" spans="1:4" x14ac:dyDescent="0.35">
      <c r="A4755" s="165" t="s">
        <v>94</v>
      </c>
      <c r="B4755" s="165"/>
      <c r="C4755" s="166">
        <v>45736</v>
      </c>
      <c r="D4755">
        <v>-751723.85000000009</v>
      </c>
    </row>
    <row r="4756" spans="1:4" x14ac:dyDescent="0.35">
      <c r="A4756" s="165" t="s">
        <v>94</v>
      </c>
      <c r="B4756" s="165"/>
      <c r="C4756" s="166">
        <v>45767</v>
      </c>
      <c r="D4756">
        <v>-715409.77000000014</v>
      </c>
    </row>
    <row r="4757" spans="1:4" x14ac:dyDescent="0.35">
      <c r="A4757" s="165" t="s">
        <v>94</v>
      </c>
      <c r="B4757" s="165"/>
      <c r="C4757" s="166">
        <v>45797</v>
      </c>
      <c r="D4757">
        <v>-672658.95000000007</v>
      </c>
    </row>
    <row r="4758" spans="1:4" x14ac:dyDescent="0.35">
      <c r="A4758" s="165" t="s">
        <v>94</v>
      </c>
      <c r="B4758" s="165"/>
      <c r="C4758" s="166">
        <v>45828</v>
      </c>
      <c r="D4758">
        <v>-639671.23</v>
      </c>
    </row>
    <row r="4759" spans="1:4" x14ac:dyDescent="0.35">
      <c r="A4759" s="165" t="s">
        <v>94</v>
      </c>
      <c r="B4759" s="165"/>
      <c r="C4759" s="166">
        <v>45858</v>
      </c>
      <c r="D4759">
        <v>-608405.57999999996</v>
      </c>
    </row>
    <row r="4760" spans="1:4" x14ac:dyDescent="0.35">
      <c r="A4760" s="165" t="s">
        <v>94</v>
      </c>
      <c r="B4760" s="165"/>
      <c r="C4760" s="166">
        <v>45889</v>
      </c>
      <c r="D4760">
        <v>-682078.20000000007</v>
      </c>
    </row>
    <row r="4761" spans="1:4" x14ac:dyDescent="0.35">
      <c r="A4761" s="165" t="s">
        <v>94</v>
      </c>
      <c r="B4761" s="165"/>
      <c r="C4761" s="166">
        <v>45920</v>
      </c>
      <c r="D4761">
        <v>-671030.60000000009</v>
      </c>
    </row>
    <row r="4762" spans="1:4" x14ac:dyDescent="0.35">
      <c r="A4762" s="165" t="s">
        <v>94</v>
      </c>
      <c r="B4762" s="165"/>
      <c r="C4762" s="166">
        <v>45950</v>
      </c>
      <c r="D4762">
        <v>-661318.02</v>
      </c>
    </row>
    <row r="4763" spans="1:4" x14ac:dyDescent="0.35">
      <c r="A4763" s="165" t="s">
        <v>94</v>
      </c>
      <c r="B4763" s="165"/>
      <c r="C4763" s="166">
        <v>45981</v>
      </c>
      <c r="D4763">
        <v>-680890.58</v>
      </c>
    </row>
    <row r="4764" spans="1:4" x14ac:dyDescent="0.35">
      <c r="A4764" s="165" t="s">
        <v>94</v>
      </c>
      <c r="B4764" s="165"/>
      <c r="C4764" s="166">
        <v>46011</v>
      </c>
      <c r="D4764">
        <v>-616145.17999999993</v>
      </c>
    </row>
    <row r="4765" spans="1:4" x14ac:dyDescent="0.35">
      <c r="A4765" s="165" t="s">
        <v>94</v>
      </c>
      <c r="B4765" s="165"/>
      <c r="C4765" s="166">
        <v>45678</v>
      </c>
      <c r="D4765">
        <v>-594795.05999999994</v>
      </c>
    </row>
    <row r="4766" spans="1:4" x14ac:dyDescent="0.35">
      <c r="A4766" s="165" t="s">
        <v>94</v>
      </c>
      <c r="B4766" s="165"/>
      <c r="C4766" s="166">
        <v>45709</v>
      </c>
      <c r="D4766">
        <v>-597151.06999999995</v>
      </c>
    </row>
    <row r="4767" spans="1:4" x14ac:dyDescent="0.35">
      <c r="A4767" s="165" t="s">
        <v>94</v>
      </c>
      <c r="B4767" s="165"/>
      <c r="C4767" s="166">
        <v>45737</v>
      </c>
      <c r="D4767">
        <v>-594423.85</v>
      </c>
    </row>
    <row r="4768" spans="1:4" x14ac:dyDescent="0.35">
      <c r="A4768" s="165" t="s">
        <v>94</v>
      </c>
      <c r="B4768" s="165"/>
      <c r="C4768" s="166">
        <v>45768</v>
      </c>
      <c r="D4768">
        <v>-616878.64</v>
      </c>
    </row>
    <row r="4769" spans="1:4" x14ac:dyDescent="0.35">
      <c r="A4769" s="165" t="s">
        <v>94</v>
      </c>
      <c r="B4769" s="165"/>
      <c r="C4769" s="166">
        <v>45798</v>
      </c>
      <c r="D4769">
        <v>-610461.66</v>
      </c>
    </row>
    <row r="4770" spans="1:4" x14ac:dyDescent="0.35">
      <c r="A4770" s="165" t="s">
        <v>94</v>
      </c>
      <c r="B4770" s="165"/>
      <c r="C4770" s="166">
        <v>45829</v>
      </c>
      <c r="D4770">
        <v>-627604.01000000013</v>
      </c>
    </row>
    <row r="4771" spans="1:4" x14ac:dyDescent="0.35">
      <c r="A4771" s="165" t="s">
        <v>94</v>
      </c>
      <c r="B4771" s="165"/>
      <c r="C4771" s="166">
        <v>45859</v>
      </c>
      <c r="D4771">
        <v>-651023.49000000011</v>
      </c>
    </row>
    <row r="4772" spans="1:4" x14ac:dyDescent="0.35">
      <c r="A4772" s="165" t="s">
        <v>94</v>
      </c>
      <c r="B4772" s="165"/>
      <c r="C4772" s="166">
        <v>45890</v>
      </c>
      <c r="D4772">
        <v>-679893.67000000016</v>
      </c>
    </row>
    <row r="4773" spans="1:4" x14ac:dyDescent="0.35">
      <c r="A4773" s="165" t="s">
        <v>94</v>
      </c>
      <c r="B4773" s="165"/>
      <c r="C4773" s="166">
        <v>45921</v>
      </c>
      <c r="D4773">
        <v>-704300.01000000013</v>
      </c>
    </row>
    <row r="4774" spans="1:4" x14ac:dyDescent="0.35">
      <c r="A4774" s="165" t="s">
        <v>94</v>
      </c>
      <c r="B4774" s="165"/>
      <c r="C4774" s="166">
        <v>45951</v>
      </c>
      <c r="D4774">
        <v>-704765.91000000015</v>
      </c>
    </row>
    <row r="4775" spans="1:4" x14ac:dyDescent="0.35">
      <c r="A4775" s="165" t="s">
        <v>94</v>
      </c>
      <c r="B4775" s="165"/>
      <c r="C4775" s="166">
        <v>45991</v>
      </c>
      <c r="D4775">
        <v>-739135.31000000017</v>
      </c>
    </row>
    <row r="4776" spans="1:4" x14ac:dyDescent="0.35">
      <c r="A4776" s="165" t="s">
        <v>94</v>
      </c>
      <c r="B4776" s="165"/>
      <c r="C4776" s="166">
        <v>46022</v>
      </c>
      <c r="D4776">
        <v>-789751.7200000002</v>
      </c>
    </row>
    <row r="4777" spans="1:4" x14ac:dyDescent="0.35">
      <c r="A4777" s="165" t="s">
        <v>94</v>
      </c>
      <c r="B4777" s="165"/>
      <c r="C4777" s="166">
        <v>45679</v>
      </c>
      <c r="D4777">
        <v>-770096.81999999983</v>
      </c>
    </row>
    <row r="4778" spans="1:4" x14ac:dyDescent="0.35">
      <c r="A4778" s="165" t="s">
        <v>94</v>
      </c>
      <c r="B4778" s="165"/>
      <c r="C4778" s="166">
        <v>45710</v>
      </c>
      <c r="D4778">
        <v>-761119.66999999981</v>
      </c>
    </row>
    <row r="4779" spans="1:4" x14ac:dyDescent="0.35">
      <c r="A4779" s="165" t="s">
        <v>94</v>
      </c>
      <c r="B4779" s="165"/>
      <c r="C4779" s="166">
        <v>45738</v>
      </c>
      <c r="D4779">
        <v>-776403.75999999978</v>
      </c>
    </row>
    <row r="4780" spans="1:4" x14ac:dyDescent="0.35">
      <c r="A4780" s="165" t="s">
        <v>94</v>
      </c>
      <c r="B4780" s="165"/>
      <c r="C4780" s="166">
        <v>45769</v>
      </c>
      <c r="D4780">
        <v>-763995.10999999975</v>
      </c>
    </row>
    <row r="4781" spans="1:4" x14ac:dyDescent="0.35">
      <c r="A4781" s="165" t="s">
        <v>94</v>
      </c>
      <c r="B4781" s="165"/>
      <c r="C4781" s="166">
        <v>45799</v>
      </c>
      <c r="D4781">
        <v>-745480.59999999986</v>
      </c>
    </row>
    <row r="4782" spans="1:4" x14ac:dyDescent="0.35">
      <c r="A4782" s="165" t="s">
        <v>94</v>
      </c>
      <c r="B4782" s="165"/>
      <c r="C4782" s="166">
        <v>45830</v>
      </c>
      <c r="D4782">
        <v>-743190.15999999992</v>
      </c>
    </row>
    <row r="4783" spans="1:4" x14ac:dyDescent="0.35">
      <c r="A4783" s="165" t="s">
        <v>94</v>
      </c>
      <c r="B4783" s="165"/>
      <c r="C4783" s="166">
        <v>45860</v>
      </c>
      <c r="D4783">
        <v>-743264.98</v>
      </c>
    </row>
    <row r="4784" spans="1:4" x14ac:dyDescent="0.35">
      <c r="A4784" s="165" t="s">
        <v>94</v>
      </c>
      <c r="B4784" s="165"/>
      <c r="C4784" s="166">
        <v>45891</v>
      </c>
      <c r="D4784">
        <v>-754686.49</v>
      </c>
    </row>
    <row r="4785" spans="1:4" x14ac:dyDescent="0.35">
      <c r="A4785" s="165" t="s">
        <v>94</v>
      </c>
      <c r="B4785" s="165"/>
      <c r="C4785" s="166">
        <v>45922</v>
      </c>
      <c r="D4785">
        <v>-751601.07</v>
      </c>
    </row>
    <row r="4786" spans="1:4" x14ac:dyDescent="0.35">
      <c r="A4786" s="165" t="s">
        <v>94</v>
      </c>
      <c r="B4786" s="165"/>
      <c r="C4786" s="166">
        <v>45952</v>
      </c>
      <c r="D4786">
        <v>-737814.82</v>
      </c>
    </row>
    <row r="4787" spans="1:4" x14ac:dyDescent="0.35">
      <c r="A4787" s="165" t="s">
        <v>94</v>
      </c>
      <c r="B4787" s="165"/>
      <c r="C4787" s="166">
        <v>45983</v>
      </c>
      <c r="D4787">
        <v>-745685.23</v>
      </c>
    </row>
    <row r="4788" spans="1:4" x14ac:dyDescent="0.35">
      <c r="A4788" s="165" t="s">
        <v>94</v>
      </c>
      <c r="B4788" s="165"/>
      <c r="C4788" s="166">
        <v>46013</v>
      </c>
      <c r="D4788">
        <v>-452113.75</v>
      </c>
    </row>
    <row r="4789" spans="1:4" x14ac:dyDescent="0.35">
      <c r="A4789" s="165" t="s">
        <v>94</v>
      </c>
      <c r="B4789" s="165"/>
      <c r="C4789" s="166">
        <v>45680</v>
      </c>
      <c r="D4789">
        <v>-428874.22000000032</v>
      </c>
    </row>
    <row r="4790" spans="1:4" x14ac:dyDescent="0.35">
      <c r="A4790" s="165" t="s">
        <v>94</v>
      </c>
      <c r="B4790" s="165"/>
      <c r="C4790" s="166">
        <v>45711</v>
      </c>
      <c r="D4790">
        <v>-428976.60000000033</v>
      </c>
    </row>
    <row r="4791" spans="1:4" x14ac:dyDescent="0.35">
      <c r="A4791" s="165" t="s">
        <v>94</v>
      </c>
      <c r="B4791" s="165"/>
      <c r="C4791" s="166">
        <v>45739</v>
      </c>
      <c r="D4791">
        <v>-415923.09000000026</v>
      </c>
    </row>
    <row r="4792" spans="1:4" x14ac:dyDescent="0.35">
      <c r="A4792" s="165" t="s">
        <v>94</v>
      </c>
      <c r="B4792" s="165"/>
      <c r="C4792" s="166">
        <v>45770</v>
      </c>
      <c r="D4792">
        <v>-397192.66000000021</v>
      </c>
    </row>
    <row r="4793" spans="1:4" x14ac:dyDescent="0.35">
      <c r="A4793" s="165" t="s">
        <v>94</v>
      </c>
      <c r="B4793" s="165"/>
      <c r="C4793" s="166">
        <v>45800</v>
      </c>
      <c r="D4793">
        <v>-427710.7200000002</v>
      </c>
    </row>
    <row r="4794" spans="1:4" x14ac:dyDescent="0.35">
      <c r="A4794" s="165" t="s">
        <v>94</v>
      </c>
      <c r="B4794" s="165"/>
      <c r="C4794" s="166">
        <v>45831</v>
      </c>
      <c r="D4794">
        <v>-432594.22000000026</v>
      </c>
    </row>
    <row r="4795" spans="1:4" x14ac:dyDescent="0.35">
      <c r="A4795" s="165" t="s">
        <v>94</v>
      </c>
      <c r="B4795" s="165"/>
      <c r="C4795" s="166">
        <v>45861</v>
      </c>
      <c r="D4795">
        <v>-458600.31000000035</v>
      </c>
    </row>
    <row r="4796" spans="1:4" x14ac:dyDescent="0.35">
      <c r="A4796" s="165" t="s">
        <v>94</v>
      </c>
      <c r="B4796" s="165"/>
      <c r="C4796" s="166">
        <v>45892</v>
      </c>
      <c r="D4796">
        <v>-539915.0700000003</v>
      </c>
    </row>
    <row r="4797" spans="1:4" x14ac:dyDescent="0.35">
      <c r="A4797" s="165" t="s">
        <v>94</v>
      </c>
      <c r="B4797" s="165"/>
      <c r="C4797" s="166">
        <v>45923</v>
      </c>
      <c r="D4797">
        <v>-536227.61000000034</v>
      </c>
    </row>
    <row r="4798" spans="1:4" x14ac:dyDescent="0.35">
      <c r="A4798" s="165" t="s">
        <v>94</v>
      </c>
      <c r="B4798" s="165"/>
      <c r="C4798" s="166">
        <v>45953</v>
      </c>
      <c r="D4798">
        <v>-556231.39041666698</v>
      </c>
    </row>
    <row r="4799" spans="1:4" x14ac:dyDescent="0.35">
      <c r="A4799" s="165" t="s">
        <v>94</v>
      </c>
      <c r="B4799" s="165"/>
      <c r="C4799" s="166">
        <v>45984</v>
      </c>
      <c r="D4799">
        <v>-582482.32041666703</v>
      </c>
    </row>
    <row r="4800" spans="1:4" x14ac:dyDescent="0.35">
      <c r="A4800" s="165" t="s">
        <v>94</v>
      </c>
      <c r="B4800" s="165"/>
      <c r="C4800" s="166">
        <v>46014</v>
      </c>
      <c r="D4800">
        <v>-445125.82083333388</v>
      </c>
    </row>
    <row r="4801" spans="1:4" x14ac:dyDescent="0.35">
      <c r="A4801" s="165" t="s">
        <v>94</v>
      </c>
      <c r="B4801" s="165"/>
      <c r="C4801" s="166">
        <v>45681</v>
      </c>
      <c r="D4801">
        <v>-454870.01083333394</v>
      </c>
    </row>
    <row r="4802" spans="1:4" x14ac:dyDescent="0.35">
      <c r="A4802" s="165" t="s">
        <v>94</v>
      </c>
      <c r="B4802" s="165"/>
      <c r="C4802" s="166">
        <v>45712</v>
      </c>
      <c r="D4802">
        <v>-459837.47083333391</v>
      </c>
    </row>
    <row r="4803" spans="1:4" x14ac:dyDescent="0.35">
      <c r="A4803" s="165" t="s">
        <v>94</v>
      </c>
      <c r="B4803" s="165"/>
      <c r="C4803" s="166">
        <v>45740</v>
      </c>
      <c r="D4803">
        <v>-273100.44083333394</v>
      </c>
    </row>
    <row r="4804" spans="1:4" x14ac:dyDescent="0.35">
      <c r="A4804" s="165" t="s">
        <v>94</v>
      </c>
      <c r="B4804" s="165"/>
      <c r="C4804" s="166">
        <v>45771</v>
      </c>
      <c r="D4804">
        <v>-290833.81083333405</v>
      </c>
    </row>
    <row r="4805" spans="1:4" x14ac:dyDescent="0.35">
      <c r="A4805" s="165" t="s">
        <v>94</v>
      </c>
      <c r="B4805" s="165"/>
      <c r="C4805" s="166">
        <v>45801</v>
      </c>
      <c r="D4805">
        <v>-282608.50083333405</v>
      </c>
    </row>
    <row r="4806" spans="1:4" x14ac:dyDescent="0.35">
      <c r="A4806" s="165" t="s">
        <v>94</v>
      </c>
      <c r="B4806" s="165"/>
      <c r="C4806" s="166">
        <v>45832</v>
      </c>
      <c r="D4806">
        <v>-281427.67083333398</v>
      </c>
    </row>
    <row r="4807" spans="1:4" x14ac:dyDescent="0.35">
      <c r="A4807" s="165" t="s">
        <v>94</v>
      </c>
      <c r="B4807" s="165"/>
      <c r="C4807" s="166">
        <v>45862</v>
      </c>
      <c r="D4807">
        <v>-332667.760833334</v>
      </c>
    </row>
    <row r="4808" spans="1:4" x14ac:dyDescent="0.35">
      <c r="A4808" s="165" t="s">
        <v>94</v>
      </c>
      <c r="B4808" s="165"/>
      <c r="C4808" s="166">
        <v>45893</v>
      </c>
      <c r="D4808">
        <v>-415996.96083333401</v>
      </c>
    </row>
    <row r="4809" spans="1:4" x14ac:dyDescent="0.35">
      <c r="A4809" s="165" t="s">
        <v>94</v>
      </c>
      <c r="B4809" s="165"/>
      <c r="C4809" s="166">
        <v>45924</v>
      </c>
      <c r="D4809">
        <v>-405763.63083333394</v>
      </c>
    </row>
    <row r="4810" spans="1:4" x14ac:dyDescent="0.35">
      <c r="A4810" s="165" t="s">
        <v>94</v>
      </c>
      <c r="B4810" s="165"/>
      <c r="C4810" s="166">
        <v>45954</v>
      </c>
      <c r="D4810">
        <v>-435658.52083333401</v>
      </c>
    </row>
    <row r="4811" spans="1:4" x14ac:dyDescent="0.35">
      <c r="A4811" s="165" t="s">
        <v>94</v>
      </c>
      <c r="B4811" s="165"/>
      <c r="C4811" s="166">
        <v>45985</v>
      </c>
      <c r="D4811">
        <v>-471620.58083333413</v>
      </c>
    </row>
    <row r="4812" spans="1:4" x14ac:dyDescent="0.35">
      <c r="A4812" s="165" t="s">
        <v>94</v>
      </c>
      <c r="B4812" s="165"/>
      <c r="C4812" s="166">
        <v>46015</v>
      </c>
      <c r="D4812">
        <v>-241308.28083333414</v>
      </c>
    </row>
    <row r="4813" spans="1:4" x14ac:dyDescent="0.35">
      <c r="A4813" s="165" t="s">
        <v>94</v>
      </c>
      <c r="B4813" s="165"/>
      <c r="C4813" s="166">
        <v>45682</v>
      </c>
      <c r="D4813">
        <v>-331067.5508333341</v>
      </c>
    </row>
    <row r="4814" spans="1:4" x14ac:dyDescent="0.35">
      <c r="A4814" s="165" t="s">
        <v>94</v>
      </c>
      <c r="B4814" s="165"/>
      <c r="C4814" s="166">
        <v>45713</v>
      </c>
      <c r="D4814">
        <v>-349076.44083333405</v>
      </c>
    </row>
    <row r="4815" spans="1:4" x14ac:dyDescent="0.35">
      <c r="A4815" s="165" t="s">
        <v>94</v>
      </c>
      <c r="B4815" s="165"/>
      <c r="C4815" s="166">
        <v>45741</v>
      </c>
      <c r="D4815">
        <v>-439669.82083333406</v>
      </c>
    </row>
    <row r="4816" spans="1:4" x14ac:dyDescent="0.35">
      <c r="A4816" s="165" t="s">
        <v>94</v>
      </c>
      <c r="B4816" s="165"/>
      <c r="C4816" s="166">
        <v>45772</v>
      </c>
      <c r="D4816">
        <v>-461365.53083333414</v>
      </c>
    </row>
    <row r="4817" spans="1:4" x14ac:dyDescent="0.35">
      <c r="A4817" s="165" t="s">
        <v>94</v>
      </c>
      <c r="B4817" s="165"/>
      <c r="C4817" s="166">
        <v>45802</v>
      </c>
      <c r="D4817">
        <v>-490864.70986729686</v>
      </c>
    </row>
    <row r="4818" spans="1:4" x14ac:dyDescent="0.35">
      <c r="A4818" s="165" t="s">
        <v>94</v>
      </c>
      <c r="B4818" s="165"/>
      <c r="C4818" s="166">
        <v>45833</v>
      </c>
      <c r="D4818">
        <v>-537379.43726514641</v>
      </c>
    </row>
    <row r="4819" spans="1:4" x14ac:dyDescent="0.35">
      <c r="A4819" s="165" t="s">
        <v>94</v>
      </c>
      <c r="B4819" s="165"/>
      <c r="C4819" s="166">
        <v>45863</v>
      </c>
      <c r="D4819">
        <v>-597046.36744265642</v>
      </c>
    </row>
    <row r="4820" spans="1:4" x14ac:dyDescent="0.35">
      <c r="A4820" s="165" t="s">
        <v>94</v>
      </c>
      <c r="B4820" s="165"/>
      <c r="C4820" s="166">
        <v>45894</v>
      </c>
      <c r="D4820">
        <v>-702426.76742142509</v>
      </c>
    </row>
    <row r="4821" spans="1:4" x14ac:dyDescent="0.35">
      <c r="A4821" s="165" t="s">
        <v>94</v>
      </c>
      <c r="B4821" s="165"/>
      <c r="C4821" s="166">
        <v>45925</v>
      </c>
      <c r="D4821">
        <v>-730943.80939043977</v>
      </c>
    </row>
    <row r="4822" spans="1:4" x14ac:dyDescent="0.35">
      <c r="A4822" s="165" t="s">
        <v>94</v>
      </c>
      <c r="B4822" s="165"/>
      <c r="C4822" s="166">
        <v>45955</v>
      </c>
      <c r="D4822">
        <v>-753928.39166454587</v>
      </c>
    </row>
    <row r="4823" spans="1:4" x14ac:dyDescent="0.35">
      <c r="A4823" s="165" t="s">
        <v>94</v>
      </c>
      <c r="B4823" s="165"/>
      <c r="C4823" s="166">
        <v>45986</v>
      </c>
      <c r="D4823">
        <v>-807757.29470103642</v>
      </c>
    </row>
    <row r="4824" spans="1:4" x14ac:dyDescent="0.35">
      <c r="A4824" s="165" t="s">
        <v>94</v>
      </c>
      <c r="B4824" s="165"/>
      <c r="C4824" s="166">
        <v>46016</v>
      </c>
      <c r="D4824">
        <v>-797543.41723335127</v>
      </c>
    </row>
    <row r="4825" spans="1:4" x14ac:dyDescent="0.35">
      <c r="A4825" s="165" t="s">
        <v>94</v>
      </c>
      <c r="B4825" s="165"/>
      <c r="C4825" s="166">
        <v>45683</v>
      </c>
      <c r="D4825">
        <v>-832373.93235468667</v>
      </c>
    </row>
    <row r="4826" spans="1:4" x14ac:dyDescent="0.35">
      <c r="A4826" s="165" t="s">
        <v>94</v>
      </c>
      <c r="B4826" s="165"/>
      <c r="C4826" s="166">
        <v>45714</v>
      </c>
      <c r="D4826">
        <v>-867270.0691653837</v>
      </c>
    </row>
    <row r="4827" spans="1:4" x14ac:dyDescent="0.35">
      <c r="A4827" s="165" t="s">
        <v>94</v>
      </c>
      <c r="B4827" s="165"/>
      <c r="C4827" s="166">
        <v>45742</v>
      </c>
      <c r="D4827">
        <v>-929088.46174852992</v>
      </c>
    </row>
    <row r="4828" spans="1:4" x14ac:dyDescent="0.35">
      <c r="A4828" s="165" t="s">
        <v>94</v>
      </c>
      <c r="B4828" s="165"/>
      <c r="C4828" s="166">
        <v>45773</v>
      </c>
      <c r="D4828">
        <v>-990351.00416424265</v>
      </c>
    </row>
    <row r="4829" spans="1:4" x14ac:dyDescent="0.35">
      <c r="A4829" s="165" t="s">
        <v>94</v>
      </c>
      <c r="B4829" s="165"/>
      <c r="C4829" s="166">
        <v>45803</v>
      </c>
      <c r="D4829">
        <v>-1016208.6937432508</v>
      </c>
    </row>
    <row r="4830" spans="1:4" x14ac:dyDescent="0.35">
      <c r="A4830" s="165" t="s">
        <v>94</v>
      </c>
      <c r="B4830" s="165"/>
      <c r="C4830" s="166">
        <v>45834</v>
      </c>
      <c r="D4830">
        <v>-1055019.2502387969</v>
      </c>
    </row>
    <row r="4831" spans="1:4" x14ac:dyDescent="0.35">
      <c r="A4831" s="165" t="s">
        <v>94</v>
      </c>
      <c r="B4831" s="165"/>
      <c r="C4831" s="166">
        <v>45864</v>
      </c>
      <c r="D4831">
        <v>-1153709.9257010226</v>
      </c>
    </row>
    <row r="4832" spans="1:4" x14ac:dyDescent="0.35">
      <c r="A4832" s="165" t="s">
        <v>94</v>
      </c>
      <c r="B4832" s="165"/>
      <c r="C4832" s="166">
        <v>45895</v>
      </c>
      <c r="D4832">
        <v>-1303585.4563333164</v>
      </c>
    </row>
    <row r="4833" spans="1:4" x14ac:dyDescent="0.35">
      <c r="A4833" s="165" t="s">
        <v>94</v>
      </c>
      <c r="B4833" s="165"/>
      <c r="C4833" s="166">
        <v>45926</v>
      </c>
      <c r="D4833">
        <v>-1324666.1394981337</v>
      </c>
    </row>
    <row r="4834" spans="1:4" x14ac:dyDescent="0.35">
      <c r="A4834" s="165" t="s">
        <v>94</v>
      </c>
      <c r="B4834" s="165"/>
      <c r="C4834" s="166">
        <v>45956</v>
      </c>
      <c r="D4834">
        <v>-1369736.8963433739</v>
      </c>
    </row>
    <row r="4835" spans="1:4" x14ac:dyDescent="0.35">
      <c r="A4835" s="165" t="s">
        <v>94</v>
      </c>
      <c r="B4835" s="165"/>
      <c r="C4835" s="166">
        <v>45987</v>
      </c>
      <c r="D4835">
        <v>-1449501.1047453184</v>
      </c>
    </row>
    <row r="4836" spans="1:4" x14ac:dyDescent="0.35">
      <c r="A4836" s="165" t="s">
        <v>94</v>
      </c>
      <c r="B4836" s="165"/>
      <c r="C4836" s="166">
        <v>46017</v>
      </c>
      <c r="D4836">
        <v>-1451569.6626070431</v>
      </c>
    </row>
    <row r="4837" spans="1:4" x14ac:dyDescent="0.35">
      <c r="A4837" s="165" t="s">
        <v>94</v>
      </c>
      <c r="B4837" s="165"/>
      <c r="C4837" s="166">
        <v>45684</v>
      </c>
      <c r="D4837">
        <v>-1502259.0061719597</v>
      </c>
    </row>
    <row r="4838" spans="1:4" x14ac:dyDescent="0.35">
      <c r="A4838" s="165" t="s">
        <v>94</v>
      </c>
      <c r="B4838" s="165"/>
      <c r="C4838" s="166">
        <v>45715</v>
      </c>
      <c r="D4838">
        <v>-1553231.7304156322</v>
      </c>
    </row>
    <row r="4839" spans="1:4" x14ac:dyDescent="0.35">
      <c r="A4839" s="165" t="s">
        <v>94</v>
      </c>
      <c r="B4839" s="165"/>
      <c r="C4839" s="166">
        <v>45743</v>
      </c>
      <c r="D4839">
        <v>-1635493.2583015144</v>
      </c>
    </row>
    <row r="4840" spans="1:4" x14ac:dyDescent="0.35">
      <c r="A4840" s="165" t="s">
        <v>94</v>
      </c>
      <c r="B4840" s="165"/>
      <c r="C4840" s="166">
        <v>45774</v>
      </c>
      <c r="D4840">
        <v>-1714677.7217779474</v>
      </c>
    </row>
    <row r="4841" spans="1:4" x14ac:dyDescent="0.35">
      <c r="A4841" s="165" t="s">
        <v>94</v>
      </c>
      <c r="B4841" s="165"/>
      <c r="C4841" s="166">
        <v>45804</v>
      </c>
      <c r="D4841">
        <v>-1753476.5664578299</v>
      </c>
    </row>
    <row r="4842" spans="1:4" x14ac:dyDescent="0.35">
      <c r="A4842" s="165" t="s">
        <v>94</v>
      </c>
      <c r="B4842" s="165"/>
      <c r="C4842" s="166">
        <v>45835</v>
      </c>
      <c r="D4842">
        <v>-1805635.4644053825</v>
      </c>
    </row>
    <row r="4843" spans="1:4" x14ac:dyDescent="0.35">
      <c r="A4843" s="165" t="s">
        <v>94</v>
      </c>
      <c r="B4843" s="165"/>
      <c r="C4843" s="166">
        <v>45865</v>
      </c>
      <c r="D4843">
        <v>-1927694.8581470947</v>
      </c>
    </row>
    <row r="4844" spans="1:4" x14ac:dyDescent="0.35">
      <c r="A4844" s="165" t="s">
        <v>94</v>
      </c>
      <c r="B4844" s="165"/>
      <c r="C4844" s="166">
        <v>45896</v>
      </c>
      <c r="D4844">
        <v>-2110184.1523880735</v>
      </c>
    </row>
    <row r="4845" spans="1:4" x14ac:dyDescent="0.35">
      <c r="A4845" s="165" t="s">
        <v>94</v>
      </c>
      <c r="B4845" s="165"/>
      <c r="C4845" s="166">
        <v>45927</v>
      </c>
      <c r="D4845">
        <v>-2144624.5289143855</v>
      </c>
    </row>
    <row r="4846" spans="1:4" x14ac:dyDescent="0.35">
      <c r="A4846" s="165" t="s">
        <v>94</v>
      </c>
      <c r="B4846" s="165"/>
      <c r="C4846" s="166">
        <v>45957</v>
      </c>
      <c r="D4846">
        <v>-2203880.6104471795</v>
      </c>
    </row>
    <row r="4847" spans="1:4" x14ac:dyDescent="0.35">
      <c r="A4847" s="165" t="s">
        <v>94</v>
      </c>
      <c r="B4847" s="165"/>
      <c r="C4847" s="166">
        <v>45988</v>
      </c>
      <c r="D4847">
        <v>-2302304.8331273352</v>
      </c>
    </row>
    <row r="4848" spans="1:4" x14ac:dyDescent="0.35">
      <c r="A4848" s="165" t="s">
        <v>94</v>
      </c>
      <c r="B4848" s="165"/>
      <c r="C4848" s="166">
        <v>46018</v>
      </c>
      <c r="D4848">
        <v>-2311136.0977151501</v>
      </c>
    </row>
    <row r="4849" spans="1:4" x14ac:dyDescent="0.35">
      <c r="A4849" s="165" t="s">
        <v>95</v>
      </c>
      <c r="B4849" s="165"/>
      <c r="C4849" s="166">
        <v>45676</v>
      </c>
      <c r="D4849">
        <v>0</v>
      </c>
    </row>
    <row r="4850" spans="1:4" x14ac:dyDescent="0.35">
      <c r="A4850" s="165" t="s">
        <v>95</v>
      </c>
      <c r="B4850" s="165"/>
      <c r="C4850" s="166">
        <v>45707</v>
      </c>
      <c r="D4850">
        <v>0</v>
      </c>
    </row>
    <row r="4851" spans="1:4" x14ac:dyDescent="0.35">
      <c r="A4851" s="165" t="s">
        <v>95</v>
      </c>
      <c r="B4851" s="165"/>
      <c r="C4851" s="166">
        <v>45735</v>
      </c>
      <c r="D4851">
        <v>0</v>
      </c>
    </row>
    <row r="4852" spans="1:4" x14ac:dyDescent="0.35">
      <c r="A4852" s="165" t="s">
        <v>95</v>
      </c>
      <c r="B4852" s="165"/>
      <c r="C4852" s="166">
        <v>45766</v>
      </c>
      <c r="D4852">
        <v>0</v>
      </c>
    </row>
    <row r="4853" spans="1:4" x14ac:dyDescent="0.35">
      <c r="A4853" s="165" t="s">
        <v>95</v>
      </c>
      <c r="B4853" s="165"/>
      <c r="C4853" s="166">
        <v>45796</v>
      </c>
      <c r="D4853">
        <v>0</v>
      </c>
    </row>
    <row r="4854" spans="1:4" x14ac:dyDescent="0.35">
      <c r="A4854" s="165" t="s">
        <v>95</v>
      </c>
      <c r="B4854" s="165"/>
      <c r="C4854" s="166">
        <v>45827</v>
      </c>
      <c r="D4854">
        <v>0</v>
      </c>
    </row>
    <row r="4855" spans="1:4" x14ac:dyDescent="0.35">
      <c r="A4855" s="165" t="s">
        <v>95</v>
      </c>
      <c r="B4855" s="165"/>
      <c r="C4855" s="166">
        <v>45857</v>
      </c>
      <c r="D4855">
        <v>0</v>
      </c>
    </row>
    <row r="4856" spans="1:4" x14ac:dyDescent="0.35">
      <c r="A4856" s="165" t="s">
        <v>95</v>
      </c>
      <c r="B4856" s="165"/>
      <c r="C4856" s="166">
        <v>45888</v>
      </c>
      <c r="D4856">
        <v>0</v>
      </c>
    </row>
    <row r="4857" spans="1:4" x14ac:dyDescent="0.35">
      <c r="A4857" s="165" t="s">
        <v>95</v>
      </c>
      <c r="B4857" s="165"/>
      <c r="C4857" s="166">
        <v>45919</v>
      </c>
      <c r="D4857">
        <v>0</v>
      </c>
    </row>
    <row r="4858" spans="1:4" x14ac:dyDescent="0.35">
      <c r="A4858" s="165" t="s">
        <v>95</v>
      </c>
      <c r="B4858" s="165"/>
      <c r="C4858" s="166">
        <v>45949</v>
      </c>
      <c r="D4858">
        <v>0</v>
      </c>
    </row>
    <row r="4859" spans="1:4" x14ac:dyDescent="0.35">
      <c r="A4859" s="165" t="s">
        <v>95</v>
      </c>
      <c r="B4859" s="165"/>
      <c r="C4859" s="166">
        <v>45980</v>
      </c>
      <c r="D4859">
        <v>0</v>
      </c>
    </row>
    <row r="4860" spans="1:4" x14ac:dyDescent="0.35">
      <c r="A4860" s="165" t="s">
        <v>95</v>
      </c>
      <c r="B4860" s="165"/>
      <c r="C4860" s="166">
        <v>46010</v>
      </c>
      <c r="D4860">
        <v>0</v>
      </c>
    </row>
    <row r="4861" spans="1:4" x14ac:dyDescent="0.35">
      <c r="A4861" s="165" t="s">
        <v>95</v>
      </c>
      <c r="B4861" s="165"/>
      <c r="C4861" s="166">
        <v>45677</v>
      </c>
      <c r="D4861">
        <v>0</v>
      </c>
    </row>
    <row r="4862" spans="1:4" x14ac:dyDescent="0.35">
      <c r="A4862" s="165" t="s">
        <v>95</v>
      </c>
      <c r="B4862" s="165"/>
      <c r="C4862" s="166">
        <v>45708</v>
      </c>
      <c r="D4862">
        <v>0</v>
      </c>
    </row>
    <row r="4863" spans="1:4" x14ac:dyDescent="0.35">
      <c r="A4863" s="165" t="s">
        <v>95</v>
      </c>
      <c r="B4863" s="165"/>
      <c r="C4863" s="166">
        <v>45736</v>
      </c>
      <c r="D4863">
        <v>0</v>
      </c>
    </row>
    <row r="4864" spans="1:4" x14ac:dyDescent="0.35">
      <c r="A4864" s="165" t="s">
        <v>95</v>
      </c>
      <c r="B4864" s="165"/>
      <c r="C4864" s="166">
        <v>45767</v>
      </c>
      <c r="D4864">
        <v>0</v>
      </c>
    </row>
    <row r="4865" spans="1:4" x14ac:dyDescent="0.35">
      <c r="A4865" s="165" t="s">
        <v>95</v>
      </c>
      <c r="B4865" s="165"/>
      <c r="C4865" s="166">
        <v>45797</v>
      </c>
      <c r="D4865">
        <v>0</v>
      </c>
    </row>
    <row r="4866" spans="1:4" x14ac:dyDescent="0.35">
      <c r="A4866" s="165" t="s">
        <v>95</v>
      </c>
      <c r="B4866" s="165"/>
      <c r="C4866" s="166">
        <v>45828</v>
      </c>
      <c r="D4866">
        <v>0</v>
      </c>
    </row>
    <row r="4867" spans="1:4" x14ac:dyDescent="0.35">
      <c r="A4867" s="165" t="s">
        <v>95</v>
      </c>
      <c r="B4867" s="165"/>
      <c r="C4867" s="166">
        <v>45858</v>
      </c>
      <c r="D4867">
        <v>0</v>
      </c>
    </row>
    <row r="4868" spans="1:4" x14ac:dyDescent="0.35">
      <c r="A4868" s="165" t="s">
        <v>95</v>
      </c>
      <c r="B4868" s="165"/>
      <c r="C4868" s="166">
        <v>45889</v>
      </c>
      <c r="D4868">
        <v>0</v>
      </c>
    </row>
    <row r="4869" spans="1:4" x14ac:dyDescent="0.35">
      <c r="A4869" s="165" t="s">
        <v>95</v>
      </c>
      <c r="B4869" s="165"/>
      <c r="C4869" s="166">
        <v>45920</v>
      </c>
      <c r="D4869">
        <v>0</v>
      </c>
    </row>
    <row r="4870" spans="1:4" x14ac:dyDescent="0.35">
      <c r="A4870" s="165" t="s">
        <v>95</v>
      </c>
      <c r="B4870" s="165"/>
      <c r="C4870" s="166">
        <v>45950</v>
      </c>
      <c r="D4870">
        <v>0</v>
      </c>
    </row>
    <row r="4871" spans="1:4" x14ac:dyDescent="0.35">
      <c r="A4871" s="165" t="s">
        <v>95</v>
      </c>
      <c r="B4871" s="165"/>
      <c r="C4871" s="166">
        <v>45981</v>
      </c>
      <c r="D4871">
        <v>0</v>
      </c>
    </row>
    <row r="4872" spans="1:4" x14ac:dyDescent="0.35">
      <c r="A4872" s="165" t="s">
        <v>95</v>
      </c>
      <c r="B4872" s="165"/>
      <c r="C4872" s="166">
        <v>46011</v>
      </c>
      <c r="D4872">
        <v>0</v>
      </c>
    </row>
    <row r="4873" spans="1:4" x14ac:dyDescent="0.35">
      <c r="A4873" s="165" t="s">
        <v>95</v>
      </c>
      <c r="B4873" s="165"/>
      <c r="C4873" s="166">
        <v>45678</v>
      </c>
      <c r="D4873">
        <v>0</v>
      </c>
    </row>
    <row r="4874" spans="1:4" x14ac:dyDescent="0.35">
      <c r="A4874" s="165" t="s">
        <v>95</v>
      </c>
      <c r="B4874" s="165"/>
      <c r="C4874" s="166">
        <v>45709</v>
      </c>
      <c r="D4874">
        <v>0</v>
      </c>
    </row>
    <row r="4875" spans="1:4" x14ac:dyDescent="0.35">
      <c r="A4875" s="165" t="s">
        <v>95</v>
      </c>
      <c r="B4875" s="165"/>
      <c r="C4875" s="166">
        <v>45737</v>
      </c>
      <c r="D4875">
        <v>4.0000000153668225E-2</v>
      </c>
    </row>
    <row r="4876" spans="1:4" x14ac:dyDescent="0.35">
      <c r="A4876" s="165" t="s">
        <v>95</v>
      </c>
      <c r="B4876" s="165"/>
      <c r="C4876" s="166">
        <v>45768</v>
      </c>
      <c r="D4876">
        <v>-0.76000000012572855</v>
      </c>
    </row>
    <row r="4877" spans="1:4" x14ac:dyDescent="0.35">
      <c r="A4877" s="165" t="s">
        <v>95</v>
      </c>
      <c r="B4877" s="165"/>
      <c r="C4877" s="166">
        <v>45798</v>
      </c>
      <c r="D4877">
        <v>-0.75000000011641532</v>
      </c>
    </row>
    <row r="4878" spans="1:4" x14ac:dyDescent="0.35">
      <c r="A4878" s="165" t="s">
        <v>95</v>
      </c>
      <c r="B4878" s="165"/>
      <c r="C4878" s="166">
        <v>45829</v>
      </c>
      <c r="D4878">
        <v>-0.75000000011641532</v>
      </c>
    </row>
    <row r="4879" spans="1:4" x14ac:dyDescent="0.35">
      <c r="A4879" s="165" t="s">
        <v>95</v>
      </c>
      <c r="B4879" s="165"/>
      <c r="C4879" s="166">
        <v>45859</v>
      </c>
      <c r="D4879">
        <v>-0.75</v>
      </c>
    </row>
    <row r="4880" spans="1:4" x14ac:dyDescent="0.35">
      <c r="A4880" s="165" t="s">
        <v>95</v>
      </c>
      <c r="B4880" s="165"/>
      <c r="C4880" s="166">
        <v>45890</v>
      </c>
      <c r="D4880">
        <v>-1.4800000000977889</v>
      </c>
    </row>
    <row r="4881" spans="1:4" x14ac:dyDescent="0.35">
      <c r="A4881" s="165" t="s">
        <v>95</v>
      </c>
      <c r="B4881" s="165"/>
      <c r="C4881" s="166">
        <v>45921</v>
      </c>
      <c r="D4881">
        <v>-1.4800000000977889</v>
      </c>
    </row>
    <row r="4882" spans="1:4" x14ac:dyDescent="0.35">
      <c r="A4882" s="165" t="s">
        <v>95</v>
      </c>
      <c r="B4882" s="165"/>
      <c r="C4882" s="166">
        <v>45951</v>
      </c>
      <c r="D4882">
        <v>-1.5100000001257285</v>
      </c>
    </row>
    <row r="4883" spans="1:4" x14ac:dyDescent="0.35">
      <c r="A4883" s="165" t="s">
        <v>95</v>
      </c>
      <c r="B4883" s="165"/>
      <c r="C4883" s="166">
        <v>45991</v>
      </c>
      <c r="D4883">
        <v>-1.5100000001257285</v>
      </c>
    </row>
    <row r="4884" spans="1:4" x14ac:dyDescent="0.35">
      <c r="A4884" s="165" t="s">
        <v>95</v>
      </c>
      <c r="B4884" s="165"/>
      <c r="C4884" s="166">
        <v>46022</v>
      </c>
      <c r="D4884">
        <v>-1.5100000002421439</v>
      </c>
    </row>
    <row r="4885" spans="1:4" x14ac:dyDescent="0.35">
      <c r="A4885" s="165" t="s">
        <v>95</v>
      </c>
      <c r="B4885" s="165"/>
      <c r="C4885" s="166">
        <v>45679</v>
      </c>
      <c r="D4885">
        <v>-1.5599999998230487</v>
      </c>
    </row>
    <row r="4886" spans="1:4" x14ac:dyDescent="0.35">
      <c r="A4886" s="165" t="s">
        <v>95</v>
      </c>
      <c r="B4886" s="165"/>
      <c r="C4886" s="166">
        <v>45710</v>
      </c>
      <c r="D4886">
        <v>-1.5599999997066334</v>
      </c>
    </row>
    <row r="4887" spans="1:4" x14ac:dyDescent="0.35">
      <c r="A4887" s="165" t="s">
        <v>95</v>
      </c>
      <c r="B4887" s="165"/>
      <c r="C4887" s="166">
        <v>45738</v>
      </c>
      <c r="D4887">
        <v>-1.6099999997531995</v>
      </c>
    </row>
    <row r="4888" spans="1:4" x14ac:dyDescent="0.35">
      <c r="A4888" s="165" t="s">
        <v>95</v>
      </c>
      <c r="B4888" s="165"/>
      <c r="C4888" s="166">
        <v>45769</v>
      </c>
      <c r="D4888">
        <v>-1.6199999997625127</v>
      </c>
    </row>
    <row r="4889" spans="1:4" x14ac:dyDescent="0.35">
      <c r="A4889" s="165" t="s">
        <v>95</v>
      </c>
      <c r="B4889" s="165"/>
      <c r="C4889" s="166">
        <v>45799</v>
      </c>
      <c r="D4889">
        <v>-1.6199999997625127</v>
      </c>
    </row>
    <row r="4890" spans="1:4" x14ac:dyDescent="0.35">
      <c r="A4890" s="165" t="s">
        <v>95</v>
      </c>
      <c r="B4890" s="165"/>
      <c r="C4890" s="166">
        <v>45830</v>
      </c>
      <c r="D4890">
        <v>-1.6199999998789281</v>
      </c>
    </row>
    <row r="4891" spans="1:4" x14ac:dyDescent="0.35">
      <c r="A4891" s="165" t="s">
        <v>95</v>
      </c>
      <c r="B4891" s="165"/>
      <c r="C4891" s="166">
        <v>45860</v>
      </c>
      <c r="D4891">
        <v>-1.6199999999953434</v>
      </c>
    </row>
    <row r="4892" spans="1:4" x14ac:dyDescent="0.35">
      <c r="A4892" s="165" t="s">
        <v>95</v>
      </c>
      <c r="B4892" s="165"/>
      <c r="C4892" s="166">
        <v>45891</v>
      </c>
      <c r="D4892">
        <v>-1.6199999999953434</v>
      </c>
    </row>
    <row r="4893" spans="1:4" x14ac:dyDescent="0.35">
      <c r="A4893" s="165" t="s">
        <v>95</v>
      </c>
      <c r="B4893" s="165"/>
      <c r="C4893" s="166">
        <v>45922</v>
      </c>
      <c r="D4893">
        <v>-1.6199999999953434</v>
      </c>
    </row>
    <row r="4894" spans="1:4" x14ac:dyDescent="0.35">
      <c r="A4894" s="165" t="s">
        <v>95</v>
      </c>
      <c r="B4894" s="165"/>
      <c r="C4894" s="166">
        <v>45952</v>
      </c>
      <c r="D4894">
        <v>-1.6199999998789281</v>
      </c>
    </row>
    <row r="4895" spans="1:4" x14ac:dyDescent="0.35">
      <c r="A4895" s="165" t="s">
        <v>95</v>
      </c>
      <c r="B4895" s="165"/>
      <c r="C4895" s="166">
        <v>45983</v>
      </c>
      <c r="D4895">
        <v>-1.6199999998789281</v>
      </c>
    </row>
    <row r="4896" spans="1:4" x14ac:dyDescent="0.35">
      <c r="A4896" s="165" t="s">
        <v>95</v>
      </c>
      <c r="B4896" s="165"/>
      <c r="C4896" s="166">
        <v>46013</v>
      </c>
      <c r="D4896">
        <v>-1.6199999999953434</v>
      </c>
    </row>
    <row r="4897" spans="1:4" x14ac:dyDescent="0.35">
      <c r="A4897" s="165" t="s">
        <v>95</v>
      </c>
      <c r="B4897" s="165"/>
      <c r="C4897" s="166">
        <v>45680</v>
      </c>
      <c r="D4897">
        <v>-1.620000000228174</v>
      </c>
    </row>
    <row r="4898" spans="1:4" x14ac:dyDescent="0.35">
      <c r="A4898" s="165" t="s">
        <v>95</v>
      </c>
      <c r="B4898" s="165"/>
      <c r="C4898" s="166">
        <v>45711</v>
      </c>
      <c r="D4898">
        <v>-1.6200000003445894</v>
      </c>
    </row>
    <row r="4899" spans="1:4" x14ac:dyDescent="0.35">
      <c r="A4899" s="165" t="s">
        <v>95</v>
      </c>
      <c r="B4899" s="165"/>
      <c r="C4899" s="166">
        <v>45739</v>
      </c>
      <c r="D4899">
        <v>-1.6200000002863817</v>
      </c>
    </row>
    <row r="4900" spans="1:4" x14ac:dyDescent="0.35">
      <c r="A4900" s="165" t="s">
        <v>95</v>
      </c>
      <c r="B4900" s="165"/>
      <c r="C4900" s="166">
        <v>45770</v>
      </c>
      <c r="D4900">
        <v>-1.6200000002863817</v>
      </c>
    </row>
    <row r="4901" spans="1:4" x14ac:dyDescent="0.35">
      <c r="A4901" s="165" t="s">
        <v>95</v>
      </c>
      <c r="B4901" s="165"/>
      <c r="C4901" s="166">
        <v>45800</v>
      </c>
      <c r="D4901">
        <v>-1.620000000228174</v>
      </c>
    </row>
    <row r="4902" spans="1:4" x14ac:dyDescent="0.35">
      <c r="A4902" s="165" t="s">
        <v>95</v>
      </c>
      <c r="B4902" s="165"/>
      <c r="C4902" s="166">
        <v>45831</v>
      </c>
      <c r="D4902">
        <v>-1.620000000053551</v>
      </c>
    </row>
    <row r="4903" spans="1:4" x14ac:dyDescent="0.35">
      <c r="A4903" s="165" t="s">
        <v>95</v>
      </c>
      <c r="B4903" s="165"/>
      <c r="C4903" s="166">
        <v>45861</v>
      </c>
      <c r="D4903">
        <v>-2.0000000002910383</v>
      </c>
    </row>
    <row r="4904" spans="1:4" x14ac:dyDescent="0.35">
      <c r="A4904" s="165" t="s">
        <v>95</v>
      </c>
      <c r="B4904" s="165"/>
      <c r="C4904" s="166">
        <v>45892</v>
      </c>
      <c r="D4904">
        <v>-2.000000000349246</v>
      </c>
    </row>
    <row r="4905" spans="1:4" x14ac:dyDescent="0.35">
      <c r="A4905" s="165" t="s">
        <v>95</v>
      </c>
      <c r="B4905" s="165"/>
      <c r="C4905" s="166">
        <v>45923</v>
      </c>
      <c r="D4905">
        <v>-2.0000000002328306</v>
      </c>
    </row>
    <row r="4906" spans="1:4" x14ac:dyDescent="0.35">
      <c r="A4906" s="165" t="s">
        <v>95</v>
      </c>
      <c r="B4906" s="165"/>
      <c r="C4906" s="166">
        <v>45953</v>
      </c>
      <c r="D4906">
        <v>-2.0004166670842096</v>
      </c>
    </row>
    <row r="4907" spans="1:4" x14ac:dyDescent="0.35">
      <c r="A4907" s="165" t="s">
        <v>95</v>
      </c>
      <c r="B4907" s="165"/>
      <c r="C4907" s="166">
        <v>45984</v>
      </c>
      <c r="D4907">
        <v>-2.0004166669677943</v>
      </c>
    </row>
    <row r="4908" spans="1:4" x14ac:dyDescent="0.35">
      <c r="A4908" s="165" t="s">
        <v>95</v>
      </c>
      <c r="B4908" s="165"/>
      <c r="C4908" s="166">
        <v>46014</v>
      </c>
      <c r="D4908">
        <v>-8.3333381917327642E-4</v>
      </c>
    </row>
    <row r="4909" spans="1:4" x14ac:dyDescent="0.35">
      <c r="A4909" s="165" t="s">
        <v>95</v>
      </c>
      <c r="B4909" s="165"/>
      <c r="C4909" s="166">
        <v>45681</v>
      </c>
      <c r="D4909">
        <v>-8.3333399379625916E-4</v>
      </c>
    </row>
    <row r="4910" spans="1:4" x14ac:dyDescent="0.35">
      <c r="A4910" s="165" t="s">
        <v>95</v>
      </c>
      <c r="B4910" s="165"/>
      <c r="C4910" s="166">
        <v>45712</v>
      </c>
      <c r="D4910">
        <v>-8.333337027579546E-4</v>
      </c>
    </row>
    <row r="4911" spans="1:4" x14ac:dyDescent="0.35">
      <c r="A4911" s="165" t="s">
        <v>95</v>
      </c>
      <c r="B4911" s="165"/>
      <c r="C4911" s="166">
        <v>45740</v>
      </c>
      <c r="D4911">
        <v>-8.3333399379625916E-4</v>
      </c>
    </row>
    <row r="4912" spans="1:4" x14ac:dyDescent="0.35">
      <c r="A4912" s="165" t="s">
        <v>95</v>
      </c>
      <c r="B4912" s="165"/>
      <c r="C4912" s="166">
        <v>45771</v>
      </c>
      <c r="D4912">
        <v>-8.3333405200392008E-4</v>
      </c>
    </row>
    <row r="4913" spans="1:4" x14ac:dyDescent="0.35">
      <c r="A4913" s="165" t="s">
        <v>95</v>
      </c>
      <c r="B4913" s="165"/>
      <c r="C4913" s="166">
        <v>45801</v>
      </c>
      <c r="D4913">
        <v>-8.3333405200392008E-4</v>
      </c>
    </row>
    <row r="4914" spans="1:4" x14ac:dyDescent="0.35">
      <c r="A4914" s="165" t="s">
        <v>95</v>
      </c>
      <c r="B4914" s="165"/>
      <c r="C4914" s="166">
        <v>45832</v>
      </c>
      <c r="D4914">
        <v>1.9166666083037853E-2</v>
      </c>
    </row>
    <row r="4915" spans="1:4" x14ac:dyDescent="0.35">
      <c r="A4915" s="165" t="s">
        <v>95</v>
      </c>
      <c r="B4915" s="165"/>
      <c r="C4915" s="166">
        <v>45862</v>
      </c>
      <c r="D4915">
        <v>1.9166666141245514E-2</v>
      </c>
    </row>
    <row r="4916" spans="1:4" x14ac:dyDescent="0.35">
      <c r="A4916" s="165" t="s">
        <v>95</v>
      </c>
      <c r="B4916" s="165"/>
      <c r="C4916" s="166">
        <v>45893</v>
      </c>
      <c r="D4916">
        <v>1.9166666083037853E-2</v>
      </c>
    </row>
    <row r="4917" spans="1:4" x14ac:dyDescent="0.35">
      <c r="A4917" s="165" t="s">
        <v>95</v>
      </c>
      <c r="B4917" s="165"/>
      <c r="C4917" s="166">
        <v>45924</v>
      </c>
      <c r="D4917">
        <v>-609.48083333403338</v>
      </c>
    </row>
    <row r="4918" spans="1:4" x14ac:dyDescent="0.35">
      <c r="A4918" s="165" t="s">
        <v>95</v>
      </c>
      <c r="B4918" s="165"/>
      <c r="C4918" s="166">
        <v>45954</v>
      </c>
      <c r="D4918">
        <v>1.9166666083037853E-2</v>
      </c>
    </row>
    <row r="4919" spans="1:4" x14ac:dyDescent="0.35">
      <c r="A4919" s="165" t="s">
        <v>95</v>
      </c>
      <c r="B4919" s="165"/>
      <c r="C4919" s="166">
        <v>45985</v>
      </c>
      <c r="D4919">
        <v>1.9166665791999549E-2</v>
      </c>
    </row>
    <row r="4920" spans="1:4" x14ac:dyDescent="0.35">
      <c r="A4920" s="165" t="s">
        <v>95</v>
      </c>
      <c r="B4920" s="165"/>
      <c r="C4920" s="166">
        <v>46015</v>
      </c>
      <c r="D4920">
        <v>1.9166666024830192E-2</v>
      </c>
    </row>
    <row r="4921" spans="1:4" x14ac:dyDescent="0.35">
      <c r="A4921" s="165" t="s">
        <v>95</v>
      </c>
      <c r="B4921" s="165"/>
      <c r="C4921" s="166">
        <v>45682</v>
      </c>
      <c r="D4921">
        <v>1.9166665966622531E-2</v>
      </c>
    </row>
    <row r="4922" spans="1:4" x14ac:dyDescent="0.35">
      <c r="A4922" s="165" t="s">
        <v>95</v>
      </c>
      <c r="B4922" s="165"/>
      <c r="C4922" s="166">
        <v>45713</v>
      </c>
      <c r="D4922">
        <v>1.9166666024830192E-2</v>
      </c>
    </row>
    <row r="4923" spans="1:4" x14ac:dyDescent="0.35">
      <c r="A4923" s="165" t="s">
        <v>95</v>
      </c>
      <c r="B4923" s="165"/>
      <c r="C4923" s="166">
        <v>45741</v>
      </c>
      <c r="D4923">
        <v>1.9166666141245514E-2</v>
      </c>
    </row>
    <row r="4924" spans="1:4" x14ac:dyDescent="0.35">
      <c r="A4924" s="165" t="s">
        <v>95</v>
      </c>
      <c r="B4924" s="165"/>
      <c r="C4924" s="166">
        <v>45772</v>
      </c>
      <c r="D4924">
        <v>1.9166665908414871E-2</v>
      </c>
    </row>
    <row r="4925" spans="1:4" x14ac:dyDescent="0.35">
      <c r="A4925" s="165" t="s">
        <v>95</v>
      </c>
      <c r="B4925" s="165"/>
      <c r="C4925" s="166">
        <v>45802</v>
      </c>
      <c r="D4925">
        <v>-2.0004166669095866</v>
      </c>
    </row>
    <row r="4926" spans="1:4" x14ac:dyDescent="0.35">
      <c r="A4926" s="165" t="s">
        <v>95</v>
      </c>
      <c r="B4926" s="165"/>
      <c r="C4926" s="166">
        <v>45833</v>
      </c>
      <c r="D4926">
        <v>-2.000416666851379</v>
      </c>
    </row>
    <row r="4927" spans="1:4" x14ac:dyDescent="0.35">
      <c r="A4927" s="165" t="s">
        <v>95</v>
      </c>
      <c r="B4927" s="165"/>
      <c r="C4927" s="166">
        <v>45863</v>
      </c>
      <c r="D4927">
        <v>-2.000416666851379</v>
      </c>
    </row>
    <row r="4928" spans="1:4" x14ac:dyDescent="0.35">
      <c r="A4928" s="165" t="s">
        <v>95</v>
      </c>
      <c r="B4928" s="165"/>
      <c r="C4928" s="166">
        <v>45894</v>
      </c>
      <c r="D4928">
        <v>-2.0004166669677943</v>
      </c>
    </row>
    <row r="4929" spans="1:4" x14ac:dyDescent="0.35">
      <c r="A4929" s="165" t="s">
        <v>95</v>
      </c>
      <c r="B4929" s="165"/>
      <c r="C4929" s="166">
        <v>45925</v>
      </c>
      <c r="D4929">
        <v>-2.0004166669677943</v>
      </c>
    </row>
    <row r="4930" spans="1:4" x14ac:dyDescent="0.35">
      <c r="A4930" s="165" t="s">
        <v>95</v>
      </c>
      <c r="B4930" s="165"/>
      <c r="C4930" s="166">
        <v>45955</v>
      </c>
      <c r="D4930">
        <v>-2.0004166670842096</v>
      </c>
    </row>
    <row r="4931" spans="1:4" x14ac:dyDescent="0.35">
      <c r="A4931" s="165" t="s">
        <v>95</v>
      </c>
      <c r="B4931" s="165"/>
      <c r="C4931" s="166">
        <v>45986</v>
      </c>
      <c r="D4931">
        <v>-2.0004166674334556</v>
      </c>
    </row>
    <row r="4932" spans="1:4" x14ac:dyDescent="0.35">
      <c r="A4932" s="165" t="s">
        <v>95</v>
      </c>
      <c r="B4932" s="165"/>
      <c r="C4932" s="166">
        <v>46016</v>
      </c>
      <c r="D4932">
        <v>-2.0004166672006249</v>
      </c>
    </row>
    <row r="4933" spans="1:4" x14ac:dyDescent="0.35">
      <c r="A4933" s="165" t="s">
        <v>95</v>
      </c>
      <c r="B4933" s="165"/>
      <c r="C4933" s="166">
        <v>45683</v>
      </c>
      <c r="D4933">
        <v>-2.000416666851379</v>
      </c>
    </row>
    <row r="4934" spans="1:4" x14ac:dyDescent="0.35">
      <c r="A4934" s="165" t="s">
        <v>95</v>
      </c>
      <c r="B4934" s="165"/>
      <c r="C4934" s="166">
        <v>45714</v>
      </c>
      <c r="D4934">
        <v>-2.0004166670842096</v>
      </c>
    </row>
    <row r="4935" spans="1:4" x14ac:dyDescent="0.35">
      <c r="A4935" s="165" t="s">
        <v>95</v>
      </c>
      <c r="B4935" s="165"/>
      <c r="C4935" s="166">
        <v>45742</v>
      </c>
      <c r="D4935">
        <v>-2.0004166674334556</v>
      </c>
    </row>
    <row r="4936" spans="1:4" x14ac:dyDescent="0.35">
      <c r="A4936" s="165" t="s">
        <v>95</v>
      </c>
      <c r="B4936" s="165"/>
      <c r="C4936" s="166">
        <v>45773</v>
      </c>
      <c r="D4936">
        <v>-2.0004166669677943</v>
      </c>
    </row>
    <row r="4937" spans="1:4" x14ac:dyDescent="0.35">
      <c r="A4937" s="165" t="s">
        <v>95</v>
      </c>
      <c r="B4937" s="165"/>
      <c r="C4937" s="166">
        <v>45803</v>
      </c>
      <c r="D4937">
        <v>-2.0004166669677943</v>
      </c>
    </row>
    <row r="4938" spans="1:4" x14ac:dyDescent="0.35">
      <c r="A4938" s="165" t="s">
        <v>95</v>
      </c>
      <c r="B4938" s="165"/>
      <c r="C4938" s="166">
        <v>45834</v>
      </c>
      <c r="D4938">
        <v>-2.0004166669677943</v>
      </c>
    </row>
    <row r="4939" spans="1:4" x14ac:dyDescent="0.35">
      <c r="A4939" s="165" t="s">
        <v>95</v>
      </c>
      <c r="B4939" s="165"/>
      <c r="C4939" s="166">
        <v>45864</v>
      </c>
      <c r="D4939">
        <v>-2.0004166667349637</v>
      </c>
    </row>
    <row r="4940" spans="1:4" x14ac:dyDescent="0.35">
      <c r="A4940" s="165" t="s">
        <v>95</v>
      </c>
      <c r="B4940" s="165"/>
      <c r="C4940" s="166">
        <v>45895</v>
      </c>
      <c r="D4940">
        <v>-2.0004166667349637</v>
      </c>
    </row>
    <row r="4941" spans="1:4" x14ac:dyDescent="0.35">
      <c r="A4941" s="165" t="s">
        <v>95</v>
      </c>
      <c r="B4941" s="165"/>
      <c r="C4941" s="166">
        <v>45926</v>
      </c>
      <c r="D4941">
        <v>-2.0004166669677943</v>
      </c>
    </row>
    <row r="4942" spans="1:4" x14ac:dyDescent="0.35">
      <c r="A4942" s="165" t="s">
        <v>95</v>
      </c>
      <c r="B4942" s="165"/>
      <c r="C4942" s="166">
        <v>45956</v>
      </c>
      <c r="D4942">
        <v>-2.0004166667349637</v>
      </c>
    </row>
    <row r="4943" spans="1:4" x14ac:dyDescent="0.35">
      <c r="A4943" s="165" t="s">
        <v>95</v>
      </c>
      <c r="B4943" s="165"/>
      <c r="C4943" s="166">
        <v>45987</v>
      </c>
      <c r="D4943">
        <v>-2.0004166667349637</v>
      </c>
    </row>
    <row r="4944" spans="1:4" x14ac:dyDescent="0.35">
      <c r="A4944" s="165" t="s">
        <v>95</v>
      </c>
      <c r="B4944" s="165"/>
      <c r="C4944" s="166">
        <v>46017</v>
      </c>
      <c r="D4944">
        <v>-2.0004166672006249</v>
      </c>
    </row>
    <row r="4945" spans="1:4" x14ac:dyDescent="0.35">
      <c r="A4945" s="165" t="s">
        <v>95</v>
      </c>
      <c r="B4945" s="165"/>
      <c r="C4945" s="166">
        <v>45684</v>
      </c>
      <c r="D4945">
        <v>-2.000416666502133</v>
      </c>
    </row>
    <row r="4946" spans="1:4" x14ac:dyDescent="0.35">
      <c r="A4946" s="165" t="s">
        <v>95</v>
      </c>
      <c r="B4946" s="165"/>
      <c r="C4946" s="166">
        <v>45715</v>
      </c>
      <c r="D4946">
        <v>-2.000416666502133</v>
      </c>
    </row>
    <row r="4947" spans="1:4" x14ac:dyDescent="0.35">
      <c r="A4947" s="165" t="s">
        <v>95</v>
      </c>
      <c r="B4947" s="165"/>
      <c r="C4947" s="166">
        <v>45743</v>
      </c>
      <c r="D4947">
        <v>-2.000416666502133</v>
      </c>
    </row>
    <row r="4948" spans="1:4" x14ac:dyDescent="0.35">
      <c r="A4948" s="165" t="s">
        <v>95</v>
      </c>
      <c r="B4948" s="165"/>
      <c r="C4948" s="166">
        <v>45774</v>
      </c>
      <c r="D4948">
        <v>-2.0004166667349637</v>
      </c>
    </row>
    <row r="4949" spans="1:4" x14ac:dyDescent="0.35">
      <c r="A4949" s="165" t="s">
        <v>95</v>
      </c>
      <c r="B4949" s="165"/>
      <c r="C4949" s="166">
        <v>45804</v>
      </c>
      <c r="D4949">
        <v>-2.0004166667349637</v>
      </c>
    </row>
    <row r="4950" spans="1:4" x14ac:dyDescent="0.35">
      <c r="A4950" s="165" t="s">
        <v>95</v>
      </c>
      <c r="B4950" s="165"/>
      <c r="C4950" s="166">
        <v>45835</v>
      </c>
      <c r="D4950">
        <v>-2.0004166667349637</v>
      </c>
    </row>
    <row r="4951" spans="1:4" x14ac:dyDescent="0.35">
      <c r="A4951" s="165" t="s">
        <v>95</v>
      </c>
      <c r="B4951" s="165"/>
      <c r="C4951" s="166">
        <v>45865</v>
      </c>
      <c r="D4951">
        <v>-2.000416666502133</v>
      </c>
    </row>
    <row r="4952" spans="1:4" x14ac:dyDescent="0.35">
      <c r="A4952" s="165" t="s">
        <v>95</v>
      </c>
      <c r="B4952" s="165"/>
      <c r="C4952" s="166">
        <v>45896</v>
      </c>
      <c r="D4952">
        <v>-2.0004166667349637</v>
      </c>
    </row>
    <row r="4953" spans="1:4" x14ac:dyDescent="0.35">
      <c r="A4953" s="165" t="s">
        <v>95</v>
      </c>
      <c r="B4953" s="165"/>
      <c r="C4953" s="166">
        <v>45927</v>
      </c>
      <c r="D4953">
        <v>-2.0004166662693024</v>
      </c>
    </row>
    <row r="4954" spans="1:4" x14ac:dyDescent="0.35">
      <c r="A4954" s="165" t="s">
        <v>95</v>
      </c>
      <c r="B4954" s="165"/>
      <c r="C4954" s="166">
        <v>45957</v>
      </c>
      <c r="D4954">
        <v>-2.0004166667349637</v>
      </c>
    </row>
    <row r="4955" spans="1:4" x14ac:dyDescent="0.35">
      <c r="A4955" s="165" t="s">
        <v>95</v>
      </c>
      <c r="B4955" s="165"/>
      <c r="C4955" s="166">
        <v>45988</v>
      </c>
      <c r="D4955">
        <v>-2.0004166667349637</v>
      </c>
    </row>
    <row r="4956" spans="1:4" x14ac:dyDescent="0.35">
      <c r="A4956" s="165" t="s">
        <v>95</v>
      </c>
      <c r="B4956" s="165"/>
      <c r="C4956" s="166">
        <v>46018</v>
      </c>
      <c r="D4956">
        <v>-2.0004166667349637</v>
      </c>
    </row>
    <row r="4957" spans="1:4" x14ac:dyDescent="0.35">
      <c r="A4957" s="165"/>
      <c r="B4957" s="165"/>
      <c r="C4957" s="166">
        <v>45678</v>
      </c>
      <c r="D4957">
        <v>0</v>
      </c>
    </row>
    <row r="4958" spans="1:4" x14ac:dyDescent="0.35">
      <c r="A4958" s="165"/>
      <c r="B4958" s="165"/>
      <c r="C4958" s="166">
        <v>45709</v>
      </c>
      <c r="D4958">
        <v>0</v>
      </c>
    </row>
    <row r="4959" spans="1:4" x14ac:dyDescent="0.35">
      <c r="A4959" s="165"/>
      <c r="B4959" s="165"/>
      <c r="C4959" s="166">
        <v>45737</v>
      </c>
      <c r="D4959">
        <v>0</v>
      </c>
    </row>
    <row r="4960" spans="1:4" x14ac:dyDescent="0.35">
      <c r="A4960" s="165"/>
      <c r="B4960" s="165"/>
      <c r="C4960" s="166">
        <v>45768</v>
      </c>
      <c r="D4960">
        <v>0</v>
      </c>
    </row>
    <row r="4961" spans="1:4" x14ac:dyDescent="0.35">
      <c r="A4961" s="165"/>
      <c r="B4961" s="165"/>
      <c r="C4961" s="166">
        <v>45798</v>
      </c>
      <c r="D4961">
        <v>0</v>
      </c>
    </row>
    <row r="4962" spans="1:4" x14ac:dyDescent="0.35">
      <c r="A4962" s="165"/>
      <c r="B4962" s="165"/>
      <c r="C4962" s="166">
        <v>45829</v>
      </c>
      <c r="D4962">
        <v>0</v>
      </c>
    </row>
    <row r="4963" spans="1:4" x14ac:dyDescent="0.35">
      <c r="A4963" s="165"/>
      <c r="B4963" s="165"/>
      <c r="C4963" s="166">
        <v>45859</v>
      </c>
      <c r="D4963">
        <v>0</v>
      </c>
    </row>
    <row r="4964" spans="1:4" x14ac:dyDescent="0.35">
      <c r="A4964" s="165"/>
      <c r="B4964" s="165"/>
      <c r="C4964" s="166">
        <v>45890</v>
      </c>
      <c r="D4964">
        <v>0</v>
      </c>
    </row>
    <row r="4965" spans="1:4" x14ac:dyDescent="0.35">
      <c r="A4965" s="165"/>
      <c r="B4965" s="165"/>
      <c r="C4965" s="166">
        <v>45921</v>
      </c>
      <c r="D4965">
        <v>0</v>
      </c>
    </row>
    <row r="4966" spans="1:4" x14ac:dyDescent="0.35">
      <c r="A4966" s="165"/>
      <c r="B4966" s="165"/>
      <c r="C4966" s="166">
        <v>45951</v>
      </c>
      <c r="D4966">
        <v>0</v>
      </c>
    </row>
    <row r="4967" spans="1:4" x14ac:dyDescent="0.35">
      <c r="A4967" s="165"/>
      <c r="B4967" s="165"/>
      <c r="C4967" s="166">
        <v>45991</v>
      </c>
      <c r="D4967">
        <v>0</v>
      </c>
    </row>
    <row r="4968" spans="1:4" x14ac:dyDescent="0.35">
      <c r="A4968" s="165"/>
      <c r="B4968" s="165"/>
      <c r="C4968" s="166">
        <v>46022</v>
      </c>
      <c r="D4968">
        <v>0</v>
      </c>
    </row>
    <row r="4969" spans="1:4" x14ac:dyDescent="0.35">
      <c r="A4969" s="165"/>
      <c r="B4969" s="165"/>
      <c r="C4969" s="166">
        <v>45679</v>
      </c>
      <c r="D4969">
        <v>0</v>
      </c>
    </row>
    <row r="4970" spans="1:4" x14ac:dyDescent="0.35">
      <c r="A4970" s="165"/>
      <c r="B4970" s="165"/>
      <c r="C4970" s="166">
        <v>45710</v>
      </c>
      <c r="D4970">
        <v>0</v>
      </c>
    </row>
    <row r="4971" spans="1:4" x14ac:dyDescent="0.35">
      <c r="A4971" s="165"/>
      <c r="B4971" s="165"/>
      <c r="C4971" s="166">
        <v>45738</v>
      </c>
      <c r="D4971">
        <v>0</v>
      </c>
    </row>
    <row r="4972" spans="1:4" x14ac:dyDescent="0.35">
      <c r="A4972" s="165"/>
      <c r="B4972" s="165"/>
      <c r="C4972" s="166">
        <v>45769</v>
      </c>
      <c r="D4972">
        <v>0</v>
      </c>
    </row>
    <row r="4973" spans="1:4" x14ac:dyDescent="0.35">
      <c r="A4973" s="165"/>
      <c r="B4973" s="165"/>
      <c r="C4973" s="166">
        <v>45799</v>
      </c>
      <c r="D4973">
        <v>0</v>
      </c>
    </row>
    <row r="4974" spans="1:4" x14ac:dyDescent="0.35">
      <c r="A4974" s="165"/>
      <c r="B4974" s="165"/>
      <c r="C4974" s="166">
        <v>45830</v>
      </c>
      <c r="D4974">
        <v>0</v>
      </c>
    </row>
    <row r="4975" spans="1:4" x14ac:dyDescent="0.35">
      <c r="A4975" s="165"/>
      <c r="B4975" s="165"/>
      <c r="C4975" s="166">
        <v>45860</v>
      </c>
      <c r="D4975">
        <v>0</v>
      </c>
    </row>
    <row r="4976" spans="1:4" x14ac:dyDescent="0.35">
      <c r="A4976" s="165"/>
      <c r="B4976" s="165"/>
      <c r="C4976" s="166">
        <v>45891</v>
      </c>
      <c r="D4976">
        <v>0</v>
      </c>
    </row>
    <row r="4977" spans="1:4" x14ac:dyDescent="0.35">
      <c r="A4977" s="165"/>
      <c r="B4977" s="165"/>
      <c r="C4977" s="166">
        <v>45922</v>
      </c>
      <c r="D4977">
        <v>0</v>
      </c>
    </row>
    <row r="4978" spans="1:4" x14ac:dyDescent="0.35">
      <c r="A4978" s="165"/>
      <c r="B4978" s="165"/>
      <c r="C4978" s="166">
        <v>45952</v>
      </c>
      <c r="D4978">
        <v>0</v>
      </c>
    </row>
    <row r="4979" spans="1:4" x14ac:dyDescent="0.35">
      <c r="A4979" s="165"/>
      <c r="B4979" s="165"/>
      <c r="C4979" s="166">
        <v>45983</v>
      </c>
      <c r="D4979">
        <v>0</v>
      </c>
    </row>
    <row r="4980" spans="1:4" x14ac:dyDescent="0.35">
      <c r="A4980" s="165"/>
      <c r="B4980" s="165"/>
      <c r="C4980" s="166">
        <v>46013</v>
      </c>
      <c r="D4980">
        <v>0</v>
      </c>
    </row>
    <row r="4981" spans="1:4" x14ac:dyDescent="0.35">
      <c r="A4981" s="165"/>
      <c r="B4981" s="165"/>
      <c r="C4981" s="166">
        <v>45680</v>
      </c>
      <c r="D4981">
        <v>0</v>
      </c>
    </row>
    <row r="4982" spans="1:4" x14ac:dyDescent="0.35">
      <c r="A4982" s="165"/>
      <c r="B4982" s="165"/>
      <c r="C4982" s="166">
        <v>45711</v>
      </c>
      <c r="D4982">
        <v>0</v>
      </c>
    </row>
    <row r="4983" spans="1:4" x14ac:dyDescent="0.35">
      <c r="A4983" s="165"/>
      <c r="B4983" s="165"/>
      <c r="C4983" s="166">
        <v>45739</v>
      </c>
      <c r="D4983">
        <v>0</v>
      </c>
    </row>
    <row r="4984" spans="1:4" x14ac:dyDescent="0.35">
      <c r="A4984" s="165"/>
      <c r="B4984" s="165"/>
      <c r="C4984" s="166">
        <v>45770</v>
      </c>
      <c r="D4984">
        <v>0</v>
      </c>
    </row>
    <row r="4985" spans="1:4" x14ac:dyDescent="0.35">
      <c r="A4985" s="165"/>
      <c r="B4985" s="165"/>
      <c r="C4985" s="166">
        <v>45800</v>
      </c>
      <c r="D4985">
        <v>0</v>
      </c>
    </row>
    <row r="4986" spans="1:4" x14ac:dyDescent="0.35">
      <c r="A4986" s="165"/>
      <c r="B4986" s="165"/>
      <c r="C4986" s="166">
        <v>45831</v>
      </c>
      <c r="D4986">
        <v>0</v>
      </c>
    </row>
    <row r="4987" spans="1:4" x14ac:dyDescent="0.35">
      <c r="A4987" s="165"/>
      <c r="B4987" s="165"/>
      <c r="C4987" s="166">
        <v>45861</v>
      </c>
      <c r="D4987">
        <v>0</v>
      </c>
    </row>
    <row r="4988" spans="1:4" x14ac:dyDescent="0.35">
      <c r="A4988" s="165"/>
      <c r="B4988" s="165"/>
      <c r="C4988" s="166">
        <v>45892</v>
      </c>
      <c r="D4988">
        <v>0</v>
      </c>
    </row>
    <row r="4989" spans="1:4" x14ac:dyDescent="0.35">
      <c r="A4989" s="165"/>
      <c r="B4989" s="165"/>
      <c r="C4989" s="166">
        <v>45923</v>
      </c>
      <c r="D4989">
        <v>0</v>
      </c>
    </row>
    <row r="4990" spans="1:4" x14ac:dyDescent="0.35">
      <c r="A4990" s="165"/>
      <c r="B4990" s="165"/>
      <c r="C4990" s="166">
        <v>45953</v>
      </c>
      <c r="D4990">
        <v>0</v>
      </c>
    </row>
    <row r="4991" spans="1:4" x14ac:dyDescent="0.35">
      <c r="A4991" s="165"/>
      <c r="B4991" s="165"/>
      <c r="C4991" s="166">
        <v>45984</v>
      </c>
      <c r="D4991">
        <v>0</v>
      </c>
    </row>
    <row r="4992" spans="1:4" x14ac:dyDescent="0.35">
      <c r="A4992" s="165"/>
      <c r="B4992" s="165"/>
      <c r="C4992" s="166">
        <v>46014</v>
      </c>
      <c r="D4992">
        <v>0</v>
      </c>
    </row>
    <row r="4993" spans="1:4" x14ac:dyDescent="0.35">
      <c r="A4993" s="165"/>
      <c r="B4993" s="165"/>
      <c r="C4993" s="166">
        <v>45681</v>
      </c>
      <c r="D4993">
        <v>0</v>
      </c>
    </row>
    <row r="4994" spans="1:4" x14ac:dyDescent="0.35">
      <c r="A4994" s="165"/>
      <c r="B4994" s="165"/>
      <c r="C4994" s="166">
        <v>45712</v>
      </c>
      <c r="D4994">
        <v>0</v>
      </c>
    </row>
    <row r="4995" spans="1:4" x14ac:dyDescent="0.35">
      <c r="A4995" s="165"/>
      <c r="B4995" s="165"/>
      <c r="C4995" s="166">
        <v>45740</v>
      </c>
      <c r="D4995">
        <v>0</v>
      </c>
    </row>
    <row r="4996" spans="1:4" x14ac:dyDescent="0.35">
      <c r="A4996" s="165"/>
      <c r="B4996" s="165"/>
      <c r="C4996" s="166">
        <v>45771</v>
      </c>
      <c r="D4996">
        <v>0</v>
      </c>
    </row>
    <row r="4997" spans="1:4" x14ac:dyDescent="0.35">
      <c r="A4997" s="165"/>
      <c r="B4997" s="165"/>
      <c r="C4997" s="166">
        <v>45801</v>
      </c>
      <c r="D4997">
        <v>0</v>
      </c>
    </row>
    <row r="4998" spans="1:4" x14ac:dyDescent="0.35">
      <c r="A4998" s="165"/>
      <c r="B4998" s="165"/>
      <c r="C4998" s="166">
        <v>45832</v>
      </c>
      <c r="D4998">
        <v>0</v>
      </c>
    </row>
    <row r="4999" spans="1:4" x14ac:dyDescent="0.35">
      <c r="A4999" s="165"/>
      <c r="B4999" s="165"/>
      <c r="C4999" s="166">
        <v>45862</v>
      </c>
      <c r="D4999">
        <v>0</v>
      </c>
    </row>
    <row r="5000" spans="1:4" x14ac:dyDescent="0.35">
      <c r="A5000" s="165"/>
      <c r="B5000" s="165"/>
      <c r="C5000" s="166">
        <v>45893</v>
      </c>
      <c r="D5000">
        <v>0</v>
      </c>
    </row>
    <row r="5001" spans="1:4" x14ac:dyDescent="0.35">
      <c r="A5001" s="165"/>
      <c r="B5001" s="165"/>
      <c r="C5001" s="166">
        <v>45924</v>
      </c>
      <c r="D5001">
        <v>0</v>
      </c>
    </row>
    <row r="5002" spans="1:4" x14ac:dyDescent="0.35">
      <c r="A5002" s="165"/>
      <c r="B5002" s="165"/>
      <c r="C5002" s="166">
        <v>45954</v>
      </c>
      <c r="D5002">
        <v>0</v>
      </c>
    </row>
    <row r="5003" spans="1:4" x14ac:dyDescent="0.35">
      <c r="A5003" s="165"/>
      <c r="B5003" s="165"/>
      <c r="C5003" s="166">
        <v>45985</v>
      </c>
      <c r="D5003">
        <v>0</v>
      </c>
    </row>
    <row r="5004" spans="1:4" x14ac:dyDescent="0.35">
      <c r="A5004" s="165"/>
      <c r="B5004" s="165"/>
      <c r="C5004" s="166">
        <v>46015</v>
      </c>
      <c r="D5004">
        <v>0</v>
      </c>
    </row>
    <row r="5005" spans="1:4" x14ac:dyDescent="0.35">
      <c r="A5005" s="165"/>
      <c r="B5005" s="165"/>
      <c r="C5005" s="166">
        <v>45682</v>
      </c>
      <c r="D5005">
        <v>0</v>
      </c>
    </row>
    <row r="5006" spans="1:4" x14ac:dyDescent="0.35">
      <c r="A5006" s="165"/>
      <c r="B5006" s="165"/>
      <c r="C5006" s="166">
        <v>45713</v>
      </c>
      <c r="D5006">
        <v>0</v>
      </c>
    </row>
    <row r="5007" spans="1:4" x14ac:dyDescent="0.35">
      <c r="A5007" s="165"/>
      <c r="B5007" s="165"/>
      <c r="C5007" s="166">
        <v>45741</v>
      </c>
      <c r="D5007">
        <v>0</v>
      </c>
    </row>
    <row r="5008" spans="1:4" x14ac:dyDescent="0.35">
      <c r="A5008" s="165"/>
      <c r="B5008" s="165"/>
      <c r="C5008" s="166">
        <v>45772</v>
      </c>
      <c r="D5008">
        <v>0</v>
      </c>
    </row>
    <row r="5009" spans="1:4" x14ac:dyDescent="0.35">
      <c r="A5009" s="165"/>
      <c r="B5009" s="165"/>
      <c r="C5009" s="166">
        <v>45802</v>
      </c>
      <c r="D5009">
        <v>0</v>
      </c>
    </row>
    <row r="5010" spans="1:4" x14ac:dyDescent="0.35">
      <c r="A5010" s="165"/>
      <c r="B5010" s="165"/>
      <c r="C5010" s="166">
        <v>45833</v>
      </c>
      <c r="D5010">
        <v>0</v>
      </c>
    </row>
    <row r="5011" spans="1:4" x14ac:dyDescent="0.35">
      <c r="A5011" s="165"/>
      <c r="B5011" s="165"/>
      <c r="C5011" s="166">
        <v>45863</v>
      </c>
      <c r="D5011">
        <v>0</v>
      </c>
    </row>
    <row r="5012" spans="1:4" x14ac:dyDescent="0.35">
      <c r="A5012" s="165"/>
      <c r="B5012" s="165"/>
      <c r="C5012" s="166">
        <v>45894</v>
      </c>
      <c r="D5012">
        <v>0</v>
      </c>
    </row>
    <row r="5013" spans="1:4" x14ac:dyDescent="0.35">
      <c r="A5013" s="165"/>
      <c r="B5013" s="165"/>
      <c r="C5013" s="166">
        <v>45925</v>
      </c>
      <c r="D5013">
        <v>0</v>
      </c>
    </row>
    <row r="5014" spans="1:4" x14ac:dyDescent="0.35">
      <c r="A5014" s="165"/>
      <c r="B5014" s="165"/>
      <c r="C5014" s="166">
        <v>45955</v>
      </c>
      <c r="D5014">
        <v>0</v>
      </c>
    </row>
    <row r="5015" spans="1:4" x14ac:dyDescent="0.35">
      <c r="A5015" s="165"/>
      <c r="B5015" s="165"/>
      <c r="C5015" s="166">
        <v>45986</v>
      </c>
      <c r="D5015">
        <v>0</v>
      </c>
    </row>
    <row r="5016" spans="1:4" x14ac:dyDescent="0.35">
      <c r="A5016" s="165"/>
      <c r="B5016" s="165"/>
      <c r="C5016" s="166">
        <v>46016</v>
      </c>
      <c r="D5016">
        <v>0</v>
      </c>
    </row>
    <row r="5017" spans="1:4" x14ac:dyDescent="0.35">
      <c r="A5017" s="165"/>
      <c r="B5017" s="165"/>
      <c r="C5017" s="166">
        <v>45683</v>
      </c>
      <c r="D5017">
        <v>0</v>
      </c>
    </row>
    <row r="5018" spans="1:4" x14ac:dyDescent="0.35">
      <c r="A5018" s="165"/>
      <c r="B5018" s="165"/>
      <c r="C5018" s="166">
        <v>45714</v>
      </c>
      <c r="D5018">
        <v>0</v>
      </c>
    </row>
    <row r="5019" spans="1:4" x14ac:dyDescent="0.35">
      <c r="A5019" s="165"/>
      <c r="B5019" s="165"/>
      <c r="C5019" s="166">
        <v>45742</v>
      </c>
      <c r="D5019">
        <v>0</v>
      </c>
    </row>
    <row r="5020" spans="1:4" x14ac:dyDescent="0.35">
      <c r="A5020" s="165"/>
      <c r="B5020" s="165"/>
      <c r="C5020" s="166">
        <v>45773</v>
      </c>
      <c r="D5020">
        <v>0</v>
      </c>
    </row>
    <row r="5021" spans="1:4" x14ac:dyDescent="0.35">
      <c r="A5021" s="165"/>
      <c r="B5021" s="165"/>
      <c r="C5021" s="166">
        <v>45803</v>
      </c>
      <c r="D5021">
        <v>0</v>
      </c>
    </row>
    <row r="5022" spans="1:4" x14ac:dyDescent="0.35">
      <c r="A5022" s="165"/>
      <c r="B5022" s="165"/>
      <c r="C5022" s="166">
        <v>45834</v>
      </c>
      <c r="D5022">
        <v>0</v>
      </c>
    </row>
    <row r="5023" spans="1:4" x14ac:dyDescent="0.35">
      <c r="A5023" s="165"/>
      <c r="B5023" s="165"/>
      <c r="C5023" s="166">
        <v>45864</v>
      </c>
      <c r="D5023">
        <v>0</v>
      </c>
    </row>
    <row r="5024" spans="1:4" x14ac:dyDescent="0.35">
      <c r="A5024" s="165"/>
      <c r="B5024" s="165"/>
      <c r="C5024" s="166">
        <v>45895</v>
      </c>
      <c r="D5024">
        <v>0</v>
      </c>
    </row>
    <row r="5025" spans="1:4" x14ac:dyDescent="0.35">
      <c r="A5025" s="165"/>
      <c r="B5025" s="165"/>
      <c r="C5025" s="166">
        <v>45926</v>
      </c>
      <c r="D5025">
        <v>0</v>
      </c>
    </row>
    <row r="5026" spans="1:4" x14ac:dyDescent="0.35">
      <c r="A5026" s="165"/>
      <c r="B5026" s="165"/>
      <c r="C5026" s="166">
        <v>45956</v>
      </c>
      <c r="D5026">
        <v>0</v>
      </c>
    </row>
    <row r="5027" spans="1:4" x14ac:dyDescent="0.35">
      <c r="A5027" s="165"/>
      <c r="B5027" s="165"/>
      <c r="C5027" s="166">
        <v>45987</v>
      </c>
      <c r="D5027">
        <v>0</v>
      </c>
    </row>
    <row r="5028" spans="1:4" x14ac:dyDescent="0.35">
      <c r="A5028" s="165"/>
      <c r="B5028" s="165"/>
      <c r="C5028" s="166">
        <v>46017</v>
      </c>
      <c r="D5028">
        <v>0</v>
      </c>
    </row>
    <row r="5029" spans="1:4" x14ac:dyDescent="0.35">
      <c r="A5029" s="165"/>
      <c r="B5029" s="165"/>
      <c r="C5029" s="166">
        <v>45684</v>
      </c>
      <c r="D5029">
        <v>0</v>
      </c>
    </row>
    <row r="5030" spans="1:4" x14ac:dyDescent="0.35">
      <c r="A5030" s="165"/>
      <c r="B5030" s="165"/>
      <c r="C5030" s="166">
        <v>45715</v>
      </c>
      <c r="D5030">
        <v>0</v>
      </c>
    </row>
    <row r="5031" spans="1:4" x14ac:dyDescent="0.35">
      <c r="A5031" s="165"/>
      <c r="B5031" s="165"/>
      <c r="C5031" s="166">
        <v>45743</v>
      </c>
      <c r="D5031">
        <v>0</v>
      </c>
    </row>
    <row r="5032" spans="1:4" x14ac:dyDescent="0.35">
      <c r="A5032" s="165"/>
      <c r="B5032" s="165"/>
      <c r="C5032" s="166">
        <v>45774</v>
      </c>
      <c r="D5032">
        <v>0</v>
      </c>
    </row>
    <row r="5033" spans="1:4" x14ac:dyDescent="0.35">
      <c r="A5033" s="165"/>
      <c r="B5033" s="165"/>
      <c r="C5033" s="166">
        <v>45804</v>
      </c>
      <c r="D5033">
        <v>0</v>
      </c>
    </row>
    <row r="5034" spans="1:4" x14ac:dyDescent="0.35">
      <c r="A5034" s="165"/>
      <c r="B5034" s="165"/>
      <c r="C5034" s="166">
        <v>45835</v>
      </c>
      <c r="D5034">
        <v>0</v>
      </c>
    </row>
    <row r="5035" spans="1:4" x14ac:dyDescent="0.35">
      <c r="A5035" s="165"/>
      <c r="B5035" s="165"/>
      <c r="C5035" s="166">
        <v>45865</v>
      </c>
      <c r="D5035">
        <v>0</v>
      </c>
    </row>
    <row r="5036" spans="1:4" x14ac:dyDescent="0.35">
      <c r="A5036" s="165"/>
      <c r="B5036" s="165"/>
      <c r="C5036" s="166">
        <v>45896</v>
      </c>
      <c r="D5036">
        <v>0</v>
      </c>
    </row>
    <row r="5037" spans="1:4" x14ac:dyDescent="0.35">
      <c r="A5037" s="165"/>
      <c r="B5037" s="165"/>
      <c r="C5037" s="166">
        <v>45927</v>
      </c>
      <c r="D5037">
        <v>0</v>
      </c>
    </row>
    <row r="5038" spans="1:4" x14ac:dyDescent="0.35">
      <c r="A5038" s="165"/>
      <c r="B5038" s="165"/>
      <c r="C5038" s="166">
        <v>45957</v>
      </c>
      <c r="D5038">
        <v>0</v>
      </c>
    </row>
    <row r="5039" spans="1:4" x14ac:dyDescent="0.35">
      <c r="A5039" s="165"/>
      <c r="B5039" s="165"/>
      <c r="C5039" s="166">
        <v>45988</v>
      </c>
      <c r="D5039">
        <v>0</v>
      </c>
    </row>
    <row r="5040" spans="1:4" x14ac:dyDescent="0.35">
      <c r="A5040" s="165"/>
      <c r="B5040" s="165"/>
      <c r="C5040" s="166">
        <v>46018</v>
      </c>
      <c r="D5040">
        <v>0</v>
      </c>
    </row>
    <row r="5041" spans="1:4" x14ac:dyDescent="0.35">
      <c r="A5041" s="165" t="s">
        <v>96</v>
      </c>
      <c r="B5041" s="165" t="s">
        <v>97</v>
      </c>
      <c r="C5041" s="166">
        <v>45676</v>
      </c>
      <c r="D5041">
        <v>-84550.54</v>
      </c>
    </row>
    <row r="5042" spans="1:4" x14ac:dyDescent="0.35">
      <c r="A5042" s="165" t="s">
        <v>96</v>
      </c>
      <c r="B5042" s="165" t="s">
        <v>97</v>
      </c>
      <c r="C5042" s="166">
        <v>45707</v>
      </c>
      <c r="D5042">
        <v>-63051.35</v>
      </c>
    </row>
    <row r="5043" spans="1:4" x14ac:dyDescent="0.35">
      <c r="A5043" s="165" t="s">
        <v>96</v>
      </c>
      <c r="B5043" s="165" t="s">
        <v>97</v>
      </c>
      <c r="C5043" s="166">
        <v>45735</v>
      </c>
      <c r="D5043">
        <v>-84634.38</v>
      </c>
    </row>
    <row r="5044" spans="1:4" x14ac:dyDescent="0.35">
      <c r="A5044" s="165" t="s">
        <v>96</v>
      </c>
      <c r="B5044" s="165" t="s">
        <v>97</v>
      </c>
      <c r="C5044" s="166">
        <v>45766</v>
      </c>
      <c r="D5044">
        <v>-93044.02</v>
      </c>
    </row>
    <row r="5045" spans="1:4" x14ac:dyDescent="0.35">
      <c r="A5045" s="165" t="s">
        <v>96</v>
      </c>
      <c r="B5045" s="165" t="s">
        <v>97</v>
      </c>
      <c r="C5045" s="166">
        <v>45796</v>
      </c>
      <c r="D5045">
        <v>-61495.82</v>
      </c>
    </row>
    <row r="5046" spans="1:4" x14ac:dyDescent="0.35">
      <c r="A5046" s="165" t="s">
        <v>96</v>
      </c>
      <c r="B5046" s="165" t="s">
        <v>97</v>
      </c>
      <c r="C5046" s="166">
        <v>45827</v>
      </c>
      <c r="D5046">
        <v>-79619.650000000009</v>
      </c>
    </row>
    <row r="5047" spans="1:4" x14ac:dyDescent="0.35">
      <c r="A5047" s="165" t="s">
        <v>96</v>
      </c>
      <c r="B5047" s="165" t="s">
        <v>97</v>
      </c>
      <c r="C5047" s="166">
        <v>45857</v>
      </c>
      <c r="D5047">
        <v>-96312.29</v>
      </c>
    </row>
    <row r="5048" spans="1:4" x14ac:dyDescent="0.35">
      <c r="A5048" s="165" t="s">
        <v>96</v>
      </c>
      <c r="B5048" s="165" t="s">
        <v>97</v>
      </c>
      <c r="C5048" s="166">
        <v>45888</v>
      </c>
      <c r="D5048">
        <v>-111354.73</v>
      </c>
    </row>
    <row r="5049" spans="1:4" x14ac:dyDescent="0.35">
      <c r="A5049" s="165" t="s">
        <v>96</v>
      </c>
      <c r="B5049" s="165" t="s">
        <v>97</v>
      </c>
      <c r="C5049" s="166">
        <v>45919</v>
      </c>
      <c r="D5049">
        <v>-61060.26</v>
      </c>
    </row>
    <row r="5050" spans="1:4" x14ac:dyDescent="0.35">
      <c r="A5050" s="165" t="s">
        <v>96</v>
      </c>
      <c r="B5050" s="165" t="s">
        <v>97</v>
      </c>
      <c r="C5050" s="166">
        <v>45949</v>
      </c>
      <c r="D5050">
        <v>-75543.520000000004</v>
      </c>
    </row>
    <row r="5051" spans="1:4" x14ac:dyDescent="0.35">
      <c r="A5051" s="165" t="s">
        <v>96</v>
      </c>
      <c r="B5051" s="165" t="s">
        <v>97</v>
      </c>
      <c r="C5051" s="166">
        <v>45980</v>
      </c>
      <c r="D5051">
        <v>-96683.69</v>
      </c>
    </row>
    <row r="5052" spans="1:4" x14ac:dyDescent="0.35">
      <c r="A5052" s="165" t="s">
        <v>96</v>
      </c>
      <c r="B5052" s="165" t="s">
        <v>97</v>
      </c>
      <c r="C5052" s="166">
        <v>46010</v>
      </c>
      <c r="D5052">
        <v>-74708.790000000008</v>
      </c>
    </row>
    <row r="5053" spans="1:4" x14ac:dyDescent="0.35">
      <c r="A5053" s="165" t="s">
        <v>96</v>
      </c>
      <c r="B5053" s="165" t="s">
        <v>97</v>
      </c>
      <c r="C5053" s="166">
        <v>45677</v>
      </c>
      <c r="D5053">
        <v>-92557.6</v>
      </c>
    </row>
    <row r="5054" spans="1:4" x14ac:dyDescent="0.35">
      <c r="A5054" s="165" t="s">
        <v>96</v>
      </c>
      <c r="B5054" s="165" t="s">
        <v>97</v>
      </c>
      <c r="C5054" s="166">
        <v>45708</v>
      </c>
      <c r="D5054">
        <v>-88909.97</v>
      </c>
    </row>
    <row r="5055" spans="1:4" x14ac:dyDescent="0.35">
      <c r="A5055" s="165" t="s">
        <v>96</v>
      </c>
      <c r="B5055" s="165" t="s">
        <v>97</v>
      </c>
      <c r="C5055" s="166">
        <v>45736</v>
      </c>
      <c r="D5055">
        <v>-37247.630000000005</v>
      </c>
    </row>
    <row r="5056" spans="1:4" x14ac:dyDescent="0.35">
      <c r="A5056" s="165" t="s">
        <v>96</v>
      </c>
      <c r="B5056" s="165" t="s">
        <v>97</v>
      </c>
      <c r="C5056" s="166">
        <v>45767</v>
      </c>
      <c r="D5056">
        <v>0</v>
      </c>
    </row>
    <row r="5057" spans="1:4" x14ac:dyDescent="0.35">
      <c r="A5057" s="165" t="s">
        <v>96</v>
      </c>
      <c r="B5057" s="165" t="s">
        <v>97</v>
      </c>
      <c r="C5057" s="166">
        <v>45797</v>
      </c>
      <c r="D5057">
        <v>0</v>
      </c>
    </row>
    <row r="5058" spans="1:4" x14ac:dyDescent="0.35">
      <c r="A5058" s="165" t="s">
        <v>96</v>
      </c>
      <c r="B5058" s="165" t="s">
        <v>97</v>
      </c>
      <c r="C5058" s="166">
        <v>45828</v>
      </c>
      <c r="D5058">
        <v>-238.39999999999418</v>
      </c>
    </row>
    <row r="5059" spans="1:4" x14ac:dyDescent="0.35">
      <c r="A5059" s="165" t="s">
        <v>96</v>
      </c>
      <c r="B5059" s="165" t="s">
        <v>97</v>
      </c>
      <c r="C5059" s="166">
        <v>45858</v>
      </c>
      <c r="D5059">
        <v>-3262.8999999999942</v>
      </c>
    </row>
    <row r="5060" spans="1:4" x14ac:dyDescent="0.35">
      <c r="A5060" s="165" t="s">
        <v>96</v>
      </c>
      <c r="B5060" s="165" t="s">
        <v>97</v>
      </c>
      <c r="C5060" s="166">
        <v>45889</v>
      </c>
      <c r="D5060">
        <v>-21232.399999999994</v>
      </c>
    </row>
    <row r="5061" spans="1:4" x14ac:dyDescent="0.35">
      <c r="A5061" s="165" t="s">
        <v>96</v>
      </c>
      <c r="B5061" s="165" t="s">
        <v>97</v>
      </c>
      <c r="C5061" s="166">
        <v>45920</v>
      </c>
      <c r="D5061">
        <v>-30835.55</v>
      </c>
    </row>
    <row r="5062" spans="1:4" x14ac:dyDescent="0.35">
      <c r="A5062" s="165" t="s">
        <v>96</v>
      </c>
      <c r="B5062" s="165" t="s">
        <v>97</v>
      </c>
      <c r="C5062" s="166">
        <v>45950</v>
      </c>
      <c r="D5062">
        <v>-28973.48</v>
      </c>
    </row>
    <row r="5063" spans="1:4" x14ac:dyDescent="0.35">
      <c r="A5063" s="165" t="s">
        <v>96</v>
      </c>
      <c r="B5063" s="165" t="s">
        <v>97</v>
      </c>
      <c r="C5063" s="166">
        <v>45981</v>
      </c>
      <c r="D5063">
        <v>-35819.599999999999</v>
      </c>
    </row>
    <row r="5064" spans="1:4" x14ac:dyDescent="0.35">
      <c r="A5064" s="165" t="s">
        <v>96</v>
      </c>
      <c r="B5064" s="165" t="s">
        <v>97</v>
      </c>
      <c r="C5064" s="166">
        <v>46011</v>
      </c>
      <c r="D5064">
        <v>-36792.06</v>
      </c>
    </row>
    <row r="5065" spans="1:4" x14ac:dyDescent="0.35">
      <c r="A5065" s="165" t="s">
        <v>96</v>
      </c>
      <c r="B5065" s="165" t="s">
        <v>97</v>
      </c>
      <c r="C5065" s="166">
        <v>45678</v>
      </c>
      <c r="D5065">
        <v>-15267.43</v>
      </c>
    </row>
    <row r="5066" spans="1:4" x14ac:dyDescent="0.35">
      <c r="A5066" s="165" t="s">
        <v>96</v>
      </c>
      <c r="B5066" s="165" t="s">
        <v>97</v>
      </c>
      <c r="C5066" s="166">
        <v>45709</v>
      </c>
      <c r="D5066">
        <v>-18421.439999999999</v>
      </c>
    </row>
    <row r="5067" spans="1:4" x14ac:dyDescent="0.35">
      <c r="A5067" s="165" t="s">
        <v>96</v>
      </c>
      <c r="B5067" s="165" t="s">
        <v>97</v>
      </c>
      <c r="C5067" s="166">
        <v>45737</v>
      </c>
      <c r="D5067">
        <v>-36924.58</v>
      </c>
    </row>
    <row r="5068" spans="1:4" x14ac:dyDescent="0.35">
      <c r="A5068" s="165" t="s">
        <v>96</v>
      </c>
      <c r="B5068" s="165" t="s">
        <v>97</v>
      </c>
      <c r="C5068" s="166">
        <v>45768</v>
      </c>
      <c r="D5068">
        <v>-24267.34</v>
      </c>
    </row>
    <row r="5069" spans="1:4" x14ac:dyDescent="0.35">
      <c r="A5069" s="165" t="s">
        <v>96</v>
      </c>
      <c r="B5069" s="165" t="s">
        <v>97</v>
      </c>
      <c r="C5069" s="166">
        <v>45798</v>
      </c>
      <c r="D5069">
        <v>-17983.7</v>
      </c>
    </row>
    <row r="5070" spans="1:4" x14ac:dyDescent="0.35">
      <c r="A5070" s="165" t="s">
        <v>96</v>
      </c>
      <c r="B5070" s="165" t="s">
        <v>97</v>
      </c>
      <c r="C5070" s="166">
        <v>45829</v>
      </c>
      <c r="D5070">
        <v>-28107.69</v>
      </c>
    </row>
    <row r="5071" spans="1:4" x14ac:dyDescent="0.35">
      <c r="A5071" s="165" t="s">
        <v>96</v>
      </c>
      <c r="B5071" s="165" t="s">
        <v>97</v>
      </c>
      <c r="C5071" s="166">
        <v>45859</v>
      </c>
      <c r="D5071">
        <v>-61291.15</v>
      </c>
    </row>
    <row r="5072" spans="1:4" x14ac:dyDescent="0.35">
      <c r="A5072" s="165" t="s">
        <v>96</v>
      </c>
      <c r="B5072" s="165" t="s">
        <v>97</v>
      </c>
      <c r="C5072" s="166">
        <v>45890</v>
      </c>
      <c r="D5072">
        <v>-71545.55</v>
      </c>
    </row>
    <row r="5073" spans="1:4" x14ac:dyDescent="0.35">
      <c r="A5073" s="165" t="s">
        <v>96</v>
      </c>
      <c r="B5073" s="165" t="s">
        <v>97</v>
      </c>
      <c r="C5073" s="166">
        <v>45921</v>
      </c>
      <c r="D5073">
        <v>-60516.12</v>
      </c>
    </row>
    <row r="5074" spans="1:4" x14ac:dyDescent="0.35">
      <c r="A5074" s="165" t="s">
        <v>96</v>
      </c>
      <c r="B5074" s="165" t="s">
        <v>97</v>
      </c>
      <c r="C5074" s="166">
        <v>45951</v>
      </c>
      <c r="D5074">
        <v>-64024.97</v>
      </c>
    </row>
    <row r="5075" spans="1:4" x14ac:dyDescent="0.35">
      <c r="A5075" s="165" t="s">
        <v>96</v>
      </c>
      <c r="B5075" s="165" t="s">
        <v>97</v>
      </c>
      <c r="C5075" s="166">
        <v>45991</v>
      </c>
      <c r="D5075">
        <v>-75066.259999999995</v>
      </c>
    </row>
    <row r="5076" spans="1:4" x14ac:dyDescent="0.35">
      <c r="A5076" s="165" t="s">
        <v>96</v>
      </c>
      <c r="B5076" s="165" t="s">
        <v>97</v>
      </c>
      <c r="C5076" s="166">
        <v>46022</v>
      </c>
      <c r="D5076">
        <v>-58127.040000000001</v>
      </c>
    </row>
    <row r="5077" spans="1:4" x14ac:dyDescent="0.35">
      <c r="A5077" s="165" t="s">
        <v>96</v>
      </c>
      <c r="B5077" s="165" t="s">
        <v>97</v>
      </c>
      <c r="C5077" s="166">
        <v>45679</v>
      </c>
      <c r="D5077">
        <v>-48409.9</v>
      </c>
    </row>
    <row r="5078" spans="1:4" x14ac:dyDescent="0.35">
      <c r="A5078" s="165" t="s">
        <v>96</v>
      </c>
      <c r="B5078" s="165" t="s">
        <v>97</v>
      </c>
      <c r="C5078" s="166">
        <v>45710</v>
      </c>
      <c r="D5078">
        <v>-56541.42</v>
      </c>
    </row>
    <row r="5079" spans="1:4" x14ac:dyDescent="0.35">
      <c r="A5079" s="165" t="s">
        <v>96</v>
      </c>
      <c r="B5079" s="165" t="s">
        <v>97</v>
      </c>
      <c r="C5079" s="166">
        <v>45738</v>
      </c>
      <c r="D5079">
        <v>-68833.08</v>
      </c>
    </row>
    <row r="5080" spans="1:4" x14ac:dyDescent="0.35">
      <c r="A5080" s="165" t="s">
        <v>96</v>
      </c>
      <c r="B5080" s="165" t="s">
        <v>97</v>
      </c>
      <c r="C5080" s="166">
        <v>45769</v>
      </c>
      <c r="D5080">
        <v>-44307.95</v>
      </c>
    </row>
    <row r="5081" spans="1:4" x14ac:dyDescent="0.35">
      <c r="A5081" s="165" t="s">
        <v>96</v>
      </c>
      <c r="B5081" s="165" t="s">
        <v>97</v>
      </c>
      <c r="C5081" s="166">
        <v>45799</v>
      </c>
      <c r="D5081">
        <v>-64825.94</v>
      </c>
    </row>
    <row r="5082" spans="1:4" x14ac:dyDescent="0.35">
      <c r="A5082" s="165" t="s">
        <v>96</v>
      </c>
      <c r="B5082" s="165" t="s">
        <v>97</v>
      </c>
      <c r="C5082" s="166">
        <v>45830</v>
      </c>
      <c r="D5082">
        <v>-54965.56</v>
      </c>
    </row>
    <row r="5083" spans="1:4" x14ac:dyDescent="0.35">
      <c r="A5083" s="165" t="s">
        <v>96</v>
      </c>
      <c r="B5083" s="165" t="s">
        <v>97</v>
      </c>
      <c r="C5083" s="166">
        <v>45860</v>
      </c>
      <c r="D5083">
        <v>-116739.37</v>
      </c>
    </row>
    <row r="5084" spans="1:4" x14ac:dyDescent="0.35">
      <c r="A5084" s="165" t="s">
        <v>96</v>
      </c>
      <c r="B5084" s="165" t="s">
        <v>97</v>
      </c>
      <c r="C5084" s="166">
        <v>45891</v>
      </c>
      <c r="D5084">
        <v>-127510.75</v>
      </c>
    </row>
    <row r="5085" spans="1:4" x14ac:dyDescent="0.35">
      <c r="A5085" s="165" t="s">
        <v>96</v>
      </c>
      <c r="B5085" s="165" t="s">
        <v>97</v>
      </c>
      <c r="C5085" s="166">
        <v>45922</v>
      </c>
      <c r="D5085">
        <v>-96035.76</v>
      </c>
    </row>
    <row r="5086" spans="1:4" x14ac:dyDescent="0.35">
      <c r="A5086" s="165" t="s">
        <v>96</v>
      </c>
      <c r="B5086" s="165" t="s">
        <v>97</v>
      </c>
      <c r="C5086" s="166">
        <v>45952</v>
      </c>
      <c r="D5086">
        <v>-75348.290000000008</v>
      </c>
    </row>
    <row r="5087" spans="1:4" x14ac:dyDescent="0.35">
      <c r="A5087" s="165" t="s">
        <v>96</v>
      </c>
      <c r="B5087" s="165" t="s">
        <v>97</v>
      </c>
      <c r="C5087" s="166">
        <v>45983</v>
      </c>
      <c r="D5087">
        <v>-80734.100000000006</v>
      </c>
    </row>
    <row r="5088" spans="1:4" x14ac:dyDescent="0.35">
      <c r="A5088" s="165" t="s">
        <v>96</v>
      </c>
      <c r="B5088" s="165" t="s">
        <v>97</v>
      </c>
      <c r="C5088" s="166">
        <v>46013</v>
      </c>
      <c r="D5088">
        <v>-73561.440000000002</v>
      </c>
    </row>
    <row r="5089" spans="1:4" x14ac:dyDescent="0.35">
      <c r="A5089" s="165" t="s">
        <v>96</v>
      </c>
      <c r="B5089" s="165" t="s">
        <v>97</v>
      </c>
      <c r="C5089" s="166">
        <v>45680</v>
      </c>
      <c r="D5089">
        <v>-85111.3</v>
      </c>
    </row>
    <row r="5090" spans="1:4" x14ac:dyDescent="0.35">
      <c r="A5090" s="165" t="s">
        <v>96</v>
      </c>
      <c r="B5090" s="165" t="s">
        <v>97</v>
      </c>
      <c r="C5090" s="166">
        <v>45711</v>
      </c>
      <c r="D5090">
        <v>-73168.73</v>
      </c>
    </row>
    <row r="5091" spans="1:4" x14ac:dyDescent="0.35">
      <c r="A5091" s="165" t="s">
        <v>96</v>
      </c>
      <c r="B5091" s="165" t="s">
        <v>97</v>
      </c>
      <c r="C5091" s="166">
        <v>45739</v>
      </c>
      <c r="D5091">
        <v>-82665.680000000008</v>
      </c>
    </row>
    <row r="5092" spans="1:4" x14ac:dyDescent="0.35">
      <c r="A5092" s="165" t="s">
        <v>96</v>
      </c>
      <c r="B5092" s="165" t="s">
        <v>97</v>
      </c>
      <c r="C5092" s="166">
        <v>45770</v>
      </c>
      <c r="D5092">
        <v>-58389.599999999999</v>
      </c>
    </row>
    <row r="5093" spans="1:4" x14ac:dyDescent="0.35">
      <c r="A5093" s="165" t="s">
        <v>96</v>
      </c>
      <c r="B5093" s="165" t="s">
        <v>97</v>
      </c>
      <c r="C5093" s="166">
        <v>45800</v>
      </c>
      <c r="D5093">
        <v>-79595.39</v>
      </c>
    </row>
    <row r="5094" spans="1:4" x14ac:dyDescent="0.35">
      <c r="A5094" s="165" t="s">
        <v>96</v>
      </c>
      <c r="B5094" s="165" t="s">
        <v>97</v>
      </c>
      <c r="C5094" s="166">
        <v>45831</v>
      </c>
      <c r="D5094">
        <v>-67722.53</v>
      </c>
    </row>
    <row r="5095" spans="1:4" x14ac:dyDescent="0.35">
      <c r="A5095" s="165" t="s">
        <v>96</v>
      </c>
      <c r="B5095" s="165" t="s">
        <v>97</v>
      </c>
      <c r="C5095" s="166">
        <v>45861</v>
      </c>
      <c r="D5095">
        <v>-74682.430000000008</v>
      </c>
    </row>
    <row r="5096" spans="1:4" x14ac:dyDescent="0.35">
      <c r="A5096" s="165" t="s">
        <v>96</v>
      </c>
      <c r="B5096" s="165" t="s">
        <v>97</v>
      </c>
      <c r="C5096" s="166">
        <v>45892</v>
      </c>
      <c r="D5096">
        <v>-93707.18</v>
      </c>
    </row>
    <row r="5097" spans="1:4" x14ac:dyDescent="0.35">
      <c r="A5097" s="165" t="s">
        <v>96</v>
      </c>
      <c r="B5097" s="165" t="s">
        <v>97</v>
      </c>
      <c r="C5097" s="166">
        <v>45923</v>
      </c>
      <c r="D5097">
        <v>-58849.13</v>
      </c>
    </row>
    <row r="5098" spans="1:4" x14ac:dyDescent="0.35">
      <c r="A5098" s="165" t="s">
        <v>96</v>
      </c>
      <c r="B5098" s="165" t="s">
        <v>97</v>
      </c>
      <c r="C5098" s="166">
        <v>45953</v>
      </c>
      <c r="D5098">
        <v>-53375.360000000001</v>
      </c>
    </row>
    <row r="5099" spans="1:4" x14ac:dyDescent="0.35">
      <c r="A5099" s="165" t="s">
        <v>96</v>
      </c>
      <c r="B5099" s="165" t="s">
        <v>97</v>
      </c>
      <c r="C5099" s="166">
        <v>45984</v>
      </c>
      <c r="D5099">
        <v>-44773.22</v>
      </c>
    </row>
    <row r="5100" spans="1:4" x14ac:dyDescent="0.35">
      <c r="A5100" s="165" t="s">
        <v>96</v>
      </c>
      <c r="B5100" s="165" t="s">
        <v>97</v>
      </c>
      <c r="C5100" s="166">
        <v>46014</v>
      </c>
      <c r="D5100">
        <v>-33702.92</v>
      </c>
    </row>
    <row r="5101" spans="1:4" x14ac:dyDescent="0.35">
      <c r="A5101" s="165" t="s">
        <v>96</v>
      </c>
      <c r="B5101" s="165" t="s">
        <v>97</v>
      </c>
      <c r="C5101" s="166">
        <v>45681</v>
      </c>
      <c r="D5101">
        <v>-36037.26</v>
      </c>
    </row>
    <row r="5102" spans="1:4" x14ac:dyDescent="0.35">
      <c r="A5102" s="165" t="s">
        <v>96</v>
      </c>
      <c r="B5102" s="165" t="s">
        <v>97</v>
      </c>
      <c r="C5102" s="166">
        <v>45712</v>
      </c>
      <c r="D5102">
        <v>-30817.07</v>
      </c>
    </row>
    <row r="5103" spans="1:4" x14ac:dyDescent="0.35">
      <c r="A5103" s="165" t="s">
        <v>96</v>
      </c>
      <c r="B5103" s="165" t="s">
        <v>97</v>
      </c>
      <c r="C5103" s="166">
        <v>45740</v>
      </c>
      <c r="D5103">
        <v>-32407.64</v>
      </c>
    </row>
    <row r="5104" spans="1:4" x14ac:dyDescent="0.35">
      <c r="A5104" s="165" t="s">
        <v>96</v>
      </c>
      <c r="B5104" s="165" t="s">
        <v>97</v>
      </c>
      <c r="C5104" s="166">
        <v>45771</v>
      </c>
      <c r="D5104">
        <v>-34544.980000000003</v>
      </c>
    </row>
    <row r="5105" spans="1:4" x14ac:dyDescent="0.35">
      <c r="A5105" s="165" t="s">
        <v>96</v>
      </c>
      <c r="B5105" s="165" t="s">
        <v>97</v>
      </c>
      <c r="C5105" s="166">
        <v>45801</v>
      </c>
      <c r="D5105">
        <v>-33986.800000000003</v>
      </c>
    </row>
    <row r="5106" spans="1:4" x14ac:dyDescent="0.35">
      <c r="A5106" s="165" t="s">
        <v>96</v>
      </c>
      <c r="B5106" s="165" t="s">
        <v>97</v>
      </c>
      <c r="C5106" s="166">
        <v>45832</v>
      </c>
      <c r="D5106">
        <v>-47719.59</v>
      </c>
    </row>
    <row r="5107" spans="1:4" x14ac:dyDescent="0.35">
      <c r="A5107" s="165" t="s">
        <v>96</v>
      </c>
      <c r="B5107" s="165" t="s">
        <v>97</v>
      </c>
      <c r="C5107" s="166">
        <v>45862</v>
      </c>
      <c r="D5107">
        <v>-117203.05</v>
      </c>
    </row>
    <row r="5108" spans="1:4" x14ac:dyDescent="0.35">
      <c r="A5108" s="165" t="s">
        <v>96</v>
      </c>
      <c r="B5108" s="165" t="s">
        <v>97</v>
      </c>
      <c r="C5108" s="166">
        <v>45893</v>
      </c>
      <c r="D5108">
        <v>-114572.45</v>
      </c>
    </row>
    <row r="5109" spans="1:4" x14ac:dyDescent="0.35">
      <c r="A5109" s="165" t="s">
        <v>96</v>
      </c>
      <c r="B5109" s="165" t="s">
        <v>97</v>
      </c>
      <c r="C5109" s="166">
        <v>45924</v>
      </c>
      <c r="D5109">
        <v>-72567.53</v>
      </c>
    </row>
    <row r="5110" spans="1:4" x14ac:dyDescent="0.35">
      <c r="A5110" s="165" t="s">
        <v>96</v>
      </c>
      <c r="B5110" s="165" t="s">
        <v>97</v>
      </c>
      <c r="C5110" s="166">
        <v>45954</v>
      </c>
      <c r="D5110">
        <v>-66209.94</v>
      </c>
    </row>
    <row r="5111" spans="1:4" x14ac:dyDescent="0.35">
      <c r="A5111" s="165" t="s">
        <v>96</v>
      </c>
      <c r="B5111" s="165" t="s">
        <v>97</v>
      </c>
      <c r="C5111" s="166">
        <v>45985</v>
      </c>
      <c r="D5111">
        <v>-67904.92</v>
      </c>
    </row>
    <row r="5112" spans="1:4" x14ac:dyDescent="0.35">
      <c r="A5112" s="165" t="s">
        <v>96</v>
      </c>
      <c r="B5112" s="165" t="s">
        <v>97</v>
      </c>
      <c r="C5112" s="166">
        <v>46015</v>
      </c>
      <c r="D5112">
        <v>-44267.95</v>
      </c>
    </row>
    <row r="5113" spans="1:4" x14ac:dyDescent="0.35">
      <c r="A5113" s="165" t="s">
        <v>96</v>
      </c>
      <c r="B5113" s="165" t="s">
        <v>97</v>
      </c>
      <c r="C5113" s="166">
        <v>45682</v>
      </c>
      <c r="D5113">
        <v>-84985.23</v>
      </c>
    </row>
    <row r="5114" spans="1:4" x14ac:dyDescent="0.35">
      <c r="A5114" s="165" t="s">
        <v>96</v>
      </c>
      <c r="B5114" s="165" t="s">
        <v>97</v>
      </c>
      <c r="C5114" s="166">
        <v>45713</v>
      </c>
      <c r="D5114">
        <v>-70840.210000000006</v>
      </c>
    </row>
    <row r="5115" spans="1:4" x14ac:dyDescent="0.35">
      <c r="A5115" s="165" t="s">
        <v>96</v>
      </c>
      <c r="B5115" s="165" t="s">
        <v>97</v>
      </c>
      <c r="C5115" s="166">
        <v>45741</v>
      </c>
      <c r="D5115">
        <v>-96756.84</v>
      </c>
    </row>
    <row r="5116" spans="1:4" x14ac:dyDescent="0.35">
      <c r="A5116" s="165" t="s">
        <v>96</v>
      </c>
      <c r="B5116" s="165" t="s">
        <v>97</v>
      </c>
      <c r="C5116" s="166">
        <v>45772</v>
      </c>
      <c r="D5116">
        <v>-65489.04</v>
      </c>
    </row>
    <row r="5117" spans="1:4" x14ac:dyDescent="0.35">
      <c r="A5117" s="165" t="s">
        <v>96</v>
      </c>
      <c r="B5117" s="165" t="s">
        <v>97</v>
      </c>
      <c r="C5117" s="166">
        <v>45802</v>
      </c>
      <c r="D5117">
        <v>-57769.383765610211</v>
      </c>
    </row>
    <row r="5118" spans="1:4" x14ac:dyDescent="0.35">
      <c r="A5118" s="165" t="s">
        <v>96</v>
      </c>
      <c r="B5118" s="165" t="s">
        <v>97</v>
      </c>
      <c r="C5118" s="166">
        <v>45833</v>
      </c>
      <c r="D5118">
        <v>-81601.143215994132</v>
      </c>
    </row>
    <row r="5119" spans="1:4" x14ac:dyDescent="0.35">
      <c r="A5119" s="165" t="s">
        <v>96</v>
      </c>
      <c r="B5119" s="165" t="s">
        <v>97</v>
      </c>
      <c r="C5119" s="166">
        <v>45863</v>
      </c>
      <c r="D5119">
        <v>-100140.54671597191</v>
      </c>
    </row>
    <row r="5120" spans="1:4" x14ac:dyDescent="0.35">
      <c r="A5120" s="165" t="s">
        <v>96</v>
      </c>
      <c r="B5120" s="165" t="s">
        <v>97</v>
      </c>
      <c r="C5120" s="166">
        <v>45894</v>
      </c>
      <c r="D5120">
        <v>-130967.22194797051</v>
      </c>
    </row>
    <row r="5121" spans="1:4" x14ac:dyDescent="0.35">
      <c r="A5121" s="165" t="s">
        <v>96</v>
      </c>
      <c r="B5121" s="165" t="s">
        <v>97</v>
      </c>
      <c r="C5121" s="166">
        <v>45925</v>
      </c>
      <c r="D5121">
        <v>-121938.83852786753</v>
      </c>
    </row>
    <row r="5122" spans="1:4" x14ac:dyDescent="0.35">
      <c r="A5122" s="165" t="s">
        <v>96</v>
      </c>
      <c r="B5122" s="165" t="s">
        <v>97</v>
      </c>
      <c r="C5122" s="166">
        <v>45955</v>
      </c>
      <c r="D5122">
        <v>-119011.14699904389</v>
      </c>
    </row>
    <row r="5123" spans="1:4" x14ac:dyDescent="0.35">
      <c r="A5123" s="165" t="s">
        <v>96</v>
      </c>
      <c r="B5123" s="165" t="s">
        <v>97</v>
      </c>
      <c r="C5123" s="166">
        <v>45986</v>
      </c>
      <c r="D5123">
        <v>-125665.80696260017</v>
      </c>
    </row>
    <row r="5124" spans="1:4" x14ac:dyDescent="0.35">
      <c r="A5124" s="165" t="s">
        <v>96</v>
      </c>
      <c r="B5124" s="165" t="s">
        <v>97</v>
      </c>
      <c r="C5124" s="166">
        <v>46016</v>
      </c>
      <c r="D5124">
        <v>-90410.582124207649</v>
      </c>
    </row>
    <row r="5125" spans="1:4" x14ac:dyDescent="0.35">
      <c r="A5125" s="165" t="s">
        <v>96</v>
      </c>
      <c r="B5125" s="165" t="s">
        <v>97</v>
      </c>
      <c r="C5125" s="166">
        <v>45683</v>
      </c>
      <c r="D5125">
        <v>-155801.90731960177</v>
      </c>
    </row>
    <row r="5126" spans="1:4" x14ac:dyDescent="0.35">
      <c r="A5126" s="165" t="s">
        <v>96</v>
      </c>
      <c r="B5126" s="165" t="s">
        <v>97</v>
      </c>
      <c r="C5126" s="166">
        <v>45714</v>
      </c>
      <c r="D5126">
        <v>-157077.53710030508</v>
      </c>
    </row>
    <row r="5127" spans="1:4" x14ac:dyDescent="0.35">
      <c r="A5127" s="165" t="s">
        <v>96</v>
      </c>
      <c r="B5127" s="165" t="s">
        <v>97</v>
      </c>
      <c r="C5127" s="166">
        <v>45742</v>
      </c>
      <c r="D5127">
        <v>-161434.67299111062</v>
      </c>
    </row>
    <row r="5128" spans="1:4" x14ac:dyDescent="0.35">
      <c r="A5128" s="165" t="s">
        <v>96</v>
      </c>
      <c r="B5128" s="165" t="s">
        <v>97</v>
      </c>
      <c r="C5128" s="166">
        <v>45773</v>
      </c>
      <c r="D5128">
        <v>-173919.92875812689</v>
      </c>
    </row>
    <row r="5129" spans="1:4" x14ac:dyDescent="0.35">
      <c r="A5129" s="165" t="s">
        <v>96</v>
      </c>
      <c r="B5129" s="165" t="s">
        <v>97</v>
      </c>
      <c r="C5129" s="166">
        <v>45803</v>
      </c>
      <c r="D5129">
        <v>-150915.78191590038</v>
      </c>
    </row>
    <row r="5130" spans="1:4" x14ac:dyDescent="0.35">
      <c r="A5130" s="165" t="s">
        <v>96</v>
      </c>
      <c r="B5130" s="165" t="s">
        <v>97</v>
      </c>
      <c r="C5130" s="166">
        <v>45834</v>
      </c>
      <c r="D5130">
        <v>-131094.19958141106</v>
      </c>
    </row>
    <row r="5131" spans="1:4" x14ac:dyDescent="0.35">
      <c r="A5131" s="165" t="s">
        <v>96</v>
      </c>
      <c r="B5131" s="165" t="s">
        <v>97</v>
      </c>
      <c r="C5131" s="166">
        <v>45864</v>
      </c>
      <c r="D5131">
        <v>-227438.9631309757</v>
      </c>
    </row>
    <row r="5132" spans="1:4" x14ac:dyDescent="0.35">
      <c r="A5132" s="165" t="s">
        <v>96</v>
      </c>
      <c r="B5132" s="165" t="s">
        <v>97</v>
      </c>
      <c r="C5132" s="166">
        <v>45895</v>
      </c>
      <c r="D5132">
        <v>-274377.11276583892</v>
      </c>
    </row>
    <row r="5133" spans="1:4" x14ac:dyDescent="0.35">
      <c r="A5133" s="165" t="s">
        <v>96</v>
      </c>
      <c r="B5133" s="165" t="s">
        <v>97</v>
      </c>
      <c r="C5133" s="166">
        <v>45926</v>
      </c>
      <c r="D5133">
        <v>-153544.97182323158</v>
      </c>
    </row>
    <row r="5134" spans="1:4" x14ac:dyDescent="0.35">
      <c r="A5134" s="165" t="s">
        <v>96</v>
      </c>
      <c r="B5134" s="165" t="s">
        <v>97</v>
      </c>
      <c r="C5134" s="166">
        <v>45956</v>
      </c>
      <c r="D5134">
        <v>-195567.60398867121</v>
      </c>
    </row>
    <row r="5135" spans="1:4" x14ac:dyDescent="0.35">
      <c r="A5135" s="165" t="s">
        <v>96</v>
      </c>
      <c r="B5135" s="165" t="s">
        <v>97</v>
      </c>
      <c r="C5135" s="166">
        <v>45987</v>
      </c>
      <c r="D5135">
        <v>-214224.71643427663</v>
      </c>
    </row>
    <row r="5136" spans="1:4" x14ac:dyDescent="0.35">
      <c r="A5136" s="165" t="s">
        <v>96</v>
      </c>
      <c r="B5136" s="165" t="s">
        <v>97</v>
      </c>
      <c r="C5136" s="166">
        <v>46017</v>
      </c>
      <c r="D5136">
        <v>-159027.31465095794</v>
      </c>
    </row>
    <row r="5137" spans="1:4" x14ac:dyDescent="0.35">
      <c r="A5137" s="165" t="s">
        <v>96</v>
      </c>
      <c r="B5137" s="165" t="s">
        <v>97</v>
      </c>
      <c r="C5137" s="166">
        <v>45684</v>
      </c>
      <c r="D5137">
        <v>-220510.3706629682</v>
      </c>
    </row>
    <row r="5138" spans="1:4" x14ac:dyDescent="0.35">
      <c r="A5138" s="165" t="s">
        <v>96</v>
      </c>
      <c r="B5138" s="165" t="s">
        <v>97</v>
      </c>
      <c r="C5138" s="166">
        <v>45715</v>
      </c>
      <c r="D5138">
        <v>-222421.08509291743</v>
      </c>
    </row>
    <row r="5139" spans="1:4" x14ac:dyDescent="0.35">
      <c r="A5139" s="165" t="s">
        <v>96</v>
      </c>
      <c r="B5139" s="165" t="s">
        <v>97</v>
      </c>
      <c r="C5139" s="166">
        <v>45743</v>
      </c>
      <c r="D5139">
        <v>-227331.59786591987</v>
      </c>
    </row>
    <row r="5140" spans="1:4" x14ac:dyDescent="0.35">
      <c r="A5140" s="165" t="s">
        <v>96</v>
      </c>
      <c r="B5140" s="165" t="s">
        <v>97</v>
      </c>
      <c r="C5140" s="166">
        <v>45774</v>
      </c>
      <c r="D5140">
        <v>-244146.40005743352</v>
      </c>
    </row>
    <row r="5141" spans="1:4" x14ac:dyDescent="0.35">
      <c r="A5141" s="165" t="s">
        <v>96</v>
      </c>
      <c r="B5141" s="165" t="s">
        <v>97</v>
      </c>
      <c r="C5141" s="166">
        <v>45804</v>
      </c>
      <c r="D5141">
        <v>-183231.48300930855</v>
      </c>
    </row>
    <row r="5142" spans="1:4" x14ac:dyDescent="0.35">
      <c r="A5142" s="165" t="s">
        <v>96</v>
      </c>
      <c r="B5142" s="165" t="s">
        <v>97</v>
      </c>
      <c r="C5142" s="166">
        <v>45835</v>
      </c>
      <c r="D5142">
        <v>-157424.26924179145</v>
      </c>
    </row>
    <row r="5143" spans="1:4" x14ac:dyDescent="0.35">
      <c r="A5143" s="165" t="s">
        <v>96</v>
      </c>
      <c r="B5143" s="165" t="s">
        <v>97</v>
      </c>
      <c r="C5143" s="166">
        <v>45865</v>
      </c>
      <c r="D5143">
        <v>-269968.77540540922</v>
      </c>
    </row>
    <row r="5144" spans="1:4" x14ac:dyDescent="0.35">
      <c r="A5144" s="165" t="s">
        <v>96</v>
      </c>
      <c r="B5144" s="165" t="s">
        <v>97</v>
      </c>
      <c r="C5144" s="166">
        <v>45896</v>
      </c>
      <c r="D5144">
        <v>-324377.39954726538</v>
      </c>
    </row>
    <row r="5145" spans="1:4" x14ac:dyDescent="0.35">
      <c r="A5145" s="165" t="s">
        <v>96</v>
      </c>
      <c r="B5145" s="165" t="s">
        <v>97</v>
      </c>
      <c r="C5145" s="166">
        <v>45927</v>
      </c>
      <c r="D5145">
        <v>-190419.00025722198</v>
      </c>
    </row>
    <row r="5146" spans="1:4" x14ac:dyDescent="0.35">
      <c r="A5146" s="165" t="s">
        <v>96</v>
      </c>
      <c r="B5146" s="165" t="s">
        <v>97</v>
      </c>
      <c r="C5146" s="166">
        <v>45957</v>
      </c>
      <c r="D5146">
        <v>-229467.33459163652</v>
      </c>
    </row>
    <row r="5147" spans="1:4" x14ac:dyDescent="0.35">
      <c r="A5147" s="165" t="s">
        <v>96</v>
      </c>
      <c r="B5147" s="165" t="s">
        <v>97</v>
      </c>
      <c r="C5147" s="166">
        <v>45988</v>
      </c>
      <c r="D5147">
        <v>-250640.30841063333</v>
      </c>
    </row>
    <row r="5148" spans="1:4" x14ac:dyDescent="0.35">
      <c r="A5148" s="165" t="s">
        <v>96</v>
      </c>
      <c r="B5148" s="165" t="s">
        <v>97</v>
      </c>
      <c r="C5148" s="166">
        <v>46018</v>
      </c>
      <c r="D5148">
        <v>-190163.50855803167</v>
      </c>
    </row>
    <row r="5149" spans="1:4" x14ac:dyDescent="0.35">
      <c r="A5149" s="165" t="s">
        <v>98</v>
      </c>
      <c r="B5149" s="165" t="s">
        <v>99</v>
      </c>
      <c r="C5149" s="166">
        <v>45676</v>
      </c>
      <c r="D5149">
        <v>-13971.81</v>
      </c>
    </row>
    <row r="5150" spans="1:4" x14ac:dyDescent="0.35">
      <c r="A5150" s="165" t="s">
        <v>98</v>
      </c>
      <c r="B5150" s="165" t="s">
        <v>99</v>
      </c>
      <c r="C5150" s="166">
        <v>45707</v>
      </c>
      <c r="D5150">
        <v>-16810.099999999999</v>
      </c>
    </row>
    <row r="5151" spans="1:4" x14ac:dyDescent="0.35">
      <c r="A5151" s="165" t="s">
        <v>98</v>
      </c>
      <c r="B5151" s="165" t="s">
        <v>99</v>
      </c>
      <c r="C5151" s="166">
        <v>45735</v>
      </c>
      <c r="D5151">
        <v>-14789.55</v>
      </c>
    </row>
    <row r="5152" spans="1:4" x14ac:dyDescent="0.35">
      <c r="A5152" s="165" t="s">
        <v>98</v>
      </c>
      <c r="B5152" s="165" t="s">
        <v>99</v>
      </c>
      <c r="C5152" s="166">
        <v>45766</v>
      </c>
      <c r="D5152">
        <v>-8475.880000000001</v>
      </c>
    </row>
    <row r="5153" spans="1:4" x14ac:dyDescent="0.35">
      <c r="A5153" s="165" t="s">
        <v>98</v>
      </c>
      <c r="B5153" s="165" t="s">
        <v>99</v>
      </c>
      <c r="C5153" s="166">
        <v>45796</v>
      </c>
      <c r="D5153">
        <v>-12211.51</v>
      </c>
    </row>
    <row r="5154" spans="1:4" x14ac:dyDescent="0.35">
      <c r="A5154" s="165" t="s">
        <v>98</v>
      </c>
      <c r="B5154" s="165" t="s">
        <v>99</v>
      </c>
      <c r="C5154" s="166">
        <v>45827</v>
      </c>
      <c r="D5154">
        <v>-5896.92</v>
      </c>
    </row>
    <row r="5155" spans="1:4" x14ac:dyDescent="0.35">
      <c r="A5155" s="165" t="s">
        <v>98</v>
      </c>
      <c r="B5155" s="165" t="s">
        <v>99</v>
      </c>
      <c r="C5155" s="166">
        <v>45857</v>
      </c>
      <c r="D5155">
        <v>-8585.93</v>
      </c>
    </row>
    <row r="5156" spans="1:4" x14ac:dyDescent="0.35">
      <c r="A5156" s="165" t="s">
        <v>98</v>
      </c>
      <c r="B5156" s="165" t="s">
        <v>99</v>
      </c>
      <c r="C5156" s="166">
        <v>45888</v>
      </c>
      <c r="D5156">
        <v>-10944.67</v>
      </c>
    </row>
    <row r="5157" spans="1:4" x14ac:dyDescent="0.35">
      <c r="A5157" s="165" t="s">
        <v>98</v>
      </c>
      <c r="B5157" s="165" t="s">
        <v>99</v>
      </c>
      <c r="C5157" s="166">
        <v>45919</v>
      </c>
      <c r="D5157">
        <v>-2767.6</v>
      </c>
    </row>
    <row r="5158" spans="1:4" x14ac:dyDescent="0.35">
      <c r="A5158" s="165" t="s">
        <v>98</v>
      </c>
      <c r="B5158" s="165" t="s">
        <v>99</v>
      </c>
      <c r="C5158" s="166">
        <v>45949</v>
      </c>
      <c r="D5158">
        <v>-3501.38</v>
      </c>
    </row>
    <row r="5159" spans="1:4" x14ac:dyDescent="0.35">
      <c r="A5159" s="165" t="s">
        <v>98</v>
      </c>
      <c r="B5159" s="165" t="s">
        <v>99</v>
      </c>
      <c r="C5159" s="166">
        <v>45980</v>
      </c>
      <c r="D5159">
        <v>-5367.33</v>
      </c>
    </row>
    <row r="5160" spans="1:4" x14ac:dyDescent="0.35">
      <c r="A5160" s="165" t="s">
        <v>98</v>
      </c>
      <c r="B5160" s="165" t="s">
        <v>99</v>
      </c>
      <c r="C5160" s="166">
        <v>46010</v>
      </c>
      <c r="D5160">
        <v>-3019.25</v>
      </c>
    </row>
    <row r="5161" spans="1:4" x14ac:dyDescent="0.35">
      <c r="A5161" s="165" t="s">
        <v>98</v>
      </c>
      <c r="B5161" s="165" t="s">
        <v>99</v>
      </c>
      <c r="C5161" s="166">
        <v>45677</v>
      </c>
      <c r="D5161">
        <v>-1399.55</v>
      </c>
    </row>
    <row r="5162" spans="1:4" x14ac:dyDescent="0.35">
      <c r="A5162" s="165" t="s">
        <v>98</v>
      </c>
      <c r="B5162" s="165" t="s">
        <v>99</v>
      </c>
      <c r="C5162" s="166">
        <v>45708</v>
      </c>
      <c r="D5162">
        <v>-833.41999999999985</v>
      </c>
    </row>
    <row r="5163" spans="1:4" x14ac:dyDescent="0.35">
      <c r="A5163" s="165" t="s">
        <v>98</v>
      </c>
      <c r="B5163" s="165" t="s">
        <v>99</v>
      </c>
      <c r="C5163" s="166">
        <v>45736</v>
      </c>
      <c r="D5163">
        <v>-1572.5</v>
      </c>
    </row>
    <row r="5164" spans="1:4" x14ac:dyDescent="0.35">
      <c r="A5164" s="165" t="s">
        <v>98</v>
      </c>
      <c r="B5164" s="165" t="s">
        <v>99</v>
      </c>
      <c r="C5164" s="166">
        <v>45767</v>
      </c>
      <c r="D5164">
        <v>0</v>
      </c>
    </row>
    <row r="5165" spans="1:4" x14ac:dyDescent="0.35">
      <c r="A5165" s="165" t="s">
        <v>98</v>
      </c>
      <c r="B5165" s="165" t="s">
        <v>99</v>
      </c>
      <c r="C5165" s="166">
        <v>45797</v>
      </c>
      <c r="D5165">
        <v>0</v>
      </c>
    </row>
    <row r="5166" spans="1:4" x14ac:dyDescent="0.35">
      <c r="A5166" s="165" t="s">
        <v>98</v>
      </c>
      <c r="B5166" s="165" t="s">
        <v>99</v>
      </c>
      <c r="C5166" s="166">
        <v>45828</v>
      </c>
      <c r="D5166">
        <v>0</v>
      </c>
    </row>
    <row r="5167" spans="1:4" x14ac:dyDescent="0.35">
      <c r="A5167" s="165" t="s">
        <v>98</v>
      </c>
      <c r="B5167" s="165" t="s">
        <v>99</v>
      </c>
      <c r="C5167" s="166">
        <v>45858</v>
      </c>
      <c r="D5167">
        <v>-1179.3700000000003</v>
      </c>
    </row>
    <row r="5168" spans="1:4" x14ac:dyDescent="0.35">
      <c r="A5168" s="165" t="s">
        <v>98</v>
      </c>
      <c r="B5168" s="165" t="s">
        <v>99</v>
      </c>
      <c r="C5168" s="166">
        <v>45889</v>
      </c>
      <c r="D5168">
        <v>-13319.079999999998</v>
      </c>
    </row>
    <row r="5169" spans="1:4" x14ac:dyDescent="0.35">
      <c r="A5169" s="165" t="s">
        <v>98</v>
      </c>
      <c r="B5169" s="165" t="s">
        <v>99</v>
      </c>
      <c r="C5169" s="166">
        <v>45920</v>
      </c>
      <c r="D5169">
        <v>-5160.32</v>
      </c>
    </row>
    <row r="5170" spans="1:4" x14ac:dyDescent="0.35">
      <c r="A5170" s="165" t="s">
        <v>98</v>
      </c>
      <c r="B5170" s="165" t="s">
        <v>99</v>
      </c>
      <c r="C5170" s="166">
        <v>45950</v>
      </c>
      <c r="D5170">
        <v>-19138.97</v>
      </c>
    </row>
    <row r="5171" spans="1:4" x14ac:dyDescent="0.35">
      <c r="A5171" s="165" t="s">
        <v>98</v>
      </c>
      <c r="B5171" s="165" t="s">
        <v>99</v>
      </c>
      <c r="C5171" s="166">
        <v>45981</v>
      </c>
      <c r="D5171">
        <v>6911.13</v>
      </c>
    </row>
    <row r="5172" spans="1:4" x14ac:dyDescent="0.35">
      <c r="A5172" s="165" t="s">
        <v>98</v>
      </c>
      <c r="B5172" s="165" t="s">
        <v>99</v>
      </c>
      <c r="C5172" s="166">
        <v>46011</v>
      </c>
      <c r="D5172">
        <v>-974.95</v>
      </c>
    </row>
    <row r="5173" spans="1:4" x14ac:dyDescent="0.35">
      <c r="A5173" s="165" t="s">
        <v>98</v>
      </c>
      <c r="B5173" s="165" t="s">
        <v>99</v>
      </c>
      <c r="C5173" s="166">
        <v>45678</v>
      </c>
      <c r="D5173">
        <v>-1938.04</v>
      </c>
    </row>
    <row r="5174" spans="1:4" x14ac:dyDescent="0.35">
      <c r="A5174" s="165" t="s">
        <v>98</v>
      </c>
      <c r="B5174" s="165" t="s">
        <v>99</v>
      </c>
      <c r="C5174" s="166">
        <v>45709</v>
      </c>
      <c r="D5174">
        <v>-9482.35</v>
      </c>
    </row>
    <row r="5175" spans="1:4" x14ac:dyDescent="0.35">
      <c r="A5175" s="165" t="s">
        <v>98</v>
      </c>
      <c r="B5175" s="165" t="s">
        <v>99</v>
      </c>
      <c r="C5175" s="166">
        <v>45737</v>
      </c>
      <c r="D5175">
        <v>-17392.09</v>
      </c>
    </row>
    <row r="5176" spans="1:4" x14ac:dyDescent="0.35">
      <c r="A5176" s="165" t="s">
        <v>98</v>
      </c>
      <c r="B5176" s="165" t="s">
        <v>99</v>
      </c>
      <c r="C5176" s="166">
        <v>45768</v>
      </c>
      <c r="D5176">
        <v>-11447.9</v>
      </c>
    </row>
    <row r="5177" spans="1:4" x14ac:dyDescent="0.35">
      <c r="A5177" s="165" t="s">
        <v>98</v>
      </c>
      <c r="B5177" s="165" t="s">
        <v>99</v>
      </c>
      <c r="C5177" s="166">
        <v>45798</v>
      </c>
      <c r="D5177">
        <v>-16590.05</v>
      </c>
    </row>
    <row r="5178" spans="1:4" x14ac:dyDescent="0.35">
      <c r="A5178" s="165" t="s">
        <v>98</v>
      </c>
      <c r="B5178" s="165" t="s">
        <v>99</v>
      </c>
      <c r="C5178" s="166">
        <v>45829</v>
      </c>
      <c r="D5178">
        <v>-17944.939999999999</v>
      </c>
    </row>
    <row r="5179" spans="1:4" x14ac:dyDescent="0.35">
      <c r="A5179" s="165" t="s">
        <v>98</v>
      </c>
      <c r="B5179" s="165" t="s">
        <v>99</v>
      </c>
      <c r="C5179" s="166">
        <v>45859</v>
      </c>
      <c r="D5179">
        <v>-15049.07</v>
      </c>
    </row>
    <row r="5180" spans="1:4" x14ac:dyDescent="0.35">
      <c r="A5180" s="165" t="s">
        <v>98</v>
      </c>
      <c r="B5180" s="165" t="s">
        <v>99</v>
      </c>
      <c r="C5180" s="166">
        <v>45890</v>
      </c>
      <c r="D5180">
        <v>-13421.45</v>
      </c>
    </row>
    <row r="5181" spans="1:4" x14ac:dyDescent="0.35">
      <c r="A5181" s="165" t="s">
        <v>98</v>
      </c>
      <c r="B5181" s="165" t="s">
        <v>99</v>
      </c>
      <c r="C5181" s="166">
        <v>45921</v>
      </c>
      <c r="D5181">
        <v>-11754.16</v>
      </c>
    </row>
    <row r="5182" spans="1:4" x14ac:dyDescent="0.35">
      <c r="A5182" s="165" t="s">
        <v>98</v>
      </c>
      <c r="B5182" s="165" t="s">
        <v>99</v>
      </c>
      <c r="C5182" s="166">
        <v>45951</v>
      </c>
      <c r="D5182">
        <v>-9002.68</v>
      </c>
    </row>
    <row r="5183" spans="1:4" x14ac:dyDescent="0.35">
      <c r="A5183" s="165" t="s">
        <v>98</v>
      </c>
      <c r="B5183" s="165" t="s">
        <v>99</v>
      </c>
      <c r="C5183" s="166">
        <v>45991</v>
      </c>
      <c r="D5183">
        <v>-11552.01</v>
      </c>
    </row>
    <row r="5184" spans="1:4" x14ac:dyDescent="0.35">
      <c r="A5184" s="165" t="s">
        <v>98</v>
      </c>
      <c r="B5184" s="165" t="s">
        <v>99</v>
      </c>
      <c r="C5184" s="166">
        <v>46022</v>
      </c>
      <c r="D5184">
        <v>-14447.63</v>
      </c>
    </row>
    <row r="5185" spans="1:4" x14ac:dyDescent="0.35">
      <c r="A5185" s="165" t="s">
        <v>98</v>
      </c>
      <c r="B5185" s="165" t="s">
        <v>99</v>
      </c>
      <c r="C5185" s="166">
        <v>45679</v>
      </c>
      <c r="D5185">
        <v>-3644.3</v>
      </c>
    </row>
    <row r="5186" spans="1:4" x14ac:dyDescent="0.35">
      <c r="A5186" s="165" t="s">
        <v>98</v>
      </c>
      <c r="B5186" s="165" t="s">
        <v>99</v>
      </c>
      <c r="C5186" s="166">
        <v>45710</v>
      </c>
      <c r="D5186">
        <v>-13794.37</v>
      </c>
    </row>
    <row r="5187" spans="1:4" x14ac:dyDescent="0.35">
      <c r="A5187" s="165" t="s">
        <v>98</v>
      </c>
      <c r="B5187" s="165" t="s">
        <v>99</v>
      </c>
      <c r="C5187" s="166">
        <v>45738</v>
      </c>
      <c r="D5187">
        <v>-20482.62</v>
      </c>
    </row>
    <row r="5188" spans="1:4" x14ac:dyDescent="0.35">
      <c r="A5188" s="165" t="s">
        <v>98</v>
      </c>
      <c r="B5188" s="165" t="s">
        <v>99</v>
      </c>
      <c r="C5188" s="166">
        <v>45769</v>
      </c>
      <c r="D5188">
        <v>-20315.52</v>
      </c>
    </row>
    <row r="5189" spans="1:4" x14ac:dyDescent="0.35">
      <c r="A5189" s="165" t="s">
        <v>98</v>
      </c>
      <c r="B5189" s="165" t="s">
        <v>99</v>
      </c>
      <c r="C5189" s="166">
        <v>45799</v>
      </c>
      <c r="D5189">
        <v>-13104.29</v>
      </c>
    </row>
    <row r="5190" spans="1:4" x14ac:dyDescent="0.35">
      <c r="A5190" s="165" t="s">
        <v>98</v>
      </c>
      <c r="B5190" s="165" t="s">
        <v>99</v>
      </c>
      <c r="C5190" s="166">
        <v>45830</v>
      </c>
      <c r="D5190">
        <v>-15966.85</v>
      </c>
    </row>
    <row r="5191" spans="1:4" x14ac:dyDescent="0.35">
      <c r="A5191" s="165" t="s">
        <v>98</v>
      </c>
      <c r="B5191" s="165" t="s">
        <v>99</v>
      </c>
      <c r="C5191" s="166">
        <v>45860</v>
      </c>
      <c r="D5191">
        <v>-13673.01</v>
      </c>
    </row>
    <row r="5192" spans="1:4" x14ac:dyDescent="0.35">
      <c r="A5192" s="165" t="s">
        <v>98</v>
      </c>
      <c r="B5192" s="165" t="s">
        <v>99</v>
      </c>
      <c r="C5192" s="166">
        <v>45891</v>
      </c>
      <c r="D5192">
        <v>-22280.720000000001</v>
      </c>
    </row>
    <row r="5193" spans="1:4" x14ac:dyDescent="0.35">
      <c r="A5193" s="165" t="s">
        <v>98</v>
      </c>
      <c r="B5193" s="165" t="s">
        <v>99</v>
      </c>
      <c r="C5193" s="166">
        <v>45922</v>
      </c>
      <c r="D5193">
        <v>-17661.91</v>
      </c>
    </row>
    <row r="5194" spans="1:4" x14ac:dyDescent="0.35">
      <c r="A5194" s="165" t="s">
        <v>98</v>
      </c>
      <c r="B5194" s="165" t="s">
        <v>99</v>
      </c>
      <c r="C5194" s="166">
        <v>45952</v>
      </c>
      <c r="D5194">
        <v>-15161.48</v>
      </c>
    </row>
    <row r="5195" spans="1:4" x14ac:dyDescent="0.35">
      <c r="A5195" s="165" t="s">
        <v>98</v>
      </c>
      <c r="B5195" s="165" t="s">
        <v>99</v>
      </c>
      <c r="C5195" s="166">
        <v>45983</v>
      </c>
      <c r="D5195">
        <v>-5970.89</v>
      </c>
    </row>
    <row r="5196" spans="1:4" x14ac:dyDescent="0.35">
      <c r="A5196" s="165" t="s">
        <v>98</v>
      </c>
      <c r="B5196" s="165" t="s">
        <v>99</v>
      </c>
      <c r="C5196" s="166">
        <v>46013</v>
      </c>
      <c r="D5196">
        <v>-9987.65</v>
      </c>
    </row>
    <row r="5197" spans="1:4" x14ac:dyDescent="0.35">
      <c r="A5197" s="165" t="s">
        <v>98</v>
      </c>
      <c r="B5197" s="165" t="s">
        <v>99</v>
      </c>
      <c r="C5197" s="166">
        <v>45680</v>
      </c>
      <c r="D5197">
        <v>-9583.57</v>
      </c>
    </row>
    <row r="5198" spans="1:4" x14ac:dyDescent="0.35">
      <c r="A5198" s="165" t="s">
        <v>98</v>
      </c>
      <c r="B5198" s="165" t="s">
        <v>99</v>
      </c>
      <c r="C5198" s="166">
        <v>45711</v>
      </c>
      <c r="D5198">
        <v>-5678.19</v>
      </c>
    </row>
    <row r="5199" spans="1:4" x14ac:dyDescent="0.35">
      <c r="A5199" s="165" t="s">
        <v>98</v>
      </c>
      <c r="B5199" s="165" t="s">
        <v>99</v>
      </c>
      <c r="C5199" s="166">
        <v>45739</v>
      </c>
      <c r="D5199">
        <v>-8824.23</v>
      </c>
    </row>
    <row r="5200" spans="1:4" x14ac:dyDescent="0.35">
      <c r="A5200" s="165" t="s">
        <v>98</v>
      </c>
      <c r="B5200" s="165" t="s">
        <v>99</v>
      </c>
      <c r="C5200" s="166">
        <v>45770</v>
      </c>
      <c r="D5200">
        <v>-10277.450000000001</v>
      </c>
    </row>
    <row r="5201" spans="1:4" x14ac:dyDescent="0.35">
      <c r="A5201" s="165" t="s">
        <v>98</v>
      </c>
      <c r="B5201" s="165" t="s">
        <v>99</v>
      </c>
      <c r="C5201" s="166">
        <v>45800</v>
      </c>
      <c r="D5201">
        <v>-17089.18</v>
      </c>
    </row>
    <row r="5202" spans="1:4" x14ac:dyDescent="0.35">
      <c r="A5202" s="165" t="s">
        <v>98</v>
      </c>
      <c r="B5202" s="165" t="s">
        <v>99</v>
      </c>
      <c r="C5202" s="166">
        <v>45831</v>
      </c>
      <c r="D5202">
        <v>-6930.36</v>
      </c>
    </row>
    <row r="5203" spans="1:4" x14ac:dyDescent="0.35">
      <c r="A5203" s="165" t="s">
        <v>98</v>
      </c>
      <c r="B5203" s="165" t="s">
        <v>99</v>
      </c>
      <c r="C5203" s="166">
        <v>45861</v>
      </c>
      <c r="D5203">
        <v>-4449.28</v>
      </c>
    </row>
    <row r="5204" spans="1:4" x14ac:dyDescent="0.35">
      <c r="A5204" s="165" t="s">
        <v>98</v>
      </c>
      <c r="B5204" s="165" t="s">
        <v>99</v>
      </c>
      <c r="C5204" s="166">
        <v>45892</v>
      </c>
      <c r="D5204">
        <v>-11663.4</v>
      </c>
    </row>
    <row r="5205" spans="1:4" x14ac:dyDescent="0.35">
      <c r="A5205" s="165" t="s">
        <v>98</v>
      </c>
      <c r="B5205" s="165" t="s">
        <v>99</v>
      </c>
      <c r="C5205" s="166">
        <v>45923</v>
      </c>
      <c r="D5205">
        <v>-10918.15</v>
      </c>
    </row>
    <row r="5206" spans="1:4" x14ac:dyDescent="0.35">
      <c r="A5206" s="165" t="s">
        <v>98</v>
      </c>
      <c r="B5206" s="165" t="s">
        <v>99</v>
      </c>
      <c r="C5206" s="166">
        <v>45953</v>
      </c>
      <c r="D5206">
        <v>-17355.45</v>
      </c>
    </row>
    <row r="5207" spans="1:4" x14ac:dyDescent="0.35">
      <c r="A5207" s="165" t="s">
        <v>98</v>
      </c>
      <c r="B5207" s="165" t="s">
        <v>99</v>
      </c>
      <c r="C5207" s="166">
        <v>45984</v>
      </c>
      <c r="D5207">
        <v>-9995.3700000000008</v>
      </c>
    </row>
    <row r="5208" spans="1:4" x14ac:dyDescent="0.35">
      <c r="A5208" s="165" t="s">
        <v>98</v>
      </c>
      <c r="B5208" s="165" t="s">
        <v>99</v>
      </c>
      <c r="C5208" s="166">
        <v>46014</v>
      </c>
      <c r="D5208">
        <v>-12459.1</v>
      </c>
    </row>
    <row r="5209" spans="1:4" x14ac:dyDescent="0.35">
      <c r="A5209" s="165" t="s">
        <v>98</v>
      </c>
      <c r="B5209" s="165" t="s">
        <v>99</v>
      </c>
      <c r="C5209" s="166">
        <v>45681</v>
      </c>
      <c r="D5209">
        <v>-6850.37</v>
      </c>
    </row>
    <row r="5210" spans="1:4" x14ac:dyDescent="0.35">
      <c r="A5210" s="165" t="s">
        <v>98</v>
      </c>
      <c r="B5210" s="165" t="s">
        <v>99</v>
      </c>
      <c r="C5210" s="166">
        <v>45712</v>
      </c>
      <c r="D5210">
        <v>-7514.27</v>
      </c>
    </row>
    <row r="5211" spans="1:4" x14ac:dyDescent="0.35">
      <c r="A5211" s="165" t="s">
        <v>98</v>
      </c>
      <c r="B5211" s="165" t="s">
        <v>99</v>
      </c>
      <c r="C5211" s="166">
        <v>45740</v>
      </c>
      <c r="D5211">
        <v>-8431.94</v>
      </c>
    </row>
    <row r="5212" spans="1:4" x14ac:dyDescent="0.35">
      <c r="A5212" s="165" t="s">
        <v>98</v>
      </c>
      <c r="B5212" s="165" t="s">
        <v>99</v>
      </c>
      <c r="C5212" s="166">
        <v>45771</v>
      </c>
      <c r="D5212">
        <v>-10899.59</v>
      </c>
    </row>
    <row r="5213" spans="1:4" x14ac:dyDescent="0.35">
      <c r="A5213" s="165" t="s">
        <v>98</v>
      </c>
      <c r="B5213" s="165" t="s">
        <v>99</v>
      </c>
      <c r="C5213" s="166">
        <v>45801</v>
      </c>
      <c r="D5213">
        <v>-8723.5</v>
      </c>
    </row>
    <row r="5214" spans="1:4" x14ac:dyDescent="0.35">
      <c r="A5214" s="165" t="s">
        <v>98</v>
      </c>
      <c r="B5214" s="165" t="s">
        <v>99</v>
      </c>
      <c r="C5214" s="166">
        <v>45832</v>
      </c>
      <c r="D5214">
        <v>-6462.78</v>
      </c>
    </row>
    <row r="5215" spans="1:4" x14ac:dyDescent="0.35">
      <c r="A5215" s="165" t="s">
        <v>98</v>
      </c>
      <c r="B5215" s="165" t="s">
        <v>99</v>
      </c>
      <c r="C5215" s="166">
        <v>45862</v>
      </c>
      <c r="D5215">
        <v>-3053.09</v>
      </c>
    </row>
    <row r="5216" spans="1:4" x14ac:dyDescent="0.35">
      <c r="A5216" s="165" t="s">
        <v>98</v>
      </c>
      <c r="B5216" s="165" t="s">
        <v>99</v>
      </c>
      <c r="C5216" s="166">
        <v>45893</v>
      </c>
      <c r="D5216">
        <v>-6111.9</v>
      </c>
    </row>
    <row r="5217" spans="1:4" x14ac:dyDescent="0.35">
      <c r="A5217" s="165" t="s">
        <v>98</v>
      </c>
      <c r="B5217" s="165" t="s">
        <v>99</v>
      </c>
      <c r="C5217" s="166">
        <v>45924</v>
      </c>
      <c r="D5217">
        <v>-1715.79</v>
      </c>
    </row>
    <row r="5218" spans="1:4" x14ac:dyDescent="0.35">
      <c r="A5218" s="165" t="s">
        <v>98</v>
      </c>
      <c r="B5218" s="165" t="s">
        <v>99</v>
      </c>
      <c r="C5218" s="166">
        <v>45954</v>
      </c>
      <c r="D5218">
        <v>-2274.19</v>
      </c>
    </row>
    <row r="5219" spans="1:4" x14ac:dyDescent="0.35">
      <c r="A5219" s="165" t="s">
        <v>98</v>
      </c>
      <c r="B5219" s="165" t="s">
        <v>99</v>
      </c>
      <c r="C5219" s="166">
        <v>45985</v>
      </c>
      <c r="D5219">
        <v>-10853.14</v>
      </c>
    </row>
    <row r="5220" spans="1:4" x14ac:dyDescent="0.35">
      <c r="A5220" s="165" t="s">
        <v>98</v>
      </c>
      <c r="B5220" s="165" t="s">
        <v>99</v>
      </c>
      <c r="C5220" s="166">
        <v>46015</v>
      </c>
      <c r="D5220">
        <v>-121.83</v>
      </c>
    </row>
    <row r="5221" spans="1:4" x14ac:dyDescent="0.35">
      <c r="A5221" s="165" t="s">
        <v>98</v>
      </c>
      <c r="B5221" s="165" t="s">
        <v>99</v>
      </c>
      <c r="C5221" s="166">
        <v>45682</v>
      </c>
      <c r="D5221">
        <v>-2375.7200000000003</v>
      </c>
    </row>
    <row r="5222" spans="1:4" x14ac:dyDescent="0.35">
      <c r="A5222" s="165" t="s">
        <v>98</v>
      </c>
      <c r="B5222" s="165" t="s">
        <v>99</v>
      </c>
      <c r="C5222" s="166">
        <v>45713</v>
      </c>
      <c r="D5222">
        <v>-2426.5100000000002</v>
      </c>
    </row>
    <row r="5223" spans="1:4" x14ac:dyDescent="0.35">
      <c r="A5223" s="165" t="s">
        <v>98</v>
      </c>
      <c r="B5223" s="165" t="s">
        <v>99</v>
      </c>
      <c r="C5223" s="166">
        <v>45741</v>
      </c>
      <c r="D5223">
        <v>-11477.84</v>
      </c>
    </row>
    <row r="5224" spans="1:4" x14ac:dyDescent="0.35">
      <c r="A5224" s="165" t="s">
        <v>98</v>
      </c>
      <c r="B5224" s="165" t="s">
        <v>99</v>
      </c>
      <c r="C5224" s="166">
        <v>45772</v>
      </c>
      <c r="D5224">
        <v>-6709.44</v>
      </c>
    </row>
    <row r="5225" spans="1:4" x14ac:dyDescent="0.35">
      <c r="A5225" s="165" t="s">
        <v>98</v>
      </c>
      <c r="B5225" s="165" t="s">
        <v>99</v>
      </c>
      <c r="C5225" s="166">
        <v>45802</v>
      </c>
      <c r="D5225">
        <v>-16336.592999999999</v>
      </c>
    </row>
    <row r="5226" spans="1:4" x14ac:dyDescent="0.35">
      <c r="A5226" s="165" t="s">
        <v>98</v>
      </c>
      <c r="B5226" s="165" t="s">
        <v>99</v>
      </c>
      <c r="C5226" s="166">
        <v>45833</v>
      </c>
      <c r="D5226">
        <v>-30033.314999999999</v>
      </c>
    </row>
    <row r="5227" spans="1:4" x14ac:dyDescent="0.35">
      <c r="A5227" s="165" t="s">
        <v>98</v>
      </c>
      <c r="B5227" s="165" t="s">
        <v>99</v>
      </c>
      <c r="C5227" s="166">
        <v>45863</v>
      </c>
      <c r="D5227">
        <v>-31818.734999999997</v>
      </c>
    </row>
    <row r="5228" spans="1:4" x14ac:dyDescent="0.35">
      <c r="A5228" s="165" t="s">
        <v>98</v>
      </c>
      <c r="B5228" s="165" t="s">
        <v>99</v>
      </c>
      <c r="C5228" s="166">
        <v>45894</v>
      </c>
      <c r="D5228">
        <v>-28821.78</v>
      </c>
    </row>
    <row r="5229" spans="1:4" x14ac:dyDescent="0.35">
      <c r="A5229" s="165" t="s">
        <v>98</v>
      </c>
      <c r="B5229" s="165" t="s">
        <v>99</v>
      </c>
      <c r="C5229" s="166">
        <v>45925</v>
      </c>
      <c r="D5229">
        <v>-12195.05625</v>
      </c>
    </row>
    <row r="5230" spans="1:4" x14ac:dyDescent="0.35">
      <c r="A5230" s="165" t="s">
        <v>98</v>
      </c>
      <c r="B5230" s="165" t="s">
        <v>99</v>
      </c>
      <c r="C5230" s="166">
        <v>45955</v>
      </c>
      <c r="D5230">
        <v>-19049.793750000001</v>
      </c>
    </row>
    <row r="5231" spans="1:4" x14ac:dyDescent="0.35">
      <c r="A5231" s="165" t="s">
        <v>98</v>
      </c>
      <c r="B5231" s="165" t="s">
        <v>99</v>
      </c>
      <c r="C5231" s="166">
        <v>45986</v>
      </c>
      <c r="D5231">
        <v>-22158.337499999998</v>
      </c>
    </row>
    <row r="5232" spans="1:4" x14ac:dyDescent="0.35">
      <c r="A5232" s="165" t="s">
        <v>98</v>
      </c>
      <c r="B5232" s="165" t="s">
        <v>99</v>
      </c>
      <c r="C5232" s="166">
        <v>46016</v>
      </c>
      <c r="D5232">
        <v>-16778.165624999998</v>
      </c>
    </row>
    <row r="5233" spans="1:4" x14ac:dyDescent="0.35">
      <c r="A5233" s="165" t="s">
        <v>98</v>
      </c>
      <c r="B5233" s="165" t="s">
        <v>99</v>
      </c>
      <c r="C5233" s="166">
        <v>45683</v>
      </c>
      <c r="D5233">
        <v>-992.47500000000002</v>
      </c>
    </row>
    <row r="5234" spans="1:4" x14ac:dyDescent="0.35">
      <c r="A5234" s="165" t="s">
        <v>98</v>
      </c>
      <c r="B5234" s="165" t="s">
        <v>99</v>
      </c>
      <c r="C5234" s="166">
        <v>45714</v>
      </c>
      <c r="D5234">
        <v>-2381.94</v>
      </c>
    </row>
    <row r="5235" spans="1:4" x14ac:dyDescent="0.35">
      <c r="A5235" s="165" t="s">
        <v>98</v>
      </c>
      <c r="B5235" s="165" t="s">
        <v>99</v>
      </c>
      <c r="C5235" s="166">
        <v>45742</v>
      </c>
      <c r="D5235">
        <v>-10520.235000000001</v>
      </c>
    </row>
    <row r="5236" spans="1:4" x14ac:dyDescent="0.35">
      <c r="A5236" s="165" t="s">
        <v>98</v>
      </c>
      <c r="B5236" s="165" t="s">
        <v>99</v>
      </c>
      <c r="C5236" s="166">
        <v>45773</v>
      </c>
      <c r="D5236">
        <v>-9990.9149999999991</v>
      </c>
    </row>
    <row r="5237" spans="1:4" x14ac:dyDescent="0.35">
      <c r="A5237" s="165" t="s">
        <v>98</v>
      </c>
      <c r="B5237" s="165" t="s">
        <v>99</v>
      </c>
      <c r="C5237" s="166">
        <v>45803</v>
      </c>
      <c r="D5237">
        <v>-23885.564999999999</v>
      </c>
    </row>
    <row r="5238" spans="1:4" x14ac:dyDescent="0.35">
      <c r="A5238" s="165" t="s">
        <v>98</v>
      </c>
      <c r="B5238" s="165" t="s">
        <v>99</v>
      </c>
      <c r="C5238" s="166">
        <v>45834</v>
      </c>
      <c r="D5238">
        <v>-30998.302499999998</v>
      </c>
    </row>
    <row r="5239" spans="1:4" x14ac:dyDescent="0.35">
      <c r="A5239" s="165" t="s">
        <v>98</v>
      </c>
      <c r="B5239" s="165" t="s">
        <v>99</v>
      </c>
      <c r="C5239" s="166">
        <v>45864</v>
      </c>
      <c r="D5239">
        <v>-27524.639999999999</v>
      </c>
    </row>
    <row r="5240" spans="1:4" x14ac:dyDescent="0.35">
      <c r="A5240" s="165" t="s">
        <v>98</v>
      </c>
      <c r="B5240" s="165" t="s">
        <v>99</v>
      </c>
      <c r="C5240" s="166">
        <v>45895</v>
      </c>
      <c r="D5240">
        <v>-26598.329999999998</v>
      </c>
    </row>
    <row r="5241" spans="1:4" x14ac:dyDescent="0.35">
      <c r="A5241" s="165" t="s">
        <v>98</v>
      </c>
      <c r="B5241" s="165" t="s">
        <v>99</v>
      </c>
      <c r="C5241" s="166">
        <v>45926</v>
      </c>
      <c r="D5241">
        <v>-9990.9149999999991</v>
      </c>
    </row>
    <row r="5242" spans="1:4" x14ac:dyDescent="0.35">
      <c r="A5242" s="165" t="s">
        <v>98</v>
      </c>
      <c r="B5242" s="165" t="s">
        <v>99</v>
      </c>
      <c r="C5242" s="166">
        <v>45956</v>
      </c>
      <c r="D5242">
        <v>-11645.039999999999</v>
      </c>
    </row>
    <row r="5243" spans="1:4" x14ac:dyDescent="0.35">
      <c r="A5243" s="165" t="s">
        <v>98</v>
      </c>
      <c r="B5243" s="165" t="s">
        <v>99</v>
      </c>
      <c r="C5243" s="166">
        <v>45987</v>
      </c>
      <c r="D5243">
        <v>-8799.9449999999997</v>
      </c>
    </row>
    <row r="5244" spans="1:4" x14ac:dyDescent="0.35">
      <c r="A5244" s="165" t="s">
        <v>98</v>
      </c>
      <c r="B5244" s="165" t="s">
        <v>99</v>
      </c>
      <c r="C5244" s="166">
        <v>46017</v>
      </c>
      <c r="D5244">
        <v>-595.48500000000001</v>
      </c>
    </row>
    <row r="5245" spans="1:4" x14ac:dyDescent="0.35">
      <c r="A5245" s="165" t="s">
        <v>98</v>
      </c>
      <c r="B5245" s="165" t="s">
        <v>99</v>
      </c>
      <c r="C5245" s="166">
        <v>45684</v>
      </c>
      <c r="D5245">
        <v>-1014.975</v>
      </c>
    </row>
    <row r="5246" spans="1:4" x14ac:dyDescent="0.35">
      <c r="A5246" s="165" t="s">
        <v>98</v>
      </c>
      <c r="B5246" s="165" t="s">
        <v>99</v>
      </c>
      <c r="C5246" s="166">
        <v>45715</v>
      </c>
      <c r="D5246">
        <v>-2435.94</v>
      </c>
    </row>
    <row r="5247" spans="1:4" x14ac:dyDescent="0.35">
      <c r="A5247" s="165" t="s">
        <v>98</v>
      </c>
      <c r="B5247" s="165" t="s">
        <v>99</v>
      </c>
      <c r="C5247" s="166">
        <v>45743</v>
      </c>
      <c r="D5247">
        <v>-10758.735000000001</v>
      </c>
    </row>
    <row r="5248" spans="1:4" x14ac:dyDescent="0.35">
      <c r="A5248" s="165" t="s">
        <v>98</v>
      </c>
      <c r="B5248" s="165" t="s">
        <v>99</v>
      </c>
      <c r="C5248" s="166">
        <v>45774</v>
      </c>
      <c r="D5248">
        <v>-10217.414999999999</v>
      </c>
    </row>
    <row r="5249" spans="1:4" x14ac:dyDescent="0.35">
      <c r="A5249" s="165" t="s">
        <v>98</v>
      </c>
      <c r="B5249" s="165" t="s">
        <v>99</v>
      </c>
      <c r="C5249" s="166">
        <v>45804</v>
      </c>
      <c r="D5249">
        <v>-24427.064999999999</v>
      </c>
    </row>
    <row r="5250" spans="1:4" x14ac:dyDescent="0.35">
      <c r="A5250" s="165" t="s">
        <v>98</v>
      </c>
      <c r="B5250" s="165" t="s">
        <v>99</v>
      </c>
      <c r="C5250" s="166">
        <v>45835</v>
      </c>
      <c r="D5250">
        <v>-31701.052499999998</v>
      </c>
    </row>
    <row r="5251" spans="1:4" x14ac:dyDescent="0.35">
      <c r="A5251" s="165" t="s">
        <v>98</v>
      </c>
      <c r="B5251" s="165" t="s">
        <v>99</v>
      </c>
      <c r="C5251" s="166">
        <v>45865</v>
      </c>
      <c r="D5251">
        <v>-28148.639999999999</v>
      </c>
    </row>
    <row r="5252" spans="1:4" x14ac:dyDescent="0.35">
      <c r="A5252" s="165" t="s">
        <v>98</v>
      </c>
      <c r="B5252" s="165" t="s">
        <v>99</v>
      </c>
      <c r="C5252" s="166">
        <v>45896</v>
      </c>
      <c r="D5252">
        <v>-27201.329999999998</v>
      </c>
    </row>
    <row r="5253" spans="1:4" x14ac:dyDescent="0.35">
      <c r="A5253" s="165" t="s">
        <v>98</v>
      </c>
      <c r="B5253" s="165" t="s">
        <v>99</v>
      </c>
      <c r="C5253" s="166">
        <v>45927</v>
      </c>
      <c r="D5253">
        <v>-10217.414999999999</v>
      </c>
    </row>
    <row r="5254" spans="1:4" x14ac:dyDescent="0.35">
      <c r="A5254" s="165" t="s">
        <v>98</v>
      </c>
      <c r="B5254" s="165" t="s">
        <v>99</v>
      </c>
      <c r="C5254" s="166">
        <v>45957</v>
      </c>
      <c r="D5254">
        <v>-11909.039999999999</v>
      </c>
    </row>
    <row r="5255" spans="1:4" x14ac:dyDescent="0.35">
      <c r="A5255" s="165" t="s">
        <v>98</v>
      </c>
      <c r="B5255" s="165" t="s">
        <v>99</v>
      </c>
      <c r="C5255" s="166">
        <v>45988</v>
      </c>
      <c r="D5255">
        <v>-8999.4449999999997</v>
      </c>
    </row>
    <row r="5256" spans="1:4" x14ac:dyDescent="0.35">
      <c r="A5256" s="165" t="s">
        <v>98</v>
      </c>
      <c r="B5256" s="165" t="s">
        <v>99</v>
      </c>
      <c r="C5256" s="166">
        <v>46018</v>
      </c>
      <c r="D5256">
        <v>-608.98500000000001</v>
      </c>
    </row>
    <row r="5257" spans="1:4" x14ac:dyDescent="0.35">
      <c r="A5257" s="165" t="s">
        <v>100</v>
      </c>
      <c r="B5257" s="165" t="s">
        <v>101</v>
      </c>
      <c r="C5257" s="166">
        <v>45739</v>
      </c>
      <c r="D5257">
        <v>-1965.1</v>
      </c>
    </row>
    <row r="5258" spans="1:4" x14ac:dyDescent="0.35">
      <c r="A5258" s="165" t="s">
        <v>100</v>
      </c>
      <c r="B5258" s="165" t="s">
        <v>101</v>
      </c>
      <c r="C5258" s="166">
        <v>45770</v>
      </c>
      <c r="D5258">
        <v>-1980</v>
      </c>
    </row>
    <row r="5259" spans="1:4" x14ac:dyDescent="0.35">
      <c r="A5259" s="165" t="s">
        <v>100</v>
      </c>
      <c r="B5259" s="165" t="s">
        <v>101</v>
      </c>
      <c r="C5259" s="166">
        <v>45800</v>
      </c>
      <c r="D5259">
        <v>-1332</v>
      </c>
    </row>
    <row r="5260" spans="1:4" x14ac:dyDescent="0.35">
      <c r="A5260" s="165" t="s">
        <v>100</v>
      </c>
      <c r="B5260" s="165" t="s">
        <v>101</v>
      </c>
      <c r="C5260" s="166">
        <v>45831</v>
      </c>
      <c r="D5260">
        <v>-1944</v>
      </c>
    </row>
    <row r="5261" spans="1:4" x14ac:dyDescent="0.35">
      <c r="A5261" s="165" t="s">
        <v>100</v>
      </c>
      <c r="B5261" s="165" t="s">
        <v>101</v>
      </c>
      <c r="C5261" s="166">
        <v>45861</v>
      </c>
      <c r="D5261">
        <v>-6388.27</v>
      </c>
    </row>
    <row r="5262" spans="1:4" x14ac:dyDescent="0.35">
      <c r="A5262" s="165" t="s">
        <v>100</v>
      </c>
      <c r="B5262" s="165" t="s">
        <v>101</v>
      </c>
      <c r="C5262" s="166">
        <v>45892</v>
      </c>
      <c r="D5262">
        <v>-3412.7</v>
      </c>
    </row>
    <row r="5263" spans="1:4" x14ac:dyDescent="0.35">
      <c r="A5263" s="165" t="s">
        <v>100</v>
      </c>
      <c r="B5263" s="165" t="s">
        <v>101</v>
      </c>
      <c r="C5263" s="166">
        <v>45923</v>
      </c>
      <c r="D5263">
        <v>-2548.8000000000002</v>
      </c>
    </row>
    <row r="5264" spans="1:4" x14ac:dyDescent="0.35">
      <c r="A5264" s="165" t="s">
        <v>100</v>
      </c>
      <c r="B5264" s="165" t="s">
        <v>101</v>
      </c>
      <c r="C5264" s="166">
        <v>45953</v>
      </c>
      <c r="D5264">
        <v>-1987.2</v>
      </c>
    </row>
    <row r="5265" spans="1:4" x14ac:dyDescent="0.35">
      <c r="A5265" s="165" t="s">
        <v>100</v>
      </c>
      <c r="B5265" s="165" t="s">
        <v>101</v>
      </c>
      <c r="C5265" s="166">
        <v>45984</v>
      </c>
      <c r="D5265">
        <v>-2757.6</v>
      </c>
    </row>
    <row r="5266" spans="1:4" x14ac:dyDescent="0.35">
      <c r="A5266" s="165" t="s">
        <v>100</v>
      </c>
      <c r="B5266" s="165" t="s">
        <v>101</v>
      </c>
      <c r="C5266" s="166">
        <v>46014</v>
      </c>
      <c r="D5266">
        <v>-1355.9</v>
      </c>
    </row>
    <row r="5267" spans="1:4" x14ac:dyDescent="0.35">
      <c r="A5267" s="165" t="s">
        <v>100</v>
      </c>
      <c r="B5267" s="165" t="s">
        <v>101</v>
      </c>
      <c r="C5267" s="166">
        <v>45681</v>
      </c>
      <c r="D5267">
        <v>-3665.79</v>
      </c>
    </row>
    <row r="5268" spans="1:4" x14ac:dyDescent="0.35">
      <c r="A5268" s="165" t="s">
        <v>100</v>
      </c>
      <c r="B5268" s="165" t="s">
        <v>101</v>
      </c>
      <c r="C5268" s="166">
        <v>45712</v>
      </c>
      <c r="D5268">
        <v>-1446.83</v>
      </c>
    </row>
    <row r="5269" spans="1:4" x14ac:dyDescent="0.35">
      <c r="A5269" s="165" t="s">
        <v>100</v>
      </c>
      <c r="B5269" s="165" t="s">
        <v>101</v>
      </c>
      <c r="C5269" s="166">
        <v>45740</v>
      </c>
      <c r="D5269">
        <v>-2461.89</v>
      </c>
    </row>
    <row r="5270" spans="1:4" x14ac:dyDescent="0.35">
      <c r="A5270" s="165" t="s">
        <v>100</v>
      </c>
      <c r="B5270" s="165" t="s">
        <v>101</v>
      </c>
      <c r="C5270" s="166">
        <v>45771</v>
      </c>
      <c r="D5270">
        <v>-4211.71</v>
      </c>
    </row>
    <row r="5271" spans="1:4" x14ac:dyDescent="0.35">
      <c r="A5271" s="165" t="s">
        <v>100</v>
      </c>
      <c r="B5271" s="165" t="s">
        <v>101</v>
      </c>
      <c r="C5271" s="166">
        <v>45801</v>
      </c>
      <c r="D5271">
        <v>-4683.7700000000004</v>
      </c>
    </row>
    <row r="5272" spans="1:4" x14ac:dyDescent="0.35">
      <c r="A5272" s="165" t="s">
        <v>100</v>
      </c>
      <c r="B5272" s="165" t="s">
        <v>101</v>
      </c>
      <c r="C5272" s="166">
        <v>45832</v>
      </c>
      <c r="D5272">
        <v>-2757.3</v>
      </c>
    </row>
    <row r="5273" spans="1:4" x14ac:dyDescent="0.35">
      <c r="A5273" s="165" t="s">
        <v>100</v>
      </c>
      <c r="B5273" s="165" t="s">
        <v>101</v>
      </c>
      <c r="C5273" s="166">
        <v>45862</v>
      </c>
      <c r="D5273">
        <v>-8458.8700000000008</v>
      </c>
    </row>
    <row r="5274" spans="1:4" x14ac:dyDescent="0.35">
      <c r="A5274" s="165" t="s">
        <v>100</v>
      </c>
      <c r="B5274" s="165" t="s">
        <v>101</v>
      </c>
      <c r="C5274" s="166">
        <v>45893</v>
      </c>
      <c r="D5274">
        <v>-7153.22</v>
      </c>
    </row>
    <row r="5275" spans="1:4" x14ac:dyDescent="0.35">
      <c r="A5275" s="165" t="s">
        <v>100</v>
      </c>
      <c r="B5275" s="165" t="s">
        <v>101</v>
      </c>
      <c r="C5275" s="166">
        <v>45924</v>
      </c>
      <c r="D5275">
        <v>-4211.71</v>
      </c>
    </row>
    <row r="5276" spans="1:4" x14ac:dyDescent="0.35">
      <c r="A5276" s="165" t="s">
        <v>100</v>
      </c>
      <c r="B5276" s="165" t="s">
        <v>101</v>
      </c>
      <c r="C5276" s="166">
        <v>45954</v>
      </c>
      <c r="D5276">
        <v>-924.15</v>
      </c>
    </row>
    <row r="5277" spans="1:4" x14ac:dyDescent="0.35">
      <c r="A5277" s="165" t="s">
        <v>100</v>
      </c>
      <c r="B5277" s="165" t="s">
        <v>101</v>
      </c>
      <c r="C5277" s="166">
        <v>45985</v>
      </c>
      <c r="D5277">
        <v>-1530.15</v>
      </c>
    </row>
    <row r="5278" spans="1:4" x14ac:dyDescent="0.35">
      <c r="A5278" s="165" t="s">
        <v>100</v>
      </c>
      <c r="B5278" s="165" t="s">
        <v>101</v>
      </c>
      <c r="C5278" s="166">
        <v>46015</v>
      </c>
      <c r="D5278">
        <v>-2878.5</v>
      </c>
    </row>
    <row r="5279" spans="1:4" x14ac:dyDescent="0.35">
      <c r="A5279" s="165" t="s">
        <v>100</v>
      </c>
      <c r="B5279" s="165" t="s">
        <v>101</v>
      </c>
      <c r="C5279" s="166">
        <v>45682</v>
      </c>
      <c r="D5279">
        <v>-2272.5</v>
      </c>
    </row>
    <row r="5280" spans="1:4" x14ac:dyDescent="0.35">
      <c r="A5280" s="165" t="s">
        <v>100</v>
      </c>
      <c r="B5280" s="165" t="s">
        <v>101</v>
      </c>
      <c r="C5280" s="166">
        <v>45713</v>
      </c>
      <c r="D5280">
        <v>-466.4</v>
      </c>
    </row>
    <row r="5281" spans="1:4" x14ac:dyDescent="0.35">
      <c r="A5281" s="165" t="s">
        <v>100</v>
      </c>
      <c r="B5281" s="165" t="s">
        <v>101</v>
      </c>
      <c r="C5281" s="166">
        <v>45741</v>
      </c>
      <c r="D5281">
        <v>-4957.5600000000004</v>
      </c>
    </row>
    <row r="5282" spans="1:4" x14ac:dyDescent="0.35">
      <c r="A5282" s="165" t="s">
        <v>100</v>
      </c>
      <c r="B5282" s="165" t="s">
        <v>101</v>
      </c>
      <c r="C5282" s="166">
        <v>45772</v>
      </c>
      <c r="D5282">
        <v>-4611.2</v>
      </c>
    </row>
    <row r="5283" spans="1:4" x14ac:dyDescent="0.35">
      <c r="A5283" s="165" t="s">
        <v>100</v>
      </c>
      <c r="B5283" s="165" t="s">
        <v>101</v>
      </c>
      <c r="C5283" s="166">
        <v>45802</v>
      </c>
      <c r="D5283">
        <v>-5545.5562910362187</v>
      </c>
    </row>
    <row r="5284" spans="1:4" x14ac:dyDescent="0.35">
      <c r="A5284" s="165" t="s">
        <v>100</v>
      </c>
      <c r="B5284" s="165" t="s">
        <v>101</v>
      </c>
      <c r="C5284" s="166">
        <v>45833</v>
      </c>
      <c r="D5284">
        <v>-8055.4437819925306</v>
      </c>
    </row>
    <row r="5285" spans="1:4" x14ac:dyDescent="0.35">
      <c r="A5285" s="165" t="s">
        <v>100</v>
      </c>
      <c r="B5285" s="165" t="s">
        <v>101</v>
      </c>
      <c r="C5285" s="166">
        <v>45863</v>
      </c>
      <c r="D5285">
        <v>-10005.956297899473</v>
      </c>
    </row>
    <row r="5286" spans="1:4" x14ac:dyDescent="0.35">
      <c r="A5286" s="165" t="s">
        <v>100</v>
      </c>
      <c r="B5286" s="165" t="s">
        <v>101</v>
      </c>
      <c r="C5286" s="166">
        <v>45894</v>
      </c>
      <c r="D5286">
        <v>-12088.143321123995</v>
      </c>
    </row>
    <row r="5287" spans="1:4" x14ac:dyDescent="0.35">
      <c r="A5287" s="165" t="s">
        <v>100</v>
      </c>
      <c r="B5287" s="165" t="s">
        <v>101</v>
      </c>
      <c r="C5287" s="166">
        <v>45925</v>
      </c>
      <c r="D5287">
        <v>-11720.327582261181</v>
      </c>
    </row>
    <row r="5288" spans="1:4" x14ac:dyDescent="0.35">
      <c r="A5288" s="165" t="s">
        <v>100</v>
      </c>
      <c r="B5288" s="165" t="s">
        <v>101</v>
      </c>
      <c r="C5288" s="166">
        <v>45955</v>
      </c>
      <c r="D5288">
        <v>-12548.653789011594</v>
      </c>
    </row>
    <row r="5289" spans="1:4" x14ac:dyDescent="0.35">
      <c r="A5289" s="165" t="s">
        <v>100</v>
      </c>
      <c r="B5289" s="165" t="s">
        <v>101</v>
      </c>
      <c r="C5289" s="166">
        <v>45986</v>
      </c>
      <c r="D5289">
        <v>-14667.249164941355</v>
      </c>
    </row>
    <row r="5290" spans="1:4" x14ac:dyDescent="0.35">
      <c r="A5290" s="165" t="s">
        <v>100</v>
      </c>
      <c r="B5290" s="165" t="s">
        <v>101</v>
      </c>
      <c r="C5290" s="166">
        <v>46016</v>
      </c>
      <c r="D5290">
        <v>-7059.0396182589056</v>
      </c>
    </row>
    <row r="5291" spans="1:4" x14ac:dyDescent="0.35">
      <c r="A5291" s="165" t="s">
        <v>100</v>
      </c>
      <c r="B5291" s="165" t="s">
        <v>101</v>
      </c>
      <c r="C5291" s="166">
        <v>45683</v>
      </c>
      <c r="D5291">
        <v>-10361.830181812169</v>
      </c>
    </row>
    <row r="5292" spans="1:4" x14ac:dyDescent="0.35">
      <c r="A5292" s="165" t="s">
        <v>100</v>
      </c>
      <c r="B5292" s="165" t="s">
        <v>101</v>
      </c>
      <c r="C5292" s="166">
        <v>45714</v>
      </c>
      <c r="D5292">
        <v>-9931.8300586960486</v>
      </c>
    </row>
    <row r="5293" spans="1:4" x14ac:dyDescent="0.35">
      <c r="A5293" s="165" t="s">
        <v>100</v>
      </c>
      <c r="B5293" s="165" t="s">
        <v>101</v>
      </c>
      <c r="C5293" s="166">
        <v>45742</v>
      </c>
      <c r="D5293">
        <v>-12851.000318967859</v>
      </c>
    </row>
    <row r="5294" spans="1:4" x14ac:dyDescent="0.35">
      <c r="A5294" s="165" t="s">
        <v>100</v>
      </c>
      <c r="B5294" s="165" t="s">
        <v>101</v>
      </c>
      <c r="C5294" s="166">
        <v>45773</v>
      </c>
      <c r="D5294">
        <v>-9243.3528367973813</v>
      </c>
    </row>
    <row r="5295" spans="1:4" x14ac:dyDescent="0.35">
      <c r="A5295" s="165" t="s">
        <v>100</v>
      </c>
      <c r="B5295" s="165" t="s">
        <v>101</v>
      </c>
      <c r="C5295" s="166">
        <v>45803</v>
      </c>
      <c r="D5295">
        <v>-13256.327499884306</v>
      </c>
    </row>
    <row r="5296" spans="1:4" x14ac:dyDescent="0.35">
      <c r="A5296" s="165" t="s">
        <v>100</v>
      </c>
      <c r="B5296" s="165" t="s">
        <v>101</v>
      </c>
      <c r="C5296" s="166">
        <v>45834</v>
      </c>
      <c r="D5296">
        <v>-15614.702219869498</v>
      </c>
    </row>
    <row r="5297" spans="1:4" x14ac:dyDescent="0.35">
      <c r="A5297" s="165" t="s">
        <v>100</v>
      </c>
      <c r="B5297" s="165" t="s">
        <v>101</v>
      </c>
      <c r="C5297" s="166">
        <v>45864</v>
      </c>
      <c r="D5297">
        <v>-15184.478862047405</v>
      </c>
    </row>
    <row r="5298" spans="1:4" x14ac:dyDescent="0.35">
      <c r="A5298" s="165" t="s">
        <v>100</v>
      </c>
      <c r="B5298" s="165" t="s">
        <v>101</v>
      </c>
      <c r="C5298" s="166">
        <v>45895</v>
      </c>
      <c r="D5298">
        <v>-15638.278130324561</v>
      </c>
    </row>
    <row r="5299" spans="1:4" x14ac:dyDescent="0.35">
      <c r="A5299" s="165" t="s">
        <v>100</v>
      </c>
      <c r="B5299" s="165" t="s">
        <v>101</v>
      </c>
      <c r="C5299" s="166">
        <v>45926</v>
      </c>
      <c r="D5299">
        <v>-16838.748455148088</v>
      </c>
    </row>
    <row r="5300" spans="1:4" x14ac:dyDescent="0.35">
      <c r="A5300" s="165" t="s">
        <v>100</v>
      </c>
      <c r="B5300" s="165" t="s">
        <v>101</v>
      </c>
      <c r="C5300" s="166">
        <v>45956</v>
      </c>
      <c r="D5300">
        <v>-15878.29711595478</v>
      </c>
    </row>
    <row r="5301" spans="1:4" x14ac:dyDescent="0.35">
      <c r="A5301" s="165" t="s">
        <v>100</v>
      </c>
      <c r="B5301" s="165" t="s">
        <v>101</v>
      </c>
      <c r="C5301" s="166">
        <v>45987</v>
      </c>
      <c r="D5301">
        <v>-15148.799288997492</v>
      </c>
    </row>
    <row r="5302" spans="1:4" x14ac:dyDescent="0.35">
      <c r="A5302" s="165" t="s">
        <v>100</v>
      </c>
      <c r="B5302" s="165" t="s">
        <v>101</v>
      </c>
      <c r="C5302" s="166">
        <v>46017</v>
      </c>
      <c r="D5302">
        <v>-12876.160569992267</v>
      </c>
    </row>
    <row r="5303" spans="1:4" x14ac:dyDescent="0.35">
      <c r="A5303" s="165" t="s">
        <v>100</v>
      </c>
      <c r="B5303" s="165" t="s">
        <v>101</v>
      </c>
      <c r="C5303" s="166">
        <v>45684</v>
      </c>
      <c r="D5303">
        <v>-12592.322802514425</v>
      </c>
    </row>
    <row r="5304" spans="1:4" x14ac:dyDescent="0.35">
      <c r="A5304" s="165" t="s">
        <v>100</v>
      </c>
      <c r="B5304" s="165" t="s">
        <v>101</v>
      </c>
      <c r="C5304" s="166">
        <v>45715</v>
      </c>
      <c r="D5304">
        <v>-12113.471703337598</v>
      </c>
    </row>
    <row r="5305" spans="1:4" x14ac:dyDescent="0.35">
      <c r="A5305" s="165" t="s">
        <v>100</v>
      </c>
      <c r="B5305" s="165" t="s">
        <v>101</v>
      </c>
      <c r="C5305" s="166">
        <v>45743</v>
      </c>
      <c r="D5305">
        <v>-18872.21910170601</v>
      </c>
    </row>
    <row r="5306" spans="1:4" x14ac:dyDescent="0.35">
      <c r="A5306" s="165" t="s">
        <v>100</v>
      </c>
      <c r="B5306" s="165" t="s">
        <v>101</v>
      </c>
      <c r="C5306" s="166">
        <v>45774</v>
      </c>
      <c r="D5306">
        <v>-14156.26919661819</v>
      </c>
    </row>
    <row r="5307" spans="1:4" x14ac:dyDescent="0.35">
      <c r="A5307" s="165" t="s">
        <v>100</v>
      </c>
      <c r="B5307" s="165" t="s">
        <v>101</v>
      </c>
      <c r="C5307" s="166">
        <v>45804</v>
      </c>
      <c r="D5307">
        <v>-13542.093044821102</v>
      </c>
    </row>
    <row r="5308" spans="1:4" x14ac:dyDescent="0.35">
      <c r="A5308" s="165" t="s">
        <v>100</v>
      </c>
      <c r="B5308" s="165" t="s">
        <v>101</v>
      </c>
      <c r="C5308" s="166">
        <v>45835</v>
      </c>
      <c r="D5308">
        <v>-20132.72905089995</v>
      </c>
    </row>
    <row r="5309" spans="1:4" x14ac:dyDescent="0.35">
      <c r="A5309" s="165" t="s">
        <v>100</v>
      </c>
      <c r="B5309" s="165" t="s">
        <v>101</v>
      </c>
      <c r="C5309" s="166">
        <v>45865</v>
      </c>
      <c r="D5309">
        <v>-18672.876284165493</v>
      </c>
    </row>
    <row r="5310" spans="1:4" x14ac:dyDescent="0.35">
      <c r="A5310" s="165" t="s">
        <v>100</v>
      </c>
      <c r="B5310" s="165" t="s">
        <v>101</v>
      </c>
      <c r="C5310" s="166">
        <v>45896</v>
      </c>
      <c r="D5310">
        <v>-19278.401307115564</v>
      </c>
    </row>
    <row r="5311" spans="1:4" x14ac:dyDescent="0.35">
      <c r="A5311" s="165" t="s">
        <v>100</v>
      </c>
      <c r="B5311" s="165" t="s">
        <v>101</v>
      </c>
      <c r="C5311" s="166">
        <v>45927</v>
      </c>
      <c r="D5311">
        <v>-11562.705159250647</v>
      </c>
    </row>
    <row r="5312" spans="1:4" x14ac:dyDescent="0.35">
      <c r="A5312" s="165" t="s">
        <v>100</v>
      </c>
      <c r="B5312" s="165" t="s">
        <v>101</v>
      </c>
      <c r="C5312" s="166">
        <v>45957</v>
      </c>
      <c r="D5312">
        <v>-19639.696386967313</v>
      </c>
    </row>
    <row r="5313" spans="1:4" x14ac:dyDescent="0.35">
      <c r="A5313" s="165" t="s">
        <v>100</v>
      </c>
      <c r="B5313" s="165" t="s">
        <v>101</v>
      </c>
      <c r="C5313" s="166">
        <v>45988</v>
      </c>
      <c r="D5313">
        <v>-18743.554603749275</v>
      </c>
    </row>
    <row r="5314" spans="1:4" x14ac:dyDescent="0.35">
      <c r="A5314" s="165" t="s">
        <v>100</v>
      </c>
      <c r="B5314" s="165" t="s">
        <v>101</v>
      </c>
      <c r="C5314" s="166">
        <v>46018</v>
      </c>
      <c r="D5314">
        <v>-11076.305075907336</v>
      </c>
    </row>
    <row r="5315" spans="1:4" x14ac:dyDescent="0.35">
      <c r="A5315" s="165" t="s">
        <v>102</v>
      </c>
      <c r="B5315" s="165" t="s">
        <v>103</v>
      </c>
      <c r="C5315" s="166">
        <v>45861</v>
      </c>
      <c r="D5315">
        <v>0</v>
      </c>
    </row>
    <row r="5316" spans="1:4" x14ac:dyDescent="0.35">
      <c r="A5316" s="165" t="s">
        <v>102</v>
      </c>
      <c r="B5316" s="165" t="s">
        <v>103</v>
      </c>
      <c r="C5316" s="166">
        <v>45892</v>
      </c>
      <c r="D5316">
        <v>0</v>
      </c>
    </row>
    <row r="5317" spans="1:4" x14ac:dyDescent="0.35">
      <c r="A5317" s="165" t="s">
        <v>102</v>
      </c>
      <c r="B5317" s="165" t="s">
        <v>103</v>
      </c>
      <c r="C5317" s="166">
        <v>45923</v>
      </c>
      <c r="D5317">
        <v>0</v>
      </c>
    </row>
    <row r="5318" spans="1:4" x14ac:dyDescent="0.35">
      <c r="A5318" s="165" t="s">
        <v>102</v>
      </c>
      <c r="B5318" s="165" t="s">
        <v>103</v>
      </c>
      <c r="C5318" s="166">
        <v>45953</v>
      </c>
      <c r="D5318">
        <v>0</v>
      </c>
    </row>
    <row r="5319" spans="1:4" x14ac:dyDescent="0.35">
      <c r="A5319" s="165" t="s">
        <v>102</v>
      </c>
      <c r="B5319" s="165" t="s">
        <v>103</v>
      </c>
      <c r="C5319" s="166">
        <v>45984</v>
      </c>
      <c r="D5319">
        <v>0</v>
      </c>
    </row>
    <row r="5320" spans="1:4" x14ac:dyDescent="0.35">
      <c r="A5320" s="165" t="s">
        <v>102</v>
      </c>
      <c r="B5320" s="165" t="s">
        <v>103</v>
      </c>
      <c r="C5320" s="166">
        <v>46014</v>
      </c>
      <c r="D5320">
        <v>0</v>
      </c>
    </row>
    <row r="5321" spans="1:4" x14ac:dyDescent="0.35">
      <c r="A5321" s="165" t="s">
        <v>102</v>
      </c>
      <c r="B5321" s="165" t="s">
        <v>103</v>
      </c>
      <c r="C5321" s="166">
        <v>45681</v>
      </c>
      <c r="D5321">
        <v>0</v>
      </c>
    </row>
    <row r="5322" spans="1:4" x14ac:dyDescent="0.35">
      <c r="A5322" s="165" t="s">
        <v>102</v>
      </c>
      <c r="B5322" s="165" t="s">
        <v>103</v>
      </c>
      <c r="C5322" s="166">
        <v>45712</v>
      </c>
      <c r="D5322">
        <v>0</v>
      </c>
    </row>
    <row r="5323" spans="1:4" x14ac:dyDescent="0.35">
      <c r="A5323" s="165" t="s">
        <v>102</v>
      </c>
      <c r="B5323" s="165" t="s">
        <v>103</v>
      </c>
      <c r="C5323" s="166">
        <v>45740</v>
      </c>
      <c r="D5323">
        <v>0</v>
      </c>
    </row>
    <row r="5324" spans="1:4" x14ac:dyDescent="0.35">
      <c r="A5324" s="165" t="s">
        <v>102</v>
      </c>
      <c r="B5324" s="165" t="s">
        <v>103</v>
      </c>
      <c r="C5324" s="166">
        <v>45771</v>
      </c>
      <c r="D5324">
        <v>0</v>
      </c>
    </row>
    <row r="5325" spans="1:4" x14ac:dyDescent="0.35">
      <c r="A5325" s="165" t="s">
        <v>102</v>
      </c>
      <c r="B5325" s="165" t="s">
        <v>103</v>
      </c>
      <c r="C5325" s="166">
        <v>45801</v>
      </c>
      <c r="D5325">
        <v>0</v>
      </c>
    </row>
    <row r="5326" spans="1:4" x14ac:dyDescent="0.35">
      <c r="A5326" s="165" t="s">
        <v>102</v>
      </c>
      <c r="B5326" s="165" t="s">
        <v>103</v>
      </c>
      <c r="C5326" s="166">
        <v>45832</v>
      </c>
      <c r="D5326">
        <v>0</v>
      </c>
    </row>
    <row r="5327" spans="1:4" x14ac:dyDescent="0.35">
      <c r="A5327" s="165" t="s">
        <v>102</v>
      </c>
      <c r="B5327" s="165" t="s">
        <v>103</v>
      </c>
      <c r="C5327" s="166">
        <v>45862</v>
      </c>
      <c r="D5327">
        <v>0</v>
      </c>
    </row>
    <row r="5328" spans="1:4" x14ac:dyDescent="0.35">
      <c r="A5328" s="165" t="s">
        <v>102</v>
      </c>
      <c r="B5328" s="165" t="s">
        <v>103</v>
      </c>
      <c r="C5328" s="166">
        <v>45893</v>
      </c>
      <c r="D5328">
        <v>0</v>
      </c>
    </row>
    <row r="5329" spans="1:4" x14ac:dyDescent="0.35">
      <c r="A5329" s="165" t="s">
        <v>102</v>
      </c>
      <c r="B5329" s="165" t="s">
        <v>103</v>
      </c>
      <c r="C5329" s="166">
        <v>45924</v>
      </c>
      <c r="D5329">
        <v>0</v>
      </c>
    </row>
    <row r="5330" spans="1:4" x14ac:dyDescent="0.35">
      <c r="A5330" s="165" t="s">
        <v>102</v>
      </c>
      <c r="B5330" s="165" t="s">
        <v>103</v>
      </c>
      <c r="C5330" s="166">
        <v>45954</v>
      </c>
      <c r="D5330">
        <v>0</v>
      </c>
    </row>
    <row r="5331" spans="1:4" x14ac:dyDescent="0.35">
      <c r="A5331" s="165" t="s">
        <v>102</v>
      </c>
      <c r="B5331" s="165" t="s">
        <v>103</v>
      </c>
      <c r="C5331" s="166">
        <v>45985</v>
      </c>
      <c r="D5331">
        <v>0</v>
      </c>
    </row>
    <row r="5332" spans="1:4" x14ac:dyDescent="0.35">
      <c r="A5332" s="165" t="s">
        <v>102</v>
      </c>
      <c r="B5332" s="165" t="s">
        <v>103</v>
      </c>
      <c r="C5332" s="166">
        <v>46015</v>
      </c>
      <c r="D5332">
        <v>0</v>
      </c>
    </row>
    <row r="5333" spans="1:4" x14ac:dyDescent="0.35">
      <c r="A5333" s="165" t="s">
        <v>102</v>
      </c>
      <c r="B5333" s="165" t="s">
        <v>103</v>
      </c>
      <c r="C5333" s="166">
        <v>45682</v>
      </c>
      <c r="D5333">
        <v>0</v>
      </c>
    </row>
    <row r="5334" spans="1:4" x14ac:dyDescent="0.35">
      <c r="A5334" s="165" t="s">
        <v>102</v>
      </c>
      <c r="B5334" s="165" t="s">
        <v>103</v>
      </c>
      <c r="C5334" s="166">
        <v>45713</v>
      </c>
      <c r="D5334">
        <v>0</v>
      </c>
    </row>
    <row r="5335" spans="1:4" x14ac:dyDescent="0.35">
      <c r="A5335" s="165" t="s">
        <v>102</v>
      </c>
      <c r="B5335" s="165" t="s">
        <v>103</v>
      </c>
      <c r="C5335" s="166">
        <v>45741</v>
      </c>
      <c r="D5335">
        <v>0</v>
      </c>
    </row>
    <row r="5336" spans="1:4" x14ac:dyDescent="0.35">
      <c r="A5336" s="165" t="s">
        <v>102</v>
      </c>
      <c r="B5336" s="165" t="s">
        <v>103</v>
      </c>
      <c r="C5336" s="166">
        <v>45772</v>
      </c>
      <c r="D5336">
        <v>0</v>
      </c>
    </row>
    <row r="5337" spans="1:4" x14ac:dyDescent="0.35">
      <c r="A5337" s="165" t="s">
        <v>102</v>
      </c>
      <c r="B5337" s="165" t="s">
        <v>103</v>
      </c>
      <c r="C5337" s="166">
        <v>45802</v>
      </c>
      <c r="D5337">
        <v>0</v>
      </c>
    </row>
    <row r="5338" spans="1:4" x14ac:dyDescent="0.35">
      <c r="A5338" s="165" t="s">
        <v>102</v>
      </c>
      <c r="B5338" s="165" t="s">
        <v>103</v>
      </c>
      <c r="C5338" s="166">
        <v>45833</v>
      </c>
      <c r="D5338">
        <v>0</v>
      </c>
    </row>
    <row r="5339" spans="1:4" x14ac:dyDescent="0.35">
      <c r="A5339" s="165" t="s">
        <v>102</v>
      </c>
      <c r="B5339" s="165" t="s">
        <v>103</v>
      </c>
      <c r="C5339" s="166">
        <v>45863</v>
      </c>
      <c r="D5339">
        <v>0</v>
      </c>
    </row>
    <row r="5340" spans="1:4" x14ac:dyDescent="0.35">
      <c r="A5340" s="165" t="s">
        <v>102</v>
      </c>
      <c r="B5340" s="165" t="s">
        <v>103</v>
      </c>
      <c r="C5340" s="166">
        <v>45894</v>
      </c>
      <c r="D5340">
        <v>0</v>
      </c>
    </row>
    <row r="5341" spans="1:4" x14ac:dyDescent="0.35">
      <c r="A5341" s="165" t="s">
        <v>102</v>
      </c>
      <c r="B5341" s="165" t="s">
        <v>103</v>
      </c>
      <c r="C5341" s="166">
        <v>45925</v>
      </c>
      <c r="D5341">
        <v>0</v>
      </c>
    </row>
    <row r="5342" spans="1:4" x14ac:dyDescent="0.35">
      <c r="A5342" s="165" t="s">
        <v>102</v>
      </c>
      <c r="B5342" s="165" t="s">
        <v>103</v>
      </c>
      <c r="C5342" s="166">
        <v>45955</v>
      </c>
      <c r="D5342">
        <v>0</v>
      </c>
    </row>
    <row r="5343" spans="1:4" x14ac:dyDescent="0.35">
      <c r="A5343" s="165" t="s">
        <v>102</v>
      </c>
      <c r="B5343" s="165" t="s">
        <v>103</v>
      </c>
      <c r="C5343" s="166">
        <v>45986</v>
      </c>
      <c r="D5343">
        <v>0</v>
      </c>
    </row>
    <row r="5344" spans="1:4" x14ac:dyDescent="0.35">
      <c r="A5344" s="165" t="s">
        <v>102</v>
      </c>
      <c r="B5344" s="165" t="s">
        <v>103</v>
      </c>
      <c r="C5344" s="166">
        <v>46016</v>
      </c>
      <c r="D5344">
        <v>0</v>
      </c>
    </row>
    <row r="5345" spans="1:4" x14ac:dyDescent="0.35">
      <c r="A5345" s="165" t="s">
        <v>102</v>
      </c>
      <c r="B5345" s="165" t="s">
        <v>103</v>
      </c>
      <c r="C5345" s="166">
        <v>45683</v>
      </c>
      <c r="D5345">
        <v>0</v>
      </c>
    </row>
    <row r="5346" spans="1:4" x14ac:dyDescent="0.35">
      <c r="A5346" s="165" t="s">
        <v>102</v>
      </c>
      <c r="B5346" s="165" t="s">
        <v>103</v>
      </c>
      <c r="C5346" s="166">
        <v>45714</v>
      </c>
      <c r="D5346">
        <v>0</v>
      </c>
    </row>
    <row r="5347" spans="1:4" x14ac:dyDescent="0.35">
      <c r="A5347" s="165" t="s">
        <v>102</v>
      </c>
      <c r="B5347" s="165" t="s">
        <v>103</v>
      </c>
      <c r="C5347" s="166">
        <v>45742</v>
      </c>
      <c r="D5347">
        <v>0</v>
      </c>
    </row>
    <row r="5348" spans="1:4" x14ac:dyDescent="0.35">
      <c r="A5348" s="165" t="s">
        <v>102</v>
      </c>
      <c r="B5348" s="165" t="s">
        <v>103</v>
      </c>
      <c r="C5348" s="166">
        <v>45773</v>
      </c>
      <c r="D5348">
        <v>0</v>
      </c>
    </row>
    <row r="5349" spans="1:4" x14ac:dyDescent="0.35">
      <c r="A5349" s="165" t="s">
        <v>102</v>
      </c>
      <c r="B5349" s="165" t="s">
        <v>103</v>
      </c>
      <c r="C5349" s="166">
        <v>45803</v>
      </c>
      <c r="D5349">
        <v>0</v>
      </c>
    </row>
    <row r="5350" spans="1:4" x14ac:dyDescent="0.35">
      <c r="A5350" s="165" t="s">
        <v>102</v>
      </c>
      <c r="B5350" s="165" t="s">
        <v>103</v>
      </c>
      <c r="C5350" s="166">
        <v>45834</v>
      </c>
      <c r="D5350">
        <v>0</v>
      </c>
    </row>
    <row r="5351" spans="1:4" x14ac:dyDescent="0.35">
      <c r="A5351" s="165" t="s">
        <v>102</v>
      </c>
      <c r="B5351" s="165" t="s">
        <v>103</v>
      </c>
      <c r="C5351" s="166">
        <v>45864</v>
      </c>
      <c r="D5351">
        <v>0</v>
      </c>
    </row>
    <row r="5352" spans="1:4" x14ac:dyDescent="0.35">
      <c r="A5352" s="165" t="s">
        <v>102</v>
      </c>
      <c r="B5352" s="165" t="s">
        <v>103</v>
      </c>
      <c r="C5352" s="166">
        <v>45895</v>
      </c>
      <c r="D5352">
        <v>0</v>
      </c>
    </row>
    <row r="5353" spans="1:4" x14ac:dyDescent="0.35">
      <c r="A5353" s="165" t="s">
        <v>102</v>
      </c>
      <c r="B5353" s="165" t="s">
        <v>103</v>
      </c>
      <c r="C5353" s="166">
        <v>45926</v>
      </c>
      <c r="D5353">
        <v>0</v>
      </c>
    </row>
    <row r="5354" spans="1:4" x14ac:dyDescent="0.35">
      <c r="A5354" s="165" t="s">
        <v>102</v>
      </c>
      <c r="B5354" s="165" t="s">
        <v>103</v>
      </c>
      <c r="C5354" s="166">
        <v>45956</v>
      </c>
      <c r="D5354">
        <v>0</v>
      </c>
    </row>
    <row r="5355" spans="1:4" x14ac:dyDescent="0.35">
      <c r="A5355" s="165" t="s">
        <v>102</v>
      </c>
      <c r="B5355" s="165" t="s">
        <v>103</v>
      </c>
      <c r="C5355" s="166">
        <v>45987</v>
      </c>
      <c r="D5355">
        <v>0</v>
      </c>
    </row>
    <row r="5356" spans="1:4" x14ac:dyDescent="0.35">
      <c r="A5356" s="165" t="s">
        <v>102</v>
      </c>
      <c r="B5356" s="165" t="s">
        <v>103</v>
      </c>
      <c r="C5356" s="166">
        <v>46017</v>
      </c>
      <c r="D5356">
        <v>0</v>
      </c>
    </row>
    <row r="5357" spans="1:4" x14ac:dyDescent="0.35">
      <c r="A5357" s="165" t="s">
        <v>102</v>
      </c>
      <c r="B5357" s="165" t="s">
        <v>103</v>
      </c>
      <c r="C5357" s="166">
        <v>45684</v>
      </c>
      <c r="D5357">
        <v>0</v>
      </c>
    </row>
    <row r="5358" spans="1:4" x14ac:dyDescent="0.35">
      <c r="A5358" s="165" t="s">
        <v>102</v>
      </c>
      <c r="B5358" s="165" t="s">
        <v>103</v>
      </c>
      <c r="C5358" s="166">
        <v>45715</v>
      </c>
      <c r="D5358">
        <v>0</v>
      </c>
    </row>
    <row r="5359" spans="1:4" x14ac:dyDescent="0.35">
      <c r="A5359" s="165" t="s">
        <v>102</v>
      </c>
      <c r="B5359" s="165" t="s">
        <v>103</v>
      </c>
      <c r="C5359" s="166">
        <v>45743</v>
      </c>
      <c r="D5359">
        <v>0</v>
      </c>
    </row>
    <row r="5360" spans="1:4" x14ac:dyDescent="0.35">
      <c r="A5360" s="165" t="s">
        <v>102</v>
      </c>
      <c r="B5360" s="165" t="s">
        <v>103</v>
      </c>
      <c r="C5360" s="166">
        <v>45774</v>
      </c>
      <c r="D5360">
        <v>0</v>
      </c>
    </row>
    <row r="5361" spans="1:4" x14ac:dyDescent="0.35">
      <c r="A5361" s="165" t="s">
        <v>102</v>
      </c>
      <c r="B5361" s="165" t="s">
        <v>103</v>
      </c>
      <c r="C5361" s="166">
        <v>45804</v>
      </c>
      <c r="D5361">
        <v>0</v>
      </c>
    </row>
    <row r="5362" spans="1:4" x14ac:dyDescent="0.35">
      <c r="A5362" s="165" t="s">
        <v>102</v>
      </c>
      <c r="B5362" s="165" t="s">
        <v>103</v>
      </c>
      <c r="C5362" s="166">
        <v>45835</v>
      </c>
      <c r="D5362">
        <v>0</v>
      </c>
    </row>
    <row r="5363" spans="1:4" x14ac:dyDescent="0.35">
      <c r="A5363" s="165" t="s">
        <v>102</v>
      </c>
      <c r="B5363" s="165" t="s">
        <v>103</v>
      </c>
      <c r="C5363" s="166">
        <v>45865</v>
      </c>
      <c r="D5363">
        <v>0</v>
      </c>
    </row>
    <row r="5364" spans="1:4" x14ac:dyDescent="0.35">
      <c r="A5364" s="165" t="s">
        <v>102</v>
      </c>
      <c r="B5364" s="165" t="s">
        <v>103</v>
      </c>
      <c r="C5364" s="166">
        <v>45896</v>
      </c>
      <c r="D5364">
        <v>0</v>
      </c>
    </row>
    <row r="5365" spans="1:4" x14ac:dyDescent="0.35">
      <c r="A5365" s="165" t="s">
        <v>102</v>
      </c>
      <c r="B5365" s="165" t="s">
        <v>103</v>
      </c>
      <c r="C5365" s="166">
        <v>45927</v>
      </c>
      <c r="D5365">
        <v>0</v>
      </c>
    </row>
    <row r="5366" spans="1:4" x14ac:dyDescent="0.35">
      <c r="A5366" s="165" t="s">
        <v>102</v>
      </c>
      <c r="B5366" s="165" t="s">
        <v>103</v>
      </c>
      <c r="C5366" s="166">
        <v>45957</v>
      </c>
      <c r="D5366">
        <v>0</v>
      </c>
    </row>
    <row r="5367" spans="1:4" x14ac:dyDescent="0.35">
      <c r="A5367" s="165" t="s">
        <v>102</v>
      </c>
      <c r="B5367" s="165" t="s">
        <v>103</v>
      </c>
      <c r="C5367" s="166">
        <v>45988</v>
      </c>
      <c r="D5367">
        <v>0</v>
      </c>
    </row>
    <row r="5368" spans="1:4" x14ac:dyDescent="0.35">
      <c r="A5368" s="165" t="s">
        <v>102</v>
      </c>
      <c r="B5368" s="165" t="s">
        <v>103</v>
      </c>
      <c r="C5368" s="166">
        <v>46018</v>
      </c>
      <c r="D5368">
        <v>0</v>
      </c>
    </row>
    <row r="5369" spans="1:4" x14ac:dyDescent="0.35">
      <c r="A5369" s="165" t="s">
        <v>104</v>
      </c>
      <c r="B5369" s="165" t="s">
        <v>105</v>
      </c>
      <c r="C5369" s="166">
        <v>45676</v>
      </c>
      <c r="D5369">
        <v>0</v>
      </c>
    </row>
    <row r="5370" spans="1:4" x14ac:dyDescent="0.35">
      <c r="A5370" s="165" t="s">
        <v>104</v>
      </c>
      <c r="B5370" s="165" t="s">
        <v>105</v>
      </c>
      <c r="C5370" s="166">
        <v>45707</v>
      </c>
      <c r="D5370">
        <v>0</v>
      </c>
    </row>
    <row r="5371" spans="1:4" x14ac:dyDescent="0.35">
      <c r="A5371" s="165" t="s">
        <v>104</v>
      </c>
      <c r="B5371" s="165" t="s">
        <v>105</v>
      </c>
      <c r="C5371" s="166">
        <v>45735</v>
      </c>
      <c r="D5371">
        <v>0</v>
      </c>
    </row>
    <row r="5372" spans="1:4" x14ac:dyDescent="0.35">
      <c r="A5372" s="165" t="s">
        <v>104</v>
      </c>
      <c r="B5372" s="165" t="s">
        <v>105</v>
      </c>
      <c r="C5372" s="166">
        <v>45766</v>
      </c>
      <c r="D5372">
        <v>0</v>
      </c>
    </row>
    <row r="5373" spans="1:4" x14ac:dyDescent="0.35">
      <c r="A5373" s="165" t="s">
        <v>104</v>
      </c>
      <c r="B5373" s="165" t="s">
        <v>105</v>
      </c>
      <c r="C5373" s="166">
        <v>45796</v>
      </c>
      <c r="D5373">
        <v>0</v>
      </c>
    </row>
    <row r="5374" spans="1:4" x14ac:dyDescent="0.35">
      <c r="A5374" s="165" t="s">
        <v>104</v>
      </c>
      <c r="B5374" s="165" t="s">
        <v>105</v>
      </c>
      <c r="C5374" s="166">
        <v>45827</v>
      </c>
      <c r="D5374">
        <v>0</v>
      </c>
    </row>
    <row r="5375" spans="1:4" x14ac:dyDescent="0.35">
      <c r="A5375" s="165" t="s">
        <v>104</v>
      </c>
      <c r="B5375" s="165" t="s">
        <v>105</v>
      </c>
      <c r="C5375" s="166">
        <v>45857</v>
      </c>
      <c r="D5375">
        <v>0</v>
      </c>
    </row>
    <row r="5376" spans="1:4" x14ac:dyDescent="0.35">
      <c r="A5376" s="165" t="s">
        <v>104</v>
      </c>
      <c r="B5376" s="165" t="s">
        <v>105</v>
      </c>
      <c r="C5376" s="166">
        <v>45888</v>
      </c>
      <c r="D5376">
        <v>0</v>
      </c>
    </row>
    <row r="5377" spans="1:4" x14ac:dyDescent="0.35">
      <c r="A5377" s="165" t="s">
        <v>104</v>
      </c>
      <c r="B5377" s="165" t="s">
        <v>105</v>
      </c>
      <c r="C5377" s="166">
        <v>45919</v>
      </c>
      <c r="D5377">
        <v>0</v>
      </c>
    </row>
    <row r="5378" spans="1:4" x14ac:dyDescent="0.35">
      <c r="A5378" s="165" t="s">
        <v>104</v>
      </c>
      <c r="B5378" s="165" t="s">
        <v>105</v>
      </c>
      <c r="C5378" s="166">
        <v>45949</v>
      </c>
      <c r="D5378">
        <v>0</v>
      </c>
    </row>
    <row r="5379" spans="1:4" x14ac:dyDescent="0.35">
      <c r="A5379" s="165" t="s">
        <v>104</v>
      </c>
      <c r="B5379" s="165" t="s">
        <v>105</v>
      </c>
      <c r="C5379" s="166">
        <v>45980</v>
      </c>
      <c r="D5379">
        <v>0</v>
      </c>
    </row>
    <row r="5380" spans="1:4" x14ac:dyDescent="0.35">
      <c r="A5380" s="165" t="s">
        <v>104</v>
      </c>
      <c r="B5380" s="165" t="s">
        <v>105</v>
      </c>
      <c r="C5380" s="166">
        <v>46010</v>
      </c>
      <c r="D5380">
        <v>0</v>
      </c>
    </row>
    <row r="5381" spans="1:4" x14ac:dyDescent="0.35">
      <c r="A5381" s="165" t="s">
        <v>104</v>
      </c>
      <c r="B5381" s="165" t="s">
        <v>105</v>
      </c>
      <c r="C5381" s="166">
        <v>45677</v>
      </c>
      <c r="D5381">
        <v>5061.01</v>
      </c>
    </row>
    <row r="5382" spans="1:4" x14ac:dyDescent="0.35">
      <c r="A5382" s="165" t="s">
        <v>104</v>
      </c>
      <c r="B5382" s="165" t="s">
        <v>105</v>
      </c>
      <c r="C5382" s="166">
        <v>45708</v>
      </c>
      <c r="D5382">
        <v>2468.87</v>
      </c>
    </row>
    <row r="5383" spans="1:4" x14ac:dyDescent="0.35">
      <c r="A5383" s="165" t="s">
        <v>104</v>
      </c>
      <c r="B5383" s="165" t="s">
        <v>105</v>
      </c>
      <c r="C5383" s="166">
        <v>45736</v>
      </c>
      <c r="D5383">
        <v>-1249.9899999999998</v>
      </c>
    </row>
    <row r="5384" spans="1:4" x14ac:dyDescent="0.35">
      <c r="A5384" s="165" t="s">
        <v>104</v>
      </c>
      <c r="B5384" s="165" t="s">
        <v>105</v>
      </c>
      <c r="C5384" s="166">
        <v>45767</v>
      </c>
      <c r="D5384">
        <v>-148.17000000000007</v>
      </c>
    </row>
    <row r="5385" spans="1:4" x14ac:dyDescent="0.35">
      <c r="A5385" s="165" t="s">
        <v>104</v>
      </c>
      <c r="B5385" s="165" t="s">
        <v>105</v>
      </c>
      <c r="C5385" s="166">
        <v>45797</v>
      </c>
      <c r="D5385">
        <v>-14.280000000000655</v>
      </c>
    </row>
    <row r="5386" spans="1:4" x14ac:dyDescent="0.35">
      <c r="A5386" s="165" t="s">
        <v>104</v>
      </c>
      <c r="B5386" s="165" t="s">
        <v>105</v>
      </c>
      <c r="C5386" s="166">
        <v>45828</v>
      </c>
      <c r="D5386">
        <v>175.53000000000065</v>
      </c>
    </row>
    <row r="5387" spans="1:4" x14ac:dyDescent="0.35">
      <c r="A5387" s="165" t="s">
        <v>104</v>
      </c>
      <c r="B5387" s="165" t="s">
        <v>105</v>
      </c>
      <c r="C5387" s="166">
        <v>45858</v>
      </c>
      <c r="D5387">
        <v>0</v>
      </c>
    </row>
    <row r="5388" spans="1:4" x14ac:dyDescent="0.35">
      <c r="A5388" s="165" t="s">
        <v>104</v>
      </c>
      <c r="B5388" s="165" t="s">
        <v>105</v>
      </c>
      <c r="C5388" s="166">
        <v>45889</v>
      </c>
      <c r="D5388">
        <v>0</v>
      </c>
    </row>
    <row r="5389" spans="1:4" x14ac:dyDescent="0.35">
      <c r="A5389" s="165" t="s">
        <v>104</v>
      </c>
      <c r="B5389" s="165" t="s">
        <v>105</v>
      </c>
      <c r="C5389" s="166">
        <v>45920</v>
      </c>
      <c r="D5389">
        <v>0</v>
      </c>
    </row>
    <row r="5390" spans="1:4" x14ac:dyDescent="0.35">
      <c r="A5390" s="165" t="s">
        <v>104</v>
      </c>
      <c r="B5390" s="165" t="s">
        <v>105</v>
      </c>
      <c r="C5390" s="166">
        <v>45950</v>
      </c>
      <c r="D5390">
        <v>0</v>
      </c>
    </row>
    <row r="5391" spans="1:4" x14ac:dyDescent="0.35">
      <c r="A5391" s="165" t="s">
        <v>104</v>
      </c>
      <c r="B5391" s="165" t="s">
        <v>105</v>
      </c>
      <c r="C5391" s="166">
        <v>45981</v>
      </c>
      <c r="D5391">
        <v>0</v>
      </c>
    </row>
    <row r="5392" spans="1:4" x14ac:dyDescent="0.35">
      <c r="A5392" s="165" t="s">
        <v>104</v>
      </c>
      <c r="B5392" s="165" t="s">
        <v>105</v>
      </c>
      <c r="C5392" s="166">
        <v>46011</v>
      </c>
      <c r="D5392">
        <v>0</v>
      </c>
    </row>
    <row r="5393" spans="1:4" x14ac:dyDescent="0.35">
      <c r="A5393" s="165" t="s">
        <v>104</v>
      </c>
      <c r="B5393" s="165" t="s">
        <v>105</v>
      </c>
      <c r="C5393" s="166">
        <v>45678</v>
      </c>
      <c r="D5393">
        <v>0</v>
      </c>
    </row>
    <row r="5394" spans="1:4" x14ac:dyDescent="0.35">
      <c r="A5394" s="165" t="s">
        <v>104</v>
      </c>
      <c r="B5394" s="165" t="s">
        <v>105</v>
      </c>
      <c r="C5394" s="166">
        <v>45709</v>
      </c>
      <c r="D5394">
        <v>0</v>
      </c>
    </row>
    <row r="5395" spans="1:4" x14ac:dyDescent="0.35">
      <c r="A5395" s="165" t="s">
        <v>104</v>
      </c>
      <c r="B5395" s="165" t="s">
        <v>105</v>
      </c>
      <c r="C5395" s="166">
        <v>45737</v>
      </c>
      <c r="D5395">
        <v>0</v>
      </c>
    </row>
    <row r="5396" spans="1:4" x14ac:dyDescent="0.35">
      <c r="A5396" s="165" t="s">
        <v>104</v>
      </c>
      <c r="B5396" s="165" t="s">
        <v>105</v>
      </c>
      <c r="C5396" s="166">
        <v>45768</v>
      </c>
      <c r="D5396">
        <v>0</v>
      </c>
    </row>
    <row r="5397" spans="1:4" x14ac:dyDescent="0.35">
      <c r="A5397" s="165" t="s">
        <v>104</v>
      </c>
      <c r="B5397" s="165" t="s">
        <v>105</v>
      </c>
      <c r="C5397" s="166">
        <v>45798</v>
      </c>
      <c r="D5397">
        <v>0</v>
      </c>
    </row>
    <row r="5398" spans="1:4" x14ac:dyDescent="0.35">
      <c r="A5398" s="165" t="s">
        <v>104</v>
      </c>
      <c r="B5398" s="165" t="s">
        <v>105</v>
      </c>
      <c r="C5398" s="166">
        <v>45829</v>
      </c>
      <c r="D5398">
        <v>0</v>
      </c>
    </row>
    <row r="5399" spans="1:4" x14ac:dyDescent="0.35">
      <c r="A5399" s="165" t="s">
        <v>104</v>
      </c>
      <c r="B5399" s="165" t="s">
        <v>105</v>
      </c>
      <c r="C5399" s="166">
        <v>45859</v>
      </c>
      <c r="D5399">
        <v>0</v>
      </c>
    </row>
    <row r="5400" spans="1:4" x14ac:dyDescent="0.35">
      <c r="A5400" s="165" t="s">
        <v>104</v>
      </c>
      <c r="B5400" s="165" t="s">
        <v>105</v>
      </c>
      <c r="C5400" s="166">
        <v>45890</v>
      </c>
      <c r="D5400">
        <v>0</v>
      </c>
    </row>
    <row r="5401" spans="1:4" x14ac:dyDescent="0.35">
      <c r="A5401" s="165" t="s">
        <v>104</v>
      </c>
      <c r="B5401" s="165" t="s">
        <v>105</v>
      </c>
      <c r="C5401" s="166">
        <v>45921</v>
      </c>
      <c r="D5401">
        <v>0</v>
      </c>
    </row>
    <row r="5402" spans="1:4" x14ac:dyDescent="0.35">
      <c r="A5402" s="165" t="s">
        <v>104</v>
      </c>
      <c r="B5402" s="165" t="s">
        <v>105</v>
      </c>
      <c r="C5402" s="166">
        <v>45951</v>
      </c>
      <c r="D5402">
        <v>0</v>
      </c>
    </row>
    <row r="5403" spans="1:4" x14ac:dyDescent="0.35">
      <c r="A5403" s="165" t="s">
        <v>104</v>
      </c>
      <c r="B5403" s="165" t="s">
        <v>105</v>
      </c>
      <c r="C5403" s="166">
        <v>45991</v>
      </c>
      <c r="D5403">
        <v>0</v>
      </c>
    </row>
    <row r="5404" spans="1:4" x14ac:dyDescent="0.35">
      <c r="A5404" s="165" t="s">
        <v>104</v>
      </c>
      <c r="B5404" s="165" t="s">
        <v>105</v>
      </c>
      <c r="C5404" s="166">
        <v>46022</v>
      </c>
      <c r="D5404">
        <v>0</v>
      </c>
    </row>
    <row r="5405" spans="1:4" x14ac:dyDescent="0.35">
      <c r="A5405" s="165" t="s">
        <v>104</v>
      </c>
      <c r="B5405" s="165" t="s">
        <v>105</v>
      </c>
      <c r="C5405" s="166">
        <v>45679</v>
      </c>
      <c r="D5405">
        <v>0</v>
      </c>
    </row>
    <row r="5406" spans="1:4" x14ac:dyDescent="0.35">
      <c r="A5406" s="165" t="s">
        <v>104</v>
      </c>
      <c r="B5406" s="165" t="s">
        <v>105</v>
      </c>
      <c r="C5406" s="166">
        <v>45710</v>
      </c>
      <c r="D5406">
        <v>0</v>
      </c>
    </row>
    <row r="5407" spans="1:4" x14ac:dyDescent="0.35">
      <c r="A5407" s="165" t="s">
        <v>104</v>
      </c>
      <c r="B5407" s="165" t="s">
        <v>105</v>
      </c>
      <c r="C5407" s="166">
        <v>45738</v>
      </c>
      <c r="D5407">
        <v>0.01</v>
      </c>
    </row>
    <row r="5408" spans="1:4" x14ac:dyDescent="0.35">
      <c r="A5408" s="165" t="s">
        <v>104</v>
      </c>
      <c r="B5408" s="165" t="s">
        <v>105</v>
      </c>
      <c r="C5408" s="166">
        <v>45769</v>
      </c>
      <c r="D5408">
        <v>0</v>
      </c>
    </row>
    <row r="5409" spans="1:4" x14ac:dyDescent="0.35">
      <c r="A5409" s="165" t="s">
        <v>104</v>
      </c>
      <c r="B5409" s="165" t="s">
        <v>105</v>
      </c>
      <c r="C5409" s="166">
        <v>45799</v>
      </c>
      <c r="D5409">
        <v>0</v>
      </c>
    </row>
    <row r="5410" spans="1:4" x14ac:dyDescent="0.35">
      <c r="A5410" s="165" t="s">
        <v>104</v>
      </c>
      <c r="B5410" s="165" t="s">
        <v>105</v>
      </c>
      <c r="C5410" s="166">
        <v>45830</v>
      </c>
      <c r="D5410">
        <v>0</v>
      </c>
    </row>
    <row r="5411" spans="1:4" x14ac:dyDescent="0.35">
      <c r="A5411" s="165" t="s">
        <v>104</v>
      </c>
      <c r="B5411" s="165" t="s">
        <v>105</v>
      </c>
      <c r="C5411" s="166">
        <v>45860</v>
      </c>
      <c r="D5411">
        <v>0</v>
      </c>
    </row>
    <row r="5412" spans="1:4" x14ac:dyDescent="0.35">
      <c r="A5412" s="165" t="s">
        <v>104</v>
      </c>
      <c r="B5412" s="165" t="s">
        <v>105</v>
      </c>
      <c r="C5412" s="166">
        <v>45891</v>
      </c>
      <c r="D5412">
        <v>0</v>
      </c>
    </row>
    <row r="5413" spans="1:4" x14ac:dyDescent="0.35">
      <c r="A5413" s="165" t="s">
        <v>104</v>
      </c>
      <c r="B5413" s="165" t="s">
        <v>105</v>
      </c>
      <c r="C5413" s="166">
        <v>45922</v>
      </c>
      <c r="D5413">
        <v>0</v>
      </c>
    </row>
    <row r="5414" spans="1:4" x14ac:dyDescent="0.35">
      <c r="A5414" s="165" t="s">
        <v>104</v>
      </c>
      <c r="B5414" s="165" t="s">
        <v>105</v>
      </c>
      <c r="C5414" s="166">
        <v>45952</v>
      </c>
      <c r="D5414">
        <v>0</v>
      </c>
    </row>
    <row r="5415" spans="1:4" x14ac:dyDescent="0.35">
      <c r="A5415" s="165" t="s">
        <v>104</v>
      </c>
      <c r="B5415" s="165" t="s">
        <v>105</v>
      </c>
      <c r="C5415" s="166">
        <v>45983</v>
      </c>
      <c r="D5415">
        <v>0</v>
      </c>
    </row>
    <row r="5416" spans="1:4" x14ac:dyDescent="0.35">
      <c r="A5416" s="165" t="s">
        <v>104</v>
      </c>
      <c r="B5416" s="165" t="s">
        <v>105</v>
      </c>
      <c r="C5416" s="166">
        <v>46013</v>
      </c>
      <c r="D5416">
        <v>0</v>
      </c>
    </row>
    <row r="5417" spans="1:4" x14ac:dyDescent="0.35">
      <c r="A5417" s="165" t="s">
        <v>104</v>
      </c>
      <c r="B5417" s="165" t="s">
        <v>105</v>
      </c>
      <c r="C5417" s="166">
        <v>45680</v>
      </c>
      <c r="D5417">
        <v>0</v>
      </c>
    </row>
    <row r="5418" spans="1:4" x14ac:dyDescent="0.35">
      <c r="A5418" s="165" t="s">
        <v>104</v>
      </c>
      <c r="B5418" s="165" t="s">
        <v>105</v>
      </c>
      <c r="C5418" s="166">
        <v>45711</v>
      </c>
      <c r="D5418">
        <v>0</v>
      </c>
    </row>
    <row r="5419" spans="1:4" x14ac:dyDescent="0.35">
      <c r="A5419" s="165" t="s">
        <v>104</v>
      </c>
      <c r="B5419" s="165" t="s">
        <v>105</v>
      </c>
      <c r="C5419" s="166">
        <v>45739</v>
      </c>
      <c r="D5419">
        <v>0</v>
      </c>
    </row>
    <row r="5420" spans="1:4" x14ac:dyDescent="0.35">
      <c r="A5420" s="165" t="s">
        <v>104</v>
      </c>
      <c r="B5420" s="165" t="s">
        <v>105</v>
      </c>
      <c r="C5420" s="166">
        <v>45770</v>
      </c>
      <c r="D5420">
        <v>0</v>
      </c>
    </row>
    <row r="5421" spans="1:4" x14ac:dyDescent="0.35">
      <c r="A5421" s="165" t="s">
        <v>104</v>
      </c>
      <c r="B5421" s="165" t="s">
        <v>105</v>
      </c>
      <c r="C5421" s="166">
        <v>45800</v>
      </c>
      <c r="D5421">
        <v>0</v>
      </c>
    </row>
    <row r="5422" spans="1:4" x14ac:dyDescent="0.35">
      <c r="A5422" s="165" t="s">
        <v>104</v>
      </c>
      <c r="B5422" s="165" t="s">
        <v>105</v>
      </c>
      <c r="C5422" s="166">
        <v>45831</v>
      </c>
      <c r="D5422">
        <v>0</v>
      </c>
    </row>
    <row r="5423" spans="1:4" x14ac:dyDescent="0.35">
      <c r="A5423" s="165" t="s">
        <v>104</v>
      </c>
      <c r="B5423" s="165" t="s">
        <v>105</v>
      </c>
      <c r="C5423" s="166">
        <v>45861</v>
      </c>
      <c r="D5423">
        <v>0</v>
      </c>
    </row>
    <row r="5424" spans="1:4" x14ac:dyDescent="0.35">
      <c r="A5424" s="165" t="s">
        <v>104</v>
      </c>
      <c r="B5424" s="165" t="s">
        <v>105</v>
      </c>
      <c r="C5424" s="166">
        <v>45892</v>
      </c>
      <c r="D5424">
        <v>0</v>
      </c>
    </row>
    <row r="5425" spans="1:4" x14ac:dyDescent="0.35">
      <c r="A5425" s="165" t="s">
        <v>104</v>
      </c>
      <c r="B5425" s="165" t="s">
        <v>105</v>
      </c>
      <c r="C5425" s="166">
        <v>45923</v>
      </c>
      <c r="D5425">
        <v>0</v>
      </c>
    </row>
    <row r="5426" spans="1:4" x14ac:dyDescent="0.35">
      <c r="A5426" s="165" t="s">
        <v>104</v>
      </c>
      <c r="B5426" s="165" t="s">
        <v>105</v>
      </c>
      <c r="C5426" s="166">
        <v>45953</v>
      </c>
      <c r="D5426">
        <v>0</v>
      </c>
    </row>
    <row r="5427" spans="1:4" x14ac:dyDescent="0.35">
      <c r="A5427" s="165" t="s">
        <v>104</v>
      </c>
      <c r="B5427" s="165" t="s">
        <v>105</v>
      </c>
      <c r="C5427" s="166">
        <v>45984</v>
      </c>
      <c r="D5427">
        <v>0</v>
      </c>
    </row>
    <row r="5428" spans="1:4" x14ac:dyDescent="0.35">
      <c r="A5428" s="165" t="s">
        <v>104</v>
      </c>
      <c r="B5428" s="165" t="s">
        <v>105</v>
      </c>
      <c r="C5428" s="166">
        <v>46014</v>
      </c>
      <c r="D5428">
        <v>0</v>
      </c>
    </row>
    <row r="5429" spans="1:4" x14ac:dyDescent="0.35">
      <c r="A5429" s="165" t="s">
        <v>104</v>
      </c>
      <c r="B5429" s="165" t="s">
        <v>105</v>
      </c>
      <c r="C5429" s="166">
        <v>45681</v>
      </c>
      <c r="D5429">
        <v>0</v>
      </c>
    </row>
    <row r="5430" spans="1:4" x14ac:dyDescent="0.35">
      <c r="A5430" s="165" t="s">
        <v>104</v>
      </c>
      <c r="B5430" s="165" t="s">
        <v>105</v>
      </c>
      <c r="C5430" s="166">
        <v>45712</v>
      </c>
      <c r="D5430">
        <v>0</v>
      </c>
    </row>
    <row r="5431" spans="1:4" x14ac:dyDescent="0.35">
      <c r="A5431" s="165" t="s">
        <v>104</v>
      </c>
      <c r="B5431" s="165" t="s">
        <v>105</v>
      </c>
      <c r="C5431" s="166">
        <v>45740</v>
      </c>
      <c r="D5431">
        <v>0</v>
      </c>
    </row>
    <row r="5432" spans="1:4" x14ac:dyDescent="0.35">
      <c r="A5432" s="165" t="s">
        <v>104</v>
      </c>
      <c r="B5432" s="165" t="s">
        <v>105</v>
      </c>
      <c r="C5432" s="166">
        <v>45771</v>
      </c>
      <c r="D5432">
        <v>0</v>
      </c>
    </row>
    <row r="5433" spans="1:4" x14ac:dyDescent="0.35">
      <c r="A5433" s="165" t="s">
        <v>104</v>
      </c>
      <c r="B5433" s="165" t="s">
        <v>105</v>
      </c>
      <c r="C5433" s="166">
        <v>45801</v>
      </c>
      <c r="D5433">
        <v>0</v>
      </c>
    </row>
    <row r="5434" spans="1:4" x14ac:dyDescent="0.35">
      <c r="A5434" s="165" t="s">
        <v>104</v>
      </c>
      <c r="B5434" s="165" t="s">
        <v>105</v>
      </c>
      <c r="C5434" s="166">
        <v>45832</v>
      </c>
      <c r="D5434">
        <v>0</v>
      </c>
    </row>
    <row r="5435" spans="1:4" x14ac:dyDescent="0.35">
      <c r="A5435" s="165" t="s">
        <v>104</v>
      </c>
      <c r="B5435" s="165" t="s">
        <v>105</v>
      </c>
      <c r="C5435" s="166">
        <v>45862</v>
      </c>
      <c r="D5435">
        <v>0</v>
      </c>
    </row>
    <row r="5436" spans="1:4" x14ac:dyDescent="0.35">
      <c r="A5436" s="165" t="s">
        <v>104</v>
      </c>
      <c r="B5436" s="165" t="s">
        <v>105</v>
      </c>
      <c r="C5436" s="166">
        <v>45893</v>
      </c>
      <c r="D5436">
        <v>0</v>
      </c>
    </row>
    <row r="5437" spans="1:4" x14ac:dyDescent="0.35">
      <c r="A5437" s="165" t="s">
        <v>104</v>
      </c>
      <c r="B5437" s="165" t="s">
        <v>105</v>
      </c>
      <c r="C5437" s="166">
        <v>45924</v>
      </c>
      <c r="D5437">
        <v>0</v>
      </c>
    </row>
    <row r="5438" spans="1:4" x14ac:dyDescent="0.35">
      <c r="A5438" s="165" t="s">
        <v>104</v>
      </c>
      <c r="B5438" s="165" t="s">
        <v>105</v>
      </c>
      <c r="C5438" s="166">
        <v>45954</v>
      </c>
      <c r="D5438">
        <v>0</v>
      </c>
    </row>
    <row r="5439" spans="1:4" x14ac:dyDescent="0.35">
      <c r="A5439" s="165" t="s">
        <v>104</v>
      </c>
      <c r="B5439" s="165" t="s">
        <v>105</v>
      </c>
      <c r="C5439" s="166">
        <v>45985</v>
      </c>
      <c r="D5439">
        <v>0</v>
      </c>
    </row>
    <row r="5440" spans="1:4" x14ac:dyDescent="0.35">
      <c r="A5440" s="165" t="s">
        <v>104</v>
      </c>
      <c r="B5440" s="165" t="s">
        <v>105</v>
      </c>
      <c r="C5440" s="166">
        <v>46015</v>
      </c>
      <c r="D5440">
        <v>0</v>
      </c>
    </row>
    <row r="5441" spans="1:4" x14ac:dyDescent="0.35">
      <c r="A5441" s="165" t="s">
        <v>104</v>
      </c>
      <c r="B5441" s="165" t="s">
        <v>105</v>
      </c>
      <c r="C5441" s="166">
        <v>45682</v>
      </c>
      <c r="D5441">
        <v>0</v>
      </c>
    </row>
    <row r="5442" spans="1:4" x14ac:dyDescent="0.35">
      <c r="A5442" s="165" t="s">
        <v>104</v>
      </c>
      <c r="B5442" s="165" t="s">
        <v>105</v>
      </c>
      <c r="C5442" s="166">
        <v>45713</v>
      </c>
      <c r="D5442">
        <v>0</v>
      </c>
    </row>
    <row r="5443" spans="1:4" x14ac:dyDescent="0.35">
      <c r="A5443" s="165" t="s">
        <v>104</v>
      </c>
      <c r="B5443" s="165" t="s">
        <v>105</v>
      </c>
      <c r="C5443" s="166">
        <v>45741</v>
      </c>
      <c r="D5443">
        <v>0</v>
      </c>
    </row>
    <row r="5444" spans="1:4" x14ac:dyDescent="0.35">
      <c r="A5444" s="165" t="s">
        <v>104</v>
      </c>
      <c r="B5444" s="165" t="s">
        <v>105</v>
      </c>
      <c r="C5444" s="166">
        <v>45772</v>
      </c>
      <c r="D5444">
        <v>0</v>
      </c>
    </row>
    <row r="5445" spans="1:4" x14ac:dyDescent="0.35">
      <c r="A5445" s="165" t="s">
        <v>104</v>
      </c>
      <c r="B5445" s="165" t="s">
        <v>105</v>
      </c>
      <c r="C5445" s="166">
        <v>45802</v>
      </c>
      <c r="D5445">
        <v>0</v>
      </c>
    </row>
    <row r="5446" spans="1:4" x14ac:dyDescent="0.35">
      <c r="A5446" s="165" t="s">
        <v>104</v>
      </c>
      <c r="B5446" s="165" t="s">
        <v>105</v>
      </c>
      <c r="C5446" s="166">
        <v>45833</v>
      </c>
      <c r="D5446">
        <v>0</v>
      </c>
    </row>
    <row r="5447" spans="1:4" x14ac:dyDescent="0.35">
      <c r="A5447" s="165" t="s">
        <v>104</v>
      </c>
      <c r="B5447" s="165" t="s">
        <v>105</v>
      </c>
      <c r="C5447" s="166">
        <v>45863</v>
      </c>
      <c r="D5447">
        <v>0</v>
      </c>
    </row>
    <row r="5448" spans="1:4" x14ac:dyDescent="0.35">
      <c r="A5448" s="165" t="s">
        <v>104</v>
      </c>
      <c r="B5448" s="165" t="s">
        <v>105</v>
      </c>
      <c r="C5448" s="166">
        <v>45894</v>
      </c>
      <c r="D5448">
        <v>0</v>
      </c>
    </row>
    <row r="5449" spans="1:4" x14ac:dyDescent="0.35">
      <c r="A5449" s="165" t="s">
        <v>104</v>
      </c>
      <c r="B5449" s="165" t="s">
        <v>105</v>
      </c>
      <c r="C5449" s="166">
        <v>45925</v>
      </c>
      <c r="D5449">
        <v>0</v>
      </c>
    </row>
    <row r="5450" spans="1:4" x14ac:dyDescent="0.35">
      <c r="A5450" s="165" t="s">
        <v>104</v>
      </c>
      <c r="B5450" s="165" t="s">
        <v>105</v>
      </c>
      <c r="C5450" s="166">
        <v>45955</v>
      </c>
      <c r="D5450">
        <v>0</v>
      </c>
    </row>
    <row r="5451" spans="1:4" x14ac:dyDescent="0.35">
      <c r="A5451" s="165" t="s">
        <v>104</v>
      </c>
      <c r="B5451" s="165" t="s">
        <v>105</v>
      </c>
      <c r="C5451" s="166">
        <v>45986</v>
      </c>
      <c r="D5451">
        <v>0</v>
      </c>
    </row>
    <row r="5452" spans="1:4" x14ac:dyDescent="0.35">
      <c r="A5452" s="165" t="s">
        <v>104</v>
      </c>
      <c r="B5452" s="165" t="s">
        <v>105</v>
      </c>
      <c r="C5452" s="166">
        <v>46016</v>
      </c>
      <c r="D5452">
        <v>0</v>
      </c>
    </row>
    <row r="5453" spans="1:4" x14ac:dyDescent="0.35">
      <c r="A5453" s="165" t="s">
        <v>104</v>
      </c>
      <c r="B5453" s="165" t="s">
        <v>105</v>
      </c>
      <c r="C5453" s="166">
        <v>45683</v>
      </c>
      <c r="D5453">
        <v>0</v>
      </c>
    </row>
    <row r="5454" spans="1:4" x14ac:dyDescent="0.35">
      <c r="A5454" s="165" t="s">
        <v>104</v>
      </c>
      <c r="B5454" s="165" t="s">
        <v>105</v>
      </c>
      <c r="C5454" s="166">
        <v>45714</v>
      </c>
      <c r="D5454">
        <v>0</v>
      </c>
    </row>
    <row r="5455" spans="1:4" x14ac:dyDescent="0.35">
      <c r="A5455" s="165" t="s">
        <v>104</v>
      </c>
      <c r="B5455" s="165" t="s">
        <v>105</v>
      </c>
      <c r="C5455" s="166">
        <v>45742</v>
      </c>
      <c r="D5455">
        <v>0</v>
      </c>
    </row>
    <row r="5456" spans="1:4" x14ac:dyDescent="0.35">
      <c r="A5456" s="165" t="s">
        <v>104</v>
      </c>
      <c r="B5456" s="165" t="s">
        <v>105</v>
      </c>
      <c r="C5456" s="166">
        <v>45773</v>
      </c>
      <c r="D5456">
        <v>0</v>
      </c>
    </row>
    <row r="5457" spans="1:4" x14ac:dyDescent="0.35">
      <c r="A5457" s="165" t="s">
        <v>104</v>
      </c>
      <c r="B5457" s="165" t="s">
        <v>105</v>
      </c>
      <c r="C5457" s="166">
        <v>45803</v>
      </c>
      <c r="D5457">
        <v>0</v>
      </c>
    </row>
    <row r="5458" spans="1:4" x14ac:dyDescent="0.35">
      <c r="A5458" s="165" t="s">
        <v>104</v>
      </c>
      <c r="B5458" s="165" t="s">
        <v>105</v>
      </c>
      <c r="C5458" s="166">
        <v>45834</v>
      </c>
      <c r="D5458">
        <v>0</v>
      </c>
    </row>
    <row r="5459" spans="1:4" x14ac:dyDescent="0.35">
      <c r="A5459" s="165" t="s">
        <v>104</v>
      </c>
      <c r="B5459" s="165" t="s">
        <v>105</v>
      </c>
      <c r="C5459" s="166">
        <v>45864</v>
      </c>
      <c r="D5459">
        <v>0</v>
      </c>
    </row>
    <row r="5460" spans="1:4" x14ac:dyDescent="0.35">
      <c r="A5460" s="165" t="s">
        <v>104</v>
      </c>
      <c r="B5460" s="165" t="s">
        <v>105</v>
      </c>
      <c r="C5460" s="166">
        <v>45895</v>
      </c>
      <c r="D5460">
        <v>0</v>
      </c>
    </row>
    <row r="5461" spans="1:4" x14ac:dyDescent="0.35">
      <c r="A5461" s="165" t="s">
        <v>104</v>
      </c>
      <c r="B5461" s="165" t="s">
        <v>105</v>
      </c>
      <c r="C5461" s="166">
        <v>45926</v>
      </c>
      <c r="D5461">
        <v>0</v>
      </c>
    </row>
    <row r="5462" spans="1:4" x14ac:dyDescent="0.35">
      <c r="A5462" s="165" t="s">
        <v>104</v>
      </c>
      <c r="B5462" s="165" t="s">
        <v>105</v>
      </c>
      <c r="C5462" s="166">
        <v>45956</v>
      </c>
      <c r="D5462">
        <v>0</v>
      </c>
    </row>
    <row r="5463" spans="1:4" x14ac:dyDescent="0.35">
      <c r="A5463" s="165" t="s">
        <v>104</v>
      </c>
      <c r="B5463" s="165" t="s">
        <v>105</v>
      </c>
      <c r="C5463" s="166">
        <v>45987</v>
      </c>
      <c r="D5463">
        <v>0</v>
      </c>
    </row>
    <row r="5464" spans="1:4" x14ac:dyDescent="0.35">
      <c r="A5464" s="165" t="s">
        <v>104</v>
      </c>
      <c r="B5464" s="165" t="s">
        <v>105</v>
      </c>
      <c r="C5464" s="166">
        <v>46017</v>
      </c>
      <c r="D5464">
        <v>0</v>
      </c>
    </row>
    <row r="5465" spans="1:4" x14ac:dyDescent="0.35">
      <c r="A5465" s="165" t="s">
        <v>104</v>
      </c>
      <c r="B5465" s="165" t="s">
        <v>105</v>
      </c>
      <c r="C5465" s="166">
        <v>45684</v>
      </c>
      <c r="D5465">
        <v>0</v>
      </c>
    </row>
    <row r="5466" spans="1:4" x14ac:dyDescent="0.35">
      <c r="A5466" s="165" t="s">
        <v>104</v>
      </c>
      <c r="B5466" s="165" t="s">
        <v>105</v>
      </c>
      <c r="C5466" s="166">
        <v>45715</v>
      </c>
      <c r="D5466">
        <v>0</v>
      </c>
    </row>
    <row r="5467" spans="1:4" x14ac:dyDescent="0.35">
      <c r="A5467" s="165" t="s">
        <v>104</v>
      </c>
      <c r="B5467" s="165" t="s">
        <v>105</v>
      </c>
      <c r="C5467" s="166">
        <v>45743</v>
      </c>
      <c r="D5467">
        <v>0</v>
      </c>
    </row>
    <row r="5468" spans="1:4" x14ac:dyDescent="0.35">
      <c r="A5468" s="165" t="s">
        <v>104</v>
      </c>
      <c r="B5468" s="165" t="s">
        <v>105</v>
      </c>
      <c r="C5468" s="166">
        <v>45774</v>
      </c>
      <c r="D5468">
        <v>0</v>
      </c>
    </row>
    <row r="5469" spans="1:4" x14ac:dyDescent="0.35">
      <c r="A5469" s="165" t="s">
        <v>104</v>
      </c>
      <c r="B5469" s="165" t="s">
        <v>105</v>
      </c>
      <c r="C5469" s="166">
        <v>45804</v>
      </c>
      <c r="D5469">
        <v>0</v>
      </c>
    </row>
    <row r="5470" spans="1:4" x14ac:dyDescent="0.35">
      <c r="A5470" s="165" t="s">
        <v>104</v>
      </c>
      <c r="B5470" s="165" t="s">
        <v>105</v>
      </c>
      <c r="C5470" s="166">
        <v>45835</v>
      </c>
      <c r="D5470">
        <v>0</v>
      </c>
    </row>
    <row r="5471" spans="1:4" x14ac:dyDescent="0.35">
      <c r="A5471" s="165" t="s">
        <v>104</v>
      </c>
      <c r="B5471" s="165" t="s">
        <v>105</v>
      </c>
      <c r="C5471" s="166">
        <v>45865</v>
      </c>
      <c r="D5471">
        <v>0</v>
      </c>
    </row>
    <row r="5472" spans="1:4" x14ac:dyDescent="0.35">
      <c r="A5472" s="165" t="s">
        <v>104</v>
      </c>
      <c r="B5472" s="165" t="s">
        <v>105</v>
      </c>
      <c r="C5472" s="166">
        <v>45896</v>
      </c>
      <c r="D5472">
        <v>0</v>
      </c>
    </row>
    <row r="5473" spans="1:4" x14ac:dyDescent="0.35">
      <c r="A5473" s="165" t="s">
        <v>104</v>
      </c>
      <c r="B5473" s="165" t="s">
        <v>105</v>
      </c>
      <c r="C5473" s="166">
        <v>45927</v>
      </c>
      <c r="D5473">
        <v>0</v>
      </c>
    </row>
    <row r="5474" spans="1:4" x14ac:dyDescent="0.35">
      <c r="A5474" s="165" t="s">
        <v>104</v>
      </c>
      <c r="B5474" s="165" t="s">
        <v>105</v>
      </c>
      <c r="C5474" s="166">
        <v>45957</v>
      </c>
      <c r="D5474">
        <v>0</v>
      </c>
    </row>
    <row r="5475" spans="1:4" x14ac:dyDescent="0.35">
      <c r="A5475" s="165" t="s">
        <v>104</v>
      </c>
      <c r="B5475" s="165" t="s">
        <v>105</v>
      </c>
      <c r="C5475" s="166">
        <v>45988</v>
      </c>
      <c r="D5475">
        <v>0</v>
      </c>
    </row>
    <row r="5476" spans="1:4" x14ac:dyDescent="0.35">
      <c r="A5476" s="165" t="s">
        <v>104</v>
      </c>
      <c r="B5476" s="165" t="s">
        <v>105</v>
      </c>
      <c r="C5476" s="166">
        <v>46018</v>
      </c>
      <c r="D5476">
        <v>0</v>
      </c>
    </row>
    <row r="5477" spans="1:4" x14ac:dyDescent="0.35">
      <c r="A5477" s="165" t="s">
        <v>106</v>
      </c>
      <c r="B5477" s="165" t="s">
        <v>107</v>
      </c>
      <c r="C5477" s="166">
        <v>45676</v>
      </c>
      <c r="D5477">
        <v>899.47</v>
      </c>
    </row>
    <row r="5478" spans="1:4" x14ac:dyDescent="0.35">
      <c r="A5478" s="165" t="s">
        <v>106</v>
      </c>
      <c r="B5478" s="165" t="s">
        <v>107</v>
      </c>
      <c r="C5478" s="166">
        <v>45707</v>
      </c>
      <c r="D5478">
        <v>826.88</v>
      </c>
    </row>
    <row r="5479" spans="1:4" x14ac:dyDescent="0.35">
      <c r="A5479" s="165" t="s">
        <v>106</v>
      </c>
      <c r="B5479" s="165" t="s">
        <v>107</v>
      </c>
      <c r="C5479" s="166">
        <v>45735</v>
      </c>
      <c r="D5479">
        <v>878.75</v>
      </c>
    </row>
    <row r="5480" spans="1:4" x14ac:dyDescent="0.35">
      <c r="A5480" s="165" t="s">
        <v>106</v>
      </c>
      <c r="B5480" s="165" t="s">
        <v>107</v>
      </c>
      <c r="C5480" s="166">
        <v>45766</v>
      </c>
      <c r="D5480">
        <v>503.61</v>
      </c>
    </row>
    <row r="5481" spans="1:4" x14ac:dyDescent="0.35">
      <c r="A5481" s="165" t="s">
        <v>106</v>
      </c>
      <c r="B5481" s="165" t="s">
        <v>107</v>
      </c>
      <c r="C5481" s="166">
        <v>45796</v>
      </c>
      <c r="D5481">
        <v>725.57</v>
      </c>
    </row>
    <row r="5482" spans="1:4" x14ac:dyDescent="0.35">
      <c r="A5482" s="165" t="s">
        <v>106</v>
      </c>
      <c r="B5482" s="165" t="s">
        <v>107</v>
      </c>
      <c r="C5482" s="166">
        <v>45827</v>
      </c>
      <c r="D5482">
        <v>350.38</v>
      </c>
    </row>
    <row r="5483" spans="1:4" x14ac:dyDescent="0.35">
      <c r="A5483" s="165" t="s">
        <v>106</v>
      </c>
      <c r="B5483" s="165" t="s">
        <v>107</v>
      </c>
      <c r="C5483" s="166">
        <v>45857</v>
      </c>
      <c r="D5483">
        <v>510.15</v>
      </c>
    </row>
    <row r="5484" spans="1:4" x14ac:dyDescent="0.35">
      <c r="A5484" s="165" t="s">
        <v>106</v>
      </c>
      <c r="B5484" s="165" t="s">
        <v>107</v>
      </c>
      <c r="C5484" s="166">
        <v>45888</v>
      </c>
      <c r="D5484">
        <v>650.30000000000007</v>
      </c>
    </row>
    <row r="5485" spans="1:4" x14ac:dyDescent="0.35">
      <c r="A5485" s="165" t="s">
        <v>106</v>
      </c>
      <c r="B5485" s="165" t="s">
        <v>107</v>
      </c>
      <c r="C5485" s="166">
        <v>45919</v>
      </c>
      <c r="D5485">
        <v>164.44</v>
      </c>
    </row>
    <row r="5486" spans="1:4" x14ac:dyDescent="0.35">
      <c r="A5486" s="165" t="s">
        <v>106</v>
      </c>
      <c r="B5486" s="165" t="s">
        <v>107</v>
      </c>
      <c r="C5486" s="166">
        <v>45949</v>
      </c>
      <c r="D5486">
        <v>208.04</v>
      </c>
    </row>
    <row r="5487" spans="1:4" x14ac:dyDescent="0.35">
      <c r="A5487" s="165" t="s">
        <v>106</v>
      </c>
      <c r="B5487" s="165" t="s">
        <v>107</v>
      </c>
      <c r="C5487" s="166">
        <v>45980</v>
      </c>
      <c r="D5487">
        <v>318.91000000000003</v>
      </c>
    </row>
    <row r="5488" spans="1:4" x14ac:dyDescent="0.35">
      <c r="A5488" s="165" t="s">
        <v>106</v>
      </c>
      <c r="B5488" s="165" t="s">
        <v>107</v>
      </c>
      <c r="C5488" s="166">
        <v>46010</v>
      </c>
      <c r="D5488">
        <v>179.39</v>
      </c>
    </row>
    <row r="5489" spans="1:4" x14ac:dyDescent="0.35">
      <c r="A5489" s="165" t="s">
        <v>106</v>
      </c>
      <c r="B5489" s="165" t="s">
        <v>107</v>
      </c>
      <c r="C5489" s="166">
        <v>45677</v>
      </c>
      <c r="D5489">
        <v>73.430000000000007</v>
      </c>
    </row>
    <row r="5490" spans="1:4" x14ac:dyDescent="0.35">
      <c r="A5490" s="165" t="s">
        <v>106</v>
      </c>
      <c r="B5490" s="165" t="s">
        <v>107</v>
      </c>
      <c r="C5490" s="166">
        <v>45708</v>
      </c>
      <c r="D5490">
        <v>43.72</v>
      </c>
    </row>
    <row r="5491" spans="1:4" x14ac:dyDescent="0.35">
      <c r="A5491" s="165" t="s">
        <v>106</v>
      </c>
      <c r="B5491" s="165" t="s">
        <v>107</v>
      </c>
      <c r="C5491" s="166">
        <v>45736</v>
      </c>
      <c r="D5491">
        <v>82.5</v>
      </c>
    </row>
    <row r="5492" spans="1:4" x14ac:dyDescent="0.35">
      <c r="A5492" s="165" t="s">
        <v>106</v>
      </c>
      <c r="B5492" s="165" t="s">
        <v>107</v>
      </c>
      <c r="C5492" s="166">
        <v>45767</v>
      </c>
      <c r="D5492">
        <v>0</v>
      </c>
    </row>
    <row r="5493" spans="1:4" x14ac:dyDescent="0.35">
      <c r="A5493" s="165" t="s">
        <v>106</v>
      </c>
      <c r="B5493" s="165" t="s">
        <v>107</v>
      </c>
      <c r="C5493" s="166">
        <v>45797</v>
      </c>
      <c r="D5493">
        <v>0</v>
      </c>
    </row>
    <row r="5494" spans="1:4" x14ac:dyDescent="0.35">
      <c r="A5494" s="165" t="s">
        <v>106</v>
      </c>
      <c r="B5494" s="165" t="s">
        <v>107</v>
      </c>
      <c r="C5494" s="166">
        <v>45828</v>
      </c>
      <c r="D5494">
        <v>0</v>
      </c>
    </row>
    <row r="5495" spans="1:4" x14ac:dyDescent="0.35">
      <c r="A5495" s="165" t="s">
        <v>106</v>
      </c>
      <c r="B5495" s="165" t="s">
        <v>107</v>
      </c>
      <c r="C5495" s="166">
        <v>45858</v>
      </c>
      <c r="D5495">
        <v>61.869999999999976</v>
      </c>
    </row>
    <row r="5496" spans="1:4" x14ac:dyDescent="0.35">
      <c r="A5496" s="165" t="s">
        <v>106</v>
      </c>
      <c r="B5496" s="165" t="s">
        <v>107</v>
      </c>
      <c r="C5496" s="166">
        <v>45889</v>
      </c>
      <c r="D5496">
        <v>698.78</v>
      </c>
    </row>
    <row r="5497" spans="1:4" x14ac:dyDescent="0.35">
      <c r="A5497" s="165" t="s">
        <v>106</v>
      </c>
      <c r="B5497" s="165" t="s">
        <v>107</v>
      </c>
      <c r="C5497" s="166">
        <v>45920</v>
      </c>
      <c r="D5497">
        <v>270.73</v>
      </c>
    </row>
    <row r="5498" spans="1:4" x14ac:dyDescent="0.35">
      <c r="A5498" s="165" t="s">
        <v>106</v>
      </c>
      <c r="B5498" s="165" t="s">
        <v>107</v>
      </c>
      <c r="C5498" s="166">
        <v>45950</v>
      </c>
      <c r="D5498">
        <v>1004.11</v>
      </c>
    </row>
    <row r="5499" spans="1:4" x14ac:dyDescent="0.35">
      <c r="A5499" s="165" t="s">
        <v>106</v>
      </c>
      <c r="B5499" s="165" t="s">
        <v>107</v>
      </c>
      <c r="C5499" s="166">
        <v>45981</v>
      </c>
      <c r="D5499">
        <v>-357.64</v>
      </c>
    </row>
    <row r="5500" spans="1:4" x14ac:dyDescent="0.35">
      <c r="A5500" s="165" t="s">
        <v>106</v>
      </c>
      <c r="B5500" s="165" t="s">
        <v>107</v>
      </c>
      <c r="C5500" s="166">
        <v>46011</v>
      </c>
      <c r="D5500">
        <v>51.15</v>
      </c>
    </row>
    <row r="5501" spans="1:4" x14ac:dyDescent="0.35">
      <c r="A5501" s="165" t="s">
        <v>106</v>
      </c>
      <c r="B5501" s="165" t="s">
        <v>107</v>
      </c>
      <c r="C5501" s="166">
        <v>45678</v>
      </c>
      <c r="D5501">
        <v>101.67</v>
      </c>
    </row>
    <row r="5502" spans="1:4" x14ac:dyDescent="0.35">
      <c r="A5502" s="165" t="s">
        <v>106</v>
      </c>
      <c r="B5502" s="165" t="s">
        <v>107</v>
      </c>
      <c r="C5502" s="166">
        <v>45709</v>
      </c>
      <c r="D5502">
        <v>497.47</v>
      </c>
    </row>
    <row r="5503" spans="1:4" x14ac:dyDescent="0.35">
      <c r="A5503" s="165" t="s">
        <v>106</v>
      </c>
      <c r="B5503" s="165" t="s">
        <v>107</v>
      </c>
      <c r="C5503" s="166">
        <v>45737</v>
      </c>
      <c r="D5503">
        <v>912.46</v>
      </c>
    </row>
    <row r="5504" spans="1:4" x14ac:dyDescent="0.35">
      <c r="A5504" s="165" t="s">
        <v>106</v>
      </c>
      <c r="B5504" s="165" t="s">
        <v>107</v>
      </c>
      <c r="C5504" s="166">
        <v>45768</v>
      </c>
      <c r="D5504">
        <v>600.61</v>
      </c>
    </row>
    <row r="5505" spans="1:4" x14ac:dyDescent="0.35">
      <c r="A5505" s="165" t="s">
        <v>106</v>
      </c>
      <c r="B5505" s="165" t="s">
        <v>107</v>
      </c>
      <c r="C5505" s="166">
        <v>45798</v>
      </c>
      <c r="D5505">
        <v>870.38</v>
      </c>
    </row>
    <row r="5506" spans="1:4" x14ac:dyDescent="0.35">
      <c r="A5506" s="165" t="s">
        <v>106</v>
      </c>
      <c r="B5506" s="165" t="s">
        <v>107</v>
      </c>
      <c r="C5506" s="166">
        <v>45829</v>
      </c>
      <c r="D5506">
        <v>941.47</v>
      </c>
    </row>
    <row r="5507" spans="1:4" x14ac:dyDescent="0.35">
      <c r="A5507" s="165" t="s">
        <v>106</v>
      </c>
      <c r="B5507" s="165" t="s">
        <v>107</v>
      </c>
      <c r="C5507" s="166">
        <v>45859</v>
      </c>
      <c r="D5507">
        <v>789.54</v>
      </c>
    </row>
    <row r="5508" spans="1:4" x14ac:dyDescent="0.35">
      <c r="A5508" s="165" t="s">
        <v>106</v>
      </c>
      <c r="B5508" s="165" t="s">
        <v>107</v>
      </c>
      <c r="C5508" s="166">
        <v>45890</v>
      </c>
      <c r="D5508">
        <v>704.15</v>
      </c>
    </row>
    <row r="5509" spans="1:4" x14ac:dyDescent="0.35">
      <c r="A5509" s="165" t="s">
        <v>106</v>
      </c>
      <c r="B5509" s="165" t="s">
        <v>107</v>
      </c>
      <c r="C5509" s="166">
        <v>45921</v>
      </c>
      <c r="D5509">
        <v>597.66999999999996</v>
      </c>
    </row>
    <row r="5510" spans="1:4" x14ac:dyDescent="0.35">
      <c r="A5510" s="165" t="s">
        <v>106</v>
      </c>
      <c r="B5510" s="165" t="s">
        <v>107</v>
      </c>
      <c r="C5510" s="166">
        <v>45951</v>
      </c>
      <c r="D5510">
        <v>457.76</v>
      </c>
    </row>
    <row r="5511" spans="1:4" x14ac:dyDescent="0.35">
      <c r="A5511" s="165" t="s">
        <v>106</v>
      </c>
      <c r="B5511" s="165" t="s">
        <v>107</v>
      </c>
      <c r="C5511" s="166">
        <v>45991</v>
      </c>
      <c r="D5511">
        <v>587.39</v>
      </c>
    </row>
    <row r="5512" spans="1:4" x14ac:dyDescent="0.35">
      <c r="A5512" s="165" t="s">
        <v>106</v>
      </c>
      <c r="B5512" s="165" t="s">
        <v>107</v>
      </c>
      <c r="C5512" s="166">
        <v>46022</v>
      </c>
      <c r="D5512">
        <v>757.98</v>
      </c>
    </row>
    <row r="5513" spans="1:4" x14ac:dyDescent="0.35">
      <c r="A5513" s="165" t="s">
        <v>106</v>
      </c>
      <c r="B5513" s="165" t="s">
        <v>107</v>
      </c>
      <c r="C5513" s="166">
        <v>45679</v>
      </c>
      <c r="D5513">
        <v>298.99</v>
      </c>
    </row>
    <row r="5514" spans="1:4" x14ac:dyDescent="0.35">
      <c r="A5514" s="165" t="s">
        <v>106</v>
      </c>
      <c r="B5514" s="165" t="s">
        <v>107</v>
      </c>
      <c r="C5514" s="166">
        <v>45710</v>
      </c>
      <c r="D5514">
        <v>1131.68</v>
      </c>
    </row>
    <row r="5515" spans="1:4" x14ac:dyDescent="0.35">
      <c r="A5515" s="165" t="s">
        <v>106</v>
      </c>
      <c r="B5515" s="165" t="s">
        <v>107</v>
      </c>
      <c r="C5515" s="166">
        <v>45738</v>
      </c>
      <c r="D5515">
        <v>1680.33</v>
      </c>
    </row>
    <row r="5516" spans="1:4" x14ac:dyDescent="0.35">
      <c r="A5516" s="165" t="s">
        <v>106</v>
      </c>
      <c r="B5516" s="165" t="s">
        <v>107</v>
      </c>
      <c r="C5516" s="166">
        <v>45769</v>
      </c>
      <c r="D5516">
        <v>1666.67</v>
      </c>
    </row>
    <row r="5517" spans="1:4" x14ac:dyDescent="0.35">
      <c r="A5517" s="165" t="s">
        <v>106</v>
      </c>
      <c r="B5517" s="165" t="s">
        <v>107</v>
      </c>
      <c r="C5517" s="166">
        <v>45799</v>
      </c>
      <c r="D5517">
        <v>551.73</v>
      </c>
    </row>
    <row r="5518" spans="1:4" x14ac:dyDescent="0.35">
      <c r="A5518" s="165" t="s">
        <v>106</v>
      </c>
      <c r="B5518" s="165" t="s">
        <v>107</v>
      </c>
      <c r="C5518" s="166">
        <v>45830</v>
      </c>
      <c r="D5518">
        <v>672.26</v>
      </c>
    </row>
    <row r="5519" spans="1:4" x14ac:dyDescent="0.35">
      <c r="A5519" s="165" t="s">
        <v>106</v>
      </c>
      <c r="B5519" s="165" t="s">
        <v>107</v>
      </c>
      <c r="C5519" s="166">
        <v>45860</v>
      </c>
      <c r="D5519">
        <v>575.66999999999996</v>
      </c>
    </row>
    <row r="5520" spans="1:4" x14ac:dyDescent="0.35">
      <c r="A5520" s="165" t="s">
        <v>106</v>
      </c>
      <c r="B5520" s="165" t="s">
        <v>107</v>
      </c>
      <c r="C5520" s="166">
        <v>45891</v>
      </c>
      <c r="D5520">
        <v>938.08</v>
      </c>
    </row>
    <row r="5521" spans="1:4" x14ac:dyDescent="0.35">
      <c r="A5521" s="165" t="s">
        <v>106</v>
      </c>
      <c r="B5521" s="165" t="s">
        <v>107</v>
      </c>
      <c r="C5521" s="166">
        <v>45922</v>
      </c>
      <c r="D5521">
        <v>744</v>
      </c>
    </row>
    <row r="5522" spans="1:4" x14ac:dyDescent="0.35">
      <c r="A5522" s="165" t="s">
        <v>106</v>
      </c>
      <c r="B5522" s="165" t="s">
        <v>107</v>
      </c>
      <c r="C5522" s="166">
        <v>45952</v>
      </c>
      <c r="D5522">
        <v>638.35</v>
      </c>
    </row>
    <row r="5523" spans="1:4" x14ac:dyDescent="0.35">
      <c r="A5523" s="165" t="s">
        <v>106</v>
      </c>
      <c r="B5523" s="165" t="s">
        <v>107</v>
      </c>
      <c r="C5523" s="166">
        <v>45983</v>
      </c>
      <c r="D5523">
        <v>242.76</v>
      </c>
    </row>
    <row r="5524" spans="1:4" x14ac:dyDescent="0.35">
      <c r="A5524" s="165" t="s">
        <v>106</v>
      </c>
      <c r="B5524" s="165" t="s">
        <v>107</v>
      </c>
      <c r="C5524" s="166">
        <v>46013</v>
      </c>
      <c r="D5524">
        <v>406.07</v>
      </c>
    </row>
    <row r="5525" spans="1:4" x14ac:dyDescent="0.35">
      <c r="A5525" s="165" t="s">
        <v>106</v>
      </c>
      <c r="B5525" s="165" t="s">
        <v>107</v>
      </c>
      <c r="C5525" s="166">
        <v>45680</v>
      </c>
      <c r="D5525">
        <v>298.52</v>
      </c>
    </row>
    <row r="5526" spans="1:4" x14ac:dyDescent="0.35">
      <c r="A5526" s="165" t="s">
        <v>106</v>
      </c>
      <c r="B5526" s="165" t="s">
        <v>107</v>
      </c>
      <c r="C5526" s="166">
        <v>45711</v>
      </c>
      <c r="D5526">
        <v>230.86</v>
      </c>
    </row>
    <row r="5527" spans="1:4" x14ac:dyDescent="0.35">
      <c r="A5527" s="165" t="s">
        <v>106</v>
      </c>
      <c r="B5527" s="165" t="s">
        <v>107</v>
      </c>
      <c r="C5527" s="166">
        <v>45739</v>
      </c>
      <c r="D5527">
        <v>297.38</v>
      </c>
    </row>
    <row r="5528" spans="1:4" x14ac:dyDescent="0.35">
      <c r="A5528" s="165" t="s">
        <v>106</v>
      </c>
      <c r="B5528" s="165" t="s">
        <v>107</v>
      </c>
      <c r="C5528" s="166">
        <v>45770</v>
      </c>
      <c r="D5528">
        <v>378.09</v>
      </c>
    </row>
    <row r="5529" spans="1:4" x14ac:dyDescent="0.35">
      <c r="A5529" s="165" t="s">
        <v>106</v>
      </c>
      <c r="B5529" s="165" t="s">
        <v>107</v>
      </c>
      <c r="C5529" s="166">
        <v>45800</v>
      </c>
      <c r="D5529">
        <v>723.23</v>
      </c>
    </row>
    <row r="5530" spans="1:4" x14ac:dyDescent="0.35">
      <c r="A5530" s="165" t="s">
        <v>106</v>
      </c>
      <c r="B5530" s="165" t="s">
        <v>107</v>
      </c>
      <c r="C5530" s="166">
        <v>45831</v>
      </c>
      <c r="D5530">
        <v>284.45999999999998</v>
      </c>
    </row>
    <row r="5531" spans="1:4" x14ac:dyDescent="0.35">
      <c r="A5531" s="165" t="s">
        <v>106</v>
      </c>
      <c r="B5531" s="165" t="s">
        <v>107</v>
      </c>
      <c r="C5531" s="166">
        <v>45861</v>
      </c>
      <c r="D5531">
        <v>188.2</v>
      </c>
    </row>
    <row r="5532" spans="1:4" x14ac:dyDescent="0.35">
      <c r="A5532" s="165" t="s">
        <v>106</v>
      </c>
      <c r="B5532" s="165" t="s">
        <v>107</v>
      </c>
      <c r="C5532" s="166">
        <v>45892</v>
      </c>
      <c r="D5532">
        <v>482.41</v>
      </c>
    </row>
    <row r="5533" spans="1:4" x14ac:dyDescent="0.35">
      <c r="A5533" s="165" t="s">
        <v>106</v>
      </c>
      <c r="B5533" s="165" t="s">
        <v>107</v>
      </c>
      <c r="C5533" s="166">
        <v>45923</v>
      </c>
      <c r="D5533">
        <v>447.33</v>
      </c>
    </row>
    <row r="5534" spans="1:4" x14ac:dyDescent="0.35">
      <c r="A5534" s="165" t="s">
        <v>106</v>
      </c>
      <c r="B5534" s="165" t="s">
        <v>107</v>
      </c>
      <c r="C5534" s="166">
        <v>45953</v>
      </c>
      <c r="D5534">
        <v>645.21</v>
      </c>
    </row>
    <row r="5535" spans="1:4" x14ac:dyDescent="0.35">
      <c r="A5535" s="165" t="s">
        <v>106</v>
      </c>
      <c r="B5535" s="165" t="s">
        <v>107</v>
      </c>
      <c r="C5535" s="166">
        <v>45984</v>
      </c>
      <c r="D5535">
        <v>409.52</v>
      </c>
    </row>
    <row r="5536" spans="1:4" x14ac:dyDescent="0.35">
      <c r="A5536" s="165" t="s">
        <v>106</v>
      </c>
      <c r="B5536" s="165" t="s">
        <v>107</v>
      </c>
      <c r="C5536" s="166">
        <v>46014</v>
      </c>
      <c r="D5536">
        <v>510.46</v>
      </c>
    </row>
    <row r="5537" spans="1:4" x14ac:dyDescent="0.35">
      <c r="A5537" s="165" t="s">
        <v>106</v>
      </c>
      <c r="B5537" s="165" t="s">
        <v>107</v>
      </c>
      <c r="C5537" s="166">
        <v>45681</v>
      </c>
      <c r="D5537">
        <v>253.37</v>
      </c>
    </row>
    <row r="5538" spans="1:4" x14ac:dyDescent="0.35">
      <c r="A5538" s="165" t="s">
        <v>106</v>
      </c>
      <c r="B5538" s="165" t="s">
        <v>107</v>
      </c>
      <c r="C5538" s="166">
        <v>45712</v>
      </c>
      <c r="D5538">
        <v>277.93</v>
      </c>
    </row>
    <row r="5539" spans="1:4" x14ac:dyDescent="0.35">
      <c r="A5539" s="165" t="s">
        <v>106</v>
      </c>
      <c r="B5539" s="165" t="s">
        <v>107</v>
      </c>
      <c r="C5539" s="166">
        <v>45740</v>
      </c>
      <c r="D5539">
        <v>311.86</v>
      </c>
    </row>
    <row r="5540" spans="1:4" x14ac:dyDescent="0.35">
      <c r="A5540" s="165" t="s">
        <v>106</v>
      </c>
      <c r="B5540" s="165" t="s">
        <v>107</v>
      </c>
      <c r="C5540" s="166">
        <v>45771</v>
      </c>
      <c r="D5540">
        <v>403.13</v>
      </c>
    </row>
    <row r="5541" spans="1:4" x14ac:dyDescent="0.35">
      <c r="A5541" s="165" t="s">
        <v>106</v>
      </c>
      <c r="B5541" s="165" t="s">
        <v>107</v>
      </c>
      <c r="C5541" s="166">
        <v>45801</v>
      </c>
      <c r="D5541">
        <v>322.65000000000003</v>
      </c>
    </row>
    <row r="5542" spans="1:4" x14ac:dyDescent="0.35">
      <c r="A5542" s="165" t="s">
        <v>106</v>
      </c>
      <c r="B5542" s="165" t="s">
        <v>107</v>
      </c>
      <c r="C5542" s="166">
        <v>45832</v>
      </c>
      <c r="D5542">
        <v>239.03</v>
      </c>
    </row>
    <row r="5543" spans="1:4" x14ac:dyDescent="0.35">
      <c r="A5543" s="165" t="s">
        <v>106</v>
      </c>
      <c r="B5543" s="165" t="s">
        <v>107</v>
      </c>
      <c r="C5543" s="166">
        <v>45862</v>
      </c>
      <c r="D5543">
        <v>108.74</v>
      </c>
    </row>
    <row r="5544" spans="1:4" x14ac:dyDescent="0.35">
      <c r="A5544" s="165" t="s">
        <v>106</v>
      </c>
      <c r="B5544" s="165" t="s">
        <v>107</v>
      </c>
      <c r="C5544" s="166">
        <v>45893</v>
      </c>
      <c r="D5544">
        <v>211.67</v>
      </c>
    </row>
    <row r="5545" spans="1:4" x14ac:dyDescent="0.35">
      <c r="A5545" s="165" t="s">
        <v>106</v>
      </c>
      <c r="B5545" s="165" t="s">
        <v>107</v>
      </c>
      <c r="C5545" s="166">
        <v>45924</v>
      </c>
      <c r="D5545">
        <v>69.290000000000006</v>
      </c>
    </row>
    <row r="5546" spans="1:4" x14ac:dyDescent="0.35">
      <c r="A5546" s="165" t="s">
        <v>106</v>
      </c>
      <c r="B5546" s="165" t="s">
        <v>107</v>
      </c>
      <c r="C5546" s="166">
        <v>45954</v>
      </c>
      <c r="D5546">
        <v>81.63</v>
      </c>
    </row>
    <row r="5547" spans="1:4" x14ac:dyDescent="0.35">
      <c r="A5547" s="165" t="s">
        <v>106</v>
      </c>
      <c r="B5547" s="165" t="s">
        <v>107</v>
      </c>
      <c r="C5547" s="166">
        <v>45985</v>
      </c>
      <c r="D5547">
        <v>263.11</v>
      </c>
    </row>
    <row r="5548" spans="1:4" x14ac:dyDescent="0.35">
      <c r="A5548" s="165" t="s">
        <v>106</v>
      </c>
      <c r="B5548" s="165" t="s">
        <v>107</v>
      </c>
      <c r="C5548" s="166">
        <v>46015</v>
      </c>
      <c r="D5548">
        <v>4.37</v>
      </c>
    </row>
    <row r="5549" spans="1:4" x14ac:dyDescent="0.35">
      <c r="A5549" s="165" t="s">
        <v>106</v>
      </c>
      <c r="B5549" s="165" t="s">
        <v>107</v>
      </c>
      <c r="C5549" s="166">
        <v>45682</v>
      </c>
      <c r="D5549">
        <v>86.42</v>
      </c>
    </row>
    <row r="5550" spans="1:4" x14ac:dyDescent="0.35">
      <c r="A5550" s="165" t="s">
        <v>106</v>
      </c>
      <c r="B5550" s="165" t="s">
        <v>107</v>
      </c>
      <c r="C5550" s="166">
        <v>45713</v>
      </c>
      <c r="D5550">
        <v>81.55</v>
      </c>
    </row>
    <row r="5551" spans="1:4" x14ac:dyDescent="0.35">
      <c r="A5551" s="165" t="s">
        <v>106</v>
      </c>
      <c r="B5551" s="165" t="s">
        <v>107</v>
      </c>
      <c r="C5551" s="166">
        <v>45741</v>
      </c>
      <c r="D5551">
        <v>405.68</v>
      </c>
    </row>
    <row r="5552" spans="1:4" x14ac:dyDescent="0.35">
      <c r="A5552" s="165" t="s">
        <v>106</v>
      </c>
      <c r="B5552" s="165" t="s">
        <v>107</v>
      </c>
      <c r="C5552" s="166">
        <v>45772</v>
      </c>
      <c r="D5552">
        <v>191.89</v>
      </c>
    </row>
    <row r="5553" spans="1:4" x14ac:dyDescent="0.35">
      <c r="A5553" s="165" t="s">
        <v>106</v>
      </c>
      <c r="B5553" s="165" t="s">
        <v>107</v>
      </c>
      <c r="C5553" s="166">
        <v>45802</v>
      </c>
      <c r="D5553">
        <v>522.6479999999998</v>
      </c>
    </row>
    <row r="5554" spans="1:4" x14ac:dyDescent="0.35">
      <c r="A5554" s="165" t="s">
        <v>106</v>
      </c>
      <c r="B5554" s="165" t="s">
        <v>107</v>
      </c>
      <c r="C5554" s="166">
        <v>45833</v>
      </c>
      <c r="D5554">
        <v>960.83999999999958</v>
      </c>
    </row>
    <row r="5555" spans="1:4" x14ac:dyDescent="0.35">
      <c r="A5555" s="165" t="s">
        <v>106</v>
      </c>
      <c r="B5555" s="165" t="s">
        <v>107</v>
      </c>
      <c r="C5555" s="166">
        <v>45863</v>
      </c>
      <c r="D5555">
        <v>1017.9599999999996</v>
      </c>
    </row>
    <row r="5556" spans="1:4" x14ac:dyDescent="0.35">
      <c r="A5556" s="165" t="s">
        <v>106</v>
      </c>
      <c r="B5556" s="165" t="s">
        <v>107</v>
      </c>
      <c r="C5556" s="166">
        <v>45894</v>
      </c>
      <c r="D5556">
        <v>922.07999999999959</v>
      </c>
    </row>
    <row r="5557" spans="1:4" x14ac:dyDescent="0.35">
      <c r="A5557" s="165" t="s">
        <v>106</v>
      </c>
      <c r="B5557" s="165" t="s">
        <v>107</v>
      </c>
      <c r="C5557" s="166">
        <v>45925</v>
      </c>
      <c r="D5557">
        <v>390.14999999999986</v>
      </c>
    </row>
    <row r="5558" spans="1:4" x14ac:dyDescent="0.35">
      <c r="A5558" s="165" t="s">
        <v>106</v>
      </c>
      <c r="B5558" s="165" t="s">
        <v>107</v>
      </c>
      <c r="C5558" s="166">
        <v>45955</v>
      </c>
      <c r="D5558">
        <v>609.4499999999997</v>
      </c>
    </row>
    <row r="5559" spans="1:4" x14ac:dyDescent="0.35">
      <c r="A5559" s="165" t="s">
        <v>106</v>
      </c>
      <c r="B5559" s="165" t="s">
        <v>107</v>
      </c>
      <c r="C5559" s="166">
        <v>45986</v>
      </c>
      <c r="D5559">
        <v>708.89999999999975</v>
      </c>
    </row>
    <row r="5560" spans="1:4" x14ac:dyDescent="0.35">
      <c r="A5560" s="165" t="s">
        <v>106</v>
      </c>
      <c r="B5560" s="165" t="s">
        <v>107</v>
      </c>
      <c r="C5560" s="166">
        <v>46016</v>
      </c>
      <c r="D5560">
        <v>536.77499999999975</v>
      </c>
    </row>
    <row r="5561" spans="1:4" x14ac:dyDescent="0.35">
      <c r="A5561" s="165" t="s">
        <v>106</v>
      </c>
      <c r="B5561" s="165" t="s">
        <v>107</v>
      </c>
      <c r="C5561" s="166">
        <v>45683</v>
      </c>
      <c r="D5561">
        <v>30.599999999999987</v>
      </c>
    </row>
    <row r="5562" spans="1:4" x14ac:dyDescent="0.35">
      <c r="A5562" s="165" t="s">
        <v>106</v>
      </c>
      <c r="B5562" s="165" t="s">
        <v>107</v>
      </c>
      <c r="C5562" s="166">
        <v>45714</v>
      </c>
      <c r="D5562">
        <v>73.439999999999969</v>
      </c>
    </row>
    <row r="5563" spans="1:4" x14ac:dyDescent="0.35">
      <c r="A5563" s="165" t="s">
        <v>106</v>
      </c>
      <c r="B5563" s="165" t="s">
        <v>107</v>
      </c>
      <c r="C5563" s="166">
        <v>45742</v>
      </c>
      <c r="D5563">
        <v>324.35999999999984</v>
      </c>
    </row>
    <row r="5564" spans="1:4" x14ac:dyDescent="0.35">
      <c r="A5564" s="165" t="s">
        <v>106</v>
      </c>
      <c r="B5564" s="165" t="s">
        <v>107</v>
      </c>
      <c r="C5564" s="166">
        <v>45773</v>
      </c>
      <c r="D5564">
        <v>308.03999999999985</v>
      </c>
    </row>
    <row r="5565" spans="1:4" x14ac:dyDescent="0.35">
      <c r="A5565" s="165" t="s">
        <v>106</v>
      </c>
      <c r="B5565" s="165" t="s">
        <v>107</v>
      </c>
      <c r="C5565" s="166">
        <v>45803</v>
      </c>
      <c r="D5565">
        <v>736.43999999999971</v>
      </c>
    </row>
    <row r="5566" spans="1:4" x14ac:dyDescent="0.35">
      <c r="A5566" s="165" t="s">
        <v>106</v>
      </c>
      <c r="B5566" s="165" t="s">
        <v>107</v>
      </c>
      <c r="C5566" s="166">
        <v>45834</v>
      </c>
      <c r="D5566">
        <v>955.73999999999955</v>
      </c>
    </row>
    <row r="5567" spans="1:4" x14ac:dyDescent="0.35">
      <c r="A5567" s="165" t="s">
        <v>106</v>
      </c>
      <c r="B5567" s="165" t="s">
        <v>107</v>
      </c>
      <c r="C5567" s="166">
        <v>45864</v>
      </c>
      <c r="D5567">
        <v>848.63999999999965</v>
      </c>
    </row>
    <row r="5568" spans="1:4" x14ac:dyDescent="0.35">
      <c r="A5568" s="165" t="s">
        <v>106</v>
      </c>
      <c r="B5568" s="165" t="s">
        <v>107</v>
      </c>
      <c r="C5568" s="166">
        <v>45895</v>
      </c>
      <c r="D5568">
        <v>820.0799999999997</v>
      </c>
    </row>
    <row r="5569" spans="1:4" x14ac:dyDescent="0.35">
      <c r="A5569" s="165" t="s">
        <v>106</v>
      </c>
      <c r="B5569" s="165" t="s">
        <v>107</v>
      </c>
      <c r="C5569" s="166">
        <v>45926</v>
      </c>
      <c r="D5569">
        <v>308.03999999999985</v>
      </c>
    </row>
    <row r="5570" spans="1:4" x14ac:dyDescent="0.35">
      <c r="A5570" s="165" t="s">
        <v>106</v>
      </c>
      <c r="B5570" s="165" t="s">
        <v>107</v>
      </c>
      <c r="C5570" s="166">
        <v>45956</v>
      </c>
      <c r="D5570">
        <v>359.03999999999985</v>
      </c>
    </row>
    <row r="5571" spans="1:4" x14ac:dyDescent="0.35">
      <c r="A5571" s="165" t="s">
        <v>106</v>
      </c>
      <c r="B5571" s="165" t="s">
        <v>107</v>
      </c>
      <c r="C5571" s="166">
        <v>45987</v>
      </c>
      <c r="D5571">
        <v>271.31999999999988</v>
      </c>
    </row>
    <row r="5572" spans="1:4" x14ac:dyDescent="0.35">
      <c r="A5572" s="165" t="s">
        <v>106</v>
      </c>
      <c r="B5572" s="165" t="s">
        <v>107</v>
      </c>
      <c r="C5572" s="166">
        <v>46017</v>
      </c>
      <c r="D5572">
        <v>18.359999999999992</v>
      </c>
    </row>
    <row r="5573" spans="1:4" x14ac:dyDescent="0.35">
      <c r="A5573" s="165" t="s">
        <v>106</v>
      </c>
      <c r="B5573" s="165" t="s">
        <v>107</v>
      </c>
      <c r="C5573" s="166">
        <v>45684</v>
      </c>
      <c r="D5573">
        <v>30.599999999999987</v>
      </c>
    </row>
    <row r="5574" spans="1:4" x14ac:dyDescent="0.35">
      <c r="A5574" s="165" t="s">
        <v>106</v>
      </c>
      <c r="B5574" s="165" t="s">
        <v>107</v>
      </c>
      <c r="C5574" s="166">
        <v>45715</v>
      </c>
      <c r="D5574">
        <v>73.439999999999969</v>
      </c>
    </row>
    <row r="5575" spans="1:4" x14ac:dyDescent="0.35">
      <c r="A5575" s="165" t="s">
        <v>106</v>
      </c>
      <c r="B5575" s="165" t="s">
        <v>107</v>
      </c>
      <c r="C5575" s="166">
        <v>45743</v>
      </c>
      <c r="D5575">
        <v>324.35999999999984</v>
      </c>
    </row>
    <row r="5576" spans="1:4" x14ac:dyDescent="0.35">
      <c r="A5576" s="165" t="s">
        <v>106</v>
      </c>
      <c r="B5576" s="165" t="s">
        <v>107</v>
      </c>
      <c r="C5576" s="166">
        <v>45774</v>
      </c>
      <c r="D5576">
        <v>308.03999999999985</v>
      </c>
    </row>
    <row r="5577" spans="1:4" x14ac:dyDescent="0.35">
      <c r="A5577" s="165" t="s">
        <v>106</v>
      </c>
      <c r="B5577" s="165" t="s">
        <v>107</v>
      </c>
      <c r="C5577" s="166">
        <v>45804</v>
      </c>
      <c r="D5577">
        <v>736.43999999999971</v>
      </c>
    </row>
    <row r="5578" spans="1:4" x14ac:dyDescent="0.35">
      <c r="A5578" s="165" t="s">
        <v>106</v>
      </c>
      <c r="B5578" s="165" t="s">
        <v>107</v>
      </c>
      <c r="C5578" s="166">
        <v>45835</v>
      </c>
      <c r="D5578">
        <v>955.73999999999955</v>
      </c>
    </row>
    <row r="5579" spans="1:4" x14ac:dyDescent="0.35">
      <c r="A5579" s="165" t="s">
        <v>106</v>
      </c>
      <c r="B5579" s="165" t="s">
        <v>107</v>
      </c>
      <c r="C5579" s="166">
        <v>45865</v>
      </c>
      <c r="D5579">
        <v>848.63999999999965</v>
      </c>
    </row>
    <row r="5580" spans="1:4" x14ac:dyDescent="0.35">
      <c r="A5580" s="165" t="s">
        <v>106</v>
      </c>
      <c r="B5580" s="165" t="s">
        <v>107</v>
      </c>
      <c r="C5580" s="166">
        <v>45896</v>
      </c>
      <c r="D5580">
        <v>820.0799999999997</v>
      </c>
    </row>
    <row r="5581" spans="1:4" x14ac:dyDescent="0.35">
      <c r="A5581" s="165" t="s">
        <v>106</v>
      </c>
      <c r="B5581" s="165" t="s">
        <v>107</v>
      </c>
      <c r="C5581" s="166">
        <v>45927</v>
      </c>
      <c r="D5581">
        <v>308.03999999999985</v>
      </c>
    </row>
    <row r="5582" spans="1:4" x14ac:dyDescent="0.35">
      <c r="A5582" s="165" t="s">
        <v>106</v>
      </c>
      <c r="B5582" s="165" t="s">
        <v>107</v>
      </c>
      <c r="C5582" s="166">
        <v>45957</v>
      </c>
      <c r="D5582">
        <v>359.03999999999985</v>
      </c>
    </row>
    <row r="5583" spans="1:4" x14ac:dyDescent="0.35">
      <c r="A5583" s="165" t="s">
        <v>106</v>
      </c>
      <c r="B5583" s="165" t="s">
        <v>107</v>
      </c>
      <c r="C5583" s="166">
        <v>45988</v>
      </c>
      <c r="D5583">
        <v>271.31999999999988</v>
      </c>
    </row>
    <row r="5584" spans="1:4" x14ac:dyDescent="0.35">
      <c r="A5584" s="165" t="s">
        <v>106</v>
      </c>
      <c r="B5584" s="165" t="s">
        <v>107</v>
      </c>
      <c r="C5584" s="166">
        <v>46018</v>
      </c>
      <c r="D5584">
        <v>18.359999999999992</v>
      </c>
    </row>
    <row r="5585" spans="1:4" x14ac:dyDescent="0.35">
      <c r="A5585" s="165"/>
      <c r="B5585" s="165"/>
      <c r="C5585" s="166">
        <v>45861</v>
      </c>
      <c r="D5585">
        <v>0</v>
      </c>
    </row>
    <row r="5586" spans="1:4" x14ac:dyDescent="0.35">
      <c r="A5586" s="165"/>
      <c r="B5586" s="165"/>
      <c r="C5586" s="166">
        <v>45892</v>
      </c>
      <c r="D5586">
        <v>0</v>
      </c>
    </row>
    <row r="5587" spans="1:4" x14ac:dyDescent="0.35">
      <c r="A5587" s="165"/>
      <c r="B5587" s="165"/>
      <c r="C5587" s="166">
        <v>45923</v>
      </c>
      <c r="D5587">
        <v>0</v>
      </c>
    </row>
    <row r="5588" spans="1:4" x14ac:dyDescent="0.35">
      <c r="A5588" s="165"/>
      <c r="B5588" s="165"/>
      <c r="C5588" s="166">
        <v>45953</v>
      </c>
      <c r="D5588">
        <v>0</v>
      </c>
    </row>
    <row r="5589" spans="1:4" x14ac:dyDescent="0.35">
      <c r="A5589" s="165"/>
      <c r="B5589" s="165"/>
      <c r="C5589" s="166">
        <v>45984</v>
      </c>
      <c r="D5589">
        <v>0</v>
      </c>
    </row>
    <row r="5590" spans="1:4" x14ac:dyDescent="0.35">
      <c r="A5590" s="165"/>
      <c r="B5590" s="165"/>
      <c r="C5590" s="166">
        <v>46014</v>
      </c>
      <c r="D5590">
        <v>0</v>
      </c>
    </row>
    <row r="5591" spans="1:4" x14ac:dyDescent="0.35">
      <c r="A5591" s="165"/>
      <c r="B5591" s="165"/>
      <c r="C5591" s="166">
        <v>45681</v>
      </c>
      <c r="D5591">
        <v>0</v>
      </c>
    </row>
    <row r="5592" spans="1:4" x14ac:dyDescent="0.35">
      <c r="A5592" s="165"/>
      <c r="B5592" s="165"/>
      <c r="C5592" s="166">
        <v>45712</v>
      </c>
      <c r="D5592">
        <v>0</v>
      </c>
    </row>
    <row r="5593" spans="1:4" x14ac:dyDescent="0.35">
      <c r="A5593" s="165"/>
      <c r="B5593" s="165"/>
      <c r="C5593" s="166">
        <v>45740</v>
      </c>
      <c r="D5593">
        <v>0</v>
      </c>
    </row>
    <row r="5594" spans="1:4" x14ac:dyDescent="0.35">
      <c r="A5594" s="165"/>
      <c r="B5594" s="165"/>
      <c r="C5594" s="166">
        <v>45771</v>
      </c>
      <c r="D5594">
        <v>0</v>
      </c>
    </row>
    <row r="5595" spans="1:4" x14ac:dyDescent="0.35">
      <c r="A5595" s="165"/>
      <c r="B5595" s="165"/>
      <c r="C5595" s="166">
        <v>45801</v>
      </c>
      <c r="D5595">
        <v>0</v>
      </c>
    </row>
    <row r="5596" spans="1:4" x14ac:dyDescent="0.35">
      <c r="A5596" s="165"/>
      <c r="B5596" s="165"/>
      <c r="C5596" s="166">
        <v>45862</v>
      </c>
      <c r="D5596">
        <v>0</v>
      </c>
    </row>
    <row r="5597" spans="1:4" x14ac:dyDescent="0.35">
      <c r="A5597" s="165"/>
      <c r="B5597" s="165"/>
      <c r="C5597" s="166">
        <v>45893</v>
      </c>
      <c r="D5597">
        <v>0</v>
      </c>
    </row>
    <row r="5598" spans="1:4" x14ac:dyDescent="0.35">
      <c r="A5598" s="165"/>
      <c r="B5598" s="165"/>
      <c r="C5598" s="166">
        <v>45924</v>
      </c>
      <c r="D5598">
        <v>0</v>
      </c>
    </row>
    <row r="5599" spans="1:4" x14ac:dyDescent="0.35">
      <c r="A5599" s="165"/>
      <c r="B5599" s="165"/>
      <c r="C5599" s="166">
        <v>45954</v>
      </c>
      <c r="D5599">
        <v>0</v>
      </c>
    </row>
    <row r="5600" spans="1:4" x14ac:dyDescent="0.35">
      <c r="A5600" s="165"/>
      <c r="B5600" s="165"/>
      <c r="C5600" s="166">
        <v>45985</v>
      </c>
      <c r="D5600">
        <v>0</v>
      </c>
    </row>
    <row r="5601" spans="1:4" x14ac:dyDescent="0.35">
      <c r="A5601" s="165"/>
      <c r="B5601" s="165"/>
      <c r="C5601" s="166">
        <v>46015</v>
      </c>
      <c r="D5601">
        <v>0</v>
      </c>
    </row>
    <row r="5602" spans="1:4" x14ac:dyDescent="0.35">
      <c r="A5602" s="165"/>
      <c r="B5602" s="165"/>
      <c r="C5602" s="166">
        <v>45682</v>
      </c>
      <c r="D5602">
        <v>0</v>
      </c>
    </row>
    <row r="5603" spans="1:4" x14ac:dyDescent="0.35">
      <c r="A5603" s="165"/>
      <c r="B5603" s="165"/>
      <c r="C5603" s="166">
        <v>45713</v>
      </c>
      <c r="D5603">
        <v>0</v>
      </c>
    </row>
    <row r="5604" spans="1:4" x14ac:dyDescent="0.35">
      <c r="A5604" s="165"/>
      <c r="B5604" s="165"/>
      <c r="C5604" s="166">
        <v>45741</v>
      </c>
      <c r="D5604">
        <v>0</v>
      </c>
    </row>
    <row r="5605" spans="1:4" x14ac:dyDescent="0.35">
      <c r="A5605" s="165"/>
      <c r="B5605" s="165"/>
      <c r="C5605" s="166">
        <v>45772</v>
      </c>
      <c r="D5605">
        <v>0</v>
      </c>
    </row>
    <row r="5606" spans="1:4" x14ac:dyDescent="0.35">
      <c r="A5606" s="165"/>
      <c r="B5606" s="165"/>
      <c r="C5606" s="166">
        <v>45802</v>
      </c>
      <c r="D5606">
        <v>0</v>
      </c>
    </row>
    <row r="5607" spans="1:4" x14ac:dyDescent="0.35">
      <c r="A5607" s="165"/>
      <c r="B5607" s="165"/>
      <c r="C5607" s="166">
        <v>45833</v>
      </c>
      <c r="D5607">
        <v>0</v>
      </c>
    </row>
    <row r="5608" spans="1:4" x14ac:dyDescent="0.35">
      <c r="A5608" s="165"/>
      <c r="B5608" s="165"/>
      <c r="C5608" s="166">
        <v>45863</v>
      </c>
      <c r="D5608">
        <v>0</v>
      </c>
    </row>
    <row r="5609" spans="1:4" x14ac:dyDescent="0.35">
      <c r="A5609" s="165"/>
      <c r="B5609" s="165"/>
      <c r="C5609" s="166">
        <v>45894</v>
      </c>
      <c r="D5609">
        <v>0</v>
      </c>
    </row>
    <row r="5610" spans="1:4" x14ac:dyDescent="0.35">
      <c r="A5610" s="165"/>
      <c r="B5610" s="165"/>
      <c r="C5610" s="166">
        <v>45925</v>
      </c>
      <c r="D5610">
        <v>0</v>
      </c>
    </row>
    <row r="5611" spans="1:4" x14ac:dyDescent="0.35">
      <c r="A5611" s="165"/>
      <c r="B5611" s="165"/>
      <c r="C5611" s="166">
        <v>45955</v>
      </c>
      <c r="D5611">
        <v>0</v>
      </c>
    </row>
    <row r="5612" spans="1:4" x14ac:dyDescent="0.35">
      <c r="A5612" s="165"/>
      <c r="B5612" s="165"/>
      <c r="C5612" s="166">
        <v>45986</v>
      </c>
      <c r="D5612">
        <v>0</v>
      </c>
    </row>
    <row r="5613" spans="1:4" x14ac:dyDescent="0.35">
      <c r="A5613" s="165"/>
      <c r="B5613" s="165"/>
      <c r="C5613" s="166">
        <v>46016</v>
      </c>
      <c r="D5613">
        <v>0</v>
      </c>
    </row>
    <row r="5614" spans="1:4" x14ac:dyDescent="0.35">
      <c r="A5614" s="165"/>
      <c r="B5614" s="165"/>
      <c r="C5614" s="166">
        <v>45683</v>
      </c>
      <c r="D5614">
        <v>0</v>
      </c>
    </row>
    <row r="5615" spans="1:4" x14ac:dyDescent="0.35">
      <c r="A5615" s="165"/>
      <c r="B5615" s="165"/>
      <c r="C5615" s="166">
        <v>45714</v>
      </c>
      <c r="D5615">
        <v>0</v>
      </c>
    </row>
    <row r="5616" spans="1:4" x14ac:dyDescent="0.35">
      <c r="A5616" s="165"/>
      <c r="B5616" s="165"/>
      <c r="C5616" s="166">
        <v>45742</v>
      </c>
      <c r="D5616">
        <v>0</v>
      </c>
    </row>
    <row r="5617" spans="1:4" x14ac:dyDescent="0.35">
      <c r="A5617" s="165"/>
      <c r="B5617" s="165"/>
      <c r="C5617" s="166">
        <v>45773</v>
      </c>
      <c r="D5617">
        <v>0</v>
      </c>
    </row>
    <row r="5618" spans="1:4" x14ac:dyDescent="0.35">
      <c r="A5618" s="165"/>
      <c r="B5618" s="165"/>
      <c r="C5618" s="166">
        <v>45803</v>
      </c>
      <c r="D5618">
        <v>0</v>
      </c>
    </row>
    <row r="5619" spans="1:4" x14ac:dyDescent="0.35">
      <c r="A5619" s="165"/>
      <c r="B5619" s="165"/>
      <c r="C5619" s="166">
        <v>45834</v>
      </c>
      <c r="D5619">
        <v>0</v>
      </c>
    </row>
    <row r="5620" spans="1:4" x14ac:dyDescent="0.35">
      <c r="A5620" s="165"/>
      <c r="B5620" s="165"/>
      <c r="C5620" s="166">
        <v>45864</v>
      </c>
      <c r="D5620">
        <v>0</v>
      </c>
    </row>
    <row r="5621" spans="1:4" x14ac:dyDescent="0.35">
      <c r="A5621" s="165"/>
      <c r="B5621" s="165"/>
      <c r="C5621" s="166">
        <v>45895</v>
      </c>
      <c r="D5621">
        <v>0</v>
      </c>
    </row>
    <row r="5622" spans="1:4" x14ac:dyDescent="0.35">
      <c r="A5622" s="165"/>
      <c r="B5622" s="165"/>
      <c r="C5622" s="166">
        <v>45926</v>
      </c>
      <c r="D5622">
        <v>0</v>
      </c>
    </row>
    <row r="5623" spans="1:4" x14ac:dyDescent="0.35">
      <c r="A5623" s="165"/>
      <c r="B5623" s="165"/>
      <c r="C5623" s="166">
        <v>45956</v>
      </c>
      <c r="D5623">
        <v>0</v>
      </c>
    </row>
    <row r="5624" spans="1:4" x14ac:dyDescent="0.35">
      <c r="A5624" s="165"/>
      <c r="B5624" s="165"/>
      <c r="C5624" s="166">
        <v>45987</v>
      </c>
      <c r="D5624">
        <v>0</v>
      </c>
    </row>
    <row r="5625" spans="1:4" x14ac:dyDescent="0.35">
      <c r="A5625" s="165"/>
      <c r="B5625" s="165"/>
      <c r="C5625" s="166">
        <v>46017</v>
      </c>
      <c r="D5625">
        <v>0</v>
      </c>
    </row>
    <row r="5626" spans="1:4" x14ac:dyDescent="0.35">
      <c r="A5626" s="165"/>
      <c r="B5626" s="165"/>
      <c r="C5626" s="166">
        <v>45684</v>
      </c>
      <c r="D5626">
        <v>0</v>
      </c>
    </row>
    <row r="5627" spans="1:4" x14ac:dyDescent="0.35">
      <c r="A5627" s="165"/>
      <c r="B5627" s="165"/>
      <c r="C5627" s="166">
        <v>45715</v>
      </c>
      <c r="D5627">
        <v>0</v>
      </c>
    </row>
    <row r="5628" spans="1:4" x14ac:dyDescent="0.35">
      <c r="A5628" s="165"/>
      <c r="B5628" s="165"/>
      <c r="C5628" s="166">
        <v>45743</v>
      </c>
      <c r="D5628">
        <v>0</v>
      </c>
    </row>
    <row r="5629" spans="1:4" x14ac:dyDescent="0.35">
      <c r="A5629" s="165"/>
      <c r="B5629" s="165"/>
      <c r="C5629" s="166">
        <v>45774</v>
      </c>
      <c r="D5629">
        <v>0</v>
      </c>
    </row>
    <row r="5630" spans="1:4" x14ac:dyDescent="0.35">
      <c r="A5630" s="165"/>
      <c r="B5630" s="165"/>
      <c r="C5630" s="166">
        <v>45804</v>
      </c>
      <c r="D5630">
        <v>0</v>
      </c>
    </row>
    <row r="5631" spans="1:4" x14ac:dyDescent="0.35">
      <c r="A5631" s="165"/>
      <c r="B5631" s="165"/>
      <c r="C5631" s="166">
        <v>45835</v>
      </c>
      <c r="D5631">
        <v>0</v>
      </c>
    </row>
    <row r="5632" spans="1:4" x14ac:dyDescent="0.35">
      <c r="A5632" s="165"/>
      <c r="B5632" s="165"/>
      <c r="C5632" s="166">
        <v>45865</v>
      </c>
      <c r="D5632">
        <v>0</v>
      </c>
    </row>
    <row r="5633" spans="1:4" x14ac:dyDescent="0.35">
      <c r="A5633" s="165"/>
      <c r="B5633" s="165"/>
      <c r="C5633" s="166">
        <v>45896</v>
      </c>
      <c r="D5633">
        <v>0</v>
      </c>
    </row>
    <row r="5634" spans="1:4" x14ac:dyDescent="0.35">
      <c r="A5634" s="165"/>
      <c r="B5634" s="165"/>
      <c r="C5634" s="166">
        <v>45927</v>
      </c>
      <c r="D5634">
        <v>0</v>
      </c>
    </row>
    <row r="5635" spans="1:4" x14ac:dyDescent="0.35">
      <c r="A5635" s="165"/>
      <c r="B5635" s="165"/>
      <c r="C5635" s="166">
        <v>45957</v>
      </c>
      <c r="D5635">
        <v>0</v>
      </c>
    </row>
    <row r="5636" spans="1:4" x14ac:dyDescent="0.35">
      <c r="A5636" s="165"/>
      <c r="B5636" s="165"/>
      <c r="C5636" s="166">
        <v>45988</v>
      </c>
      <c r="D5636">
        <v>0</v>
      </c>
    </row>
    <row r="5637" spans="1:4" x14ac:dyDescent="0.35">
      <c r="A5637" s="165"/>
      <c r="B5637" s="165"/>
      <c r="C5637" s="166">
        <v>46018</v>
      </c>
      <c r="D5637">
        <v>0</v>
      </c>
    </row>
    <row r="5638" spans="1:4" x14ac:dyDescent="0.35">
      <c r="A5638" s="165" t="s">
        <v>108</v>
      </c>
      <c r="B5638" s="165" t="s">
        <v>109</v>
      </c>
      <c r="C5638" s="166">
        <v>45676</v>
      </c>
      <c r="D5638">
        <v>-171147.1</v>
      </c>
    </row>
    <row r="5639" spans="1:4" x14ac:dyDescent="0.35">
      <c r="A5639" s="165" t="s">
        <v>108</v>
      </c>
      <c r="B5639" s="165" t="s">
        <v>109</v>
      </c>
      <c r="C5639" s="166">
        <v>45707</v>
      </c>
      <c r="D5639">
        <v>-150570.43</v>
      </c>
    </row>
    <row r="5640" spans="1:4" x14ac:dyDescent="0.35">
      <c r="A5640" s="165" t="s">
        <v>108</v>
      </c>
      <c r="B5640" s="165" t="s">
        <v>109</v>
      </c>
      <c r="C5640" s="166">
        <v>45735</v>
      </c>
      <c r="D5640">
        <v>-250495.91</v>
      </c>
    </row>
    <row r="5641" spans="1:4" x14ac:dyDescent="0.35">
      <c r="A5641" s="165" t="s">
        <v>108</v>
      </c>
      <c r="B5641" s="165" t="s">
        <v>109</v>
      </c>
      <c r="C5641" s="166">
        <v>45766</v>
      </c>
      <c r="D5641">
        <v>-224007.97</v>
      </c>
    </row>
    <row r="5642" spans="1:4" x14ac:dyDescent="0.35">
      <c r="A5642" s="165" t="s">
        <v>108</v>
      </c>
      <c r="B5642" s="165" t="s">
        <v>109</v>
      </c>
      <c r="C5642" s="166">
        <v>45796</v>
      </c>
      <c r="D5642">
        <v>-167560.95000000001</v>
      </c>
    </row>
    <row r="5643" spans="1:4" x14ac:dyDescent="0.35">
      <c r="A5643" s="165" t="s">
        <v>108</v>
      </c>
      <c r="B5643" s="165" t="s">
        <v>109</v>
      </c>
      <c r="C5643" s="166">
        <v>45827</v>
      </c>
      <c r="D5643">
        <v>-174668.47</v>
      </c>
    </row>
    <row r="5644" spans="1:4" x14ac:dyDescent="0.35">
      <c r="A5644" s="165" t="s">
        <v>108</v>
      </c>
      <c r="B5644" s="165" t="s">
        <v>109</v>
      </c>
      <c r="C5644" s="166">
        <v>45857</v>
      </c>
      <c r="D5644">
        <v>-251415.66</v>
      </c>
    </row>
    <row r="5645" spans="1:4" x14ac:dyDescent="0.35">
      <c r="A5645" s="165" t="s">
        <v>108</v>
      </c>
      <c r="B5645" s="165" t="s">
        <v>109</v>
      </c>
      <c r="C5645" s="166">
        <v>45888</v>
      </c>
      <c r="D5645">
        <v>-287864.22000000003</v>
      </c>
    </row>
    <row r="5646" spans="1:4" x14ac:dyDescent="0.35">
      <c r="A5646" s="165" t="s">
        <v>108</v>
      </c>
      <c r="B5646" s="165" t="s">
        <v>109</v>
      </c>
      <c r="C5646" s="166">
        <v>45919</v>
      </c>
      <c r="D5646">
        <v>-145669.32</v>
      </c>
    </row>
    <row r="5647" spans="1:4" x14ac:dyDescent="0.35">
      <c r="A5647" s="165" t="s">
        <v>108</v>
      </c>
      <c r="B5647" s="165" t="s">
        <v>109</v>
      </c>
      <c r="C5647" s="166">
        <v>45949</v>
      </c>
      <c r="D5647">
        <v>-155134.53</v>
      </c>
    </row>
    <row r="5648" spans="1:4" x14ac:dyDescent="0.35">
      <c r="A5648" s="165" t="s">
        <v>108</v>
      </c>
      <c r="B5648" s="165" t="s">
        <v>109</v>
      </c>
      <c r="C5648" s="166">
        <v>45980</v>
      </c>
      <c r="D5648">
        <v>-182845.67</v>
      </c>
    </row>
    <row r="5649" spans="1:4" x14ac:dyDescent="0.35">
      <c r="A5649" s="165" t="s">
        <v>108</v>
      </c>
      <c r="B5649" s="165" t="s">
        <v>109</v>
      </c>
      <c r="C5649" s="166">
        <v>46010</v>
      </c>
      <c r="D5649">
        <v>-160604.75</v>
      </c>
    </row>
    <row r="5650" spans="1:4" x14ac:dyDescent="0.35">
      <c r="A5650" s="165" t="s">
        <v>108</v>
      </c>
      <c r="B5650" s="165" t="s">
        <v>109</v>
      </c>
      <c r="C5650" s="166">
        <v>45677</v>
      </c>
      <c r="D5650">
        <v>-188829.32</v>
      </c>
    </row>
    <row r="5651" spans="1:4" x14ac:dyDescent="0.35">
      <c r="A5651" s="165" t="s">
        <v>108</v>
      </c>
      <c r="B5651" s="165" t="s">
        <v>109</v>
      </c>
      <c r="C5651" s="166">
        <v>45708</v>
      </c>
      <c r="D5651">
        <v>-222348.01</v>
      </c>
    </row>
    <row r="5652" spans="1:4" x14ac:dyDescent="0.35">
      <c r="A5652" s="165" t="s">
        <v>108</v>
      </c>
      <c r="B5652" s="165" t="s">
        <v>109</v>
      </c>
      <c r="C5652" s="166">
        <v>45736</v>
      </c>
      <c r="D5652">
        <v>-89306.329999999958</v>
      </c>
    </row>
    <row r="5653" spans="1:4" x14ac:dyDescent="0.35">
      <c r="A5653" s="165" t="s">
        <v>108</v>
      </c>
      <c r="B5653" s="165" t="s">
        <v>109</v>
      </c>
      <c r="C5653" s="166">
        <v>45767</v>
      </c>
      <c r="D5653">
        <v>474.44999999995343</v>
      </c>
    </row>
    <row r="5654" spans="1:4" x14ac:dyDescent="0.35">
      <c r="A5654" s="165" t="s">
        <v>108</v>
      </c>
      <c r="B5654" s="165" t="s">
        <v>109</v>
      </c>
      <c r="C5654" s="166">
        <v>45797</v>
      </c>
      <c r="D5654">
        <v>0</v>
      </c>
    </row>
    <row r="5655" spans="1:4" x14ac:dyDescent="0.35">
      <c r="A5655" s="165" t="s">
        <v>108</v>
      </c>
      <c r="B5655" s="165" t="s">
        <v>109</v>
      </c>
      <c r="C5655" s="166">
        <v>45828</v>
      </c>
      <c r="D5655">
        <v>-428.46999999997206</v>
      </c>
    </row>
    <row r="5656" spans="1:4" x14ac:dyDescent="0.35">
      <c r="A5656" s="165" t="s">
        <v>108</v>
      </c>
      <c r="B5656" s="165" t="s">
        <v>109</v>
      </c>
      <c r="C5656" s="166">
        <v>45858</v>
      </c>
      <c r="D5656">
        <v>-358.82000000000698</v>
      </c>
    </row>
    <row r="5657" spans="1:4" x14ac:dyDescent="0.35">
      <c r="A5657" s="165" t="s">
        <v>108</v>
      </c>
      <c r="B5657" s="165" t="s">
        <v>109</v>
      </c>
      <c r="C5657" s="166">
        <v>45889</v>
      </c>
      <c r="D5657">
        <v>-16185.440000000002</v>
      </c>
    </row>
    <row r="5658" spans="1:4" x14ac:dyDescent="0.35">
      <c r="A5658" s="165" t="s">
        <v>108</v>
      </c>
      <c r="B5658" s="165" t="s">
        <v>109</v>
      </c>
      <c r="C5658" s="166">
        <v>45920</v>
      </c>
      <c r="D5658">
        <v>-38402.33</v>
      </c>
    </row>
    <row r="5659" spans="1:4" x14ac:dyDescent="0.35">
      <c r="A5659" s="165" t="s">
        <v>108</v>
      </c>
      <c r="B5659" s="165" t="s">
        <v>109</v>
      </c>
      <c r="C5659" s="166">
        <v>45950</v>
      </c>
      <c r="D5659">
        <v>-51536.29</v>
      </c>
    </row>
    <row r="5660" spans="1:4" x14ac:dyDescent="0.35">
      <c r="A5660" s="165" t="s">
        <v>108</v>
      </c>
      <c r="B5660" s="165" t="s">
        <v>109</v>
      </c>
      <c r="C5660" s="166">
        <v>45981</v>
      </c>
      <c r="D5660">
        <v>-64598.5</v>
      </c>
    </row>
    <row r="5661" spans="1:4" x14ac:dyDescent="0.35">
      <c r="A5661" s="165" t="s">
        <v>108</v>
      </c>
      <c r="B5661" s="165" t="s">
        <v>109</v>
      </c>
      <c r="C5661" s="166">
        <v>46011</v>
      </c>
      <c r="D5661">
        <v>-64801.66</v>
      </c>
    </row>
    <row r="5662" spans="1:4" x14ac:dyDescent="0.35">
      <c r="A5662" s="165" t="s">
        <v>108</v>
      </c>
      <c r="B5662" s="165" t="s">
        <v>109</v>
      </c>
      <c r="C5662" s="166">
        <v>45678</v>
      </c>
      <c r="D5662">
        <v>-44481.02</v>
      </c>
    </row>
    <row r="5663" spans="1:4" x14ac:dyDescent="0.35">
      <c r="A5663" s="165" t="s">
        <v>108</v>
      </c>
      <c r="B5663" s="165" t="s">
        <v>109</v>
      </c>
      <c r="C5663" s="166">
        <v>45709</v>
      </c>
      <c r="D5663">
        <v>-58286.37</v>
      </c>
    </row>
    <row r="5664" spans="1:4" x14ac:dyDescent="0.35">
      <c r="A5664" s="165" t="s">
        <v>108</v>
      </c>
      <c r="B5664" s="165" t="s">
        <v>109</v>
      </c>
      <c r="C5664" s="166">
        <v>45737</v>
      </c>
      <c r="D5664">
        <v>-63543.62</v>
      </c>
    </row>
    <row r="5665" spans="1:4" x14ac:dyDescent="0.35">
      <c r="A5665" s="165" t="s">
        <v>108</v>
      </c>
      <c r="B5665" s="165" t="s">
        <v>109</v>
      </c>
      <c r="C5665" s="166">
        <v>45768</v>
      </c>
      <c r="D5665">
        <v>-66188.100000000006</v>
      </c>
    </row>
    <row r="5666" spans="1:4" x14ac:dyDescent="0.35">
      <c r="A5666" s="165" t="s">
        <v>108</v>
      </c>
      <c r="B5666" s="165" t="s">
        <v>109</v>
      </c>
      <c r="C5666" s="166">
        <v>45798</v>
      </c>
      <c r="D5666">
        <v>-53885.120000000003</v>
      </c>
    </row>
    <row r="5667" spans="1:4" x14ac:dyDescent="0.35">
      <c r="A5667" s="165" t="s">
        <v>108</v>
      </c>
      <c r="B5667" s="165" t="s">
        <v>109</v>
      </c>
      <c r="C5667" s="166">
        <v>45829</v>
      </c>
      <c r="D5667">
        <v>-73520.13</v>
      </c>
    </row>
    <row r="5668" spans="1:4" x14ac:dyDescent="0.35">
      <c r="A5668" s="165" t="s">
        <v>108</v>
      </c>
      <c r="B5668" s="165" t="s">
        <v>109</v>
      </c>
      <c r="C5668" s="166">
        <v>45859</v>
      </c>
      <c r="D5668">
        <v>-119517.32</v>
      </c>
    </row>
    <row r="5669" spans="1:4" x14ac:dyDescent="0.35">
      <c r="A5669" s="165" t="s">
        <v>108</v>
      </c>
      <c r="B5669" s="165" t="s">
        <v>109</v>
      </c>
      <c r="C5669" s="166">
        <v>45890</v>
      </c>
      <c r="D5669">
        <v>-172037.53</v>
      </c>
    </row>
    <row r="5670" spans="1:4" x14ac:dyDescent="0.35">
      <c r="A5670" s="165" t="s">
        <v>108</v>
      </c>
      <c r="B5670" s="165" t="s">
        <v>109</v>
      </c>
      <c r="C5670" s="166">
        <v>45921</v>
      </c>
      <c r="D5670">
        <v>-121534.55</v>
      </c>
    </row>
    <row r="5671" spans="1:4" x14ac:dyDescent="0.35">
      <c r="A5671" s="165" t="s">
        <v>108</v>
      </c>
      <c r="B5671" s="165" t="s">
        <v>109</v>
      </c>
      <c r="C5671" s="166">
        <v>45951</v>
      </c>
      <c r="D5671">
        <v>-135171.64000000001</v>
      </c>
    </row>
    <row r="5672" spans="1:4" x14ac:dyDescent="0.35">
      <c r="A5672" s="165" t="s">
        <v>108</v>
      </c>
      <c r="B5672" s="165" t="s">
        <v>109</v>
      </c>
      <c r="C5672" s="166">
        <v>45991</v>
      </c>
      <c r="D5672">
        <v>-145378.70000000001</v>
      </c>
    </row>
    <row r="5673" spans="1:4" x14ac:dyDescent="0.35">
      <c r="A5673" s="165" t="s">
        <v>108</v>
      </c>
      <c r="B5673" s="165" t="s">
        <v>109</v>
      </c>
      <c r="C5673" s="166">
        <v>46022</v>
      </c>
      <c r="D5673">
        <v>-118400.88</v>
      </c>
    </row>
    <row r="5674" spans="1:4" x14ac:dyDescent="0.35">
      <c r="A5674" s="165" t="s">
        <v>108</v>
      </c>
      <c r="B5674" s="165" t="s">
        <v>109</v>
      </c>
      <c r="C5674" s="166">
        <v>45679</v>
      </c>
      <c r="D5674">
        <v>-84453.2</v>
      </c>
    </row>
    <row r="5675" spans="1:4" x14ac:dyDescent="0.35">
      <c r="A5675" s="165" t="s">
        <v>108</v>
      </c>
      <c r="B5675" s="165" t="s">
        <v>109</v>
      </c>
      <c r="C5675" s="166">
        <v>45710</v>
      </c>
      <c r="D5675">
        <v>-89785.7</v>
      </c>
    </row>
    <row r="5676" spans="1:4" x14ac:dyDescent="0.35">
      <c r="A5676" s="165" t="s">
        <v>108</v>
      </c>
      <c r="B5676" s="165" t="s">
        <v>109</v>
      </c>
      <c r="C5676" s="166">
        <v>45738</v>
      </c>
      <c r="D5676">
        <v>-106296.84</v>
      </c>
    </row>
    <row r="5677" spans="1:4" x14ac:dyDescent="0.35">
      <c r="A5677" s="165" t="s">
        <v>108</v>
      </c>
      <c r="B5677" s="165" t="s">
        <v>109</v>
      </c>
      <c r="C5677" s="166">
        <v>45769</v>
      </c>
      <c r="D5677">
        <v>-84297.76</v>
      </c>
    </row>
    <row r="5678" spans="1:4" x14ac:dyDescent="0.35">
      <c r="A5678" s="165" t="s">
        <v>108</v>
      </c>
      <c r="B5678" s="165" t="s">
        <v>109</v>
      </c>
      <c r="C5678" s="166">
        <v>45799</v>
      </c>
      <c r="D5678">
        <v>-92367.35</v>
      </c>
    </row>
    <row r="5679" spans="1:4" x14ac:dyDescent="0.35">
      <c r="A5679" s="165" t="s">
        <v>108</v>
      </c>
      <c r="B5679" s="165" t="s">
        <v>109</v>
      </c>
      <c r="C5679" s="166">
        <v>45830</v>
      </c>
      <c r="D5679">
        <v>-98715.13</v>
      </c>
    </row>
    <row r="5680" spans="1:4" x14ac:dyDescent="0.35">
      <c r="A5680" s="165" t="s">
        <v>108</v>
      </c>
      <c r="B5680" s="165" t="s">
        <v>109</v>
      </c>
      <c r="C5680" s="166">
        <v>45860</v>
      </c>
      <c r="D5680">
        <v>-122221.42</v>
      </c>
    </row>
    <row r="5681" spans="1:4" x14ac:dyDescent="0.35">
      <c r="A5681" s="165" t="s">
        <v>108</v>
      </c>
      <c r="B5681" s="165" t="s">
        <v>109</v>
      </c>
      <c r="C5681" s="166">
        <v>45891</v>
      </c>
      <c r="D5681">
        <v>-148893.32</v>
      </c>
    </row>
    <row r="5682" spans="1:4" x14ac:dyDescent="0.35">
      <c r="A5682" s="165" t="s">
        <v>108</v>
      </c>
      <c r="B5682" s="165" t="s">
        <v>109</v>
      </c>
      <c r="C5682" s="166">
        <v>45922</v>
      </c>
      <c r="D5682">
        <v>-113091.5</v>
      </c>
    </row>
    <row r="5683" spans="1:4" x14ac:dyDescent="0.35">
      <c r="A5683" s="165" t="s">
        <v>108</v>
      </c>
      <c r="B5683" s="165" t="s">
        <v>109</v>
      </c>
      <c r="C5683" s="166">
        <v>45952</v>
      </c>
      <c r="D5683">
        <v>-116916.77</v>
      </c>
    </row>
    <row r="5684" spans="1:4" x14ac:dyDescent="0.35">
      <c r="A5684" s="165" t="s">
        <v>108</v>
      </c>
      <c r="B5684" s="165" t="s">
        <v>109</v>
      </c>
      <c r="C5684" s="166">
        <v>45983</v>
      </c>
      <c r="D5684">
        <v>-125452.04</v>
      </c>
    </row>
    <row r="5685" spans="1:4" x14ac:dyDescent="0.35">
      <c r="A5685" s="165" t="s">
        <v>108</v>
      </c>
      <c r="B5685" s="165" t="s">
        <v>109</v>
      </c>
      <c r="C5685" s="166">
        <v>46013</v>
      </c>
      <c r="D5685">
        <v>-104289.16</v>
      </c>
    </row>
    <row r="5686" spans="1:4" x14ac:dyDescent="0.35">
      <c r="A5686" s="165" t="s">
        <v>108</v>
      </c>
      <c r="B5686" s="165" t="s">
        <v>109</v>
      </c>
      <c r="C5686" s="166">
        <v>45680</v>
      </c>
      <c r="D5686">
        <v>-120525.78</v>
      </c>
    </row>
    <row r="5687" spans="1:4" x14ac:dyDescent="0.35">
      <c r="A5687" s="165" t="s">
        <v>108</v>
      </c>
      <c r="B5687" s="165" t="s">
        <v>109</v>
      </c>
      <c r="C5687" s="166">
        <v>45711</v>
      </c>
      <c r="D5687">
        <v>-133564.26999999999</v>
      </c>
    </row>
    <row r="5688" spans="1:4" x14ac:dyDescent="0.35">
      <c r="A5688" s="165" t="s">
        <v>108</v>
      </c>
      <c r="B5688" s="165" t="s">
        <v>109</v>
      </c>
      <c r="C5688" s="166">
        <v>45739</v>
      </c>
      <c r="D5688">
        <v>-155409.39000000001</v>
      </c>
    </row>
    <row r="5689" spans="1:4" x14ac:dyDescent="0.35">
      <c r="A5689" s="165" t="s">
        <v>108</v>
      </c>
      <c r="B5689" s="165" t="s">
        <v>109</v>
      </c>
      <c r="C5689" s="166">
        <v>45770</v>
      </c>
      <c r="D5689">
        <v>-121403.78</v>
      </c>
    </row>
    <row r="5690" spans="1:4" x14ac:dyDescent="0.35">
      <c r="A5690" s="165" t="s">
        <v>108</v>
      </c>
      <c r="B5690" s="165" t="s">
        <v>109</v>
      </c>
      <c r="C5690" s="166">
        <v>45800</v>
      </c>
      <c r="D5690">
        <v>-205756.68</v>
      </c>
    </row>
    <row r="5691" spans="1:4" x14ac:dyDescent="0.35">
      <c r="A5691" s="165" t="s">
        <v>108</v>
      </c>
      <c r="B5691" s="165" t="s">
        <v>109</v>
      </c>
      <c r="C5691" s="166">
        <v>45831</v>
      </c>
      <c r="D5691">
        <v>-205210.07</v>
      </c>
    </row>
    <row r="5692" spans="1:4" x14ac:dyDescent="0.35">
      <c r="A5692" s="165" t="s">
        <v>108</v>
      </c>
      <c r="B5692" s="165" t="s">
        <v>109</v>
      </c>
      <c r="C5692" s="166">
        <v>45861</v>
      </c>
      <c r="D5692">
        <v>-228012.89</v>
      </c>
    </row>
    <row r="5693" spans="1:4" x14ac:dyDescent="0.35">
      <c r="A5693" s="165" t="s">
        <v>108</v>
      </c>
      <c r="B5693" s="165" t="s">
        <v>109</v>
      </c>
      <c r="C5693" s="166">
        <v>45892</v>
      </c>
      <c r="D5693">
        <v>-333032.84000000003</v>
      </c>
    </row>
    <row r="5694" spans="1:4" x14ac:dyDescent="0.35">
      <c r="A5694" s="165" t="s">
        <v>108</v>
      </c>
      <c r="B5694" s="165" t="s">
        <v>109</v>
      </c>
      <c r="C5694" s="166">
        <v>45923</v>
      </c>
      <c r="D5694">
        <v>-223077.51</v>
      </c>
    </row>
    <row r="5695" spans="1:4" x14ac:dyDescent="0.35">
      <c r="A5695" s="165" t="s">
        <v>108</v>
      </c>
      <c r="B5695" s="165" t="s">
        <v>109</v>
      </c>
      <c r="C5695" s="166">
        <v>45953</v>
      </c>
      <c r="D5695">
        <v>-233327.54</v>
      </c>
    </row>
    <row r="5696" spans="1:4" x14ac:dyDescent="0.35">
      <c r="A5696" s="165" t="s">
        <v>108</v>
      </c>
      <c r="B5696" s="165" t="s">
        <v>109</v>
      </c>
      <c r="C5696" s="166">
        <v>45984</v>
      </c>
      <c r="D5696">
        <v>-252180.35</v>
      </c>
    </row>
    <row r="5697" spans="1:4" x14ac:dyDescent="0.35">
      <c r="A5697" s="165" t="s">
        <v>108</v>
      </c>
      <c r="B5697" s="165" t="s">
        <v>109</v>
      </c>
      <c r="C5697" s="166">
        <v>46014</v>
      </c>
      <c r="D5697">
        <v>-215516.76</v>
      </c>
    </row>
    <row r="5698" spans="1:4" x14ac:dyDescent="0.35">
      <c r="A5698" s="165" t="s">
        <v>108</v>
      </c>
      <c r="B5698" s="165" t="s">
        <v>109</v>
      </c>
      <c r="C5698" s="166">
        <v>45681</v>
      </c>
      <c r="D5698">
        <v>-259645.51</v>
      </c>
    </row>
    <row r="5699" spans="1:4" x14ac:dyDescent="0.35">
      <c r="A5699" s="165" t="s">
        <v>108</v>
      </c>
      <c r="B5699" s="165" t="s">
        <v>109</v>
      </c>
      <c r="C5699" s="166">
        <v>45712</v>
      </c>
      <c r="D5699">
        <v>-262223.31</v>
      </c>
    </row>
    <row r="5700" spans="1:4" x14ac:dyDescent="0.35">
      <c r="A5700" s="165" t="s">
        <v>108</v>
      </c>
      <c r="B5700" s="165" t="s">
        <v>109</v>
      </c>
      <c r="C5700" s="166">
        <v>45740</v>
      </c>
      <c r="D5700">
        <v>-275177.65000000002</v>
      </c>
    </row>
    <row r="5701" spans="1:4" x14ac:dyDescent="0.35">
      <c r="A5701" s="165" t="s">
        <v>108</v>
      </c>
      <c r="B5701" s="165" t="s">
        <v>109</v>
      </c>
      <c r="C5701" s="166">
        <v>45771</v>
      </c>
      <c r="D5701">
        <v>-292057.72000000003</v>
      </c>
    </row>
    <row r="5702" spans="1:4" x14ac:dyDescent="0.35">
      <c r="A5702" s="165" t="s">
        <v>108</v>
      </c>
      <c r="B5702" s="165" t="s">
        <v>109</v>
      </c>
      <c r="C5702" s="166">
        <v>45801</v>
      </c>
      <c r="D5702">
        <v>-244728.65</v>
      </c>
    </row>
    <row r="5703" spans="1:4" x14ac:dyDescent="0.35">
      <c r="A5703" s="165" t="s">
        <v>108</v>
      </c>
      <c r="B5703" s="165" t="s">
        <v>109</v>
      </c>
      <c r="C5703" s="166">
        <v>45832</v>
      </c>
      <c r="D5703">
        <v>-237797.09</v>
      </c>
    </row>
    <row r="5704" spans="1:4" x14ac:dyDescent="0.35">
      <c r="A5704" s="165" t="s">
        <v>108</v>
      </c>
      <c r="B5704" s="165" t="s">
        <v>109</v>
      </c>
      <c r="C5704" s="166">
        <v>45862</v>
      </c>
      <c r="D5704">
        <v>-339182.68</v>
      </c>
    </row>
    <row r="5705" spans="1:4" x14ac:dyDescent="0.35">
      <c r="A5705" s="165" t="s">
        <v>108</v>
      </c>
      <c r="B5705" s="165" t="s">
        <v>109</v>
      </c>
      <c r="C5705" s="166">
        <v>45893</v>
      </c>
      <c r="D5705">
        <v>-410195.9</v>
      </c>
    </row>
    <row r="5706" spans="1:4" x14ac:dyDescent="0.35">
      <c r="A5706" s="165" t="s">
        <v>108</v>
      </c>
      <c r="B5706" s="165" t="s">
        <v>109</v>
      </c>
      <c r="C5706" s="166">
        <v>45924</v>
      </c>
      <c r="D5706">
        <v>-230179.20000000001</v>
      </c>
    </row>
    <row r="5707" spans="1:4" x14ac:dyDescent="0.35">
      <c r="A5707" s="165" t="s">
        <v>108</v>
      </c>
      <c r="B5707" s="165" t="s">
        <v>109</v>
      </c>
      <c r="C5707" s="166">
        <v>45954</v>
      </c>
      <c r="D5707">
        <v>-295980.03999999998</v>
      </c>
    </row>
    <row r="5708" spans="1:4" x14ac:dyDescent="0.35">
      <c r="A5708" s="165" t="s">
        <v>108</v>
      </c>
      <c r="B5708" s="165" t="s">
        <v>109</v>
      </c>
      <c r="C5708" s="166">
        <v>45985</v>
      </c>
      <c r="D5708">
        <v>-289659.09000000003</v>
      </c>
    </row>
    <row r="5709" spans="1:4" x14ac:dyDescent="0.35">
      <c r="A5709" s="165" t="s">
        <v>108</v>
      </c>
      <c r="B5709" s="165" t="s">
        <v>109</v>
      </c>
      <c r="C5709" s="166">
        <v>46015</v>
      </c>
      <c r="D5709">
        <v>-228575.45</v>
      </c>
    </row>
    <row r="5710" spans="1:4" x14ac:dyDescent="0.35">
      <c r="A5710" s="165" t="s">
        <v>108</v>
      </c>
      <c r="B5710" s="165" t="s">
        <v>109</v>
      </c>
      <c r="C5710" s="166">
        <v>45682</v>
      </c>
      <c r="D5710">
        <v>-329305.52</v>
      </c>
    </row>
    <row r="5711" spans="1:4" x14ac:dyDescent="0.35">
      <c r="A5711" s="165" t="s">
        <v>108</v>
      </c>
      <c r="B5711" s="165" t="s">
        <v>109</v>
      </c>
      <c r="C5711" s="166">
        <v>45713</v>
      </c>
      <c r="D5711">
        <v>-296206.3</v>
      </c>
    </row>
    <row r="5712" spans="1:4" x14ac:dyDescent="0.35">
      <c r="A5712" s="165" t="s">
        <v>108</v>
      </c>
      <c r="B5712" s="165" t="s">
        <v>109</v>
      </c>
      <c r="C5712" s="166">
        <v>45741</v>
      </c>
      <c r="D5712">
        <v>-390138.93</v>
      </c>
    </row>
    <row r="5713" spans="1:4" x14ac:dyDescent="0.35">
      <c r="A5713" s="165" t="s">
        <v>108</v>
      </c>
      <c r="B5713" s="165" t="s">
        <v>109</v>
      </c>
      <c r="C5713" s="166">
        <v>45772</v>
      </c>
      <c r="D5713">
        <v>-301749.65000000002</v>
      </c>
    </row>
    <row r="5714" spans="1:4" x14ac:dyDescent="0.35">
      <c r="A5714" s="165" t="s">
        <v>108</v>
      </c>
      <c r="B5714" s="165" t="s">
        <v>109</v>
      </c>
      <c r="C5714" s="166">
        <v>45802</v>
      </c>
      <c r="D5714">
        <v>-304483.74450896808</v>
      </c>
    </row>
    <row r="5715" spans="1:4" x14ac:dyDescent="0.35">
      <c r="A5715" s="165" t="s">
        <v>108</v>
      </c>
      <c r="B5715" s="165" t="s">
        <v>109</v>
      </c>
      <c r="C5715" s="166">
        <v>45833</v>
      </c>
      <c r="D5715">
        <v>-280060.71674130671</v>
      </c>
    </row>
    <row r="5716" spans="1:4" x14ac:dyDescent="0.35">
      <c r="A5716" s="165" t="s">
        <v>108</v>
      </c>
      <c r="B5716" s="165" t="s">
        <v>109</v>
      </c>
      <c r="C5716" s="166">
        <v>45863</v>
      </c>
      <c r="D5716">
        <v>-343689.22030793788</v>
      </c>
    </row>
    <row r="5717" spans="1:4" x14ac:dyDescent="0.35">
      <c r="A5717" s="165" t="s">
        <v>108</v>
      </c>
      <c r="B5717" s="165" t="s">
        <v>109</v>
      </c>
      <c r="C5717" s="166">
        <v>45894</v>
      </c>
      <c r="D5717">
        <v>-449488.48267088045</v>
      </c>
    </row>
    <row r="5718" spans="1:4" x14ac:dyDescent="0.35">
      <c r="A5718" s="165" t="s">
        <v>108</v>
      </c>
      <c r="B5718" s="165" t="s">
        <v>109</v>
      </c>
      <c r="C5718" s="166">
        <v>45925</v>
      </c>
      <c r="D5718">
        <v>-313876.83895239339</v>
      </c>
    </row>
    <row r="5719" spans="1:4" x14ac:dyDescent="0.35">
      <c r="A5719" s="165" t="s">
        <v>108</v>
      </c>
      <c r="B5719" s="165" t="s">
        <v>109</v>
      </c>
      <c r="C5719" s="166">
        <v>45955</v>
      </c>
      <c r="D5719">
        <v>-306340.81045163929</v>
      </c>
    </row>
    <row r="5720" spans="1:4" x14ac:dyDescent="0.35">
      <c r="A5720" s="165" t="s">
        <v>108</v>
      </c>
      <c r="B5720" s="165" t="s">
        <v>109</v>
      </c>
      <c r="C5720" s="166">
        <v>45986</v>
      </c>
      <c r="D5720">
        <v>-323470.24729785579</v>
      </c>
    </row>
    <row r="5721" spans="1:4" x14ac:dyDescent="0.35">
      <c r="A5721" s="165" t="s">
        <v>108</v>
      </c>
      <c r="B5721" s="165" t="s">
        <v>109</v>
      </c>
      <c r="C5721" s="166">
        <v>46016</v>
      </c>
      <c r="D5721">
        <v>-232721.48617773401</v>
      </c>
    </row>
    <row r="5722" spans="1:4" x14ac:dyDescent="0.35">
      <c r="A5722" s="165" t="s">
        <v>108</v>
      </c>
      <c r="B5722" s="165" t="s">
        <v>109</v>
      </c>
      <c r="C5722" s="166">
        <v>45683</v>
      </c>
      <c r="D5722">
        <v>-396937.01476124697</v>
      </c>
    </row>
    <row r="5723" spans="1:4" x14ac:dyDescent="0.35">
      <c r="A5723" s="165" t="s">
        <v>108</v>
      </c>
      <c r="B5723" s="165" t="s">
        <v>109</v>
      </c>
      <c r="C5723" s="166">
        <v>45714</v>
      </c>
      <c r="D5723">
        <v>-400186.94081031787</v>
      </c>
    </row>
    <row r="5724" spans="1:4" x14ac:dyDescent="0.35">
      <c r="A5724" s="165" t="s">
        <v>108</v>
      </c>
      <c r="B5724" s="165" t="s">
        <v>109</v>
      </c>
      <c r="C5724" s="166">
        <v>45742</v>
      </c>
      <c r="D5724">
        <v>-411287.62977593916</v>
      </c>
    </row>
    <row r="5725" spans="1:4" x14ac:dyDescent="0.35">
      <c r="A5725" s="165" t="s">
        <v>108</v>
      </c>
      <c r="B5725" s="165" t="s">
        <v>109</v>
      </c>
      <c r="C5725" s="166">
        <v>45773</v>
      </c>
      <c r="D5725">
        <v>-443096.35559932684</v>
      </c>
    </row>
    <row r="5726" spans="1:4" x14ac:dyDescent="0.35">
      <c r="A5726" s="165" t="s">
        <v>108</v>
      </c>
      <c r="B5726" s="165" t="s">
        <v>109</v>
      </c>
      <c r="C5726" s="166">
        <v>45803</v>
      </c>
      <c r="D5726">
        <v>-299046.70252436172</v>
      </c>
    </row>
    <row r="5727" spans="1:4" x14ac:dyDescent="0.35">
      <c r="A5727" s="165" t="s">
        <v>108</v>
      </c>
      <c r="B5727" s="165" t="s">
        <v>109</v>
      </c>
      <c r="C5727" s="166">
        <v>45834</v>
      </c>
      <c r="D5727">
        <v>-259769.3071407073</v>
      </c>
    </row>
    <row r="5728" spans="1:4" x14ac:dyDescent="0.35">
      <c r="A5728" s="165" t="s">
        <v>108</v>
      </c>
      <c r="B5728" s="165" t="s">
        <v>109</v>
      </c>
      <c r="C5728" s="166">
        <v>45864</v>
      </c>
      <c r="D5728">
        <v>-450680.97641226318</v>
      </c>
    </row>
    <row r="5729" spans="1:4" x14ac:dyDescent="0.35">
      <c r="A5729" s="165" t="s">
        <v>108</v>
      </c>
      <c r="B5729" s="165" t="s">
        <v>109</v>
      </c>
      <c r="C5729" s="166">
        <v>45895</v>
      </c>
      <c r="D5729">
        <v>-543691.12215515866</v>
      </c>
    </row>
    <row r="5730" spans="1:4" x14ac:dyDescent="0.35">
      <c r="A5730" s="165" t="s">
        <v>108</v>
      </c>
      <c r="B5730" s="165" t="s">
        <v>109</v>
      </c>
      <c r="C5730" s="166">
        <v>45926</v>
      </c>
      <c r="D5730">
        <v>-304256.5656819198</v>
      </c>
    </row>
    <row r="5731" spans="1:4" x14ac:dyDescent="0.35">
      <c r="A5731" s="165" t="s">
        <v>108</v>
      </c>
      <c r="B5731" s="165" t="s">
        <v>109</v>
      </c>
      <c r="C5731" s="166">
        <v>45956</v>
      </c>
      <c r="D5731">
        <v>-387526.38293318555</v>
      </c>
    </row>
    <row r="5732" spans="1:4" x14ac:dyDescent="0.35">
      <c r="A5732" s="165" t="s">
        <v>108</v>
      </c>
      <c r="B5732" s="165" t="s">
        <v>109</v>
      </c>
      <c r="C5732" s="166">
        <v>45987</v>
      </c>
      <c r="D5732">
        <v>-424496.32659748493</v>
      </c>
    </row>
    <row r="5733" spans="1:4" x14ac:dyDescent="0.35">
      <c r="A5733" s="165" t="s">
        <v>108</v>
      </c>
      <c r="B5733" s="165" t="s">
        <v>109</v>
      </c>
      <c r="C5733" s="166">
        <v>46017</v>
      </c>
      <c r="D5733">
        <v>-315120.08521530608</v>
      </c>
    </row>
    <row r="5734" spans="1:4" x14ac:dyDescent="0.35">
      <c r="A5734" s="165" t="s">
        <v>108</v>
      </c>
      <c r="B5734" s="165" t="s">
        <v>109</v>
      </c>
      <c r="C5734" s="166">
        <v>45684</v>
      </c>
      <c r="D5734">
        <v>-438736.97454116459</v>
      </c>
    </row>
    <row r="5735" spans="1:4" x14ac:dyDescent="0.35">
      <c r="A5735" s="165" t="s">
        <v>108</v>
      </c>
      <c r="B5735" s="165" t="s">
        <v>109</v>
      </c>
      <c r="C5735" s="166">
        <v>45715</v>
      </c>
      <c r="D5735">
        <v>-442538.61464402103</v>
      </c>
    </row>
    <row r="5736" spans="1:4" x14ac:dyDescent="0.35">
      <c r="A5736" s="165" t="s">
        <v>108</v>
      </c>
      <c r="B5736" s="165" t="s">
        <v>109</v>
      </c>
      <c r="C5736" s="166">
        <v>45743</v>
      </c>
      <c r="D5736">
        <v>-452308.78332586354</v>
      </c>
    </row>
    <row r="5737" spans="1:4" x14ac:dyDescent="0.35">
      <c r="A5737" s="165" t="s">
        <v>108</v>
      </c>
      <c r="B5737" s="165" t="s">
        <v>109</v>
      </c>
      <c r="C5737" s="166">
        <v>45774</v>
      </c>
      <c r="D5737">
        <v>-485764.24131105008</v>
      </c>
    </row>
    <row r="5738" spans="1:4" x14ac:dyDescent="0.35">
      <c r="A5738" s="165" t="s">
        <v>108</v>
      </c>
      <c r="B5738" s="165" t="s">
        <v>109</v>
      </c>
      <c r="C5738" s="166">
        <v>45804</v>
      </c>
      <c r="D5738">
        <v>-364565.28667789925</v>
      </c>
    </row>
    <row r="5739" spans="1:4" x14ac:dyDescent="0.35">
      <c r="A5739" s="165" t="s">
        <v>108</v>
      </c>
      <c r="B5739" s="165" t="s">
        <v>109</v>
      </c>
      <c r="C5739" s="166">
        <v>45835</v>
      </c>
      <c r="D5739">
        <v>-313218.13753631461</v>
      </c>
    </row>
    <row r="5740" spans="1:4" x14ac:dyDescent="0.35">
      <c r="A5740" s="165" t="s">
        <v>108</v>
      </c>
      <c r="B5740" s="165" t="s">
        <v>109</v>
      </c>
      <c r="C5740" s="166">
        <v>45865</v>
      </c>
      <c r="D5740">
        <v>-537141.55658912833</v>
      </c>
    </row>
    <row r="5741" spans="1:4" x14ac:dyDescent="0.35">
      <c r="A5741" s="165" t="s">
        <v>108</v>
      </c>
      <c r="B5741" s="165" t="s">
        <v>109</v>
      </c>
      <c r="C5741" s="166">
        <v>45896</v>
      </c>
      <c r="D5741">
        <v>-645395.30934087664</v>
      </c>
    </row>
    <row r="5742" spans="1:4" x14ac:dyDescent="0.35">
      <c r="A5742" s="165" t="s">
        <v>108</v>
      </c>
      <c r="B5742" s="165" t="s">
        <v>109</v>
      </c>
      <c r="C5742" s="166">
        <v>45927</v>
      </c>
      <c r="D5742">
        <v>-378865.88198473747</v>
      </c>
    </row>
    <row r="5743" spans="1:4" x14ac:dyDescent="0.35">
      <c r="A5743" s="165" t="s">
        <v>108</v>
      </c>
      <c r="B5743" s="165" t="s">
        <v>109</v>
      </c>
      <c r="C5743" s="166">
        <v>45957</v>
      </c>
      <c r="D5743">
        <v>-456558.1375246715</v>
      </c>
    </row>
    <row r="5744" spans="1:4" x14ac:dyDescent="0.35">
      <c r="A5744" s="165" t="s">
        <v>108</v>
      </c>
      <c r="B5744" s="165" t="s">
        <v>109</v>
      </c>
      <c r="C5744" s="166">
        <v>45988</v>
      </c>
      <c r="D5744">
        <v>-498684.8023498102</v>
      </c>
    </row>
    <row r="5745" spans="1:4" x14ac:dyDescent="0.35">
      <c r="A5745" s="165" t="s">
        <v>108</v>
      </c>
      <c r="B5745" s="165" t="s">
        <v>109</v>
      </c>
      <c r="C5745" s="166">
        <v>46018</v>
      </c>
      <c r="D5745">
        <v>-378357.54464538168</v>
      </c>
    </row>
    <row r="5746" spans="1:4" x14ac:dyDescent="0.35">
      <c r="A5746" s="165" t="s">
        <v>110</v>
      </c>
      <c r="B5746" s="165" t="s">
        <v>111</v>
      </c>
      <c r="C5746" s="166">
        <v>45770</v>
      </c>
      <c r="D5746">
        <v>-1409.5</v>
      </c>
    </row>
    <row r="5747" spans="1:4" x14ac:dyDescent="0.35">
      <c r="A5747" s="165" t="s">
        <v>110</v>
      </c>
      <c r="B5747" s="165" t="s">
        <v>111</v>
      </c>
      <c r="C5747" s="166">
        <v>45800</v>
      </c>
      <c r="D5747">
        <v>0</v>
      </c>
    </row>
    <row r="5748" spans="1:4" x14ac:dyDescent="0.35">
      <c r="A5748" s="165" t="s">
        <v>110</v>
      </c>
      <c r="B5748" s="165" t="s">
        <v>111</v>
      </c>
      <c r="C5748" s="166">
        <v>45831</v>
      </c>
      <c r="D5748">
        <v>0</v>
      </c>
    </row>
    <row r="5749" spans="1:4" x14ac:dyDescent="0.35">
      <c r="A5749" s="165" t="s">
        <v>110</v>
      </c>
      <c r="B5749" s="165" t="s">
        <v>111</v>
      </c>
      <c r="C5749" s="166">
        <v>45861</v>
      </c>
      <c r="D5749">
        <v>0</v>
      </c>
    </row>
    <row r="5750" spans="1:4" x14ac:dyDescent="0.35">
      <c r="A5750" s="165" t="s">
        <v>110</v>
      </c>
      <c r="B5750" s="165" t="s">
        <v>111</v>
      </c>
      <c r="C5750" s="166">
        <v>45892</v>
      </c>
      <c r="D5750">
        <v>2.52</v>
      </c>
    </row>
    <row r="5751" spans="1:4" x14ac:dyDescent="0.35">
      <c r="A5751" s="165" t="s">
        <v>110</v>
      </c>
      <c r="B5751" s="165" t="s">
        <v>111</v>
      </c>
      <c r="C5751" s="166">
        <v>45923</v>
      </c>
      <c r="D5751">
        <v>0</v>
      </c>
    </row>
    <row r="5752" spans="1:4" x14ac:dyDescent="0.35">
      <c r="A5752" s="165" t="s">
        <v>110</v>
      </c>
      <c r="B5752" s="165" t="s">
        <v>111</v>
      </c>
      <c r="C5752" s="166">
        <v>45953</v>
      </c>
      <c r="D5752">
        <v>0</v>
      </c>
    </row>
    <row r="5753" spans="1:4" x14ac:dyDescent="0.35">
      <c r="A5753" s="165" t="s">
        <v>110</v>
      </c>
      <c r="B5753" s="165" t="s">
        <v>111</v>
      </c>
      <c r="C5753" s="166">
        <v>45984</v>
      </c>
      <c r="D5753">
        <v>0</v>
      </c>
    </row>
    <row r="5754" spans="1:4" x14ac:dyDescent="0.35">
      <c r="A5754" s="165" t="s">
        <v>110</v>
      </c>
      <c r="B5754" s="165" t="s">
        <v>111</v>
      </c>
      <c r="C5754" s="166">
        <v>46014</v>
      </c>
      <c r="D5754">
        <v>0</v>
      </c>
    </row>
    <row r="5755" spans="1:4" x14ac:dyDescent="0.35">
      <c r="A5755" s="165" t="s">
        <v>110</v>
      </c>
      <c r="B5755" s="165" t="s">
        <v>111</v>
      </c>
      <c r="C5755" s="166">
        <v>45681</v>
      </c>
      <c r="D5755">
        <v>0</v>
      </c>
    </row>
    <row r="5756" spans="1:4" x14ac:dyDescent="0.35">
      <c r="A5756" s="165" t="s">
        <v>110</v>
      </c>
      <c r="B5756" s="165" t="s">
        <v>111</v>
      </c>
      <c r="C5756" s="166">
        <v>45712</v>
      </c>
      <c r="D5756">
        <v>0</v>
      </c>
    </row>
    <row r="5757" spans="1:4" x14ac:dyDescent="0.35">
      <c r="A5757" s="165" t="s">
        <v>110</v>
      </c>
      <c r="B5757" s="165" t="s">
        <v>111</v>
      </c>
      <c r="C5757" s="166">
        <v>45740</v>
      </c>
      <c r="D5757">
        <v>0</v>
      </c>
    </row>
    <row r="5758" spans="1:4" x14ac:dyDescent="0.35">
      <c r="A5758" s="165" t="s">
        <v>110</v>
      </c>
      <c r="B5758" s="165" t="s">
        <v>111</v>
      </c>
      <c r="C5758" s="166">
        <v>45771</v>
      </c>
      <c r="D5758">
        <v>0</v>
      </c>
    </row>
    <row r="5759" spans="1:4" x14ac:dyDescent="0.35">
      <c r="A5759" s="165" t="s">
        <v>110</v>
      </c>
      <c r="B5759" s="165" t="s">
        <v>111</v>
      </c>
      <c r="C5759" s="166">
        <v>45801</v>
      </c>
      <c r="D5759">
        <v>0</v>
      </c>
    </row>
    <row r="5760" spans="1:4" x14ac:dyDescent="0.35">
      <c r="A5760" s="165" t="s">
        <v>110</v>
      </c>
      <c r="B5760" s="165" t="s">
        <v>111</v>
      </c>
      <c r="C5760" s="166">
        <v>45832</v>
      </c>
      <c r="D5760">
        <v>0</v>
      </c>
    </row>
    <row r="5761" spans="1:4" x14ac:dyDescent="0.35">
      <c r="A5761" s="165" t="s">
        <v>110</v>
      </c>
      <c r="B5761" s="165" t="s">
        <v>111</v>
      </c>
      <c r="C5761" s="166">
        <v>45862</v>
      </c>
      <c r="D5761">
        <v>0</v>
      </c>
    </row>
    <row r="5762" spans="1:4" x14ac:dyDescent="0.35">
      <c r="A5762" s="165" t="s">
        <v>110</v>
      </c>
      <c r="B5762" s="165" t="s">
        <v>111</v>
      </c>
      <c r="C5762" s="166">
        <v>45893</v>
      </c>
      <c r="D5762">
        <v>0</v>
      </c>
    </row>
    <row r="5763" spans="1:4" x14ac:dyDescent="0.35">
      <c r="A5763" s="165" t="s">
        <v>110</v>
      </c>
      <c r="B5763" s="165" t="s">
        <v>111</v>
      </c>
      <c r="C5763" s="166">
        <v>45924</v>
      </c>
      <c r="D5763">
        <v>0</v>
      </c>
    </row>
    <row r="5764" spans="1:4" x14ac:dyDescent="0.35">
      <c r="A5764" s="165" t="s">
        <v>110</v>
      </c>
      <c r="B5764" s="165" t="s">
        <v>111</v>
      </c>
      <c r="C5764" s="166">
        <v>45954</v>
      </c>
      <c r="D5764">
        <v>0</v>
      </c>
    </row>
    <row r="5765" spans="1:4" x14ac:dyDescent="0.35">
      <c r="A5765" s="165" t="s">
        <v>110</v>
      </c>
      <c r="B5765" s="165" t="s">
        <v>111</v>
      </c>
      <c r="C5765" s="166">
        <v>45985</v>
      </c>
      <c r="D5765">
        <v>0</v>
      </c>
    </row>
    <row r="5766" spans="1:4" x14ac:dyDescent="0.35">
      <c r="A5766" s="165" t="s">
        <v>110</v>
      </c>
      <c r="B5766" s="165" t="s">
        <v>111</v>
      </c>
      <c r="C5766" s="166">
        <v>46015</v>
      </c>
      <c r="D5766">
        <v>0</v>
      </c>
    </row>
    <row r="5767" spans="1:4" x14ac:dyDescent="0.35">
      <c r="A5767" s="165" t="s">
        <v>110</v>
      </c>
      <c r="B5767" s="165" t="s">
        <v>111</v>
      </c>
      <c r="C5767" s="166">
        <v>45682</v>
      </c>
      <c r="D5767">
        <v>0</v>
      </c>
    </row>
    <row r="5768" spans="1:4" x14ac:dyDescent="0.35">
      <c r="A5768" s="165" t="s">
        <v>110</v>
      </c>
      <c r="B5768" s="165" t="s">
        <v>111</v>
      </c>
      <c r="C5768" s="166">
        <v>45713</v>
      </c>
      <c r="D5768">
        <v>0</v>
      </c>
    </row>
    <row r="5769" spans="1:4" x14ac:dyDescent="0.35">
      <c r="A5769" s="165" t="s">
        <v>110</v>
      </c>
      <c r="B5769" s="165" t="s">
        <v>111</v>
      </c>
      <c r="C5769" s="166">
        <v>45741</v>
      </c>
      <c r="D5769">
        <v>0</v>
      </c>
    </row>
    <row r="5770" spans="1:4" x14ac:dyDescent="0.35">
      <c r="A5770" s="165" t="s">
        <v>110</v>
      </c>
      <c r="B5770" s="165" t="s">
        <v>111</v>
      </c>
      <c r="C5770" s="166">
        <v>45772</v>
      </c>
      <c r="D5770">
        <v>0</v>
      </c>
    </row>
    <row r="5771" spans="1:4" x14ac:dyDescent="0.35">
      <c r="A5771" s="165" t="s">
        <v>110</v>
      </c>
      <c r="B5771" s="165" t="s">
        <v>111</v>
      </c>
      <c r="C5771" s="166">
        <v>45802</v>
      </c>
      <c r="D5771">
        <v>0</v>
      </c>
    </row>
    <row r="5772" spans="1:4" x14ac:dyDescent="0.35">
      <c r="A5772" s="165" t="s">
        <v>110</v>
      </c>
      <c r="B5772" s="165" t="s">
        <v>111</v>
      </c>
      <c r="C5772" s="166">
        <v>45833</v>
      </c>
      <c r="D5772">
        <v>0</v>
      </c>
    </row>
    <row r="5773" spans="1:4" x14ac:dyDescent="0.35">
      <c r="A5773" s="165" t="s">
        <v>110</v>
      </c>
      <c r="B5773" s="165" t="s">
        <v>111</v>
      </c>
      <c r="C5773" s="166">
        <v>45863</v>
      </c>
      <c r="D5773">
        <v>0</v>
      </c>
    </row>
    <row r="5774" spans="1:4" x14ac:dyDescent="0.35">
      <c r="A5774" s="165" t="s">
        <v>110</v>
      </c>
      <c r="B5774" s="165" t="s">
        <v>111</v>
      </c>
      <c r="C5774" s="166">
        <v>45894</v>
      </c>
      <c r="D5774">
        <v>0</v>
      </c>
    </row>
    <row r="5775" spans="1:4" x14ac:dyDescent="0.35">
      <c r="A5775" s="165" t="s">
        <v>110</v>
      </c>
      <c r="B5775" s="165" t="s">
        <v>111</v>
      </c>
      <c r="C5775" s="166">
        <v>45925</v>
      </c>
      <c r="D5775">
        <v>0</v>
      </c>
    </row>
    <row r="5776" spans="1:4" x14ac:dyDescent="0.35">
      <c r="A5776" s="165" t="s">
        <v>110</v>
      </c>
      <c r="B5776" s="165" t="s">
        <v>111</v>
      </c>
      <c r="C5776" s="166">
        <v>45955</v>
      </c>
      <c r="D5776">
        <v>0</v>
      </c>
    </row>
    <row r="5777" spans="1:4" x14ac:dyDescent="0.35">
      <c r="A5777" s="165" t="s">
        <v>110</v>
      </c>
      <c r="B5777" s="165" t="s">
        <v>111</v>
      </c>
      <c r="C5777" s="166">
        <v>45986</v>
      </c>
      <c r="D5777">
        <v>0</v>
      </c>
    </row>
    <row r="5778" spans="1:4" x14ac:dyDescent="0.35">
      <c r="A5778" s="165" t="s">
        <v>110</v>
      </c>
      <c r="B5778" s="165" t="s">
        <v>111</v>
      </c>
      <c r="C5778" s="166">
        <v>46016</v>
      </c>
      <c r="D5778">
        <v>0</v>
      </c>
    </row>
    <row r="5779" spans="1:4" x14ac:dyDescent="0.35">
      <c r="A5779" s="165" t="s">
        <v>110</v>
      </c>
      <c r="B5779" s="165" t="s">
        <v>111</v>
      </c>
      <c r="C5779" s="166">
        <v>45683</v>
      </c>
      <c r="D5779">
        <v>0</v>
      </c>
    </row>
    <row r="5780" spans="1:4" x14ac:dyDescent="0.35">
      <c r="A5780" s="165" t="s">
        <v>110</v>
      </c>
      <c r="B5780" s="165" t="s">
        <v>111</v>
      </c>
      <c r="C5780" s="166">
        <v>45714</v>
      </c>
      <c r="D5780">
        <v>0</v>
      </c>
    </row>
    <row r="5781" spans="1:4" x14ac:dyDescent="0.35">
      <c r="A5781" s="165" t="s">
        <v>110</v>
      </c>
      <c r="B5781" s="165" t="s">
        <v>111</v>
      </c>
      <c r="C5781" s="166">
        <v>45742</v>
      </c>
      <c r="D5781">
        <v>0</v>
      </c>
    </row>
    <row r="5782" spans="1:4" x14ac:dyDescent="0.35">
      <c r="A5782" s="165" t="s">
        <v>110</v>
      </c>
      <c r="B5782" s="165" t="s">
        <v>111</v>
      </c>
      <c r="C5782" s="166">
        <v>45773</v>
      </c>
      <c r="D5782">
        <v>0</v>
      </c>
    </row>
    <row r="5783" spans="1:4" x14ac:dyDescent="0.35">
      <c r="A5783" s="165" t="s">
        <v>110</v>
      </c>
      <c r="B5783" s="165" t="s">
        <v>111</v>
      </c>
      <c r="C5783" s="166">
        <v>45803</v>
      </c>
      <c r="D5783">
        <v>0</v>
      </c>
    </row>
    <row r="5784" spans="1:4" x14ac:dyDescent="0.35">
      <c r="A5784" s="165" t="s">
        <v>110</v>
      </c>
      <c r="B5784" s="165" t="s">
        <v>111</v>
      </c>
      <c r="C5784" s="166">
        <v>45834</v>
      </c>
      <c r="D5784">
        <v>0</v>
      </c>
    </row>
    <row r="5785" spans="1:4" x14ac:dyDescent="0.35">
      <c r="A5785" s="165" t="s">
        <v>110</v>
      </c>
      <c r="B5785" s="165" t="s">
        <v>111</v>
      </c>
      <c r="C5785" s="166">
        <v>45864</v>
      </c>
      <c r="D5785">
        <v>0</v>
      </c>
    </row>
    <row r="5786" spans="1:4" x14ac:dyDescent="0.35">
      <c r="A5786" s="165" t="s">
        <v>110</v>
      </c>
      <c r="B5786" s="165" t="s">
        <v>111</v>
      </c>
      <c r="C5786" s="166">
        <v>45895</v>
      </c>
      <c r="D5786">
        <v>0</v>
      </c>
    </row>
    <row r="5787" spans="1:4" x14ac:dyDescent="0.35">
      <c r="A5787" s="165" t="s">
        <v>110</v>
      </c>
      <c r="B5787" s="165" t="s">
        <v>111</v>
      </c>
      <c r="C5787" s="166">
        <v>45926</v>
      </c>
      <c r="D5787">
        <v>0</v>
      </c>
    </row>
    <row r="5788" spans="1:4" x14ac:dyDescent="0.35">
      <c r="A5788" s="165" t="s">
        <v>110</v>
      </c>
      <c r="B5788" s="165" t="s">
        <v>111</v>
      </c>
      <c r="C5788" s="166">
        <v>45956</v>
      </c>
      <c r="D5788">
        <v>0</v>
      </c>
    </row>
    <row r="5789" spans="1:4" x14ac:dyDescent="0.35">
      <c r="A5789" s="165" t="s">
        <v>110</v>
      </c>
      <c r="B5789" s="165" t="s">
        <v>111</v>
      </c>
      <c r="C5789" s="166">
        <v>45987</v>
      </c>
      <c r="D5789">
        <v>0</v>
      </c>
    </row>
    <row r="5790" spans="1:4" x14ac:dyDescent="0.35">
      <c r="A5790" s="165" t="s">
        <v>110</v>
      </c>
      <c r="B5790" s="165" t="s">
        <v>111</v>
      </c>
      <c r="C5790" s="166">
        <v>46017</v>
      </c>
      <c r="D5790">
        <v>0</v>
      </c>
    </row>
    <row r="5791" spans="1:4" x14ac:dyDescent="0.35">
      <c r="A5791" s="165" t="s">
        <v>110</v>
      </c>
      <c r="B5791" s="165" t="s">
        <v>111</v>
      </c>
      <c r="C5791" s="166">
        <v>45684</v>
      </c>
      <c r="D5791">
        <v>0</v>
      </c>
    </row>
    <row r="5792" spans="1:4" x14ac:dyDescent="0.35">
      <c r="A5792" s="165" t="s">
        <v>110</v>
      </c>
      <c r="B5792" s="165" t="s">
        <v>111</v>
      </c>
      <c r="C5792" s="166">
        <v>45715</v>
      </c>
      <c r="D5792">
        <v>0</v>
      </c>
    </row>
    <row r="5793" spans="1:4" x14ac:dyDescent="0.35">
      <c r="A5793" s="165" t="s">
        <v>110</v>
      </c>
      <c r="B5793" s="165" t="s">
        <v>111</v>
      </c>
      <c r="C5793" s="166">
        <v>45743</v>
      </c>
      <c r="D5793">
        <v>0</v>
      </c>
    </row>
    <row r="5794" spans="1:4" x14ac:dyDescent="0.35">
      <c r="A5794" s="165" t="s">
        <v>110</v>
      </c>
      <c r="B5794" s="165" t="s">
        <v>111</v>
      </c>
      <c r="C5794" s="166">
        <v>45774</v>
      </c>
      <c r="D5794">
        <v>0</v>
      </c>
    </row>
    <row r="5795" spans="1:4" x14ac:dyDescent="0.35">
      <c r="A5795" s="165" t="s">
        <v>110</v>
      </c>
      <c r="B5795" s="165" t="s">
        <v>111</v>
      </c>
      <c r="C5795" s="166">
        <v>45804</v>
      </c>
      <c r="D5795">
        <v>0</v>
      </c>
    </row>
    <row r="5796" spans="1:4" x14ac:dyDescent="0.35">
      <c r="A5796" s="165" t="s">
        <v>110</v>
      </c>
      <c r="B5796" s="165" t="s">
        <v>111</v>
      </c>
      <c r="C5796" s="166">
        <v>45835</v>
      </c>
      <c r="D5796">
        <v>0</v>
      </c>
    </row>
    <row r="5797" spans="1:4" x14ac:dyDescent="0.35">
      <c r="A5797" s="165" t="s">
        <v>110</v>
      </c>
      <c r="B5797" s="165" t="s">
        <v>111</v>
      </c>
      <c r="C5797" s="166">
        <v>45865</v>
      </c>
      <c r="D5797">
        <v>0</v>
      </c>
    </row>
    <row r="5798" spans="1:4" x14ac:dyDescent="0.35">
      <c r="A5798" s="165" t="s">
        <v>110</v>
      </c>
      <c r="B5798" s="165" t="s">
        <v>111</v>
      </c>
      <c r="C5798" s="166">
        <v>45896</v>
      </c>
      <c r="D5798">
        <v>0</v>
      </c>
    </row>
    <row r="5799" spans="1:4" x14ac:dyDescent="0.35">
      <c r="A5799" s="165" t="s">
        <v>110</v>
      </c>
      <c r="B5799" s="165" t="s">
        <v>111</v>
      </c>
      <c r="C5799" s="166">
        <v>45927</v>
      </c>
      <c r="D5799">
        <v>0</v>
      </c>
    </row>
    <row r="5800" spans="1:4" x14ac:dyDescent="0.35">
      <c r="A5800" s="165" t="s">
        <v>110</v>
      </c>
      <c r="B5800" s="165" t="s">
        <v>111</v>
      </c>
      <c r="C5800" s="166">
        <v>45957</v>
      </c>
      <c r="D5800">
        <v>0</v>
      </c>
    </row>
    <row r="5801" spans="1:4" x14ac:dyDescent="0.35">
      <c r="A5801" s="165" t="s">
        <v>110</v>
      </c>
      <c r="B5801" s="165" t="s">
        <v>111</v>
      </c>
      <c r="C5801" s="166">
        <v>45988</v>
      </c>
      <c r="D5801">
        <v>0</v>
      </c>
    </row>
    <row r="5802" spans="1:4" x14ac:dyDescent="0.35">
      <c r="A5802" s="165" t="s">
        <v>110</v>
      </c>
      <c r="B5802" s="165" t="s">
        <v>111</v>
      </c>
      <c r="C5802" s="166">
        <v>46018</v>
      </c>
      <c r="D5802">
        <v>0</v>
      </c>
    </row>
    <row r="5803" spans="1:4" x14ac:dyDescent="0.35">
      <c r="A5803" s="165" t="s">
        <v>112</v>
      </c>
      <c r="B5803" s="165" t="s">
        <v>113</v>
      </c>
      <c r="C5803" s="166">
        <v>45676</v>
      </c>
      <c r="D5803">
        <v>-44417.47</v>
      </c>
    </row>
    <row r="5804" spans="1:4" x14ac:dyDescent="0.35">
      <c r="A5804" s="165" t="s">
        <v>112</v>
      </c>
      <c r="B5804" s="165" t="s">
        <v>113</v>
      </c>
      <c r="C5804" s="166">
        <v>45707</v>
      </c>
      <c r="D5804">
        <v>-42970.07</v>
      </c>
    </row>
    <row r="5805" spans="1:4" x14ac:dyDescent="0.35">
      <c r="A5805" s="165" t="s">
        <v>112</v>
      </c>
      <c r="B5805" s="165" t="s">
        <v>113</v>
      </c>
      <c r="C5805" s="166">
        <v>45735</v>
      </c>
      <c r="D5805">
        <v>-58681.57</v>
      </c>
    </row>
    <row r="5806" spans="1:4" x14ac:dyDescent="0.35">
      <c r="A5806" s="165" t="s">
        <v>112</v>
      </c>
      <c r="B5806" s="165" t="s">
        <v>113</v>
      </c>
      <c r="C5806" s="166">
        <v>45766</v>
      </c>
      <c r="D5806">
        <v>-58086.48</v>
      </c>
    </row>
    <row r="5807" spans="1:4" x14ac:dyDescent="0.35">
      <c r="A5807" s="165" t="s">
        <v>112</v>
      </c>
      <c r="B5807" s="165" t="s">
        <v>113</v>
      </c>
      <c r="C5807" s="166">
        <v>45796</v>
      </c>
      <c r="D5807">
        <v>-65193.61</v>
      </c>
    </row>
    <row r="5808" spans="1:4" x14ac:dyDescent="0.35">
      <c r="A5808" s="165" t="s">
        <v>112</v>
      </c>
      <c r="B5808" s="165" t="s">
        <v>113</v>
      </c>
      <c r="C5808" s="166">
        <v>45827</v>
      </c>
      <c r="D5808">
        <v>-43232.56</v>
      </c>
    </row>
    <row r="5809" spans="1:4" x14ac:dyDescent="0.35">
      <c r="A5809" s="165" t="s">
        <v>112</v>
      </c>
      <c r="B5809" s="165" t="s">
        <v>113</v>
      </c>
      <c r="C5809" s="166">
        <v>45857</v>
      </c>
      <c r="D5809">
        <v>-23292.44</v>
      </c>
    </row>
    <row r="5810" spans="1:4" x14ac:dyDescent="0.35">
      <c r="A5810" s="165" t="s">
        <v>112</v>
      </c>
      <c r="B5810" s="165" t="s">
        <v>113</v>
      </c>
      <c r="C5810" s="166">
        <v>45888</v>
      </c>
      <c r="D5810">
        <v>-35844.6</v>
      </c>
    </row>
    <row r="5811" spans="1:4" x14ac:dyDescent="0.35">
      <c r="A5811" s="165" t="s">
        <v>112</v>
      </c>
      <c r="B5811" s="165" t="s">
        <v>113</v>
      </c>
      <c r="C5811" s="166">
        <v>45919</v>
      </c>
      <c r="D5811">
        <v>-18911.72</v>
      </c>
    </row>
    <row r="5812" spans="1:4" x14ac:dyDescent="0.35">
      <c r="A5812" s="165" t="s">
        <v>112</v>
      </c>
      <c r="B5812" s="165" t="s">
        <v>113</v>
      </c>
      <c r="C5812" s="166">
        <v>45949</v>
      </c>
      <c r="D5812">
        <v>-34365.980000000003</v>
      </c>
    </row>
    <row r="5813" spans="1:4" x14ac:dyDescent="0.35">
      <c r="A5813" s="165" t="s">
        <v>112</v>
      </c>
      <c r="B5813" s="165" t="s">
        <v>113</v>
      </c>
      <c r="C5813" s="166">
        <v>45980</v>
      </c>
      <c r="D5813">
        <v>-43391.519999999997</v>
      </c>
    </row>
    <row r="5814" spans="1:4" x14ac:dyDescent="0.35">
      <c r="A5814" s="165" t="s">
        <v>112</v>
      </c>
      <c r="B5814" s="165" t="s">
        <v>113</v>
      </c>
      <c r="C5814" s="166">
        <v>46010</v>
      </c>
      <c r="D5814">
        <v>-34604.28</v>
      </c>
    </row>
    <row r="5815" spans="1:4" x14ac:dyDescent="0.35">
      <c r="A5815" s="165" t="s">
        <v>112</v>
      </c>
      <c r="B5815" s="165" t="s">
        <v>113</v>
      </c>
      <c r="C5815" s="166">
        <v>45677</v>
      </c>
      <c r="D5815">
        <v>-45078.3</v>
      </c>
    </row>
    <row r="5816" spans="1:4" x14ac:dyDescent="0.35">
      <c r="A5816" s="165" t="s">
        <v>112</v>
      </c>
      <c r="B5816" s="165" t="s">
        <v>113</v>
      </c>
      <c r="C5816" s="166">
        <v>45708</v>
      </c>
      <c r="D5816">
        <v>-40591.459999999992</v>
      </c>
    </row>
    <row r="5817" spans="1:4" x14ac:dyDescent="0.35">
      <c r="A5817" s="165" t="s">
        <v>112</v>
      </c>
      <c r="B5817" s="165" t="s">
        <v>113</v>
      </c>
      <c r="C5817" s="166">
        <v>45736</v>
      </c>
      <c r="D5817">
        <v>-26874.910000000003</v>
      </c>
    </row>
    <row r="5818" spans="1:4" x14ac:dyDescent="0.35">
      <c r="A5818" s="165" t="s">
        <v>112</v>
      </c>
      <c r="B5818" s="165" t="s">
        <v>113</v>
      </c>
      <c r="C5818" s="166">
        <v>45767</v>
      </c>
      <c r="D5818">
        <v>0</v>
      </c>
    </row>
    <row r="5819" spans="1:4" x14ac:dyDescent="0.35">
      <c r="A5819" s="165" t="s">
        <v>112</v>
      </c>
      <c r="B5819" s="165" t="s">
        <v>113</v>
      </c>
      <c r="C5819" s="166">
        <v>45797</v>
      </c>
      <c r="D5819">
        <v>0</v>
      </c>
    </row>
    <row r="5820" spans="1:4" x14ac:dyDescent="0.35">
      <c r="A5820" s="165" t="s">
        <v>112</v>
      </c>
      <c r="B5820" s="165" t="s">
        <v>113</v>
      </c>
      <c r="C5820" s="166">
        <v>45828</v>
      </c>
      <c r="D5820">
        <v>0</v>
      </c>
    </row>
    <row r="5821" spans="1:4" x14ac:dyDescent="0.35">
      <c r="A5821" s="165" t="s">
        <v>112</v>
      </c>
      <c r="B5821" s="165" t="s">
        <v>113</v>
      </c>
      <c r="C5821" s="166">
        <v>45858</v>
      </c>
      <c r="D5821">
        <v>-3610.0200000000041</v>
      </c>
    </row>
    <row r="5822" spans="1:4" x14ac:dyDescent="0.35">
      <c r="A5822" s="165" t="s">
        <v>112</v>
      </c>
      <c r="B5822" s="165" t="s">
        <v>113</v>
      </c>
      <c r="C5822" s="166">
        <v>45889</v>
      </c>
      <c r="D5822">
        <v>-53421.350000000006</v>
      </c>
    </row>
    <row r="5823" spans="1:4" x14ac:dyDescent="0.35">
      <c r="A5823" s="165" t="s">
        <v>112</v>
      </c>
      <c r="B5823" s="165" t="s">
        <v>113</v>
      </c>
      <c r="C5823" s="166">
        <v>45920</v>
      </c>
      <c r="D5823">
        <v>-33775.26</v>
      </c>
    </row>
    <row r="5824" spans="1:4" x14ac:dyDescent="0.35">
      <c r="A5824" s="165" t="s">
        <v>112</v>
      </c>
      <c r="B5824" s="165" t="s">
        <v>113</v>
      </c>
      <c r="C5824" s="166">
        <v>45950</v>
      </c>
      <c r="D5824">
        <v>-41693.25</v>
      </c>
    </row>
    <row r="5825" spans="1:4" x14ac:dyDescent="0.35">
      <c r="A5825" s="165" t="s">
        <v>112</v>
      </c>
      <c r="B5825" s="165" t="s">
        <v>113</v>
      </c>
      <c r="C5825" s="166">
        <v>45981</v>
      </c>
      <c r="D5825">
        <v>-6546.92</v>
      </c>
    </row>
    <row r="5826" spans="1:4" x14ac:dyDescent="0.35">
      <c r="A5826" s="165" t="s">
        <v>112</v>
      </c>
      <c r="B5826" s="165" t="s">
        <v>113</v>
      </c>
      <c r="C5826" s="166">
        <v>46011</v>
      </c>
      <c r="D5826">
        <v>-17749.72</v>
      </c>
    </row>
    <row r="5827" spans="1:4" x14ac:dyDescent="0.35">
      <c r="A5827" s="165" t="s">
        <v>112</v>
      </c>
      <c r="B5827" s="165" t="s">
        <v>113</v>
      </c>
      <c r="C5827" s="166">
        <v>45678</v>
      </c>
      <c r="D5827">
        <v>-1957.84</v>
      </c>
    </row>
    <row r="5828" spans="1:4" x14ac:dyDescent="0.35">
      <c r="A5828" s="165" t="s">
        <v>112</v>
      </c>
      <c r="B5828" s="165" t="s">
        <v>113</v>
      </c>
      <c r="C5828" s="166">
        <v>45709</v>
      </c>
      <c r="D5828">
        <v>-13818</v>
      </c>
    </row>
    <row r="5829" spans="1:4" x14ac:dyDescent="0.35">
      <c r="A5829" s="165" t="s">
        <v>112</v>
      </c>
      <c r="B5829" s="165" t="s">
        <v>113</v>
      </c>
      <c r="C5829" s="166">
        <v>45737</v>
      </c>
      <c r="D5829">
        <v>-31637.37</v>
      </c>
    </row>
    <row r="5830" spans="1:4" x14ac:dyDescent="0.35">
      <c r="A5830" s="165" t="s">
        <v>112</v>
      </c>
      <c r="B5830" s="165" t="s">
        <v>113</v>
      </c>
      <c r="C5830" s="166">
        <v>45768</v>
      </c>
      <c r="D5830">
        <v>-20710.060000000001</v>
      </c>
    </row>
    <row r="5831" spans="1:4" x14ac:dyDescent="0.35">
      <c r="A5831" s="165" t="s">
        <v>112</v>
      </c>
      <c r="B5831" s="165" t="s">
        <v>113</v>
      </c>
      <c r="C5831" s="166">
        <v>45798</v>
      </c>
      <c r="D5831">
        <v>-11844.02</v>
      </c>
    </row>
    <row r="5832" spans="1:4" x14ac:dyDescent="0.35">
      <c r="A5832" s="165" t="s">
        <v>112</v>
      </c>
      <c r="B5832" s="165" t="s">
        <v>113</v>
      </c>
      <c r="C5832" s="166">
        <v>45829</v>
      </c>
      <c r="D5832">
        <v>-35231.61</v>
      </c>
    </row>
    <row r="5833" spans="1:4" x14ac:dyDescent="0.35">
      <c r="A5833" s="165" t="s">
        <v>112</v>
      </c>
      <c r="B5833" s="165" t="s">
        <v>113</v>
      </c>
      <c r="C5833" s="166">
        <v>45859</v>
      </c>
      <c r="D5833">
        <v>-32192.89</v>
      </c>
    </row>
    <row r="5834" spans="1:4" x14ac:dyDescent="0.35">
      <c r="A5834" s="165" t="s">
        <v>112</v>
      </c>
      <c r="B5834" s="165" t="s">
        <v>113</v>
      </c>
      <c r="C5834" s="166">
        <v>45890</v>
      </c>
      <c r="D5834">
        <v>-31400.34</v>
      </c>
    </row>
    <row r="5835" spans="1:4" x14ac:dyDescent="0.35">
      <c r="A5835" s="165" t="s">
        <v>112</v>
      </c>
      <c r="B5835" s="165" t="s">
        <v>113</v>
      </c>
      <c r="C5835" s="166">
        <v>45921</v>
      </c>
      <c r="D5835">
        <v>-13892.28</v>
      </c>
    </row>
    <row r="5836" spans="1:4" x14ac:dyDescent="0.35">
      <c r="A5836" s="165" t="s">
        <v>112</v>
      </c>
      <c r="B5836" s="165" t="s">
        <v>113</v>
      </c>
      <c r="C5836" s="166">
        <v>45951</v>
      </c>
      <c r="D5836">
        <v>-24031.87</v>
      </c>
    </row>
    <row r="5837" spans="1:4" x14ac:dyDescent="0.35">
      <c r="A5837" s="165" t="s">
        <v>112</v>
      </c>
      <c r="B5837" s="165" t="s">
        <v>113</v>
      </c>
      <c r="C5837" s="166">
        <v>45991</v>
      </c>
      <c r="D5837">
        <v>-21995.16</v>
      </c>
    </row>
    <row r="5838" spans="1:4" x14ac:dyDescent="0.35">
      <c r="A5838" s="165" t="s">
        <v>112</v>
      </c>
      <c r="B5838" s="165" t="s">
        <v>113</v>
      </c>
      <c r="C5838" s="166">
        <v>46022</v>
      </c>
      <c r="D5838">
        <v>-20604.96</v>
      </c>
    </row>
    <row r="5839" spans="1:4" x14ac:dyDescent="0.35">
      <c r="A5839" s="165" t="s">
        <v>112</v>
      </c>
      <c r="B5839" s="165" t="s">
        <v>113</v>
      </c>
      <c r="C5839" s="166">
        <v>45679</v>
      </c>
      <c r="D5839">
        <v>-24687.439999999999</v>
      </c>
    </row>
    <row r="5840" spans="1:4" x14ac:dyDescent="0.35">
      <c r="A5840" s="165" t="s">
        <v>112</v>
      </c>
      <c r="B5840" s="165" t="s">
        <v>113</v>
      </c>
      <c r="C5840" s="166">
        <v>45710</v>
      </c>
      <c r="D5840">
        <v>-32662.85</v>
      </c>
    </row>
    <row r="5841" spans="1:4" x14ac:dyDescent="0.35">
      <c r="A5841" s="165" t="s">
        <v>112</v>
      </c>
      <c r="B5841" s="165" t="s">
        <v>113</v>
      </c>
      <c r="C5841" s="166">
        <v>45738</v>
      </c>
      <c r="D5841">
        <v>-44728.09</v>
      </c>
    </row>
    <row r="5842" spans="1:4" x14ac:dyDescent="0.35">
      <c r="A5842" s="165" t="s">
        <v>112</v>
      </c>
      <c r="B5842" s="165" t="s">
        <v>113</v>
      </c>
      <c r="C5842" s="166">
        <v>45769</v>
      </c>
      <c r="D5842">
        <v>-35116.450000000004</v>
      </c>
    </row>
    <row r="5843" spans="1:4" x14ac:dyDescent="0.35">
      <c r="A5843" s="165" t="s">
        <v>112</v>
      </c>
      <c r="B5843" s="165" t="s">
        <v>113</v>
      </c>
      <c r="C5843" s="166">
        <v>45799</v>
      </c>
      <c r="D5843">
        <v>-41572.14</v>
      </c>
    </row>
    <row r="5844" spans="1:4" x14ac:dyDescent="0.35">
      <c r="A5844" s="165" t="s">
        <v>112</v>
      </c>
      <c r="B5844" s="165" t="s">
        <v>113</v>
      </c>
      <c r="C5844" s="166">
        <v>45830</v>
      </c>
      <c r="D5844">
        <v>-52688.800000000003</v>
      </c>
    </row>
    <row r="5845" spans="1:4" x14ac:dyDescent="0.35">
      <c r="A5845" s="165" t="s">
        <v>112</v>
      </c>
      <c r="B5845" s="165" t="s">
        <v>113</v>
      </c>
      <c r="C5845" s="166">
        <v>45860</v>
      </c>
      <c r="D5845">
        <v>-40140.5</v>
      </c>
    </row>
    <row r="5846" spans="1:4" x14ac:dyDescent="0.35">
      <c r="A5846" s="165" t="s">
        <v>112</v>
      </c>
      <c r="B5846" s="165" t="s">
        <v>113</v>
      </c>
      <c r="C5846" s="166">
        <v>45891</v>
      </c>
      <c r="D5846">
        <v>-52790.42</v>
      </c>
    </row>
    <row r="5847" spans="1:4" x14ac:dyDescent="0.35">
      <c r="A5847" s="165" t="s">
        <v>112</v>
      </c>
      <c r="B5847" s="165" t="s">
        <v>113</v>
      </c>
      <c r="C5847" s="166">
        <v>45922</v>
      </c>
      <c r="D5847">
        <v>-39121.71</v>
      </c>
    </row>
    <row r="5848" spans="1:4" x14ac:dyDescent="0.35">
      <c r="A5848" s="165" t="s">
        <v>112</v>
      </c>
      <c r="B5848" s="165" t="s">
        <v>113</v>
      </c>
      <c r="C5848" s="166">
        <v>45952</v>
      </c>
      <c r="D5848">
        <v>-40961.9</v>
      </c>
    </row>
    <row r="5849" spans="1:4" x14ac:dyDescent="0.35">
      <c r="A5849" s="165" t="s">
        <v>112</v>
      </c>
      <c r="B5849" s="165" t="s">
        <v>113</v>
      </c>
      <c r="C5849" s="166">
        <v>45983</v>
      </c>
      <c r="D5849">
        <v>-47349.9</v>
      </c>
    </row>
    <row r="5850" spans="1:4" x14ac:dyDescent="0.35">
      <c r="A5850" s="165" t="s">
        <v>112</v>
      </c>
      <c r="B5850" s="165" t="s">
        <v>113</v>
      </c>
      <c r="C5850" s="166">
        <v>46013</v>
      </c>
      <c r="D5850">
        <v>-51330.19</v>
      </c>
    </row>
    <row r="5851" spans="1:4" x14ac:dyDescent="0.35">
      <c r="A5851" s="165" t="s">
        <v>112</v>
      </c>
      <c r="B5851" s="165" t="s">
        <v>113</v>
      </c>
      <c r="C5851" s="166">
        <v>45680</v>
      </c>
      <c r="D5851">
        <v>-51984.98</v>
      </c>
    </row>
    <row r="5852" spans="1:4" x14ac:dyDescent="0.35">
      <c r="A5852" s="165" t="s">
        <v>112</v>
      </c>
      <c r="B5852" s="165" t="s">
        <v>113</v>
      </c>
      <c r="C5852" s="166">
        <v>45711</v>
      </c>
      <c r="D5852">
        <v>-27382.02</v>
      </c>
    </row>
    <row r="5853" spans="1:4" x14ac:dyDescent="0.35">
      <c r="A5853" s="165" t="s">
        <v>112</v>
      </c>
      <c r="B5853" s="165" t="s">
        <v>113</v>
      </c>
      <c r="C5853" s="166">
        <v>45739</v>
      </c>
      <c r="D5853">
        <v>-36918.42</v>
      </c>
    </row>
    <row r="5854" spans="1:4" x14ac:dyDescent="0.35">
      <c r="A5854" s="165" t="s">
        <v>112</v>
      </c>
      <c r="B5854" s="165" t="s">
        <v>113</v>
      </c>
      <c r="C5854" s="166">
        <v>45770</v>
      </c>
      <c r="D5854">
        <v>-45643.91</v>
      </c>
    </row>
    <row r="5855" spans="1:4" x14ac:dyDescent="0.35">
      <c r="A5855" s="165" t="s">
        <v>112</v>
      </c>
      <c r="B5855" s="165" t="s">
        <v>113</v>
      </c>
      <c r="C5855" s="166">
        <v>45800</v>
      </c>
      <c r="D5855">
        <v>-89137.79</v>
      </c>
    </row>
    <row r="5856" spans="1:4" x14ac:dyDescent="0.35">
      <c r="A5856" s="165" t="s">
        <v>112</v>
      </c>
      <c r="B5856" s="165" t="s">
        <v>113</v>
      </c>
      <c r="C5856" s="166">
        <v>45831</v>
      </c>
      <c r="D5856">
        <v>-119664.84</v>
      </c>
    </row>
    <row r="5857" spans="1:4" x14ac:dyDescent="0.35">
      <c r="A5857" s="165" t="s">
        <v>112</v>
      </c>
      <c r="B5857" s="165" t="s">
        <v>113</v>
      </c>
      <c r="C5857" s="166">
        <v>45861</v>
      </c>
      <c r="D5857">
        <v>-86516.23</v>
      </c>
    </row>
    <row r="5858" spans="1:4" x14ac:dyDescent="0.35">
      <c r="A5858" s="165" t="s">
        <v>112</v>
      </c>
      <c r="B5858" s="165" t="s">
        <v>113</v>
      </c>
      <c r="C5858" s="166">
        <v>45892</v>
      </c>
      <c r="D5858">
        <v>-140648.85</v>
      </c>
    </row>
    <row r="5859" spans="1:4" x14ac:dyDescent="0.35">
      <c r="A5859" s="165" t="s">
        <v>112</v>
      </c>
      <c r="B5859" s="165" t="s">
        <v>113</v>
      </c>
      <c r="C5859" s="166">
        <v>45923</v>
      </c>
      <c r="D5859">
        <v>-60224.800000000003</v>
      </c>
    </row>
    <row r="5860" spans="1:4" x14ac:dyDescent="0.35">
      <c r="A5860" s="165" t="s">
        <v>112</v>
      </c>
      <c r="B5860" s="165" t="s">
        <v>113</v>
      </c>
      <c r="C5860" s="166">
        <v>45953</v>
      </c>
      <c r="D5860">
        <v>-56604.02</v>
      </c>
    </row>
    <row r="5861" spans="1:4" x14ac:dyDescent="0.35">
      <c r="A5861" s="165" t="s">
        <v>112</v>
      </c>
      <c r="B5861" s="165" t="s">
        <v>113</v>
      </c>
      <c r="C5861" s="166">
        <v>45984</v>
      </c>
      <c r="D5861">
        <v>-82573.61</v>
      </c>
    </row>
    <row r="5862" spans="1:4" x14ac:dyDescent="0.35">
      <c r="A5862" s="165" t="s">
        <v>112</v>
      </c>
      <c r="B5862" s="165" t="s">
        <v>113</v>
      </c>
      <c r="C5862" s="166">
        <v>46014</v>
      </c>
      <c r="D5862">
        <v>-95465.77</v>
      </c>
    </row>
    <row r="5863" spans="1:4" x14ac:dyDescent="0.35">
      <c r="A5863" s="165" t="s">
        <v>112</v>
      </c>
      <c r="B5863" s="165" t="s">
        <v>113</v>
      </c>
      <c r="C5863" s="166">
        <v>45681</v>
      </c>
      <c r="D5863">
        <v>-58387.63</v>
      </c>
    </row>
    <row r="5864" spans="1:4" x14ac:dyDescent="0.35">
      <c r="A5864" s="165" t="s">
        <v>112</v>
      </c>
      <c r="B5864" s="165" t="s">
        <v>113</v>
      </c>
      <c r="C5864" s="166">
        <v>45712</v>
      </c>
      <c r="D5864">
        <v>-76040.160000000003</v>
      </c>
    </row>
    <row r="5865" spans="1:4" x14ac:dyDescent="0.35">
      <c r="A5865" s="165" t="s">
        <v>112</v>
      </c>
      <c r="B5865" s="165" t="s">
        <v>113</v>
      </c>
      <c r="C5865" s="166">
        <v>45740</v>
      </c>
      <c r="D5865">
        <v>-94541.23</v>
      </c>
    </row>
    <row r="5866" spans="1:4" x14ac:dyDescent="0.35">
      <c r="A5866" s="165" t="s">
        <v>112</v>
      </c>
      <c r="B5866" s="165" t="s">
        <v>113</v>
      </c>
      <c r="C5866" s="166">
        <v>45771</v>
      </c>
      <c r="D5866">
        <v>-83467.19</v>
      </c>
    </row>
    <row r="5867" spans="1:4" x14ac:dyDescent="0.35">
      <c r="A5867" s="165" t="s">
        <v>112</v>
      </c>
      <c r="B5867" s="165" t="s">
        <v>113</v>
      </c>
      <c r="C5867" s="166">
        <v>45801</v>
      </c>
      <c r="D5867">
        <v>-66420.62</v>
      </c>
    </row>
    <row r="5868" spans="1:4" x14ac:dyDescent="0.35">
      <c r="A5868" s="165" t="s">
        <v>112</v>
      </c>
      <c r="B5868" s="165" t="s">
        <v>113</v>
      </c>
      <c r="C5868" s="166">
        <v>45832</v>
      </c>
      <c r="D5868">
        <v>-56094.61</v>
      </c>
    </row>
    <row r="5869" spans="1:4" x14ac:dyDescent="0.35">
      <c r="A5869" s="165" t="s">
        <v>112</v>
      </c>
      <c r="B5869" s="165" t="s">
        <v>113</v>
      </c>
      <c r="C5869" s="166">
        <v>45862</v>
      </c>
      <c r="D5869">
        <v>-57111.34</v>
      </c>
    </row>
    <row r="5870" spans="1:4" x14ac:dyDescent="0.35">
      <c r="A5870" s="165" t="s">
        <v>112</v>
      </c>
      <c r="B5870" s="165" t="s">
        <v>113</v>
      </c>
      <c r="C5870" s="166">
        <v>45893</v>
      </c>
      <c r="D5870">
        <v>-82254.02</v>
      </c>
    </row>
    <row r="5871" spans="1:4" x14ac:dyDescent="0.35">
      <c r="A5871" s="165" t="s">
        <v>112</v>
      </c>
      <c r="B5871" s="165" t="s">
        <v>113</v>
      </c>
      <c r="C5871" s="166">
        <v>45924</v>
      </c>
      <c r="D5871">
        <v>-36052.39</v>
      </c>
    </row>
    <row r="5872" spans="1:4" x14ac:dyDescent="0.35">
      <c r="A5872" s="165" t="s">
        <v>112</v>
      </c>
      <c r="B5872" s="165" t="s">
        <v>113</v>
      </c>
      <c r="C5872" s="166">
        <v>45954</v>
      </c>
      <c r="D5872">
        <v>-63880.65</v>
      </c>
    </row>
    <row r="5873" spans="1:4" x14ac:dyDescent="0.35">
      <c r="A5873" s="165" t="s">
        <v>112</v>
      </c>
      <c r="B5873" s="165" t="s">
        <v>113</v>
      </c>
      <c r="C5873" s="166">
        <v>45985</v>
      </c>
      <c r="D5873">
        <v>-92472.2</v>
      </c>
    </row>
    <row r="5874" spans="1:4" x14ac:dyDescent="0.35">
      <c r="A5874" s="165" t="s">
        <v>112</v>
      </c>
      <c r="B5874" s="165" t="s">
        <v>113</v>
      </c>
      <c r="C5874" s="166">
        <v>46015</v>
      </c>
      <c r="D5874">
        <v>-49616.59</v>
      </c>
    </row>
    <row r="5875" spans="1:4" x14ac:dyDescent="0.35">
      <c r="A5875" s="165" t="s">
        <v>112</v>
      </c>
      <c r="B5875" s="165" t="s">
        <v>113</v>
      </c>
      <c r="C5875" s="166">
        <v>45682</v>
      </c>
      <c r="D5875">
        <v>-32610.74</v>
      </c>
    </row>
    <row r="5876" spans="1:4" x14ac:dyDescent="0.35">
      <c r="A5876" s="165" t="s">
        <v>112</v>
      </c>
      <c r="B5876" s="165" t="s">
        <v>113</v>
      </c>
      <c r="C5876" s="166">
        <v>45713</v>
      </c>
      <c r="D5876">
        <v>-52390.03</v>
      </c>
    </row>
    <row r="5877" spans="1:4" x14ac:dyDescent="0.35">
      <c r="A5877" s="165" t="s">
        <v>112</v>
      </c>
      <c r="B5877" s="165" t="s">
        <v>113</v>
      </c>
      <c r="C5877" s="166">
        <v>45741</v>
      </c>
      <c r="D5877">
        <v>-69569.67</v>
      </c>
    </row>
    <row r="5878" spans="1:4" x14ac:dyDescent="0.35">
      <c r="A5878" s="165" t="s">
        <v>112</v>
      </c>
      <c r="B5878" s="165" t="s">
        <v>113</v>
      </c>
      <c r="C5878" s="166">
        <v>45772</v>
      </c>
      <c r="D5878">
        <v>-67633.279999999999</v>
      </c>
    </row>
    <row r="5879" spans="1:4" x14ac:dyDescent="0.35">
      <c r="A5879" s="165" t="s">
        <v>112</v>
      </c>
      <c r="B5879" s="165" t="s">
        <v>113</v>
      </c>
      <c r="C5879" s="166">
        <v>45802</v>
      </c>
      <c r="D5879">
        <v>-87983.289000000004</v>
      </c>
    </row>
    <row r="5880" spans="1:4" x14ac:dyDescent="0.35">
      <c r="A5880" s="165" t="s">
        <v>112</v>
      </c>
      <c r="B5880" s="165" t="s">
        <v>113</v>
      </c>
      <c r="C5880" s="166">
        <v>45833</v>
      </c>
      <c r="D5880">
        <v>-105325.02</v>
      </c>
    </row>
    <row r="5881" spans="1:4" x14ac:dyDescent="0.35">
      <c r="A5881" s="165" t="s">
        <v>112</v>
      </c>
      <c r="B5881" s="165" t="s">
        <v>113</v>
      </c>
      <c r="C5881" s="166">
        <v>45863</v>
      </c>
      <c r="D5881">
        <v>-111586.38</v>
      </c>
    </row>
    <row r="5882" spans="1:4" x14ac:dyDescent="0.35">
      <c r="A5882" s="165" t="s">
        <v>112</v>
      </c>
      <c r="B5882" s="165" t="s">
        <v>113</v>
      </c>
      <c r="C5882" s="166">
        <v>45894</v>
      </c>
      <c r="D5882">
        <v>-101076.24</v>
      </c>
    </row>
    <row r="5883" spans="1:4" x14ac:dyDescent="0.35">
      <c r="A5883" s="165" t="s">
        <v>112</v>
      </c>
      <c r="B5883" s="165" t="s">
        <v>113</v>
      </c>
      <c r="C5883" s="166">
        <v>45925</v>
      </c>
      <c r="D5883">
        <v>-32075.493750000001</v>
      </c>
    </row>
    <row r="5884" spans="1:4" x14ac:dyDescent="0.35">
      <c r="A5884" s="165" t="s">
        <v>112</v>
      </c>
      <c r="B5884" s="165" t="s">
        <v>113</v>
      </c>
      <c r="C5884" s="166">
        <v>45955</v>
      </c>
      <c r="D5884">
        <v>-50104.856250000004</v>
      </c>
    </row>
    <row r="5885" spans="1:4" x14ac:dyDescent="0.35">
      <c r="A5885" s="165" t="s">
        <v>112</v>
      </c>
      <c r="B5885" s="165" t="s">
        <v>113</v>
      </c>
      <c r="C5885" s="166">
        <v>45986</v>
      </c>
      <c r="D5885">
        <v>-58280.962500000001</v>
      </c>
    </row>
    <row r="5886" spans="1:4" x14ac:dyDescent="0.35">
      <c r="A5886" s="165" t="s">
        <v>112</v>
      </c>
      <c r="B5886" s="165" t="s">
        <v>113</v>
      </c>
      <c r="C5886" s="166">
        <v>46016</v>
      </c>
      <c r="D5886">
        <v>-44130.009375000001</v>
      </c>
    </row>
    <row r="5887" spans="1:4" x14ac:dyDescent="0.35">
      <c r="A5887" s="165" t="s">
        <v>112</v>
      </c>
      <c r="B5887" s="165" t="s">
        <v>113</v>
      </c>
      <c r="C5887" s="166">
        <v>45683</v>
      </c>
      <c r="D5887">
        <v>-3475.8</v>
      </c>
    </row>
    <row r="5888" spans="1:4" x14ac:dyDescent="0.35">
      <c r="A5888" s="165" t="s">
        <v>112</v>
      </c>
      <c r="B5888" s="165" t="s">
        <v>113</v>
      </c>
      <c r="C5888" s="166">
        <v>45714</v>
      </c>
      <c r="D5888">
        <v>-8341.9200000000019</v>
      </c>
    </row>
    <row r="5889" spans="1:4" x14ac:dyDescent="0.35">
      <c r="A5889" s="165" t="s">
        <v>112</v>
      </c>
      <c r="B5889" s="165" t="s">
        <v>113</v>
      </c>
      <c r="C5889" s="166">
        <v>45742</v>
      </c>
      <c r="D5889">
        <v>-36843.480000000003</v>
      </c>
    </row>
    <row r="5890" spans="1:4" x14ac:dyDescent="0.35">
      <c r="A5890" s="165" t="s">
        <v>112</v>
      </c>
      <c r="B5890" s="165" t="s">
        <v>113</v>
      </c>
      <c r="C5890" s="166">
        <v>45773</v>
      </c>
      <c r="D5890">
        <v>-34989.72</v>
      </c>
    </row>
    <row r="5891" spans="1:4" x14ac:dyDescent="0.35">
      <c r="A5891" s="165" t="s">
        <v>112</v>
      </c>
      <c r="B5891" s="165" t="s">
        <v>113</v>
      </c>
      <c r="C5891" s="166">
        <v>45803</v>
      </c>
      <c r="D5891">
        <v>-83650.920000000013</v>
      </c>
    </row>
    <row r="5892" spans="1:4" x14ac:dyDescent="0.35">
      <c r="A5892" s="165" t="s">
        <v>112</v>
      </c>
      <c r="B5892" s="165" t="s">
        <v>113</v>
      </c>
      <c r="C5892" s="166">
        <v>45834</v>
      </c>
      <c r="D5892">
        <v>-108560.82</v>
      </c>
    </row>
    <row r="5893" spans="1:4" x14ac:dyDescent="0.35">
      <c r="A5893" s="165" t="s">
        <v>112</v>
      </c>
      <c r="B5893" s="165" t="s">
        <v>113</v>
      </c>
      <c r="C5893" s="166">
        <v>45864</v>
      </c>
      <c r="D5893">
        <v>-96395.520000000019</v>
      </c>
    </row>
    <row r="5894" spans="1:4" x14ac:dyDescent="0.35">
      <c r="A5894" s="165" t="s">
        <v>112</v>
      </c>
      <c r="B5894" s="165" t="s">
        <v>113</v>
      </c>
      <c r="C5894" s="166">
        <v>45895</v>
      </c>
      <c r="D5894">
        <v>-93151.440000000017</v>
      </c>
    </row>
    <row r="5895" spans="1:4" x14ac:dyDescent="0.35">
      <c r="A5895" s="165" t="s">
        <v>112</v>
      </c>
      <c r="B5895" s="165" t="s">
        <v>113</v>
      </c>
      <c r="C5895" s="166">
        <v>45926</v>
      </c>
      <c r="D5895">
        <v>-34989.72</v>
      </c>
    </row>
    <row r="5896" spans="1:4" x14ac:dyDescent="0.35">
      <c r="A5896" s="165" t="s">
        <v>112</v>
      </c>
      <c r="B5896" s="165" t="s">
        <v>113</v>
      </c>
      <c r="C5896" s="166">
        <v>45956</v>
      </c>
      <c r="D5896">
        <v>-40782.720000000001</v>
      </c>
    </row>
    <row r="5897" spans="1:4" x14ac:dyDescent="0.35">
      <c r="A5897" s="165" t="s">
        <v>112</v>
      </c>
      <c r="B5897" s="165" t="s">
        <v>113</v>
      </c>
      <c r="C5897" s="166">
        <v>45987</v>
      </c>
      <c r="D5897">
        <v>-30818.760000000002</v>
      </c>
    </row>
    <row r="5898" spans="1:4" x14ac:dyDescent="0.35">
      <c r="A5898" s="165" t="s">
        <v>112</v>
      </c>
      <c r="B5898" s="165" t="s">
        <v>113</v>
      </c>
      <c r="C5898" s="166">
        <v>46017</v>
      </c>
      <c r="D5898">
        <v>-2085.4800000000005</v>
      </c>
    </row>
    <row r="5899" spans="1:4" x14ac:dyDescent="0.35">
      <c r="A5899" s="165" t="s">
        <v>112</v>
      </c>
      <c r="B5899" s="165" t="s">
        <v>113</v>
      </c>
      <c r="C5899" s="166">
        <v>45684</v>
      </c>
      <c r="D5899">
        <v>-3520.8</v>
      </c>
    </row>
    <row r="5900" spans="1:4" x14ac:dyDescent="0.35">
      <c r="A5900" s="165" t="s">
        <v>112</v>
      </c>
      <c r="B5900" s="165" t="s">
        <v>113</v>
      </c>
      <c r="C5900" s="166">
        <v>45715</v>
      </c>
      <c r="D5900">
        <v>-8449.9200000000019</v>
      </c>
    </row>
    <row r="5901" spans="1:4" x14ac:dyDescent="0.35">
      <c r="A5901" s="165" t="s">
        <v>112</v>
      </c>
      <c r="B5901" s="165" t="s">
        <v>113</v>
      </c>
      <c r="C5901" s="166">
        <v>45743</v>
      </c>
      <c r="D5901">
        <v>-37320.480000000003</v>
      </c>
    </row>
    <row r="5902" spans="1:4" x14ac:dyDescent="0.35">
      <c r="A5902" s="165" t="s">
        <v>112</v>
      </c>
      <c r="B5902" s="165" t="s">
        <v>113</v>
      </c>
      <c r="C5902" s="166">
        <v>45774</v>
      </c>
      <c r="D5902">
        <v>-35442.720000000001</v>
      </c>
    </row>
    <row r="5903" spans="1:4" x14ac:dyDescent="0.35">
      <c r="A5903" s="165" t="s">
        <v>112</v>
      </c>
      <c r="B5903" s="165" t="s">
        <v>113</v>
      </c>
      <c r="C5903" s="166">
        <v>45804</v>
      </c>
      <c r="D5903">
        <v>-84733.920000000013</v>
      </c>
    </row>
    <row r="5904" spans="1:4" x14ac:dyDescent="0.35">
      <c r="A5904" s="165" t="s">
        <v>112</v>
      </c>
      <c r="B5904" s="165" t="s">
        <v>113</v>
      </c>
      <c r="C5904" s="166">
        <v>45835</v>
      </c>
      <c r="D5904">
        <v>-109966.32</v>
      </c>
    </row>
    <row r="5905" spans="1:4" x14ac:dyDescent="0.35">
      <c r="A5905" s="165" t="s">
        <v>112</v>
      </c>
      <c r="B5905" s="165" t="s">
        <v>113</v>
      </c>
      <c r="C5905" s="166">
        <v>45865</v>
      </c>
      <c r="D5905">
        <v>-97643.520000000019</v>
      </c>
    </row>
    <row r="5906" spans="1:4" x14ac:dyDescent="0.35">
      <c r="A5906" s="165" t="s">
        <v>112</v>
      </c>
      <c r="B5906" s="165" t="s">
        <v>113</v>
      </c>
      <c r="C5906" s="166">
        <v>45896</v>
      </c>
      <c r="D5906">
        <v>-94357.440000000017</v>
      </c>
    </row>
    <row r="5907" spans="1:4" x14ac:dyDescent="0.35">
      <c r="A5907" s="165" t="s">
        <v>112</v>
      </c>
      <c r="B5907" s="165" t="s">
        <v>113</v>
      </c>
      <c r="C5907" s="166">
        <v>45927</v>
      </c>
      <c r="D5907">
        <v>-35442.720000000001</v>
      </c>
    </row>
    <row r="5908" spans="1:4" x14ac:dyDescent="0.35">
      <c r="A5908" s="165" t="s">
        <v>112</v>
      </c>
      <c r="B5908" s="165" t="s">
        <v>113</v>
      </c>
      <c r="C5908" s="166">
        <v>45957</v>
      </c>
      <c r="D5908">
        <v>-41310.720000000001</v>
      </c>
    </row>
    <row r="5909" spans="1:4" x14ac:dyDescent="0.35">
      <c r="A5909" s="165" t="s">
        <v>112</v>
      </c>
      <c r="B5909" s="165" t="s">
        <v>113</v>
      </c>
      <c r="C5909" s="166">
        <v>45988</v>
      </c>
      <c r="D5909">
        <v>-31217.760000000002</v>
      </c>
    </row>
    <row r="5910" spans="1:4" x14ac:dyDescent="0.35">
      <c r="A5910" s="165" t="s">
        <v>112</v>
      </c>
      <c r="B5910" s="165" t="s">
        <v>113</v>
      </c>
      <c r="C5910" s="166">
        <v>46018</v>
      </c>
      <c r="D5910">
        <v>-2112.4800000000005</v>
      </c>
    </row>
    <row r="5911" spans="1:4" x14ac:dyDescent="0.35">
      <c r="A5911" s="165" t="s">
        <v>114</v>
      </c>
      <c r="B5911" s="165" t="s">
        <v>115</v>
      </c>
      <c r="C5911" s="166">
        <v>45711</v>
      </c>
      <c r="D5911">
        <v>-3146.08</v>
      </c>
    </row>
    <row r="5912" spans="1:4" x14ac:dyDescent="0.35">
      <c r="A5912" s="165" t="s">
        <v>114</v>
      </c>
      <c r="B5912" s="165" t="s">
        <v>115</v>
      </c>
      <c r="C5912" s="166">
        <v>45739</v>
      </c>
      <c r="D5912">
        <v>-10098.08</v>
      </c>
    </row>
    <row r="5913" spans="1:4" x14ac:dyDescent="0.35">
      <c r="A5913" s="165" t="s">
        <v>114</v>
      </c>
      <c r="B5913" s="165" t="s">
        <v>115</v>
      </c>
      <c r="C5913" s="166">
        <v>45770</v>
      </c>
      <c r="D5913">
        <v>-17569.32</v>
      </c>
    </row>
    <row r="5914" spans="1:4" x14ac:dyDescent="0.35">
      <c r="A5914" s="165" t="s">
        <v>114</v>
      </c>
      <c r="B5914" s="165" t="s">
        <v>115</v>
      </c>
      <c r="C5914" s="166">
        <v>45800</v>
      </c>
      <c r="D5914">
        <v>-16353.36</v>
      </c>
    </row>
    <row r="5915" spans="1:4" x14ac:dyDescent="0.35">
      <c r="A5915" s="165" t="s">
        <v>114</v>
      </c>
      <c r="B5915" s="165" t="s">
        <v>115</v>
      </c>
      <c r="C5915" s="166">
        <v>45831</v>
      </c>
      <c r="D5915">
        <v>-12107.7</v>
      </c>
    </row>
    <row r="5916" spans="1:4" x14ac:dyDescent="0.35">
      <c r="A5916" s="165" t="s">
        <v>114</v>
      </c>
      <c r="B5916" s="165" t="s">
        <v>115</v>
      </c>
      <c r="C5916" s="166">
        <v>45861</v>
      </c>
      <c r="D5916">
        <v>-17477.16</v>
      </c>
    </row>
    <row r="5917" spans="1:4" x14ac:dyDescent="0.35">
      <c r="A5917" s="165" t="s">
        <v>114</v>
      </c>
      <c r="B5917" s="165" t="s">
        <v>115</v>
      </c>
      <c r="C5917" s="166">
        <v>45892</v>
      </c>
      <c r="D5917">
        <v>-25385.58</v>
      </c>
    </row>
    <row r="5918" spans="1:4" x14ac:dyDescent="0.35">
      <c r="A5918" s="165" t="s">
        <v>114</v>
      </c>
      <c r="B5918" s="165" t="s">
        <v>115</v>
      </c>
      <c r="C5918" s="166">
        <v>45923</v>
      </c>
      <c r="D5918">
        <v>-15764.91</v>
      </c>
    </row>
    <row r="5919" spans="1:4" x14ac:dyDescent="0.35">
      <c r="A5919" s="165" t="s">
        <v>114</v>
      </c>
      <c r="B5919" s="165" t="s">
        <v>115</v>
      </c>
      <c r="C5919" s="166">
        <v>45953</v>
      </c>
      <c r="D5919">
        <v>-18835.850000000002</v>
      </c>
    </row>
    <row r="5920" spans="1:4" x14ac:dyDescent="0.35">
      <c r="A5920" s="165" t="s">
        <v>114</v>
      </c>
      <c r="B5920" s="165" t="s">
        <v>115</v>
      </c>
      <c r="C5920" s="166">
        <v>45984</v>
      </c>
      <c r="D5920">
        <v>-23327.13</v>
      </c>
    </row>
    <row r="5921" spans="1:4" x14ac:dyDescent="0.35">
      <c r="A5921" s="165" t="s">
        <v>114</v>
      </c>
      <c r="B5921" s="165" t="s">
        <v>115</v>
      </c>
      <c r="C5921" s="166">
        <v>46014</v>
      </c>
      <c r="D5921">
        <v>-20440.080000000002</v>
      </c>
    </row>
    <row r="5922" spans="1:4" x14ac:dyDescent="0.35">
      <c r="A5922" s="165" t="s">
        <v>114</v>
      </c>
      <c r="B5922" s="165" t="s">
        <v>115</v>
      </c>
      <c r="C5922" s="166">
        <v>45681</v>
      </c>
      <c r="D5922">
        <v>-27851.83</v>
      </c>
    </row>
    <row r="5923" spans="1:4" x14ac:dyDescent="0.35">
      <c r="A5923" s="165" t="s">
        <v>114</v>
      </c>
      <c r="B5923" s="165" t="s">
        <v>115</v>
      </c>
      <c r="C5923" s="166">
        <v>45712</v>
      </c>
      <c r="D5923">
        <v>-20816.14</v>
      </c>
    </row>
    <row r="5924" spans="1:4" x14ac:dyDescent="0.35">
      <c r="A5924" s="165" t="s">
        <v>114</v>
      </c>
      <c r="B5924" s="165" t="s">
        <v>115</v>
      </c>
      <c r="C5924" s="166">
        <v>45740</v>
      </c>
      <c r="D5924">
        <v>-27494.959999999999</v>
      </c>
    </row>
    <row r="5925" spans="1:4" x14ac:dyDescent="0.35">
      <c r="A5925" s="165" t="s">
        <v>114</v>
      </c>
      <c r="B5925" s="165" t="s">
        <v>115</v>
      </c>
      <c r="C5925" s="166">
        <v>45771</v>
      </c>
      <c r="D5925">
        <v>-26948.75</v>
      </c>
    </row>
    <row r="5926" spans="1:4" x14ac:dyDescent="0.35">
      <c r="A5926" s="165" t="s">
        <v>114</v>
      </c>
      <c r="B5926" s="165" t="s">
        <v>115</v>
      </c>
      <c r="C5926" s="166">
        <v>45801</v>
      </c>
      <c r="D5926">
        <v>-28406.79</v>
      </c>
    </row>
    <row r="5927" spans="1:4" x14ac:dyDescent="0.35">
      <c r="A5927" s="165" t="s">
        <v>114</v>
      </c>
      <c r="B5927" s="165" t="s">
        <v>115</v>
      </c>
      <c r="C5927" s="166">
        <v>45832</v>
      </c>
      <c r="D5927">
        <v>-24944.29</v>
      </c>
    </row>
    <row r="5928" spans="1:4" x14ac:dyDescent="0.35">
      <c r="A5928" s="165" t="s">
        <v>114</v>
      </c>
      <c r="B5928" s="165" t="s">
        <v>115</v>
      </c>
      <c r="C5928" s="166">
        <v>45862</v>
      </c>
      <c r="D5928">
        <v>-35887.14</v>
      </c>
    </row>
    <row r="5929" spans="1:4" x14ac:dyDescent="0.35">
      <c r="A5929" s="165" t="s">
        <v>114</v>
      </c>
      <c r="B5929" s="165" t="s">
        <v>115</v>
      </c>
      <c r="C5929" s="166">
        <v>45893</v>
      </c>
      <c r="D5929">
        <v>-34007.21</v>
      </c>
    </row>
    <row r="5930" spans="1:4" x14ac:dyDescent="0.35">
      <c r="A5930" s="165" t="s">
        <v>114</v>
      </c>
      <c r="B5930" s="165" t="s">
        <v>115</v>
      </c>
      <c r="C5930" s="166">
        <v>45924</v>
      </c>
      <c r="D5930">
        <v>-22919.05</v>
      </c>
    </row>
    <row r="5931" spans="1:4" x14ac:dyDescent="0.35">
      <c r="A5931" s="165" t="s">
        <v>114</v>
      </c>
      <c r="B5931" s="165" t="s">
        <v>115</v>
      </c>
      <c r="C5931" s="166">
        <v>45954</v>
      </c>
      <c r="D5931">
        <v>-22511.15</v>
      </c>
    </row>
    <row r="5932" spans="1:4" x14ac:dyDescent="0.35">
      <c r="A5932" s="165" t="s">
        <v>114</v>
      </c>
      <c r="B5932" s="165" t="s">
        <v>115</v>
      </c>
      <c r="C5932" s="166">
        <v>45985</v>
      </c>
      <c r="D5932">
        <v>-21224.5</v>
      </c>
    </row>
    <row r="5933" spans="1:4" x14ac:dyDescent="0.35">
      <c r="A5933" s="165" t="s">
        <v>114</v>
      </c>
      <c r="B5933" s="165" t="s">
        <v>115</v>
      </c>
      <c r="C5933" s="166">
        <v>46015</v>
      </c>
      <c r="D5933">
        <v>-17059.52</v>
      </c>
    </row>
    <row r="5934" spans="1:4" x14ac:dyDescent="0.35">
      <c r="A5934" s="165" t="s">
        <v>114</v>
      </c>
      <c r="B5934" s="165" t="s">
        <v>115</v>
      </c>
      <c r="C5934" s="166">
        <v>45682</v>
      </c>
      <c r="D5934">
        <v>-22898.01</v>
      </c>
    </row>
    <row r="5935" spans="1:4" x14ac:dyDescent="0.35">
      <c r="A5935" s="165" t="s">
        <v>114</v>
      </c>
      <c r="B5935" s="165" t="s">
        <v>115</v>
      </c>
      <c r="C5935" s="166">
        <v>45713</v>
      </c>
      <c r="D5935">
        <v>-13162.05</v>
      </c>
    </row>
    <row r="5936" spans="1:4" x14ac:dyDescent="0.35">
      <c r="A5936" s="165" t="s">
        <v>114</v>
      </c>
      <c r="B5936" s="165" t="s">
        <v>115</v>
      </c>
      <c r="C5936" s="166">
        <v>45741</v>
      </c>
      <c r="D5936">
        <v>-18854.07</v>
      </c>
    </row>
    <row r="5937" spans="1:4" x14ac:dyDescent="0.35">
      <c r="A5937" s="165" t="s">
        <v>114</v>
      </c>
      <c r="B5937" s="165" t="s">
        <v>115</v>
      </c>
      <c r="C5937" s="166">
        <v>45772</v>
      </c>
      <c r="D5937">
        <v>-20659.420000000002</v>
      </c>
    </row>
    <row r="5938" spans="1:4" x14ac:dyDescent="0.35">
      <c r="A5938" s="165" t="s">
        <v>114</v>
      </c>
      <c r="B5938" s="165" t="s">
        <v>115</v>
      </c>
      <c r="C5938" s="166">
        <v>45802</v>
      </c>
      <c r="D5938">
        <v>-29158.958097011418</v>
      </c>
    </row>
    <row r="5939" spans="1:4" x14ac:dyDescent="0.35">
      <c r="A5939" s="165" t="s">
        <v>114</v>
      </c>
      <c r="B5939" s="165" t="s">
        <v>115</v>
      </c>
      <c r="C5939" s="166">
        <v>45833</v>
      </c>
      <c r="D5939">
        <v>-27580.741039935787</v>
      </c>
    </row>
    <row r="5940" spans="1:4" x14ac:dyDescent="0.35">
      <c r="A5940" s="165" t="s">
        <v>114</v>
      </c>
      <c r="B5940" s="165" t="s">
        <v>115</v>
      </c>
      <c r="C5940" s="166">
        <v>45863</v>
      </c>
      <c r="D5940">
        <v>-34259.029915421714</v>
      </c>
    </row>
    <row r="5941" spans="1:4" x14ac:dyDescent="0.35">
      <c r="A5941" s="165" t="s">
        <v>114</v>
      </c>
      <c r="B5941" s="165" t="s">
        <v>115</v>
      </c>
      <c r="C5941" s="166">
        <v>45894</v>
      </c>
      <c r="D5941">
        <v>-41388.154348348398</v>
      </c>
    </row>
    <row r="5942" spans="1:4" x14ac:dyDescent="0.35">
      <c r="A5942" s="165" t="s">
        <v>114</v>
      </c>
      <c r="B5942" s="165" t="s">
        <v>115</v>
      </c>
      <c r="C5942" s="166">
        <v>45925</v>
      </c>
      <c r="D5942">
        <v>-30096.602561380339</v>
      </c>
    </row>
    <row r="5943" spans="1:4" x14ac:dyDescent="0.35">
      <c r="A5943" s="165" t="s">
        <v>114</v>
      </c>
      <c r="B5943" s="165" t="s">
        <v>115</v>
      </c>
      <c r="C5943" s="166">
        <v>45955</v>
      </c>
      <c r="D5943">
        <v>-32223.659545135164</v>
      </c>
    </row>
    <row r="5944" spans="1:4" x14ac:dyDescent="0.35">
      <c r="A5944" s="165" t="s">
        <v>114</v>
      </c>
      <c r="B5944" s="165" t="s">
        <v>115</v>
      </c>
      <c r="C5944" s="166">
        <v>45986</v>
      </c>
      <c r="D5944">
        <v>-37663.99579599571</v>
      </c>
    </row>
    <row r="5945" spans="1:4" x14ac:dyDescent="0.35">
      <c r="A5945" s="165" t="s">
        <v>114</v>
      </c>
      <c r="B5945" s="165" t="s">
        <v>115</v>
      </c>
      <c r="C5945" s="166">
        <v>46016</v>
      </c>
      <c r="D5945">
        <v>-18126.891792455182</v>
      </c>
    </row>
    <row r="5946" spans="1:4" x14ac:dyDescent="0.35">
      <c r="A5946" s="165" t="s">
        <v>114</v>
      </c>
      <c r="B5946" s="165" t="s">
        <v>115</v>
      </c>
      <c r="C5946" s="166">
        <v>45683</v>
      </c>
      <c r="D5946">
        <v>-26848.839011421369</v>
      </c>
    </row>
    <row r="5947" spans="1:4" x14ac:dyDescent="0.35">
      <c r="A5947" s="165" t="s">
        <v>114</v>
      </c>
      <c r="B5947" s="165" t="s">
        <v>115</v>
      </c>
      <c r="C5947" s="166">
        <v>45714</v>
      </c>
      <c r="D5947">
        <v>-25734.653208540643</v>
      </c>
    </row>
    <row r="5948" spans="1:4" x14ac:dyDescent="0.35">
      <c r="A5948" s="165" t="s">
        <v>114</v>
      </c>
      <c r="B5948" s="165" t="s">
        <v>115</v>
      </c>
      <c r="C5948" s="166">
        <v>45742</v>
      </c>
      <c r="D5948">
        <v>-33298.600020035265</v>
      </c>
    </row>
    <row r="5949" spans="1:4" x14ac:dyDescent="0.35">
      <c r="A5949" s="165" t="s">
        <v>114</v>
      </c>
      <c r="B5949" s="165" t="s">
        <v>115</v>
      </c>
      <c r="C5949" s="166">
        <v>45773</v>
      </c>
      <c r="D5949">
        <v>-23950.719890830631</v>
      </c>
    </row>
    <row r="5950" spans="1:4" x14ac:dyDescent="0.35">
      <c r="A5950" s="165" t="s">
        <v>114</v>
      </c>
      <c r="B5950" s="165" t="s">
        <v>115</v>
      </c>
      <c r="C5950" s="166">
        <v>45803</v>
      </c>
      <c r="D5950">
        <v>-26715.776146944256</v>
      </c>
    </row>
    <row r="5951" spans="1:4" x14ac:dyDescent="0.35">
      <c r="A5951" s="165" t="s">
        <v>114</v>
      </c>
      <c r="B5951" s="165" t="s">
        <v>115</v>
      </c>
      <c r="C5951" s="166">
        <v>45834</v>
      </c>
      <c r="D5951">
        <v>-31468.661973753118</v>
      </c>
    </row>
    <row r="5952" spans="1:4" x14ac:dyDescent="0.35">
      <c r="A5952" s="165" t="s">
        <v>114</v>
      </c>
      <c r="B5952" s="165" t="s">
        <v>115</v>
      </c>
      <c r="C5952" s="166">
        <v>45864</v>
      </c>
      <c r="D5952">
        <v>-30601.623126013266</v>
      </c>
    </row>
    <row r="5953" spans="1:4" x14ac:dyDescent="0.35">
      <c r="A5953" s="165" t="s">
        <v>114</v>
      </c>
      <c r="B5953" s="165" t="s">
        <v>115</v>
      </c>
      <c r="C5953" s="166">
        <v>45895</v>
      </c>
      <c r="D5953">
        <v>-31516.175038452478</v>
      </c>
    </row>
    <row r="5954" spans="1:4" x14ac:dyDescent="0.35">
      <c r="A5954" s="165" t="s">
        <v>114</v>
      </c>
      <c r="B5954" s="165" t="s">
        <v>115</v>
      </c>
      <c r="C5954" s="166">
        <v>45926</v>
      </c>
      <c r="D5954">
        <v>-33935.509991463761</v>
      </c>
    </row>
    <row r="5955" spans="1:4" x14ac:dyDescent="0.35">
      <c r="A5955" s="165" t="s">
        <v>114</v>
      </c>
      <c r="B5955" s="165" t="s">
        <v>115</v>
      </c>
      <c r="C5955" s="166">
        <v>45956</v>
      </c>
      <c r="D5955">
        <v>-31999.890719976604</v>
      </c>
    </row>
    <row r="5956" spans="1:4" x14ac:dyDescent="0.35">
      <c r="A5956" s="165" t="s">
        <v>114</v>
      </c>
      <c r="B5956" s="165" t="s">
        <v>115</v>
      </c>
      <c r="C5956" s="166">
        <v>45987</v>
      </c>
      <c r="D5956">
        <v>-30529.717276778003</v>
      </c>
    </row>
    <row r="5957" spans="1:4" x14ac:dyDescent="0.35">
      <c r="A5957" s="165" t="s">
        <v>114</v>
      </c>
      <c r="B5957" s="165" t="s">
        <v>115</v>
      </c>
      <c r="C5957" s="166">
        <v>46017</v>
      </c>
      <c r="D5957">
        <v>-25949.61714871828</v>
      </c>
    </row>
    <row r="5958" spans="1:4" x14ac:dyDescent="0.35">
      <c r="A5958" s="165" t="s">
        <v>114</v>
      </c>
      <c r="B5958" s="165" t="s">
        <v>115</v>
      </c>
      <c r="C5958" s="166">
        <v>45684</v>
      </c>
      <c r="D5958">
        <v>-25581.903407727219</v>
      </c>
    </row>
    <row r="5959" spans="1:4" x14ac:dyDescent="0.35">
      <c r="A5959" s="165" t="s">
        <v>114</v>
      </c>
      <c r="B5959" s="165" t="s">
        <v>115</v>
      </c>
      <c r="C5959" s="166">
        <v>45715</v>
      </c>
      <c r="D5959">
        <v>-24609.094597316198</v>
      </c>
    </row>
    <row r="5960" spans="1:4" x14ac:dyDescent="0.35">
      <c r="A5960" s="165" t="s">
        <v>114</v>
      </c>
      <c r="B5960" s="165" t="s">
        <v>115</v>
      </c>
      <c r="C5960" s="166">
        <v>45743</v>
      </c>
      <c r="D5960">
        <v>-38339.811782215831</v>
      </c>
    </row>
    <row r="5961" spans="1:4" x14ac:dyDescent="0.35">
      <c r="A5961" s="165" t="s">
        <v>114</v>
      </c>
      <c r="B5961" s="165" t="s">
        <v>115</v>
      </c>
      <c r="C5961" s="166">
        <v>45774</v>
      </c>
      <c r="D5961">
        <v>-28759.13498098683</v>
      </c>
    </row>
    <row r="5962" spans="1:4" x14ac:dyDescent="0.35">
      <c r="A5962" s="165" t="s">
        <v>114</v>
      </c>
      <c r="B5962" s="165" t="s">
        <v>115</v>
      </c>
      <c r="C5962" s="166">
        <v>45804</v>
      </c>
      <c r="D5962">
        <v>-27511.406882127623</v>
      </c>
    </row>
    <row r="5963" spans="1:4" x14ac:dyDescent="0.35">
      <c r="A5963" s="165" t="s">
        <v>114</v>
      </c>
      <c r="B5963" s="165" t="s">
        <v>115</v>
      </c>
      <c r="C5963" s="166">
        <v>45835</v>
      </c>
      <c r="D5963">
        <v>-40900.597768286621</v>
      </c>
    </row>
    <row r="5964" spans="1:4" x14ac:dyDescent="0.35">
      <c r="A5964" s="165" t="s">
        <v>114</v>
      </c>
      <c r="B5964" s="165" t="s">
        <v>115</v>
      </c>
      <c r="C5964" s="166">
        <v>45865</v>
      </c>
      <c r="D5964">
        <v>-37934.837355867145</v>
      </c>
    </row>
    <row r="5965" spans="1:4" x14ac:dyDescent="0.35">
      <c r="A5965" s="165" t="s">
        <v>114</v>
      </c>
      <c r="B5965" s="165" t="s">
        <v>115</v>
      </c>
      <c r="C5965" s="166">
        <v>45896</v>
      </c>
      <c r="D5965">
        <v>-39164.990274515119</v>
      </c>
    </row>
    <row r="5966" spans="1:4" x14ac:dyDescent="0.35">
      <c r="A5966" s="165" t="s">
        <v>114</v>
      </c>
      <c r="B5966" s="165" t="s">
        <v>115</v>
      </c>
      <c r="C5966" s="166">
        <v>45927</v>
      </c>
      <c r="D5966">
        <v>-23490.18613602527</v>
      </c>
    </row>
    <row r="5967" spans="1:4" x14ac:dyDescent="0.35">
      <c r="A5967" s="165" t="s">
        <v>114</v>
      </c>
      <c r="B5967" s="165" t="s">
        <v>115</v>
      </c>
      <c r="C5967" s="166">
        <v>45957</v>
      </c>
      <c r="D5967">
        <v>-39898.978433761557</v>
      </c>
    </row>
    <row r="5968" spans="1:4" x14ac:dyDescent="0.35">
      <c r="A5968" s="165" t="s">
        <v>114</v>
      </c>
      <c r="B5968" s="165" t="s">
        <v>115</v>
      </c>
      <c r="C5968" s="166">
        <v>45988</v>
      </c>
      <c r="D5968">
        <v>-38078.42372773587</v>
      </c>
    </row>
    <row r="5969" spans="1:4" x14ac:dyDescent="0.35">
      <c r="A5969" s="165" t="s">
        <v>114</v>
      </c>
      <c r="B5969" s="165" t="s">
        <v>115</v>
      </c>
      <c r="C5969" s="166">
        <v>46018</v>
      </c>
      <c r="D5969">
        <v>-22502.041204804598</v>
      </c>
    </row>
    <row r="5970" spans="1:4" x14ac:dyDescent="0.35">
      <c r="A5970" s="165" t="s">
        <v>116</v>
      </c>
      <c r="B5970" s="165" t="s">
        <v>117</v>
      </c>
      <c r="C5970" s="166">
        <v>45861</v>
      </c>
      <c r="D5970">
        <v>0</v>
      </c>
    </row>
    <row r="5971" spans="1:4" x14ac:dyDescent="0.35">
      <c r="A5971" s="165" t="s">
        <v>116</v>
      </c>
      <c r="B5971" s="165" t="s">
        <v>117</v>
      </c>
      <c r="C5971" s="166">
        <v>45892</v>
      </c>
      <c r="D5971">
        <v>0</v>
      </c>
    </row>
    <row r="5972" spans="1:4" x14ac:dyDescent="0.35">
      <c r="A5972" s="165" t="s">
        <v>116</v>
      </c>
      <c r="B5972" s="165" t="s">
        <v>117</v>
      </c>
      <c r="C5972" s="166">
        <v>45923</v>
      </c>
      <c r="D5972">
        <v>0</v>
      </c>
    </row>
    <row r="5973" spans="1:4" x14ac:dyDescent="0.35">
      <c r="A5973" s="165" t="s">
        <v>116</v>
      </c>
      <c r="B5973" s="165" t="s">
        <v>117</v>
      </c>
      <c r="C5973" s="166">
        <v>45953</v>
      </c>
      <c r="D5973">
        <v>0</v>
      </c>
    </row>
    <row r="5974" spans="1:4" x14ac:dyDescent="0.35">
      <c r="A5974" s="165" t="s">
        <v>116</v>
      </c>
      <c r="B5974" s="165" t="s">
        <v>117</v>
      </c>
      <c r="C5974" s="166">
        <v>45984</v>
      </c>
      <c r="D5974">
        <v>0</v>
      </c>
    </row>
    <row r="5975" spans="1:4" x14ac:dyDescent="0.35">
      <c r="A5975" s="165" t="s">
        <v>116</v>
      </c>
      <c r="B5975" s="165" t="s">
        <v>117</v>
      </c>
      <c r="C5975" s="166">
        <v>46014</v>
      </c>
      <c r="D5975">
        <v>0</v>
      </c>
    </row>
    <row r="5976" spans="1:4" x14ac:dyDescent="0.35">
      <c r="A5976" s="165" t="s">
        <v>116</v>
      </c>
      <c r="B5976" s="165" t="s">
        <v>117</v>
      </c>
      <c r="C5976" s="166">
        <v>45681</v>
      </c>
      <c r="D5976">
        <v>0</v>
      </c>
    </row>
    <row r="5977" spans="1:4" x14ac:dyDescent="0.35">
      <c r="A5977" s="165" t="s">
        <v>116</v>
      </c>
      <c r="B5977" s="165" t="s">
        <v>117</v>
      </c>
      <c r="C5977" s="166">
        <v>45712</v>
      </c>
      <c r="D5977">
        <v>0</v>
      </c>
    </row>
    <row r="5978" spans="1:4" x14ac:dyDescent="0.35">
      <c r="A5978" s="165" t="s">
        <v>116</v>
      </c>
      <c r="B5978" s="165" t="s">
        <v>117</v>
      </c>
      <c r="C5978" s="166">
        <v>45740</v>
      </c>
      <c r="D5978">
        <v>0</v>
      </c>
    </row>
    <row r="5979" spans="1:4" x14ac:dyDescent="0.35">
      <c r="A5979" s="165" t="s">
        <v>116</v>
      </c>
      <c r="B5979" s="165" t="s">
        <v>117</v>
      </c>
      <c r="C5979" s="166">
        <v>45771</v>
      </c>
      <c r="D5979">
        <v>0</v>
      </c>
    </row>
    <row r="5980" spans="1:4" x14ac:dyDescent="0.35">
      <c r="A5980" s="165" t="s">
        <v>116</v>
      </c>
      <c r="B5980" s="165" t="s">
        <v>117</v>
      </c>
      <c r="C5980" s="166">
        <v>45801</v>
      </c>
      <c r="D5980">
        <v>0</v>
      </c>
    </row>
    <row r="5981" spans="1:4" x14ac:dyDescent="0.35">
      <c r="A5981" s="165" t="s">
        <v>116</v>
      </c>
      <c r="B5981" s="165" t="s">
        <v>117</v>
      </c>
      <c r="C5981" s="166">
        <v>45832</v>
      </c>
      <c r="D5981">
        <v>0</v>
      </c>
    </row>
    <row r="5982" spans="1:4" x14ac:dyDescent="0.35">
      <c r="A5982" s="165" t="s">
        <v>116</v>
      </c>
      <c r="B5982" s="165" t="s">
        <v>117</v>
      </c>
      <c r="C5982" s="166">
        <v>45862</v>
      </c>
      <c r="D5982">
        <v>0</v>
      </c>
    </row>
    <row r="5983" spans="1:4" x14ac:dyDescent="0.35">
      <c r="A5983" s="165" t="s">
        <v>116</v>
      </c>
      <c r="B5983" s="165" t="s">
        <v>117</v>
      </c>
      <c r="C5983" s="166">
        <v>45893</v>
      </c>
      <c r="D5983">
        <v>0</v>
      </c>
    </row>
    <row r="5984" spans="1:4" x14ac:dyDescent="0.35">
      <c r="A5984" s="165" t="s">
        <v>116</v>
      </c>
      <c r="B5984" s="165" t="s">
        <v>117</v>
      </c>
      <c r="C5984" s="166">
        <v>45924</v>
      </c>
      <c r="D5984">
        <v>0</v>
      </c>
    </row>
    <row r="5985" spans="1:4" x14ac:dyDescent="0.35">
      <c r="A5985" s="165" t="s">
        <v>116</v>
      </c>
      <c r="B5985" s="165" t="s">
        <v>117</v>
      </c>
      <c r="C5985" s="166">
        <v>45954</v>
      </c>
      <c r="D5985">
        <v>0</v>
      </c>
    </row>
    <row r="5986" spans="1:4" x14ac:dyDescent="0.35">
      <c r="A5986" s="165" t="s">
        <v>116</v>
      </c>
      <c r="B5986" s="165" t="s">
        <v>117</v>
      </c>
      <c r="C5986" s="166">
        <v>45985</v>
      </c>
      <c r="D5986">
        <v>0</v>
      </c>
    </row>
    <row r="5987" spans="1:4" x14ac:dyDescent="0.35">
      <c r="A5987" s="165" t="s">
        <v>116</v>
      </c>
      <c r="B5987" s="165" t="s">
        <v>117</v>
      </c>
      <c r="C5987" s="166">
        <v>46015</v>
      </c>
      <c r="D5987">
        <v>0</v>
      </c>
    </row>
    <row r="5988" spans="1:4" x14ac:dyDescent="0.35">
      <c r="A5988" s="165" t="s">
        <v>116</v>
      </c>
      <c r="B5988" s="165" t="s">
        <v>117</v>
      </c>
      <c r="C5988" s="166">
        <v>45682</v>
      </c>
      <c r="D5988">
        <v>0</v>
      </c>
    </row>
    <row r="5989" spans="1:4" x14ac:dyDescent="0.35">
      <c r="A5989" s="165" t="s">
        <v>116</v>
      </c>
      <c r="B5989" s="165" t="s">
        <v>117</v>
      </c>
      <c r="C5989" s="166">
        <v>45713</v>
      </c>
      <c r="D5989">
        <v>0</v>
      </c>
    </row>
    <row r="5990" spans="1:4" x14ac:dyDescent="0.35">
      <c r="A5990" s="165" t="s">
        <v>116</v>
      </c>
      <c r="B5990" s="165" t="s">
        <v>117</v>
      </c>
      <c r="C5990" s="166">
        <v>45741</v>
      </c>
      <c r="D5990">
        <v>0</v>
      </c>
    </row>
    <row r="5991" spans="1:4" x14ac:dyDescent="0.35">
      <c r="A5991" s="165" t="s">
        <v>116</v>
      </c>
      <c r="B5991" s="165" t="s">
        <v>117</v>
      </c>
      <c r="C5991" s="166">
        <v>45772</v>
      </c>
      <c r="D5991">
        <v>0</v>
      </c>
    </row>
    <row r="5992" spans="1:4" x14ac:dyDescent="0.35">
      <c r="A5992" s="165" t="s">
        <v>116</v>
      </c>
      <c r="B5992" s="165" t="s">
        <v>117</v>
      </c>
      <c r="C5992" s="166">
        <v>45802</v>
      </c>
      <c r="D5992">
        <v>0</v>
      </c>
    </row>
    <row r="5993" spans="1:4" x14ac:dyDescent="0.35">
      <c r="A5993" s="165" t="s">
        <v>116</v>
      </c>
      <c r="B5993" s="165" t="s">
        <v>117</v>
      </c>
      <c r="C5993" s="166">
        <v>45833</v>
      </c>
      <c r="D5993">
        <v>0</v>
      </c>
    </row>
    <row r="5994" spans="1:4" x14ac:dyDescent="0.35">
      <c r="A5994" s="165" t="s">
        <v>116</v>
      </c>
      <c r="B5994" s="165" t="s">
        <v>117</v>
      </c>
      <c r="C5994" s="166">
        <v>45863</v>
      </c>
      <c r="D5994">
        <v>0</v>
      </c>
    </row>
    <row r="5995" spans="1:4" x14ac:dyDescent="0.35">
      <c r="A5995" s="165" t="s">
        <v>116</v>
      </c>
      <c r="B5995" s="165" t="s">
        <v>117</v>
      </c>
      <c r="C5995" s="166">
        <v>45894</v>
      </c>
      <c r="D5995">
        <v>0</v>
      </c>
    </row>
    <row r="5996" spans="1:4" x14ac:dyDescent="0.35">
      <c r="A5996" s="165" t="s">
        <v>116</v>
      </c>
      <c r="B5996" s="165" t="s">
        <v>117</v>
      </c>
      <c r="C5996" s="166">
        <v>45925</v>
      </c>
      <c r="D5996">
        <v>0</v>
      </c>
    </row>
    <row r="5997" spans="1:4" x14ac:dyDescent="0.35">
      <c r="A5997" s="165" t="s">
        <v>116</v>
      </c>
      <c r="B5997" s="165" t="s">
        <v>117</v>
      </c>
      <c r="C5997" s="166">
        <v>45955</v>
      </c>
      <c r="D5997">
        <v>0</v>
      </c>
    </row>
    <row r="5998" spans="1:4" x14ac:dyDescent="0.35">
      <c r="A5998" s="165" t="s">
        <v>116</v>
      </c>
      <c r="B5998" s="165" t="s">
        <v>117</v>
      </c>
      <c r="C5998" s="166">
        <v>45986</v>
      </c>
      <c r="D5998">
        <v>0</v>
      </c>
    </row>
    <row r="5999" spans="1:4" x14ac:dyDescent="0.35">
      <c r="A5999" s="165" t="s">
        <v>116</v>
      </c>
      <c r="B5999" s="165" t="s">
        <v>117</v>
      </c>
      <c r="C5999" s="166">
        <v>46016</v>
      </c>
      <c r="D5999">
        <v>0</v>
      </c>
    </row>
    <row r="6000" spans="1:4" x14ac:dyDescent="0.35">
      <c r="A6000" s="165" t="s">
        <v>116</v>
      </c>
      <c r="B6000" s="165" t="s">
        <v>117</v>
      </c>
      <c r="C6000" s="166">
        <v>45683</v>
      </c>
      <c r="D6000">
        <v>0</v>
      </c>
    </row>
    <row r="6001" spans="1:4" x14ac:dyDescent="0.35">
      <c r="A6001" s="165" t="s">
        <v>116</v>
      </c>
      <c r="B6001" s="165" t="s">
        <v>117</v>
      </c>
      <c r="C6001" s="166">
        <v>45714</v>
      </c>
      <c r="D6001">
        <v>0</v>
      </c>
    </row>
    <row r="6002" spans="1:4" x14ac:dyDescent="0.35">
      <c r="A6002" s="165" t="s">
        <v>116</v>
      </c>
      <c r="B6002" s="165" t="s">
        <v>117</v>
      </c>
      <c r="C6002" s="166">
        <v>45742</v>
      </c>
      <c r="D6002">
        <v>0</v>
      </c>
    </row>
    <row r="6003" spans="1:4" x14ac:dyDescent="0.35">
      <c r="A6003" s="165" t="s">
        <v>116</v>
      </c>
      <c r="B6003" s="165" t="s">
        <v>117</v>
      </c>
      <c r="C6003" s="166">
        <v>45773</v>
      </c>
      <c r="D6003">
        <v>0</v>
      </c>
    </row>
    <row r="6004" spans="1:4" x14ac:dyDescent="0.35">
      <c r="A6004" s="165" t="s">
        <v>116</v>
      </c>
      <c r="B6004" s="165" t="s">
        <v>117</v>
      </c>
      <c r="C6004" s="166">
        <v>45803</v>
      </c>
      <c r="D6004">
        <v>0</v>
      </c>
    </row>
    <row r="6005" spans="1:4" x14ac:dyDescent="0.35">
      <c r="A6005" s="165" t="s">
        <v>116</v>
      </c>
      <c r="B6005" s="165" t="s">
        <v>117</v>
      </c>
      <c r="C6005" s="166">
        <v>45834</v>
      </c>
      <c r="D6005">
        <v>0</v>
      </c>
    </row>
    <row r="6006" spans="1:4" x14ac:dyDescent="0.35">
      <c r="A6006" s="165" t="s">
        <v>116</v>
      </c>
      <c r="B6006" s="165" t="s">
        <v>117</v>
      </c>
      <c r="C6006" s="166">
        <v>45864</v>
      </c>
      <c r="D6006">
        <v>0</v>
      </c>
    </row>
    <row r="6007" spans="1:4" x14ac:dyDescent="0.35">
      <c r="A6007" s="165" t="s">
        <v>116</v>
      </c>
      <c r="B6007" s="165" t="s">
        <v>117</v>
      </c>
      <c r="C6007" s="166">
        <v>45895</v>
      </c>
      <c r="D6007">
        <v>0</v>
      </c>
    </row>
    <row r="6008" spans="1:4" x14ac:dyDescent="0.35">
      <c r="A6008" s="165" t="s">
        <v>116</v>
      </c>
      <c r="B6008" s="165" t="s">
        <v>117</v>
      </c>
      <c r="C6008" s="166">
        <v>45926</v>
      </c>
      <c r="D6008">
        <v>0</v>
      </c>
    </row>
    <row r="6009" spans="1:4" x14ac:dyDescent="0.35">
      <c r="A6009" s="165" t="s">
        <v>116</v>
      </c>
      <c r="B6009" s="165" t="s">
        <v>117</v>
      </c>
      <c r="C6009" s="166">
        <v>45956</v>
      </c>
      <c r="D6009">
        <v>0</v>
      </c>
    </row>
    <row r="6010" spans="1:4" x14ac:dyDescent="0.35">
      <c r="A6010" s="165" t="s">
        <v>116</v>
      </c>
      <c r="B6010" s="165" t="s">
        <v>117</v>
      </c>
      <c r="C6010" s="166">
        <v>45987</v>
      </c>
      <c r="D6010">
        <v>0</v>
      </c>
    </row>
    <row r="6011" spans="1:4" x14ac:dyDescent="0.35">
      <c r="A6011" s="165" t="s">
        <v>116</v>
      </c>
      <c r="B6011" s="165" t="s">
        <v>117</v>
      </c>
      <c r="C6011" s="166">
        <v>46017</v>
      </c>
      <c r="D6011">
        <v>0</v>
      </c>
    </row>
    <row r="6012" spans="1:4" x14ac:dyDescent="0.35">
      <c r="A6012" s="165" t="s">
        <v>116</v>
      </c>
      <c r="B6012" s="165" t="s">
        <v>117</v>
      </c>
      <c r="C6012" s="166">
        <v>45684</v>
      </c>
      <c r="D6012">
        <v>0</v>
      </c>
    </row>
    <row r="6013" spans="1:4" x14ac:dyDescent="0.35">
      <c r="A6013" s="165" t="s">
        <v>116</v>
      </c>
      <c r="B6013" s="165" t="s">
        <v>117</v>
      </c>
      <c r="C6013" s="166">
        <v>45715</v>
      </c>
      <c r="D6013">
        <v>0</v>
      </c>
    </row>
    <row r="6014" spans="1:4" x14ac:dyDescent="0.35">
      <c r="A6014" s="165" t="s">
        <v>116</v>
      </c>
      <c r="B6014" s="165" t="s">
        <v>117</v>
      </c>
      <c r="C6014" s="166">
        <v>45743</v>
      </c>
      <c r="D6014">
        <v>0</v>
      </c>
    </row>
    <row r="6015" spans="1:4" x14ac:dyDescent="0.35">
      <c r="A6015" s="165" t="s">
        <v>116</v>
      </c>
      <c r="B6015" s="165" t="s">
        <v>117</v>
      </c>
      <c r="C6015" s="166">
        <v>45774</v>
      </c>
      <c r="D6015">
        <v>0</v>
      </c>
    </row>
    <row r="6016" spans="1:4" x14ac:dyDescent="0.35">
      <c r="A6016" s="165" t="s">
        <v>116</v>
      </c>
      <c r="B6016" s="165" t="s">
        <v>117</v>
      </c>
      <c r="C6016" s="166">
        <v>45804</v>
      </c>
      <c r="D6016">
        <v>0</v>
      </c>
    </row>
    <row r="6017" spans="1:4" x14ac:dyDescent="0.35">
      <c r="A6017" s="165" t="s">
        <v>116</v>
      </c>
      <c r="B6017" s="165" t="s">
        <v>117</v>
      </c>
      <c r="C6017" s="166">
        <v>45835</v>
      </c>
      <c r="D6017">
        <v>0</v>
      </c>
    </row>
    <row r="6018" spans="1:4" x14ac:dyDescent="0.35">
      <c r="A6018" s="165" t="s">
        <v>116</v>
      </c>
      <c r="B6018" s="165" t="s">
        <v>117</v>
      </c>
      <c r="C6018" s="166">
        <v>45865</v>
      </c>
      <c r="D6018">
        <v>0</v>
      </c>
    </row>
    <row r="6019" spans="1:4" x14ac:dyDescent="0.35">
      <c r="A6019" s="165" t="s">
        <v>116</v>
      </c>
      <c r="B6019" s="165" t="s">
        <v>117</v>
      </c>
      <c r="C6019" s="166">
        <v>45896</v>
      </c>
      <c r="D6019">
        <v>0</v>
      </c>
    </row>
    <row r="6020" spans="1:4" x14ac:dyDescent="0.35">
      <c r="A6020" s="165" t="s">
        <v>116</v>
      </c>
      <c r="B6020" s="165" t="s">
        <v>117</v>
      </c>
      <c r="C6020" s="166">
        <v>45927</v>
      </c>
      <c r="D6020">
        <v>0</v>
      </c>
    </row>
    <row r="6021" spans="1:4" x14ac:dyDescent="0.35">
      <c r="A6021" s="165" t="s">
        <v>116</v>
      </c>
      <c r="B6021" s="165" t="s">
        <v>117</v>
      </c>
      <c r="C6021" s="166">
        <v>45957</v>
      </c>
      <c r="D6021">
        <v>0</v>
      </c>
    </row>
    <row r="6022" spans="1:4" x14ac:dyDescent="0.35">
      <c r="A6022" s="165" t="s">
        <v>116</v>
      </c>
      <c r="B6022" s="165" t="s">
        <v>117</v>
      </c>
      <c r="C6022" s="166">
        <v>45988</v>
      </c>
      <c r="D6022">
        <v>0</v>
      </c>
    </row>
    <row r="6023" spans="1:4" x14ac:dyDescent="0.35">
      <c r="A6023" s="165" t="s">
        <v>116</v>
      </c>
      <c r="B6023" s="165" t="s">
        <v>117</v>
      </c>
      <c r="C6023" s="166">
        <v>46018</v>
      </c>
      <c r="D6023">
        <v>0</v>
      </c>
    </row>
    <row r="6024" spans="1:4" x14ac:dyDescent="0.35">
      <c r="A6024" s="165" t="s">
        <v>118</v>
      </c>
      <c r="B6024" s="165" t="s">
        <v>119</v>
      </c>
      <c r="C6024" s="166">
        <v>45798</v>
      </c>
      <c r="D6024">
        <v>3</v>
      </c>
    </row>
    <row r="6025" spans="1:4" x14ac:dyDescent="0.35">
      <c r="A6025" s="165" t="s">
        <v>118</v>
      </c>
      <c r="B6025" s="165" t="s">
        <v>119</v>
      </c>
      <c r="C6025" s="166">
        <v>45829</v>
      </c>
      <c r="D6025">
        <v>0</v>
      </c>
    </row>
    <row r="6026" spans="1:4" x14ac:dyDescent="0.35">
      <c r="A6026" s="165" t="s">
        <v>118</v>
      </c>
      <c r="B6026" s="165" t="s">
        <v>119</v>
      </c>
      <c r="C6026" s="166">
        <v>45859</v>
      </c>
      <c r="D6026">
        <v>0</v>
      </c>
    </row>
    <row r="6027" spans="1:4" x14ac:dyDescent="0.35">
      <c r="A6027" s="165" t="s">
        <v>118</v>
      </c>
      <c r="B6027" s="165" t="s">
        <v>119</v>
      </c>
      <c r="C6027" s="166">
        <v>45890</v>
      </c>
      <c r="D6027">
        <v>0</v>
      </c>
    </row>
    <row r="6028" spans="1:4" x14ac:dyDescent="0.35">
      <c r="A6028" s="165" t="s">
        <v>118</v>
      </c>
      <c r="B6028" s="165" t="s">
        <v>119</v>
      </c>
      <c r="C6028" s="166">
        <v>45921</v>
      </c>
      <c r="D6028">
        <v>0</v>
      </c>
    </row>
    <row r="6029" spans="1:4" x14ac:dyDescent="0.35">
      <c r="A6029" s="165" t="s">
        <v>118</v>
      </c>
      <c r="B6029" s="165" t="s">
        <v>119</v>
      </c>
      <c r="C6029" s="166">
        <v>45951</v>
      </c>
      <c r="D6029">
        <v>0</v>
      </c>
    </row>
    <row r="6030" spans="1:4" x14ac:dyDescent="0.35">
      <c r="A6030" s="165" t="s">
        <v>118</v>
      </c>
      <c r="B6030" s="165" t="s">
        <v>119</v>
      </c>
      <c r="C6030" s="166">
        <v>45991</v>
      </c>
      <c r="D6030">
        <v>0</v>
      </c>
    </row>
    <row r="6031" spans="1:4" x14ac:dyDescent="0.35">
      <c r="A6031" s="165" t="s">
        <v>118</v>
      </c>
      <c r="B6031" s="165" t="s">
        <v>119</v>
      </c>
      <c r="C6031" s="166">
        <v>46022</v>
      </c>
      <c r="D6031">
        <v>0</v>
      </c>
    </row>
    <row r="6032" spans="1:4" x14ac:dyDescent="0.35">
      <c r="A6032" s="165" t="s">
        <v>118</v>
      </c>
      <c r="B6032" s="165" t="s">
        <v>119</v>
      </c>
      <c r="C6032" s="166">
        <v>45679</v>
      </c>
      <c r="D6032">
        <v>0</v>
      </c>
    </row>
    <row r="6033" spans="1:4" x14ac:dyDescent="0.35">
      <c r="A6033" s="165" t="s">
        <v>118</v>
      </c>
      <c r="B6033" s="165" t="s">
        <v>119</v>
      </c>
      <c r="C6033" s="166">
        <v>45710</v>
      </c>
      <c r="D6033">
        <v>0</v>
      </c>
    </row>
    <row r="6034" spans="1:4" x14ac:dyDescent="0.35">
      <c r="A6034" s="165" t="s">
        <v>118</v>
      </c>
      <c r="B6034" s="165" t="s">
        <v>119</v>
      </c>
      <c r="C6034" s="166">
        <v>45738</v>
      </c>
      <c r="D6034">
        <v>0</v>
      </c>
    </row>
    <row r="6035" spans="1:4" x14ac:dyDescent="0.35">
      <c r="A6035" s="165" t="s">
        <v>118</v>
      </c>
      <c r="B6035" s="165" t="s">
        <v>119</v>
      </c>
      <c r="C6035" s="166">
        <v>45769</v>
      </c>
      <c r="D6035">
        <v>0</v>
      </c>
    </row>
    <row r="6036" spans="1:4" x14ac:dyDescent="0.35">
      <c r="A6036" s="165" t="s">
        <v>118</v>
      </c>
      <c r="B6036" s="165" t="s">
        <v>119</v>
      </c>
      <c r="C6036" s="166">
        <v>45799</v>
      </c>
      <c r="D6036">
        <v>0</v>
      </c>
    </row>
    <row r="6037" spans="1:4" x14ac:dyDescent="0.35">
      <c r="A6037" s="165" t="s">
        <v>118</v>
      </c>
      <c r="B6037" s="165" t="s">
        <v>119</v>
      </c>
      <c r="C6037" s="166">
        <v>45830</v>
      </c>
      <c r="D6037">
        <v>0</v>
      </c>
    </row>
    <row r="6038" spans="1:4" x14ac:dyDescent="0.35">
      <c r="A6038" s="165" t="s">
        <v>118</v>
      </c>
      <c r="B6038" s="165" t="s">
        <v>119</v>
      </c>
      <c r="C6038" s="166">
        <v>45860</v>
      </c>
      <c r="D6038">
        <v>0</v>
      </c>
    </row>
    <row r="6039" spans="1:4" x14ac:dyDescent="0.35">
      <c r="A6039" s="165" t="s">
        <v>118</v>
      </c>
      <c r="B6039" s="165" t="s">
        <v>119</v>
      </c>
      <c r="C6039" s="166">
        <v>45891</v>
      </c>
      <c r="D6039">
        <v>0</v>
      </c>
    </row>
    <row r="6040" spans="1:4" x14ac:dyDescent="0.35">
      <c r="A6040" s="165" t="s">
        <v>118</v>
      </c>
      <c r="B6040" s="165" t="s">
        <v>119</v>
      </c>
      <c r="C6040" s="166">
        <v>45922</v>
      </c>
      <c r="D6040">
        <v>0</v>
      </c>
    </row>
    <row r="6041" spans="1:4" x14ac:dyDescent="0.35">
      <c r="A6041" s="165" t="s">
        <v>118</v>
      </c>
      <c r="B6041" s="165" t="s">
        <v>119</v>
      </c>
      <c r="C6041" s="166">
        <v>45952</v>
      </c>
      <c r="D6041">
        <v>0</v>
      </c>
    </row>
    <row r="6042" spans="1:4" x14ac:dyDescent="0.35">
      <c r="A6042" s="165" t="s">
        <v>118</v>
      </c>
      <c r="B6042" s="165" t="s">
        <v>119</v>
      </c>
      <c r="C6042" s="166">
        <v>45983</v>
      </c>
      <c r="D6042">
        <v>0</v>
      </c>
    </row>
    <row r="6043" spans="1:4" x14ac:dyDescent="0.35">
      <c r="A6043" s="165" t="s">
        <v>118</v>
      </c>
      <c r="B6043" s="165" t="s">
        <v>119</v>
      </c>
      <c r="C6043" s="166">
        <v>46013</v>
      </c>
      <c r="D6043">
        <v>0</v>
      </c>
    </row>
    <row r="6044" spans="1:4" x14ac:dyDescent="0.35">
      <c r="A6044" s="165" t="s">
        <v>118</v>
      </c>
      <c r="B6044" s="165" t="s">
        <v>119</v>
      </c>
      <c r="C6044" s="166">
        <v>45680</v>
      </c>
      <c r="D6044">
        <v>0</v>
      </c>
    </row>
    <row r="6045" spans="1:4" x14ac:dyDescent="0.35">
      <c r="A6045" s="165" t="s">
        <v>118</v>
      </c>
      <c r="B6045" s="165" t="s">
        <v>119</v>
      </c>
      <c r="C6045" s="166">
        <v>45711</v>
      </c>
      <c r="D6045">
        <v>0</v>
      </c>
    </row>
    <row r="6046" spans="1:4" x14ac:dyDescent="0.35">
      <c r="A6046" s="165" t="s">
        <v>118</v>
      </c>
      <c r="B6046" s="165" t="s">
        <v>119</v>
      </c>
      <c r="C6046" s="166">
        <v>45739</v>
      </c>
      <c r="D6046">
        <v>0</v>
      </c>
    </row>
    <row r="6047" spans="1:4" x14ac:dyDescent="0.35">
      <c r="A6047" s="165" t="s">
        <v>118</v>
      </c>
      <c r="B6047" s="165" t="s">
        <v>119</v>
      </c>
      <c r="C6047" s="166">
        <v>45770</v>
      </c>
      <c r="D6047">
        <v>0</v>
      </c>
    </row>
    <row r="6048" spans="1:4" x14ac:dyDescent="0.35">
      <c r="A6048" s="165" t="s">
        <v>118</v>
      </c>
      <c r="B6048" s="165" t="s">
        <v>119</v>
      </c>
      <c r="C6048" s="166">
        <v>45800</v>
      </c>
      <c r="D6048">
        <v>0</v>
      </c>
    </row>
    <row r="6049" spans="1:4" x14ac:dyDescent="0.35">
      <c r="A6049" s="165" t="s">
        <v>118</v>
      </c>
      <c r="B6049" s="165" t="s">
        <v>119</v>
      </c>
      <c r="C6049" s="166">
        <v>45831</v>
      </c>
      <c r="D6049">
        <v>0</v>
      </c>
    </row>
    <row r="6050" spans="1:4" x14ac:dyDescent="0.35">
      <c r="A6050" s="165" t="s">
        <v>118</v>
      </c>
      <c r="B6050" s="165" t="s">
        <v>119</v>
      </c>
      <c r="C6050" s="166">
        <v>45861</v>
      </c>
      <c r="D6050">
        <v>0</v>
      </c>
    </row>
    <row r="6051" spans="1:4" x14ac:dyDescent="0.35">
      <c r="A6051" s="165" t="s">
        <v>118</v>
      </c>
      <c r="B6051" s="165" t="s">
        <v>119</v>
      </c>
      <c r="C6051" s="166">
        <v>45892</v>
      </c>
      <c r="D6051">
        <v>0</v>
      </c>
    </row>
    <row r="6052" spans="1:4" x14ac:dyDescent="0.35">
      <c r="A6052" s="165" t="s">
        <v>118</v>
      </c>
      <c r="B6052" s="165" t="s">
        <v>119</v>
      </c>
      <c r="C6052" s="166">
        <v>45923</v>
      </c>
      <c r="D6052">
        <v>0</v>
      </c>
    </row>
    <row r="6053" spans="1:4" x14ac:dyDescent="0.35">
      <c r="A6053" s="165" t="s">
        <v>118</v>
      </c>
      <c r="B6053" s="165" t="s">
        <v>119</v>
      </c>
      <c r="C6053" s="166">
        <v>45953</v>
      </c>
      <c r="D6053">
        <v>0</v>
      </c>
    </row>
    <row r="6054" spans="1:4" x14ac:dyDescent="0.35">
      <c r="A6054" s="165" t="s">
        <v>118</v>
      </c>
      <c r="B6054" s="165" t="s">
        <v>119</v>
      </c>
      <c r="C6054" s="166">
        <v>45984</v>
      </c>
      <c r="D6054">
        <v>0</v>
      </c>
    </row>
    <row r="6055" spans="1:4" x14ac:dyDescent="0.35">
      <c r="A6055" s="165" t="s">
        <v>118</v>
      </c>
      <c r="B6055" s="165" t="s">
        <v>119</v>
      </c>
      <c r="C6055" s="166">
        <v>46014</v>
      </c>
      <c r="D6055">
        <v>0</v>
      </c>
    </row>
    <row r="6056" spans="1:4" x14ac:dyDescent="0.35">
      <c r="A6056" s="165" t="s">
        <v>118</v>
      </c>
      <c r="B6056" s="165" t="s">
        <v>119</v>
      </c>
      <c r="C6056" s="166">
        <v>45681</v>
      </c>
      <c r="D6056">
        <v>0</v>
      </c>
    </row>
    <row r="6057" spans="1:4" x14ac:dyDescent="0.35">
      <c r="A6057" s="165" t="s">
        <v>118</v>
      </c>
      <c r="B6057" s="165" t="s">
        <v>119</v>
      </c>
      <c r="C6057" s="166">
        <v>45712</v>
      </c>
      <c r="D6057">
        <v>0</v>
      </c>
    </row>
    <row r="6058" spans="1:4" x14ac:dyDescent="0.35">
      <c r="A6058" s="165" t="s">
        <v>118</v>
      </c>
      <c r="B6058" s="165" t="s">
        <v>119</v>
      </c>
      <c r="C6058" s="166">
        <v>45740</v>
      </c>
      <c r="D6058">
        <v>0</v>
      </c>
    </row>
    <row r="6059" spans="1:4" x14ac:dyDescent="0.35">
      <c r="A6059" s="165" t="s">
        <v>118</v>
      </c>
      <c r="B6059" s="165" t="s">
        <v>119</v>
      </c>
      <c r="C6059" s="166">
        <v>45771</v>
      </c>
      <c r="D6059">
        <v>0</v>
      </c>
    </row>
    <row r="6060" spans="1:4" x14ac:dyDescent="0.35">
      <c r="A6060" s="165" t="s">
        <v>118</v>
      </c>
      <c r="B6060" s="165" t="s">
        <v>119</v>
      </c>
      <c r="C6060" s="166">
        <v>45801</v>
      </c>
      <c r="D6060">
        <v>0</v>
      </c>
    </row>
    <row r="6061" spans="1:4" x14ac:dyDescent="0.35">
      <c r="A6061" s="165" t="s">
        <v>118</v>
      </c>
      <c r="B6061" s="165" t="s">
        <v>119</v>
      </c>
      <c r="C6061" s="166">
        <v>45832</v>
      </c>
      <c r="D6061">
        <v>0</v>
      </c>
    </row>
    <row r="6062" spans="1:4" x14ac:dyDescent="0.35">
      <c r="A6062" s="165" t="s">
        <v>118</v>
      </c>
      <c r="B6062" s="165" t="s">
        <v>119</v>
      </c>
      <c r="C6062" s="166">
        <v>45862</v>
      </c>
      <c r="D6062">
        <v>0</v>
      </c>
    </row>
    <row r="6063" spans="1:4" x14ac:dyDescent="0.35">
      <c r="A6063" s="165" t="s">
        <v>118</v>
      </c>
      <c r="B6063" s="165" t="s">
        <v>119</v>
      </c>
      <c r="C6063" s="166">
        <v>45893</v>
      </c>
      <c r="D6063">
        <v>0</v>
      </c>
    </row>
    <row r="6064" spans="1:4" x14ac:dyDescent="0.35">
      <c r="A6064" s="165" t="s">
        <v>118</v>
      </c>
      <c r="B6064" s="165" t="s">
        <v>119</v>
      </c>
      <c r="C6064" s="166">
        <v>45924</v>
      </c>
      <c r="D6064">
        <v>0</v>
      </c>
    </row>
    <row r="6065" spans="1:4" x14ac:dyDescent="0.35">
      <c r="A6065" s="165" t="s">
        <v>118</v>
      </c>
      <c r="B6065" s="165" t="s">
        <v>119</v>
      </c>
      <c r="C6065" s="166">
        <v>45954</v>
      </c>
      <c r="D6065">
        <v>0</v>
      </c>
    </row>
    <row r="6066" spans="1:4" x14ac:dyDescent="0.35">
      <c r="A6066" s="165" t="s">
        <v>118</v>
      </c>
      <c r="B6066" s="165" t="s">
        <v>119</v>
      </c>
      <c r="C6066" s="166">
        <v>45985</v>
      </c>
      <c r="D6066">
        <v>0</v>
      </c>
    </row>
    <row r="6067" spans="1:4" x14ac:dyDescent="0.35">
      <c r="A6067" s="165" t="s">
        <v>118</v>
      </c>
      <c r="B6067" s="165" t="s">
        <v>119</v>
      </c>
      <c r="C6067" s="166">
        <v>46015</v>
      </c>
      <c r="D6067">
        <v>0</v>
      </c>
    </row>
    <row r="6068" spans="1:4" x14ac:dyDescent="0.35">
      <c r="A6068" s="165" t="s">
        <v>118</v>
      </c>
      <c r="B6068" s="165" t="s">
        <v>119</v>
      </c>
      <c r="C6068" s="166">
        <v>45682</v>
      </c>
      <c r="D6068">
        <v>0</v>
      </c>
    </row>
    <row r="6069" spans="1:4" x14ac:dyDescent="0.35">
      <c r="A6069" s="165" t="s">
        <v>118</v>
      </c>
      <c r="B6069" s="165" t="s">
        <v>119</v>
      </c>
      <c r="C6069" s="166">
        <v>45713</v>
      </c>
      <c r="D6069">
        <v>0</v>
      </c>
    </row>
    <row r="6070" spans="1:4" x14ac:dyDescent="0.35">
      <c r="A6070" s="165" t="s">
        <v>118</v>
      </c>
      <c r="B6070" s="165" t="s">
        <v>119</v>
      </c>
      <c r="C6070" s="166">
        <v>45741</v>
      </c>
      <c r="D6070">
        <v>0</v>
      </c>
    </row>
    <row r="6071" spans="1:4" x14ac:dyDescent="0.35">
      <c r="A6071" s="165" t="s">
        <v>118</v>
      </c>
      <c r="B6071" s="165" t="s">
        <v>119</v>
      </c>
      <c r="C6071" s="166">
        <v>45772</v>
      </c>
      <c r="D6071">
        <v>0</v>
      </c>
    </row>
    <row r="6072" spans="1:4" x14ac:dyDescent="0.35">
      <c r="A6072" s="165" t="s">
        <v>118</v>
      </c>
      <c r="B6072" s="165" t="s">
        <v>119</v>
      </c>
      <c r="C6072" s="166">
        <v>45802</v>
      </c>
      <c r="D6072">
        <v>0</v>
      </c>
    </row>
    <row r="6073" spans="1:4" x14ac:dyDescent="0.35">
      <c r="A6073" s="165" t="s">
        <v>118</v>
      </c>
      <c r="B6073" s="165" t="s">
        <v>119</v>
      </c>
      <c r="C6073" s="166">
        <v>45833</v>
      </c>
      <c r="D6073">
        <v>0</v>
      </c>
    </row>
    <row r="6074" spans="1:4" x14ac:dyDescent="0.35">
      <c r="A6074" s="165" t="s">
        <v>118</v>
      </c>
      <c r="B6074" s="165" t="s">
        <v>119</v>
      </c>
      <c r="C6074" s="166">
        <v>45863</v>
      </c>
      <c r="D6074">
        <v>0</v>
      </c>
    </row>
    <row r="6075" spans="1:4" x14ac:dyDescent="0.35">
      <c r="A6075" s="165" t="s">
        <v>118</v>
      </c>
      <c r="B6075" s="165" t="s">
        <v>119</v>
      </c>
      <c r="C6075" s="166">
        <v>45894</v>
      </c>
      <c r="D6075">
        <v>0</v>
      </c>
    </row>
    <row r="6076" spans="1:4" x14ac:dyDescent="0.35">
      <c r="A6076" s="165" t="s">
        <v>118</v>
      </c>
      <c r="B6076" s="165" t="s">
        <v>119</v>
      </c>
      <c r="C6076" s="166">
        <v>45925</v>
      </c>
      <c r="D6076">
        <v>0</v>
      </c>
    </row>
    <row r="6077" spans="1:4" x14ac:dyDescent="0.35">
      <c r="A6077" s="165" t="s">
        <v>118</v>
      </c>
      <c r="B6077" s="165" t="s">
        <v>119</v>
      </c>
      <c r="C6077" s="166">
        <v>45955</v>
      </c>
      <c r="D6077">
        <v>0</v>
      </c>
    </row>
    <row r="6078" spans="1:4" x14ac:dyDescent="0.35">
      <c r="A6078" s="165" t="s">
        <v>118</v>
      </c>
      <c r="B6078" s="165" t="s">
        <v>119</v>
      </c>
      <c r="C6078" s="166">
        <v>45986</v>
      </c>
      <c r="D6078">
        <v>0</v>
      </c>
    </row>
    <row r="6079" spans="1:4" x14ac:dyDescent="0.35">
      <c r="A6079" s="165" t="s">
        <v>118</v>
      </c>
      <c r="B6079" s="165" t="s">
        <v>119</v>
      </c>
      <c r="C6079" s="166">
        <v>46016</v>
      </c>
      <c r="D6079">
        <v>0</v>
      </c>
    </row>
    <row r="6080" spans="1:4" x14ac:dyDescent="0.35">
      <c r="A6080" s="165" t="s">
        <v>118</v>
      </c>
      <c r="B6080" s="165" t="s">
        <v>119</v>
      </c>
      <c r="C6080" s="166">
        <v>45683</v>
      </c>
      <c r="D6080">
        <v>0</v>
      </c>
    </row>
    <row r="6081" spans="1:4" x14ac:dyDescent="0.35">
      <c r="A6081" s="165" t="s">
        <v>118</v>
      </c>
      <c r="B6081" s="165" t="s">
        <v>119</v>
      </c>
      <c r="C6081" s="166">
        <v>45714</v>
      </c>
      <c r="D6081">
        <v>0</v>
      </c>
    </row>
    <row r="6082" spans="1:4" x14ac:dyDescent="0.35">
      <c r="A6082" s="165" t="s">
        <v>118</v>
      </c>
      <c r="B6082" s="165" t="s">
        <v>119</v>
      </c>
      <c r="C6082" s="166">
        <v>45742</v>
      </c>
      <c r="D6082">
        <v>0</v>
      </c>
    </row>
    <row r="6083" spans="1:4" x14ac:dyDescent="0.35">
      <c r="A6083" s="165" t="s">
        <v>118</v>
      </c>
      <c r="B6083" s="165" t="s">
        <v>119</v>
      </c>
      <c r="C6083" s="166">
        <v>45773</v>
      </c>
      <c r="D6083">
        <v>0</v>
      </c>
    </row>
    <row r="6084" spans="1:4" x14ac:dyDescent="0.35">
      <c r="A6084" s="165" t="s">
        <v>118</v>
      </c>
      <c r="B6084" s="165" t="s">
        <v>119</v>
      </c>
      <c r="C6084" s="166">
        <v>45803</v>
      </c>
      <c r="D6084">
        <v>0</v>
      </c>
    </row>
    <row r="6085" spans="1:4" x14ac:dyDescent="0.35">
      <c r="A6085" s="165" t="s">
        <v>118</v>
      </c>
      <c r="B6085" s="165" t="s">
        <v>119</v>
      </c>
      <c r="C6085" s="166">
        <v>45834</v>
      </c>
      <c r="D6085">
        <v>0</v>
      </c>
    </row>
    <row r="6086" spans="1:4" x14ac:dyDescent="0.35">
      <c r="A6086" s="165" t="s">
        <v>118</v>
      </c>
      <c r="B6086" s="165" t="s">
        <v>119</v>
      </c>
      <c r="C6086" s="166">
        <v>45864</v>
      </c>
      <c r="D6086">
        <v>0</v>
      </c>
    </row>
    <row r="6087" spans="1:4" x14ac:dyDescent="0.35">
      <c r="A6087" s="165" t="s">
        <v>118</v>
      </c>
      <c r="B6087" s="165" t="s">
        <v>119</v>
      </c>
      <c r="C6087" s="166">
        <v>45895</v>
      </c>
      <c r="D6087">
        <v>0</v>
      </c>
    </row>
    <row r="6088" spans="1:4" x14ac:dyDescent="0.35">
      <c r="A6088" s="165" t="s">
        <v>118</v>
      </c>
      <c r="B6088" s="165" t="s">
        <v>119</v>
      </c>
      <c r="C6088" s="166">
        <v>45926</v>
      </c>
      <c r="D6088">
        <v>0</v>
      </c>
    </row>
    <row r="6089" spans="1:4" x14ac:dyDescent="0.35">
      <c r="A6089" s="165" t="s">
        <v>118</v>
      </c>
      <c r="B6089" s="165" t="s">
        <v>119</v>
      </c>
      <c r="C6089" s="166">
        <v>45956</v>
      </c>
      <c r="D6089">
        <v>0</v>
      </c>
    </row>
    <row r="6090" spans="1:4" x14ac:dyDescent="0.35">
      <c r="A6090" s="165" t="s">
        <v>118</v>
      </c>
      <c r="B6090" s="165" t="s">
        <v>119</v>
      </c>
      <c r="C6090" s="166">
        <v>45987</v>
      </c>
      <c r="D6090">
        <v>0</v>
      </c>
    </row>
    <row r="6091" spans="1:4" x14ac:dyDescent="0.35">
      <c r="A6091" s="165" t="s">
        <v>118</v>
      </c>
      <c r="B6091" s="165" t="s">
        <v>119</v>
      </c>
      <c r="C6091" s="166">
        <v>46017</v>
      </c>
      <c r="D6091">
        <v>0</v>
      </c>
    </row>
    <row r="6092" spans="1:4" x14ac:dyDescent="0.35">
      <c r="A6092" s="165" t="s">
        <v>118</v>
      </c>
      <c r="B6092" s="165" t="s">
        <v>119</v>
      </c>
      <c r="C6092" s="166">
        <v>45684</v>
      </c>
      <c r="D6092">
        <v>0</v>
      </c>
    </row>
    <row r="6093" spans="1:4" x14ac:dyDescent="0.35">
      <c r="A6093" s="165" t="s">
        <v>118</v>
      </c>
      <c r="B6093" s="165" t="s">
        <v>119</v>
      </c>
      <c r="C6093" s="166">
        <v>45715</v>
      </c>
      <c r="D6093">
        <v>0</v>
      </c>
    </row>
    <row r="6094" spans="1:4" x14ac:dyDescent="0.35">
      <c r="A6094" s="165" t="s">
        <v>118</v>
      </c>
      <c r="B6094" s="165" t="s">
        <v>119</v>
      </c>
      <c r="C6094" s="166">
        <v>45743</v>
      </c>
      <c r="D6094">
        <v>0</v>
      </c>
    </row>
    <row r="6095" spans="1:4" x14ac:dyDescent="0.35">
      <c r="A6095" s="165" t="s">
        <v>118</v>
      </c>
      <c r="B6095" s="165" t="s">
        <v>119</v>
      </c>
      <c r="C6095" s="166">
        <v>45774</v>
      </c>
      <c r="D6095">
        <v>0</v>
      </c>
    </row>
    <row r="6096" spans="1:4" x14ac:dyDescent="0.35">
      <c r="A6096" s="165" t="s">
        <v>118</v>
      </c>
      <c r="B6096" s="165" t="s">
        <v>119</v>
      </c>
      <c r="C6096" s="166">
        <v>45804</v>
      </c>
      <c r="D6096">
        <v>0</v>
      </c>
    </row>
    <row r="6097" spans="1:4" x14ac:dyDescent="0.35">
      <c r="A6097" s="165" t="s">
        <v>118</v>
      </c>
      <c r="B6097" s="165" t="s">
        <v>119</v>
      </c>
      <c r="C6097" s="166">
        <v>45835</v>
      </c>
      <c r="D6097">
        <v>0</v>
      </c>
    </row>
    <row r="6098" spans="1:4" x14ac:dyDescent="0.35">
      <c r="A6098" s="165" t="s">
        <v>118</v>
      </c>
      <c r="B6098" s="165" t="s">
        <v>119</v>
      </c>
      <c r="C6098" s="166">
        <v>45865</v>
      </c>
      <c r="D6098">
        <v>0</v>
      </c>
    </row>
    <row r="6099" spans="1:4" x14ac:dyDescent="0.35">
      <c r="A6099" s="165" t="s">
        <v>118</v>
      </c>
      <c r="B6099" s="165" t="s">
        <v>119</v>
      </c>
      <c r="C6099" s="166">
        <v>45896</v>
      </c>
      <c r="D6099">
        <v>0</v>
      </c>
    </row>
    <row r="6100" spans="1:4" x14ac:dyDescent="0.35">
      <c r="A6100" s="165" t="s">
        <v>118</v>
      </c>
      <c r="B6100" s="165" t="s">
        <v>119</v>
      </c>
      <c r="C6100" s="166">
        <v>45927</v>
      </c>
      <c r="D6100">
        <v>0</v>
      </c>
    </row>
    <row r="6101" spans="1:4" x14ac:dyDescent="0.35">
      <c r="A6101" s="165" t="s">
        <v>118</v>
      </c>
      <c r="B6101" s="165" t="s">
        <v>119</v>
      </c>
      <c r="C6101" s="166">
        <v>45957</v>
      </c>
      <c r="D6101">
        <v>0</v>
      </c>
    </row>
    <row r="6102" spans="1:4" x14ac:dyDescent="0.35">
      <c r="A6102" s="165" t="s">
        <v>118</v>
      </c>
      <c r="B6102" s="165" t="s">
        <v>119</v>
      </c>
      <c r="C6102" s="166">
        <v>45988</v>
      </c>
      <c r="D6102">
        <v>0</v>
      </c>
    </row>
    <row r="6103" spans="1:4" x14ac:dyDescent="0.35">
      <c r="A6103" s="165" t="s">
        <v>118</v>
      </c>
      <c r="B6103" s="165" t="s">
        <v>119</v>
      </c>
      <c r="C6103" s="166">
        <v>46018</v>
      </c>
      <c r="D6103">
        <v>0</v>
      </c>
    </row>
    <row r="6104" spans="1:4" x14ac:dyDescent="0.35">
      <c r="A6104" s="165" t="s">
        <v>120</v>
      </c>
      <c r="B6104" s="165" t="s">
        <v>121</v>
      </c>
      <c r="C6104" s="166">
        <v>45676</v>
      </c>
      <c r="D6104">
        <v>3022.37</v>
      </c>
    </row>
    <row r="6105" spans="1:4" x14ac:dyDescent="0.35">
      <c r="A6105" s="165" t="s">
        <v>120</v>
      </c>
      <c r="B6105" s="165" t="s">
        <v>121</v>
      </c>
      <c r="C6105" s="166">
        <v>45707</v>
      </c>
      <c r="D6105">
        <v>2353.2200000000003</v>
      </c>
    </row>
    <row r="6106" spans="1:4" x14ac:dyDescent="0.35">
      <c r="A6106" s="165" t="s">
        <v>120</v>
      </c>
      <c r="B6106" s="165" t="s">
        <v>121</v>
      </c>
      <c r="C6106" s="166">
        <v>45735</v>
      </c>
      <c r="D6106">
        <v>3992.96</v>
      </c>
    </row>
    <row r="6107" spans="1:4" x14ac:dyDescent="0.35">
      <c r="A6107" s="165" t="s">
        <v>120</v>
      </c>
      <c r="B6107" s="165" t="s">
        <v>121</v>
      </c>
      <c r="C6107" s="166">
        <v>45766</v>
      </c>
      <c r="D6107">
        <v>3992.86</v>
      </c>
    </row>
    <row r="6108" spans="1:4" x14ac:dyDescent="0.35">
      <c r="A6108" s="165" t="s">
        <v>120</v>
      </c>
      <c r="B6108" s="165" t="s">
        <v>121</v>
      </c>
      <c r="C6108" s="166">
        <v>45796</v>
      </c>
      <c r="D6108">
        <v>4436.07</v>
      </c>
    </row>
    <row r="6109" spans="1:4" x14ac:dyDescent="0.35">
      <c r="A6109" s="165" t="s">
        <v>120</v>
      </c>
      <c r="B6109" s="165" t="s">
        <v>121</v>
      </c>
      <c r="C6109" s="166">
        <v>45827</v>
      </c>
      <c r="D6109">
        <v>2941.74</v>
      </c>
    </row>
    <row r="6110" spans="1:4" x14ac:dyDescent="0.35">
      <c r="A6110" s="165" t="s">
        <v>120</v>
      </c>
      <c r="B6110" s="165" t="s">
        <v>121</v>
      </c>
      <c r="C6110" s="166">
        <v>45857</v>
      </c>
      <c r="D6110">
        <v>1584.92</v>
      </c>
    </row>
    <row r="6111" spans="1:4" x14ac:dyDescent="0.35">
      <c r="A6111" s="165" t="s">
        <v>120</v>
      </c>
      <c r="B6111" s="165" t="s">
        <v>121</v>
      </c>
      <c r="C6111" s="166">
        <v>45888</v>
      </c>
      <c r="D6111">
        <v>2439.0300000000002</v>
      </c>
    </row>
    <row r="6112" spans="1:4" x14ac:dyDescent="0.35">
      <c r="A6112" s="165" t="s">
        <v>120</v>
      </c>
      <c r="B6112" s="165" t="s">
        <v>121</v>
      </c>
      <c r="C6112" s="166">
        <v>45919</v>
      </c>
      <c r="D6112">
        <v>1286.8399999999999</v>
      </c>
    </row>
    <row r="6113" spans="1:4" x14ac:dyDescent="0.35">
      <c r="A6113" s="165" t="s">
        <v>120</v>
      </c>
      <c r="B6113" s="165" t="s">
        <v>121</v>
      </c>
      <c r="C6113" s="166">
        <v>45949</v>
      </c>
      <c r="D6113">
        <v>2338.42</v>
      </c>
    </row>
    <row r="6114" spans="1:4" x14ac:dyDescent="0.35">
      <c r="A6114" s="165" t="s">
        <v>120</v>
      </c>
      <c r="B6114" s="165" t="s">
        <v>121</v>
      </c>
      <c r="C6114" s="166">
        <v>45980</v>
      </c>
      <c r="D6114">
        <v>2952.55</v>
      </c>
    </row>
    <row r="6115" spans="1:4" x14ac:dyDescent="0.35">
      <c r="A6115" s="165" t="s">
        <v>120</v>
      </c>
      <c r="B6115" s="165" t="s">
        <v>121</v>
      </c>
      <c r="C6115" s="166">
        <v>46010</v>
      </c>
      <c r="D6115">
        <v>2354.63</v>
      </c>
    </row>
    <row r="6116" spans="1:4" x14ac:dyDescent="0.35">
      <c r="A6116" s="165" t="s">
        <v>120</v>
      </c>
      <c r="B6116" s="165" t="s">
        <v>121</v>
      </c>
      <c r="C6116" s="166">
        <v>45677</v>
      </c>
      <c r="D6116">
        <v>3473.8</v>
      </c>
    </row>
    <row r="6117" spans="1:4" x14ac:dyDescent="0.35">
      <c r="A6117" s="165" t="s">
        <v>120</v>
      </c>
      <c r="B6117" s="165" t="s">
        <v>121</v>
      </c>
      <c r="C6117" s="166">
        <v>45708</v>
      </c>
      <c r="D6117">
        <v>3127.1099999999997</v>
      </c>
    </row>
    <row r="6118" spans="1:4" x14ac:dyDescent="0.35">
      <c r="A6118" s="165" t="s">
        <v>120</v>
      </c>
      <c r="B6118" s="165" t="s">
        <v>121</v>
      </c>
      <c r="C6118" s="166">
        <v>45736</v>
      </c>
      <c r="D6118">
        <v>2071.0200000000004</v>
      </c>
    </row>
    <row r="6119" spans="1:4" x14ac:dyDescent="0.35">
      <c r="A6119" s="165" t="s">
        <v>120</v>
      </c>
      <c r="B6119" s="165" t="s">
        <v>121</v>
      </c>
      <c r="C6119" s="166">
        <v>45767</v>
      </c>
      <c r="D6119">
        <v>0</v>
      </c>
    </row>
    <row r="6120" spans="1:4" x14ac:dyDescent="0.35">
      <c r="A6120" s="165" t="s">
        <v>120</v>
      </c>
      <c r="B6120" s="165" t="s">
        <v>121</v>
      </c>
      <c r="C6120" s="166">
        <v>45797</v>
      </c>
      <c r="D6120">
        <v>0</v>
      </c>
    </row>
    <row r="6121" spans="1:4" x14ac:dyDescent="0.35">
      <c r="A6121" s="165" t="s">
        <v>120</v>
      </c>
      <c r="B6121" s="165" t="s">
        <v>121</v>
      </c>
      <c r="C6121" s="166">
        <v>45828</v>
      </c>
      <c r="D6121">
        <v>0</v>
      </c>
    </row>
    <row r="6122" spans="1:4" x14ac:dyDescent="0.35">
      <c r="A6122" s="165" t="s">
        <v>120</v>
      </c>
      <c r="B6122" s="165" t="s">
        <v>121</v>
      </c>
      <c r="C6122" s="166">
        <v>45858</v>
      </c>
      <c r="D6122">
        <v>278.19000000000051</v>
      </c>
    </row>
    <row r="6123" spans="1:4" x14ac:dyDescent="0.35">
      <c r="A6123" s="165" t="s">
        <v>120</v>
      </c>
      <c r="B6123" s="165" t="s">
        <v>121</v>
      </c>
      <c r="C6123" s="166">
        <v>45889</v>
      </c>
      <c r="D6123">
        <v>4116.7299999999996</v>
      </c>
    </row>
    <row r="6124" spans="1:4" x14ac:dyDescent="0.35">
      <c r="A6124" s="165" t="s">
        <v>120</v>
      </c>
      <c r="B6124" s="165" t="s">
        <v>121</v>
      </c>
      <c r="C6124" s="166">
        <v>45920</v>
      </c>
      <c r="D6124">
        <v>2602.77</v>
      </c>
    </row>
    <row r="6125" spans="1:4" x14ac:dyDescent="0.35">
      <c r="A6125" s="165" t="s">
        <v>120</v>
      </c>
      <c r="B6125" s="165" t="s">
        <v>121</v>
      </c>
      <c r="C6125" s="166">
        <v>45950</v>
      </c>
      <c r="D6125">
        <v>3212.95</v>
      </c>
    </row>
    <row r="6126" spans="1:4" x14ac:dyDescent="0.35">
      <c r="A6126" s="165" t="s">
        <v>120</v>
      </c>
      <c r="B6126" s="165" t="s">
        <v>121</v>
      </c>
      <c r="C6126" s="166">
        <v>45981</v>
      </c>
      <c r="D6126">
        <v>537.69000000000005</v>
      </c>
    </row>
    <row r="6127" spans="1:4" x14ac:dyDescent="0.35">
      <c r="A6127" s="165" t="s">
        <v>120</v>
      </c>
      <c r="B6127" s="165" t="s">
        <v>121</v>
      </c>
      <c r="C6127" s="166">
        <v>46011</v>
      </c>
      <c r="D6127">
        <v>1367.82</v>
      </c>
    </row>
    <row r="6128" spans="1:4" x14ac:dyDescent="0.35">
      <c r="A6128" s="165" t="s">
        <v>120</v>
      </c>
      <c r="B6128" s="165" t="s">
        <v>121</v>
      </c>
      <c r="C6128" s="166">
        <v>45678</v>
      </c>
      <c r="D6128">
        <v>150.89000000000001</v>
      </c>
    </row>
    <row r="6129" spans="1:4" x14ac:dyDescent="0.35">
      <c r="A6129" s="165" t="s">
        <v>120</v>
      </c>
      <c r="B6129" s="165" t="s">
        <v>121</v>
      </c>
      <c r="C6129" s="166">
        <v>45709</v>
      </c>
      <c r="D6129">
        <v>1064.8399999999999</v>
      </c>
    </row>
    <row r="6130" spans="1:4" x14ac:dyDescent="0.35">
      <c r="A6130" s="165" t="s">
        <v>120</v>
      </c>
      <c r="B6130" s="165" t="s">
        <v>121</v>
      </c>
      <c r="C6130" s="166">
        <v>45737</v>
      </c>
      <c r="D6130">
        <v>2437.9900000000002</v>
      </c>
    </row>
    <row r="6131" spans="1:4" x14ac:dyDescent="0.35">
      <c r="A6131" s="165" t="s">
        <v>120</v>
      </c>
      <c r="B6131" s="165" t="s">
        <v>121</v>
      </c>
      <c r="C6131" s="166">
        <v>45768</v>
      </c>
      <c r="D6131">
        <v>1595.95</v>
      </c>
    </row>
    <row r="6132" spans="1:4" x14ac:dyDescent="0.35">
      <c r="A6132" s="165" t="s">
        <v>120</v>
      </c>
      <c r="B6132" s="165" t="s">
        <v>121</v>
      </c>
      <c r="C6132" s="166">
        <v>45798</v>
      </c>
      <c r="D6132">
        <v>912.72</v>
      </c>
    </row>
    <row r="6133" spans="1:4" x14ac:dyDescent="0.35">
      <c r="A6133" s="165" t="s">
        <v>120</v>
      </c>
      <c r="B6133" s="165" t="s">
        <v>121</v>
      </c>
      <c r="C6133" s="166">
        <v>45829</v>
      </c>
      <c r="D6133">
        <v>2715</v>
      </c>
    </row>
    <row r="6134" spans="1:4" x14ac:dyDescent="0.35">
      <c r="A6134" s="165" t="s">
        <v>120</v>
      </c>
      <c r="B6134" s="165" t="s">
        <v>121</v>
      </c>
      <c r="C6134" s="166">
        <v>45859</v>
      </c>
      <c r="D6134">
        <v>2480.83</v>
      </c>
    </row>
    <row r="6135" spans="1:4" x14ac:dyDescent="0.35">
      <c r="A6135" s="165" t="s">
        <v>120</v>
      </c>
      <c r="B6135" s="165" t="s">
        <v>121</v>
      </c>
      <c r="C6135" s="166">
        <v>45890</v>
      </c>
      <c r="D6135">
        <v>2419.7600000000002</v>
      </c>
    </row>
    <row r="6136" spans="1:4" x14ac:dyDescent="0.35">
      <c r="A6136" s="165" t="s">
        <v>120</v>
      </c>
      <c r="B6136" s="165" t="s">
        <v>121</v>
      </c>
      <c r="C6136" s="166">
        <v>45921</v>
      </c>
      <c r="D6136">
        <v>1033.3499999999999</v>
      </c>
    </row>
    <row r="6137" spans="1:4" x14ac:dyDescent="0.35">
      <c r="A6137" s="165" t="s">
        <v>120</v>
      </c>
      <c r="B6137" s="165" t="s">
        <v>121</v>
      </c>
      <c r="C6137" s="166">
        <v>45951</v>
      </c>
      <c r="D6137">
        <v>1787.56</v>
      </c>
    </row>
    <row r="6138" spans="1:4" x14ac:dyDescent="0.35">
      <c r="A6138" s="165" t="s">
        <v>120</v>
      </c>
      <c r="B6138" s="165" t="s">
        <v>121</v>
      </c>
      <c r="C6138" s="166">
        <v>45991</v>
      </c>
      <c r="D6138">
        <v>1636.07</v>
      </c>
    </row>
    <row r="6139" spans="1:4" x14ac:dyDescent="0.35">
      <c r="A6139" s="165" t="s">
        <v>120</v>
      </c>
      <c r="B6139" s="165" t="s">
        <v>121</v>
      </c>
      <c r="C6139" s="166">
        <v>46022</v>
      </c>
      <c r="D6139">
        <v>1587.85</v>
      </c>
    </row>
    <row r="6140" spans="1:4" x14ac:dyDescent="0.35">
      <c r="A6140" s="165" t="s">
        <v>120</v>
      </c>
      <c r="B6140" s="165" t="s">
        <v>121</v>
      </c>
      <c r="C6140" s="166">
        <v>45679</v>
      </c>
      <c r="D6140">
        <v>2696.47</v>
      </c>
    </row>
    <row r="6141" spans="1:4" x14ac:dyDescent="0.35">
      <c r="A6141" s="165" t="s">
        <v>120</v>
      </c>
      <c r="B6141" s="165" t="s">
        <v>121</v>
      </c>
      <c r="C6141" s="166">
        <v>45710</v>
      </c>
      <c r="D6141">
        <v>3567.6</v>
      </c>
    </row>
    <row r="6142" spans="1:4" x14ac:dyDescent="0.35">
      <c r="A6142" s="165" t="s">
        <v>120</v>
      </c>
      <c r="B6142" s="165" t="s">
        <v>121</v>
      </c>
      <c r="C6142" s="166">
        <v>45738</v>
      </c>
      <c r="D6142">
        <v>4885.42</v>
      </c>
    </row>
    <row r="6143" spans="1:4" x14ac:dyDescent="0.35">
      <c r="A6143" s="165" t="s">
        <v>120</v>
      </c>
      <c r="B6143" s="165" t="s">
        <v>121</v>
      </c>
      <c r="C6143" s="166">
        <v>45769</v>
      </c>
      <c r="D6143">
        <v>3797.39</v>
      </c>
    </row>
    <row r="6144" spans="1:4" x14ac:dyDescent="0.35">
      <c r="A6144" s="165" t="s">
        <v>120</v>
      </c>
      <c r="B6144" s="165" t="s">
        <v>121</v>
      </c>
      <c r="C6144" s="166">
        <v>45799</v>
      </c>
      <c r="D6144">
        <v>2569.4299999999998</v>
      </c>
    </row>
    <row r="6145" spans="1:4" x14ac:dyDescent="0.35">
      <c r="A6145" s="165" t="s">
        <v>120</v>
      </c>
      <c r="B6145" s="165" t="s">
        <v>121</v>
      </c>
      <c r="C6145" s="166">
        <v>45830</v>
      </c>
      <c r="D6145">
        <v>3244.03</v>
      </c>
    </row>
    <row r="6146" spans="1:4" x14ac:dyDescent="0.35">
      <c r="A6146" s="165" t="s">
        <v>120</v>
      </c>
      <c r="B6146" s="165" t="s">
        <v>121</v>
      </c>
      <c r="C6146" s="166">
        <v>45860</v>
      </c>
      <c r="D6146">
        <v>2471.44</v>
      </c>
    </row>
    <row r="6147" spans="1:4" x14ac:dyDescent="0.35">
      <c r="A6147" s="165" t="s">
        <v>120</v>
      </c>
      <c r="B6147" s="165" t="s">
        <v>121</v>
      </c>
      <c r="C6147" s="166">
        <v>45891</v>
      </c>
      <c r="D6147">
        <v>3250.29</v>
      </c>
    </row>
    <row r="6148" spans="1:4" x14ac:dyDescent="0.35">
      <c r="A6148" s="165" t="s">
        <v>120</v>
      </c>
      <c r="B6148" s="165" t="s">
        <v>121</v>
      </c>
      <c r="C6148" s="166">
        <v>45922</v>
      </c>
      <c r="D6148">
        <v>2408.7000000000003</v>
      </c>
    </row>
    <row r="6149" spans="1:4" x14ac:dyDescent="0.35">
      <c r="A6149" s="165" t="s">
        <v>120</v>
      </c>
      <c r="B6149" s="165" t="s">
        <v>121</v>
      </c>
      <c r="C6149" s="166">
        <v>45952</v>
      </c>
      <c r="D6149">
        <v>2522</v>
      </c>
    </row>
    <row r="6150" spans="1:4" x14ac:dyDescent="0.35">
      <c r="A6150" s="165" t="s">
        <v>120</v>
      </c>
      <c r="B6150" s="165" t="s">
        <v>121</v>
      </c>
      <c r="C6150" s="166">
        <v>45983</v>
      </c>
      <c r="D6150">
        <v>526.13</v>
      </c>
    </row>
    <row r="6151" spans="1:4" x14ac:dyDescent="0.35">
      <c r="A6151" s="165" t="s">
        <v>120</v>
      </c>
      <c r="B6151" s="165" t="s">
        <v>121</v>
      </c>
      <c r="C6151" s="166">
        <v>46013</v>
      </c>
      <c r="D6151">
        <v>2457.3200000000002</v>
      </c>
    </row>
    <row r="6152" spans="1:4" x14ac:dyDescent="0.35">
      <c r="A6152" s="165" t="s">
        <v>120</v>
      </c>
      <c r="B6152" s="165" t="s">
        <v>121</v>
      </c>
      <c r="C6152" s="166">
        <v>45680</v>
      </c>
      <c r="D6152">
        <v>2410.6799999999998</v>
      </c>
    </row>
    <row r="6153" spans="1:4" x14ac:dyDescent="0.35">
      <c r="A6153" s="165" t="s">
        <v>120</v>
      </c>
      <c r="B6153" s="165" t="s">
        <v>121</v>
      </c>
      <c r="C6153" s="166">
        <v>45711</v>
      </c>
      <c r="D6153">
        <v>1628.02</v>
      </c>
    </row>
    <row r="6154" spans="1:4" x14ac:dyDescent="0.35">
      <c r="A6154" s="165" t="s">
        <v>120</v>
      </c>
      <c r="B6154" s="165" t="s">
        <v>121</v>
      </c>
      <c r="C6154" s="166">
        <v>45739</v>
      </c>
      <c r="D6154">
        <v>2105.2400000000002</v>
      </c>
    </row>
    <row r="6155" spans="1:4" x14ac:dyDescent="0.35">
      <c r="A6155" s="165" t="s">
        <v>120</v>
      </c>
      <c r="B6155" s="165" t="s">
        <v>121</v>
      </c>
      <c r="C6155" s="166">
        <v>45770</v>
      </c>
      <c r="D6155">
        <v>2341.38</v>
      </c>
    </row>
    <row r="6156" spans="1:4" x14ac:dyDescent="0.35">
      <c r="A6156" s="165" t="s">
        <v>120</v>
      </c>
      <c r="B6156" s="165" t="s">
        <v>121</v>
      </c>
      <c r="C6156" s="166">
        <v>45800</v>
      </c>
      <c r="D6156">
        <v>4525.01</v>
      </c>
    </row>
    <row r="6157" spans="1:4" x14ac:dyDescent="0.35">
      <c r="A6157" s="165" t="s">
        <v>120</v>
      </c>
      <c r="B6157" s="165" t="s">
        <v>121</v>
      </c>
      <c r="C6157" s="166">
        <v>45831</v>
      </c>
      <c r="D6157">
        <v>5953.44</v>
      </c>
    </row>
    <row r="6158" spans="1:4" x14ac:dyDescent="0.35">
      <c r="A6158" s="165" t="s">
        <v>120</v>
      </c>
      <c r="B6158" s="165" t="s">
        <v>121</v>
      </c>
      <c r="C6158" s="166">
        <v>45861</v>
      </c>
      <c r="D6158">
        <v>4225.6099999999997</v>
      </c>
    </row>
    <row r="6159" spans="1:4" x14ac:dyDescent="0.35">
      <c r="A6159" s="165" t="s">
        <v>120</v>
      </c>
      <c r="B6159" s="165" t="s">
        <v>121</v>
      </c>
      <c r="C6159" s="166">
        <v>45892</v>
      </c>
      <c r="D6159">
        <v>7107.42</v>
      </c>
    </row>
    <row r="6160" spans="1:4" x14ac:dyDescent="0.35">
      <c r="A6160" s="165" t="s">
        <v>120</v>
      </c>
      <c r="B6160" s="165" t="s">
        <v>121</v>
      </c>
      <c r="C6160" s="166">
        <v>45923</v>
      </c>
      <c r="D6160">
        <v>2985.7</v>
      </c>
    </row>
    <row r="6161" spans="1:4" x14ac:dyDescent="0.35">
      <c r="A6161" s="165" t="s">
        <v>120</v>
      </c>
      <c r="B6161" s="165" t="s">
        <v>121</v>
      </c>
      <c r="C6161" s="166">
        <v>45953</v>
      </c>
      <c r="D6161">
        <v>2201.2400000000002</v>
      </c>
    </row>
    <row r="6162" spans="1:4" x14ac:dyDescent="0.35">
      <c r="A6162" s="165" t="s">
        <v>120</v>
      </c>
      <c r="B6162" s="165" t="s">
        <v>121</v>
      </c>
      <c r="C6162" s="166">
        <v>45984</v>
      </c>
      <c r="D6162">
        <v>4093.6600000000008</v>
      </c>
    </row>
    <row r="6163" spans="1:4" x14ac:dyDescent="0.35">
      <c r="A6163" s="165" t="s">
        <v>120</v>
      </c>
      <c r="B6163" s="165" t="s">
        <v>121</v>
      </c>
      <c r="C6163" s="166">
        <v>46014</v>
      </c>
      <c r="D6163">
        <v>4732.79</v>
      </c>
    </row>
    <row r="6164" spans="1:4" x14ac:dyDescent="0.35">
      <c r="A6164" s="165" t="s">
        <v>120</v>
      </c>
      <c r="B6164" s="165" t="s">
        <v>121</v>
      </c>
      <c r="C6164" s="166">
        <v>45681</v>
      </c>
      <c r="D6164">
        <v>3036.92</v>
      </c>
    </row>
    <row r="6165" spans="1:4" x14ac:dyDescent="0.35">
      <c r="A6165" s="165" t="s">
        <v>120</v>
      </c>
      <c r="B6165" s="165" t="s">
        <v>121</v>
      </c>
      <c r="C6165" s="166">
        <v>45712</v>
      </c>
      <c r="D6165">
        <v>3955.08</v>
      </c>
    </row>
    <row r="6166" spans="1:4" x14ac:dyDescent="0.35">
      <c r="A6166" s="165" t="s">
        <v>120</v>
      </c>
      <c r="B6166" s="165" t="s">
        <v>121</v>
      </c>
      <c r="C6166" s="166">
        <v>45740</v>
      </c>
      <c r="D6166">
        <v>4917.3599999999997</v>
      </c>
    </row>
    <row r="6167" spans="1:4" x14ac:dyDescent="0.35">
      <c r="A6167" s="165" t="s">
        <v>120</v>
      </c>
      <c r="B6167" s="165" t="s">
        <v>121</v>
      </c>
      <c r="C6167" s="166">
        <v>45771</v>
      </c>
      <c r="D6167">
        <v>4341.37</v>
      </c>
    </row>
    <row r="6168" spans="1:4" x14ac:dyDescent="0.35">
      <c r="A6168" s="165" t="s">
        <v>120</v>
      </c>
      <c r="B6168" s="165" t="s">
        <v>121</v>
      </c>
      <c r="C6168" s="166">
        <v>45801</v>
      </c>
      <c r="D6168">
        <v>3454.73</v>
      </c>
    </row>
    <row r="6169" spans="1:4" x14ac:dyDescent="0.35">
      <c r="A6169" s="165" t="s">
        <v>120</v>
      </c>
      <c r="B6169" s="165" t="s">
        <v>121</v>
      </c>
      <c r="C6169" s="166">
        <v>45832</v>
      </c>
      <c r="D6169">
        <v>2917.65</v>
      </c>
    </row>
    <row r="6170" spans="1:4" x14ac:dyDescent="0.35">
      <c r="A6170" s="165" t="s">
        <v>120</v>
      </c>
      <c r="B6170" s="165" t="s">
        <v>121</v>
      </c>
      <c r="C6170" s="166">
        <v>45862</v>
      </c>
      <c r="D6170">
        <v>2969.41</v>
      </c>
    </row>
    <row r="6171" spans="1:4" x14ac:dyDescent="0.35">
      <c r="A6171" s="165" t="s">
        <v>120</v>
      </c>
      <c r="B6171" s="165" t="s">
        <v>121</v>
      </c>
      <c r="C6171" s="166">
        <v>45893</v>
      </c>
      <c r="D6171">
        <v>4127.8599999999997</v>
      </c>
    </row>
    <row r="6172" spans="1:4" x14ac:dyDescent="0.35">
      <c r="A6172" s="165" t="s">
        <v>120</v>
      </c>
      <c r="B6172" s="165" t="s">
        <v>121</v>
      </c>
      <c r="C6172" s="166">
        <v>45924</v>
      </c>
      <c r="D6172">
        <v>2041.8300000000004</v>
      </c>
    </row>
    <row r="6173" spans="1:4" x14ac:dyDescent="0.35">
      <c r="A6173" s="165" t="s">
        <v>120</v>
      </c>
      <c r="B6173" s="165" t="s">
        <v>121</v>
      </c>
      <c r="C6173" s="166">
        <v>45954</v>
      </c>
      <c r="D6173">
        <v>3322.63</v>
      </c>
    </row>
    <row r="6174" spans="1:4" x14ac:dyDescent="0.35">
      <c r="A6174" s="165" t="s">
        <v>120</v>
      </c>
      <c r="B6174" s="165" t="s">
        <v>121</v>
      </c>
      <c r="C6174" s="166">
        <v>45985</v>
      </c>
      <c r="D6174">
        <v>3510.56</v>
      </c>
    </row>
    <row r="6175" spans="1:4" x14ac:dyDescent="0.35">
      <c r="A6175" s="165" t="s">
        <v>120</v>
      </c>
      <c r="B6175" s="165" t="s">
        <v>121</v>
      </c>
      <c r="C6175" s="166">
        <v>46015</v>
      </c>
      <c r="D6175">
        <v>2580.7000000000003</v>
      </c>
    </row>
    <row r="6176" spans="1:4" x14ac:dyDescent="0.35">
      <c r="A6176" s="165" t="s">
        <v>120</v>
      </c>
      <c r="B6176" s="165" t="s">
        <v>121</v>
      </c>
      <c r="C6176" s="166">
        <v>45682</v>
      </c>
      <c r="D6176">
        <v>1728.09</v>
      </c>
    </row>
    <row r="6177" spans="1:4" x14ac:dyDescent="0.35">
      <c r="A6177" s="165" t="s">
        <v>120</v>
      </c>
      <c r="B6177" s="165" t="s">
        <v>121</v>
      </c>
      <c r="C6177" s="166">
        <v>45713</v>
      </c>
      <c r="D6177">
        <v>2653.2</v>
      </c>
    </row>
    <row r="6178" spans="1:4" x14ac:dyDescent="0.35">
      <c r="A6178" s="165" t="s">
        <v>120</v>
      </c>
      <c r="B6178" s="165" t="s">
        <v>121</v>
      </c>
      <c r="C6178" s="166">
        <v>45741</v>
      </c>
      <c r="D6178">
        <v>2988.63</v>
      </c>
    </row>
    <row r="6179" spans="1:4" x14ac:dyDescent="0.35">
      <c r="A6179" s="165" t="s">
        <v>120</v>
      </c>
      <c r="B6179" s="165" t="s">
        <v>121</v>
      </c>
      <c r="C6179" s="166">
        <v>45772</v>
      </c>
      <c r="D6179">
        <v>2317.79</v>
      </c>
    </row>
    <row r="6180" spans="1:4" x14ac:dyDescent="0.35">
      <c r="A6180" s="165" t="s">
        <v>120</v>
      </c>
      <c r="B6180" s="165" t="s">
        <v>121</v>
      </c>
      <c r="C6180" s="166">
        <v>45802</v>
      </c>
      <c r="D6180">
        <v>4178.4389999999994</v>
      </c>
    </row>
    <row r="6181" spans="1:4" x14ac:dyDescent="0.35">
      <c r="A6181" s="165" t="s">
        <v>120</v>
      </c>
      <c r="B6181" s="165" t="s">
        <v>121</v>
      </c>
      <c r="C6181" s="166">
        <v>45833</v>
      </c>
      <c r="D6181">
        <v>5002.0200000000004</v>
      </c>
    </row>
    <row r="6182" spans="1:4" x14ac:dyDescent="0.35">
      <c r="A6182" s="165" t="s">
        <v>120</v>
      </c>
      <c r="B6182" s="165" t="s">
        <v>121</v>
      </c>
      <c r="C6182" s="166">
        <v>45863</v>
      </c>
      <c r="D6182">
        <v>5299.38</v>
      </c>
    </row>
    <row r="6183" spans="1:4" x14ac:dyDescent="0.35">
      <c r="A6183" s="165" t="s">
        <v>120</v>
      </c>
      <c r="B6183" s="165" t="s">
        <v>121</v>
      </c>
      <c r="C6183" s="166">
        <v>45894</v>
      </c>
      <c r="D6183">
        <v>4800.24</v>
      </c>
    </row>
    <row r="6184" spans="1:4" x14ac:dyDescent="0.35">
      <c r="A6184" s="165" t="s">
        <v>120</v>
      </c>
      <c r="B6184" s="165" t="s">
        <v>121</v>
      </c>
      <c r="C6184" s="166">
        <v>45925</v>
      </c>
      <c r="D6184">
        <v>1523.3062500000001</v>
      </c>
    </row>
    <row r="6185" spans="1:4" x14ac:dyDescent="0.35">
      <c r="A6185" s="165" t="s">
        <v>120</v>
      </c>
      <c r="B6185" s="165" t="s">
        <v>121</v>
      </c>
      <c r="C6185" s="166">
        <v>45955</v>
      </c>
      <c r="D6185">
        <v>2379.5437499999998</v>
      </c>
    </row>
    <row r="6186" spans="1:4" x14ac:dyDescent="0.35">
      <c r="A6186" s="165" t="s">
        <v>120</v>
      </c>
      <c r="B6186" s="165" t="s">
        <v>121</v>
      </c>
      <c r="C6186" s="166">
        <v>45986</v>
      </c>
      <c r="D6186">
        <v>2767.8375000000001</v>
      </c>
    </row>
    <row r="6187" spans="1:4" x14ac:dyDescent="0.35">
      <c r="A6187" s="165" t="s">
        <v>120</v>
      </c>
      <c r="B6187" s="165" t="s">
        <v>121</v>
      </c>
      <c r="C6187" s="166">
        <v>46016</v>
      </c>
      <c r="D6187">
        <v>2095.7906250000001</v>
      </c>
    </row>
    <row r="6188" spans="1:4" x14ac:dyDescent="0.35">
      <c r="A6188" s="165" t="s">
        <v>120</v>
      </c>
      <c r="B6188" s="165" t="s">
        <v>121</v>
      </c>
      <c r="C6188" s="166">
        <v>45683</v>
      </c>
      <c r="D6188">
        <v>159.30000000000001</v>
      </c>
    </row>
    <row r="6189" spans="1:4" x14ac:dyDescent="0.35">
      <c r="A6189" s="165" t="s">
        <v>120</v>
      </c>
      <c r="B6189" s="165" t="s">
        <v>121</v>
      </c>
      <c r="C6189" s="166">
        <v>45714</v>
      </c>
      <c r="D6189">
        <v>382.32</v>
      </c>
    </row>
    <row r="6190" spans="1:4" x14ac:dyDescent="0.35">
      <c r="A6190" s="165" t="s">
        <v>120</v>
      </c>
      <c r="B6190" s="165" t="s">
        <v>121</v>
      </c>
      <c r="C6190" s="166">
        <v>45742</v>
      </c>
      <c r="D6190">
        <v>1688.58</v>
      </c>
    </row>
    <row r="6191" spans="1:4" x14ac:dyDescent="0.35">
      <c r="A6191" s="165" t="s">
        <v>120</v>
      </c>
      <c r="B6191" s="165" t="s">
        <v>121</v>
      </c>
      <c r="C6191" s="166">
        <v>45773</v>
      </c>
      <c r="D6191">
        <v>1603.6200000000001</v>
      </c>
    </row>
    <row r="6192" spans="1:4" x14ac:dyDescent="0.35">
      <c r="A6192" s="165" t="s">
        <v>120</v>
      </c>
      <c r="B6192" s="165" t="s">
        <v>121</v>
      </c>
      <c r="C6192" s="166">
        <v>45803</v>
      </c>
      <c r="D6192">
        <v>3833.82</v>
      </c>
    </row>
    <row r="6193" spans="1:4" x14ac:dyDescent="0.35">
      <c r="A6193" s="165" t="s">
        <v>120</v>
      </c>
      <c r="B6193" s="165" t="s">
        <v>121</v>
      </c>
      <c r="C6193" s="166">
        <v>45834</v>
      </c>
      <c r="D6193">
        <v>4975.47</v>
      </c>
    </row>
    <row r="6194" spans="1:4" x14ac:dyDescent="0.35">
      <c r="A6194" s="165" t="s">
        <v>120</v>
      </c>
      <c r="B6194" s="165" t="s">
        <v>121</v>
      </c>
      <c r="C6194" s="166">
        <v>45864</v>
      </c>
      <c r="D6194">
        <v>4417.92</v>
      </c>
    </row>
    <row r="6195" spans="1:4" x14ac:dyDescent="0.35">
      <c r="A6195" s="165" t="s">
        <v>120</v>
      </c>
      <c r="B6195" s="165" t="s">
        <v>121</v>
      </c>
      <c r="C6195" s="166">
        <v>45895</v>
      </c>
      <c r="D6195">
        <v>4269.24</v>
      </c>
    </row>
    <row r="6196" spans="1:4" x14ac:dyDescent="0.35">
      <c r="A6196" s="165" t="s">
        <v>120</v>
      </c>
      <c r="B6196" s="165" t="s">
        <v>121</v>
      </c>
      <c r="C6196" s="166">
        <v>45926</v>
      </c>
      <c r="D6196">
        <v>1603.6200000000001</v>
      </c>
    </row>
    <row r="6197" spans="1:4" x14ac:dyDescent="0.35">
      <c r="A6197" s="165" t="s">
        <v>120</v>
      </c>
      <c r="B6197" s="165" t="s">
        <v>121</v>
      </c>
      <c r="C6197" s="166">
        <v>45956</v>
      </c>
      <c r="D6197">
        <v>1869.1200000000001</v>
      </c>
    </row>
    <row r="6198" spans="1:4" x14ac:dyDescent="0.35">
      <c r="A6198" s="165" t="s">
        <v>120</v>
      </c>
      <c r="B6198" s="165" t="s">
        <v>121</v>
      </c>
      <c r="C6198" s="166">
        <v>45987</v>
      </c>
      <c r="D6198">
        <v>1412.46</v>
      </c>
    </row>
    <row r="6199" spans="1:4" x14ac:dyDescent="0.35">
      <c r="A6199" s="165" t="s">
        <v>120</v>
      </c>
      <c r="B6199" s="165" t="s">
        <v>121</v>
      </c>
      <c r="C6199" s="166">
        <v>46017</v>
      </c>
      <c r="D6199">
        <v>95.58</v>
      </c>
    </row>
    <row r="6200" spans="1:4" x14ac:dyDescent="0.35">
      <c r="A6200" s="165" t="s">
        <v>120</v>
      </c>
      <c r="B6200" s="165" t="s">
        <v>121</v>
      </c>
      <c r="C6200" s="166">
        <v>45684</v>
      </c>
      <c r="D6200">
        <v>159.30000000000001</v>
      </c>
    </row>
    <row r="6201" spans="1:4" x14ac:dyDescent="0.35">
      <c r="A6201" s="165" t="s">
        <v>120</v>
      </c>
      <c r="B6201" s="165" t="s">
        <v>121</v>
      </c>
      <c r="C6201" s="166">
        <v>45715</v>
      </c>
      <c r="D6201">
        <v>382.32</v>
      </c>
    </row>
    <row r="6202" spans="1:4" x14ac:dyDescent="0.35">
      <c r="A6202" s="165" t="s">
        <v>120</v>
      </c>
      <c r="B6202" s="165" t="s">
        <v>121</v>
      </c>
      <c r="C6202" s="166">
        <v>45743</v>
      </c>
      <c r="D6202">
        <v>1688.58</v>
      </c>
    </row>
    <row r="6203" spans="1:4" x14ac:dyDescent="0.35">
      <c r="A6203" s="165" t="s">
        <v>120</v>
      </c>
      <c r="B6203" s="165" t="s">
        <v>121</v>
      </c>
      <c r="C6203" s="166">
        <v>45774</v>
      </c>
      <c r="D6203">
        <v>1603.6200000000001</v>
      </c>
    </row>
    <row r="6204" spans="1:4" x14ac:dyDescent="0.35">
      <c r="A6204" s="165" t="s">
        <v>120</v>
      </c>
      <c r="B6204" s="165" t="s">
        <v>121</v>
      </c>
      <c r="C6204" s="166">
        <v>45804</v>
      </c>
      <c r="D6204">
        <v>3833.82</v>
      </c>
    </row>
    <row r="6205" spans="1:4" x14ac:dyDescent="0.35">
      <c r="A6205" s="165" t="s">
        <v>120</v>
      </c>
      <c r="B6205" s="165" t="s">
        <v>121</v>
      </c>
      <c r="C6205" s="166">
        <v>45835</v>
      </c>
      <c r="D6205">
        <v>4975.47</v>
      </c>
    </row>
    <row r="6206" spans="1:4" x14ac:dyDescent="0.35">
      <c r="A6206" s="165" t="s">
        <v>120</v>
      </c>
      <c r="B6206" s="165" t="s">
        <v>121</v>
      </c>
      <c r="C6206" s="166">
        <v>45865</v>
      </c>
      <c r="D6206">
        <v>4417.92</v>
      </c>
    </row>
    <row r="6207" spans="1:4" x14ac:dyDescent="0.35">
      <c r="A6207" s="165" t="s">
        <v>120</v>
      </c>
      <c r="B6207" s="165" t="s">
        <v>121</v>
      </c>
      <c r="C6207" s="166">
        <v>45896</v>
      </c>
      <c r="D6207">
        <v>4269.24</v>
      </c>
    </row>
    <row r="6208" spans="1:4" x14ac:dyDescent="0.35">
      <c r="A6208" s="165" t="s">
        <v>120</v>
      </c>
      <c r="B6208" s="165" t="s">
        <v>121</v>
      </c>
      <c r="C6208" s="166">
        <v>45927</v>
      </c>
      <c r="D6208">
        <v>1603.6200000000001</v>
      </c>
    </row>
    <row r="6209" spans="1:4" x14ac:dyDescent="0.35">
      <c r="A6209" s="165" t="s">
        <v>120</v>
      </c>
      <c r="B6209" s="165" t="s">
        <v>121</v>
      </c>
      <c r="C6209" s="166">
        <v>45957</v>
      </c>
      <c r="D6209">
        <v>1869.1200000000001</v>
      </c>
    </row>
    <row r="6210" spans="1:4" x14ac:dyDescent="0.35">
      <c r="A6210" s="165" t="s">
        <v>120</v>
      </c>
      <c r="B6210" s="165" t="s">
        <v>121</v>
      </c>
      <c r="C6210" s="166">
        <v>45988</v>
      </c>
      <c r="D6210">
        <v>1412.46</v>
      </c>
    </row>
    <row r="6211" spans="1:4" x14ac:dyDescent="0.35">
      <c r="A6211" s="165" t="s">
        <v>120</v>
      </c>
      <c r="B6211" s="165" t="s">
        <v>121</v>
      </c>
      <c r="C6211" s="166">
        <v>46018</v>
      </c>
      <c r="D6211">
        <v>95.58</v>
      </c>
    </row>
    <row r="6212" spans="1:4" x14ac:dyDescent="0.35">
      <c r="A6212" s="165"/>
      <c r="B6212" s="165"/>
      <c r="C6212" s="166">
        <v>45861</v>
      </c>
      <c r="D6212">
        <v>0</v>
      </c>
    </row>
    <row r="6213" spans="1:4" x14ac:dyDescent="0.35">
      <c r="A6213" s="165"/>
      <c r="B6213" s="165"/>
      <c r="C6213" s="166">
        <v>45892</v>
      </c>
      <c r="D6213">
        <v>0</v>
      </c>
    </row>
    <row r="6214" spans="1:4" x14ac:dyDescent="0.35">
      <c r="A6214" s="165"/>
      <c r="B6214" s="165"/>
      <c r="C6214" s="166">
        <v>45923</v>
      </c>
      <c r="D6214">
        <v>0</v>
      </c>
    </row>
    <row r="6215" spans="1:4" x14ac:dyDescent="0.35">
      <c r="A6215" s="165"/>
      <c r="B6215" s="165"/>
      <c r="C6215" s="166">
        <v>45953</v>
      </c>
      <c r="D6215">
        <v>0</v>
      </c>
    </row>
    <row r="6216" spans="1:4" x14ac:dyDescent="0.35">
      <c r="A6216" s="165"/>
      <c r="B6216" s="165"/>
      <c r="C6216" s="166">
        <v>45984</v>
      </c>
      <c r="D6216">
        <v>0</v>
      </c>
    </row>
    <row r="6217" spans="1:4" x14ac:dyDescent="0.35">
      <c r="A6217" s="165"/>
      <c r="B6217" s="165"/>
      <c r="C6217" s="166">
        <v>46014</v>
      </c>
      <c r="D6217">
        <v>0</v>
      </c>
    </row>
    <row r="6218" spans="1:4" x14ac:dyDescent="0.35">
      <c r="A6218" s="165"/>
      <c r="B6218" s="165"/>
      <c r="C6218" s="166">
        <v>45681</v>
      </c>
      <c r="D6218">
        <v>0</v>
      </c>
    </row>
    <row r="6219" spans="1:4" x14ac:dyDescent="0.35">
      <c r="A6219" s="165"/>
      <c r="B6219" s="165"/>
      <c r="C6219" s="166">
        <v>45712</v>
      </c>
      <c r="D6219">
        <v>0</v>
      </c>
    </row>
    <row r="6220" spans="1:4" x14ac:dyDescent="0.35">
      <c r="A6220" s="165"/>
      <c r="B6220" s="165"/>
      <c r="C6220" s="166">
        <v>45740</v>
      </c>
      <c r="D6220">
        <v>0</v>
      </c>
    </row>
    <row r="6221" spans="1:4" x14ac:dyDescent="0.35">
      <c r="A6221" s="165"/>
      <c r="B6221" s="165"/>
      <c r="C6221" s="166">
        <v>45771</v>
      </c>
      <c r="D6221">
        <v>0</v>
      </c>
    </row>
    <row r="6222" spans="1:4" x14ac:dyDescent="0.35">
      <c r="A6222" s="165"/>
      <c r="B6222" s="165"/>
      <c r="C6222" s="166">
        <v>45801</v>
      </c>
      <c r="D6222">
        <v>0</v>
      </c>
    </row>
    <row r="6223" spans="1:4" x14ac:dyDescent="0.35">
      <c r="A6223" s="165"/>
      <c r="B6223" s="165"/>
      <c r="C6223" s="166">
        <v>45862</v>
      </c>
      <c r="D6223">
        <v>0</v>
      </c>
    </row>
    <row r="6224" spans="1:4" x14ac:dyDescent="0.35">
      <c r="A6224" s="165"/>
      <c r="B6224" s="165"/>
      <c r="C6224" s="166">
        <v>45893</v>
      </c>
      <c r="D6224">
        <v>0</v>
      </c>
    </row>
    <row r="6225" spans="1:4" x14ac:dyDescent="0.35">
      <c r="A6225" s="165"/>
      <c r="B6225" s="165"/>
      <c r="C6225" s="166">
        <v>45924</v>
      </c>
      <c r="D6225">
        <v>0</v>
      </c>
    </row>
    <row r="6226" spans="1:4" x14ac:dyDescent="0.35">
      <c r="A6226" s="165"/>
      <c r="B6226" s="165"/>
      <c r="C6226" s="166">
        <v>45954</v>
      </c>
      <c r="D6226">
        <v>0</v>
      </c>
    </row>
    <row r="6227" spans="1:4" x14ac:dyDescent="0.35">
      <c r="A6227" s="165"/>
      <c r="B6227" s="165"/>
      <c r="C6227" s="166">
        <v>45985</v>
      </c>
      <c r="D6227">
        <v>0</v>
      </c>
    </row>
    <row r="6228" spans="1:4" x14ac:dyDescent="0.35">
      <c r="A6228" s="165"/>
      <c r="B6228" s="165"/>
      <c r="C6228" s="166">
        <v>46015</v>
      </c>
      <c r="D6228">
        <v>0</v>
      </c>
    </row>
    <row r="6229" spans="1:4" x14ac:dyDescent="0.35">
      <c r="A6229" s="165"/>
      <c r="B6229" s="165"/>
      <c r="C6229" s="166">
        <v>45682</v>
      </c>
      <c r="D6229">
        <v>0</v>
      </c>
    </row>
    <row r="6230" spans="1:4" x14ac:dyDescent="0.35">
      <c r="A6230" s="165"/>
      <c r="B6230" s="165"/>
      <c r="C6230" s="166">
        <v>45713</v>
      </c>
      <c r="D6230">
        <v>0</v>
      </c>
    </row>
    <row r="6231" spans="1:4" x14ac:dyDescent="0.35">
      <c r="A6231" s="165"/>
      <c r="B6231" s="165"/>
      <c r="C6231" s="166">
        <v>45741</v>
      </c>
      <c r="D6231">
        <v>0</v>
      </c>
    </row>
    <row r="6232" spans="1:4" x14ac:dyDescent="0.35">
      <c r="A6232" s="165"/>
      <c r="B6232" s="165"/>
      <c r="C6232" s="166">
        <v>45772</v>
      </c>
      <c r="D6232">
        <v>0</v>
      </c>
    </row>
    <row r="6233" spans="1:4" x14ac:dyDescent="0.35">
      <c r="A6233" s="165"/>
      <c r="B6233" s="165"/>
      <c r="C6233" s="166">
        <v>45802</v>
      </c>
      <c r="D6233">
        <v>0</v>
      </c>
    </row>
    <row r="6234" spans="1:4" x14ac:dyDescent="0.35">
      <c r="A6234" s="165"/>
      <c r="B6234" s="165"/>
      <c r="C6234" s="166">
        <v>45833</v>
      </c>
      <c r="D6234">
        <v>0</v>
      </c>
    </row>
    <row r="6235" spans="1:4" x14ac:dyDescent="0.35">
      <c r="A6235" s="165"/>
      <c r="B6235" s="165"/>
      <c r="C6235" s="166">
        <v>45863</v>
      </c>
      <c r="D6235">
        <v>0</v>
      </c>
    </row>
    <row r="6236" spans="1:4" x14ac:dyDescent="0.35">
      <c r="A6236" s="165"/>
      <c r="B6236" s="165"/>
      <c r="C6236" s="166">
        <v>45894</v>
      </c>
      <c r="D6236">
        <v>0</v>
      </c>
    </row>
    <row r="6237" spans="1:4" x14ac:dyDescent="0.35">
      <c r="A6237" s="165"/>
      <c r="B6237" s="165"/>
      <c r="C6237" s="166">
        <v>45925</v>
      </c>
      <c r="D6237">
        <v>0</v>
      </c>
    </row>
    <row r="6238" spans="1:4" x14ac:dyDescent="0.35">
      <c r="A6238" s="165"/>
      <c r="B6238" s="165"/>
      <c r="C6238" s="166">
        <v>45955</v>
      </c>
      <c r="D6238">
        <v>0</v>
      </c>
    </row>
    <row r="6239" spans="1:4" x14ac:dyDescent="0.35">
      <c r="A6239" s="165"/>
      <c r="B6239" s="165"/>
      <c r="C6239" s="166">
        <v>45986</v>
      </c>
      <c r="D6239">
        <v>0</v>
      </c>
    </row>
    <row r="6240" spans="1:4" x14ac:dyDescent="0.35">
      <c r="A6240" s="165"/>
      <c r="B6240" s="165"/>
      <c r="C6240" s="166">
        <v>46016</v>
      </c>
      <c r="D6240">
        <v>0</v>
      </c>
    </row>
    <row r="6241" spans="1:4" x14ac:dyDescent="0.35">
      <c r="A6241" s="165"/>
      <c r="B6241" s="165"/>
      <c r="C6241" s="166">
        <v>45683</v>
      </c>
      <c r="D6241">
        <v>0</v>
      </c>
    </row>
    <row r="6242" spans="1:4" x14ac:dyDescent="0.35">
      <c r="A6242" s="165"/>
      <c r="B6242" s="165"/>
      <c r="C6242" s="166">
        <v>45714</v>
      </c>
      <c r="D6242">
        <v>0</v>
      </c>
    </row>
    <row r="6243" spans="1:4" x14ac:dyDescent="0.35">
      <c r="A6243" s="165"/>
      <c r="B6243" s="165"/>
      <c r="C6243" s="166">
        <v>45742</v>
      </c>
      <c r="D6243">
        <v>0</v>
      </c>
    </row>
    <row r="6244" spans="1:4" x14ac:dyDescent="0.35">
      <c r="A6244" s="165"/>
      <c r="B6244" s="165"/>
      <c r="C6244" s="166">
        <v>45773</v>
      </c>
      <c r="D6244">
        <v>0</v>
      </c>
    </row>
    <row r="6245" spans="1:4" x14ac:dyDescent="0.35">
      <c r="A6245" s="165"/>
      <c r="B6245" s="165"/>
      <c r="C6245" s="166">
        <v>45803</v>
      </c>
      <c r="D6245">
        <v>0</v>
      </c>
    </row>
    <row r="6246" spans="1:4" x14ac:dyDescent="0.35">
      <c r="A6246" s="165"/>
      <c r="B6246" s="165"/>
      <c r="C6246" s="166">
        <v>45834</v>
      </c>
      <c r="D6246">
        <v>0</v>
      </c>
    </row>
    <row r="6247" spans="1:4" x14ac:dyDescent="0.35">
      <c r="A6247" s="165"/>
      <c r="B6247" s="165"/>
      <c r="C6247" s="166">
        <v>45864</v>
      </c>
      <c r="D6247">
        <v>0</v>
      </c>
    </row>
    <row r="6248" spans="1:4" x14ac:dyDescent="0.35">
      <c r="A6248" s="165"/>
      <c r="B6248" s="165"/>
      <c r="C6248" s="166">
        <v>45895</v>
      </c>
      <c r="D6248">
        <v>0</v>
      </c>
    </row>
    <row r="6249" spans="1:4" x14ac:dyDescent="0.35">
      <c r="A6249" s="165"/>
      <c r="B6249" s="165"/>
      <c r="C6249" s="166">
        <v>45926</v>
      </c>
      <c r="D6249">
        <v>0</v>
      </c>
    </row>
    <row r="6250" spans="1:4" x14ac:dyDescent="0.35">
      <c r="A6250" s="165"/>
      <c r="B6250" s="165"/>
      <c r="C6250" s="166">
        <v>45956</v>
      </c>
      <c r="D6250">
        <v>0</v>
      </c>
    </row>
    <row r="6251" spans="1:4" x14ac:dyDescent="0.35">
      <c r="A6251" s="165"/>
      <c r="B6251" s="165"/>
      <c r="C6251" s="166">
        <v>45987</v>
      </c>
      <c r="D6251">
        <v>0</v>
      </c>
    </row>
    <row r="6252" spans="1:4" x14ac:dyDescent="0.35">
      <c r="A6252" s="165"/>
      <c r="B6252" s="165"/>
      <c r="C6252" s="166">
        <v>46017</v>
      </c>
      <c r="D6252">
        <v>0</v>
      </c>
    </row>
    <row r="6253" spans="1:4" x14ac:dyDescent="0.35">
      <c r="A6253" s="165"/>
      <c r="B6253" s="165"/>
      <c r="C6253" s="166">
        <v>45684</v>
      </c>
      <c r="D6253">
        <v>0</v>
      </c>
    </row>
    <row r="6254" spans="1:4" x14ac:dyDescent="0.35">
      <c r="A6254" s="165"/>
      <c r="B6254" s="165"/>
      <c r="C6254" s="166">
        <v>45715</v>
      </c>
      <c r="D6254">
        <v>0</v>
      </c>
    </row>
    <row r="6255" spans="1:4" x14ac:dyDescent="0.35">
      <c r="A6255" s="165"/>
      <c r="B6255" s="165"/>
      <c r="C6255" s="166">
        <v>45743</v>
      </c>
      <c r="D6255">
        <v>0</v>
      </c>
    </row>
    <row r="6256" spans="1:4" x14ac:dyDescent="0.35">
      <c r="A6256" s="165"/>
      <c r="B6256" s="165"/>
      <c r="C6256" s="166">
        <v>45774</v>
      </c>
      <c r="D6256">
        <v>0</v>
      </c>
    </row>
    <row r="6257" spans="1:4" x14ac:dyDescent="0.35">
      <c r="A6257" s="165"/>
      <c r="B6257" s="165"/>
      <c r="C6257" s="166">
        <v>45804</v>
      </c>
      <c r="D6257">
        <v>0</v>
      </c>
    </row>
    <row r="6258" spans="1:4" x14ac:dyDescent="0.35">
      <c r="A6258" s="165"/>
      <c r="B6258" s="165"/>
      <c r="C6258" s="166">
        <v>45835</v>
      </c>
      <c r="D6258">
        <v>0</v>
      </c>
    </row>
    <row r="6259" spans="1:4" x14ac:dyDescent="0.35">
      <c r="A6259" s="165"/>
      <c r="B6259" s="165"/>
      <c r="C6259" s="166">
        <v>45865</v>
      </c>
      <c r="D6259">
        <v>0</v>
      </c>
    </row>
    <row r="6260" spans="1:4" x14ac:dyDescent="0.35">
      <c r="A6260" s="165"/>
      <c r="B6260" s="165"/>
      <c r="C6260" s="166">
        <v>45896</v>
      </c>
      <c r="D6260">
        <v>0</v>
      </c>
    </row>
    <row r="6261" spans="1:4" x14ac:dyDescent="0.35">
      <c r="A6261" s="165"/>
      <c r="B6261" s="165"/>
      <c r="C6261" s="166">
        <v>45927</v>
      </c>
      <c r="D6261">
        <v>0</v>
      </c>
    </row>
    <row r="6262" spans="1:4" x14ac:dyDescent="0.35">
      <c r="A6262" s="165"/>
      <c r="B6262" s="165"/>
      <c r="C6262" s="166">
        <v>45957</v>
      </c>
      <c r="D6262">
        <v>0</v>
      </c>
    </row>
    <row r="6263" spans="1:4" x14ac:dyDescent="0.35">
      <c r="A6263" s="165"/>
      <c r="B6263" s="165"/>
      <c r="C6263" s="166">
        <v>45988</v>
      </c>
      <c r="D6263">
        <v>0</v>
      </c>
    </row>
    <row r="6264" spans="1:4" x14ac:dyDescent="0.35">
      <c r="A6264" s="165"/>
      <c r="B6264" s="165"/>
      <c r="C6264" s="166">
        <v>46018</v>
      </c>
      <c r="D6264">
        <v>0</v>
      </c>
    </row>
    <row r="6265" spans="1:4" x14ac:dyDescent="0.35">
      <c r="A6265" s="165" t="s">
        <v>122</v>
      </c>
      <c r="B6265" s="165" t="s">
        <v>123</v>
      </c>
      <c r="C6265" s="166">
        <v>45676</v>
      </c>
      <c r="D6265">
        <v>-16667</v>
      </c>
    </row>
    <row r="6266" spans="1:4" x14ac:dyDescent="0.35">
      <c r="A6266" s="165" t="s">
        <v>122</v>
      </c>
      <c r="B6266" s="165" t="s">
        <v>123</v>
      </c>
      <c r="C6266" s="166">
        <v>45707</v>
      </c>
      <c r="D6266">
        <v>-16667</v>
      </c>
    </row>
    <row r="6267" spans="1:4" x14ac:dyDescent="0.35">
      <c r="A6267" s="165" t="s">
        <v>122</v>
      </c>
      <c r="B6267" s="165" t="s">
        <v>123</v>
      </c>
      <c r="C6267" s="166">
        <v>45735</v>
      </c>
      <c r="D6267">
        <v>-16667</v>
      </c>
    </row>
    <row r="6268" spans="1:4" x14ac:dyDescent="0.35">
      <c r="A6268" s="165" t="s">
        <v>122</v>
      </c>
      <c r="B6268" s="165" t="s">
        <v>123</v>
      </c>
      <c r="C6268" s="166">
        <v>45766</v>
      </c>
      <c r="D6268">
        <v>-16667</v>
      </c>
    </row>
    <row r="6269" spans="1:4" x14ac:dyDescent="0.35">
      <c r="A6269" s="165" t="s">
        <v>122</v>
      </c>
      <c r="B6269" s="165" t="s">
        <v>123</v>
      </c>
      <c r="C6269" s="166">
        <v>45796</v>
      </c>
      <c r="D6269">
        <v>-16667</v>
      </c>
    </row>
    <row r="6270" spans="1:4" x14ac:dyDescent="0.35">
      <c r="A6270" s="165" t="s">
        <v>122</v>
      </c>
      <c r="B6270" s="165" t="s">
        <v>123</v>
      </c>
      <c r="C6270" s="166">
        <v>45827</v>
      </c>
      <c r="D6270">
        <v>-16667</v>
      </c>
    </row>
    <row r="6271" spans="1:4" x14ac:dyDescent="0.35">
      <c r="A6271" s="165" t="s">
        <v>122</v>
      </c>
      <c r="B6271" s="165" t="s">
        <v>123</v>
      </c>
      <c r="C6271" s="166">
        <v>45857</v>
      </c>
      <c r="D6271">
        <v>-16667</v>
      </c>
    </row>
    <row r="6272" spans="1:4" x14ac:dyDescent="0.35">
      <c r="A6272" s="165" t="s">
        <v>122</v>
      </c>
      <c r="B6272" s="165" t="s">
        <v>123</v>
      </c>
      <c r="C6272" s="166">
        <v>45888</v>
      </c>
      <c r="D6272">
        <v>-16667</v>
      </c>
    </row>
    <row r="6273" spans="1:4" x14ac:dyDescent="0.35">
      <c r="A6273" s="165" t="s">
        <v>122</v>
      </c>
      <c r="B6273" s="165" t="s">
        <v>123</v>
      </c>
      <c r="C6273" s="166">
        <v>45919</v>
      </c>
      <c r="D6273">
        <v>-16667</v>
      </c>
    </row>
    <row r="6274" spans="1:4" x14ac:dyDescent="0.35">
      <c r="A6274" s="165" t="s">
        <v>122</v>
      </c>
      <c r="B6274" s="165" t="s">
        <v>123</v>
      </c>
      <c r="C6274" s="166">
        <v>45949</v>
      </c>
      <c r="D6274">
        <v>-16667</v>
      </c>
    </row>
    <row r="6275" spans="1:4" x14ac:dyDescent="0.35">
      <c r="A6275" s="165" t="s">
        <v>122</v>
      </c>
      <c r="B6275" s="165" t="s">
        <v>123</v>
      </c>
      <c r="C6275" s="166">
        <v>45980</v>
      </c>
      <c r="D6275">
        <v>-16667</v>
      </c>
    </row>
    <row r="6276" spans="1:4" x14ac:dyDescent="0.35">
      <c r="A6276" s="165" t="s">
        <v>122</v>
      </c>
      <c r="B6276" s="165" t="s">
        <v>123</v>
      </c>
      <c r="C6276" s="166">
        <v>46010</v>
      </c>
      <c r="D6276">
        <v>-26880.2</v>
      </c>
    </row>
    <row r="6277" spans="1:4" x14ac:dyDescent="0.35">
      <c r="A6277" s="165" t="s">
        <v>122</v>
      </c>
      <c r="B6277" s="165" t="s">
        <v>123</v>
      </c>
      <c r="C6277" s="166">
        <v>45677</v>
      </c>
      <c r="D6277">
        <v>-16667</v>
      </c>
    </row>
    <row r="6278" spans="1:4" x14ac:dyDescent="0.35">
      <c r="A6278" s="165" t="s">
        <v>122</v>
      </c>
      <c r="B6278" s="165" t="s">
        <v>123</v>
      </c>
      <c r="C6278" s="166">
        <v>45708</v>
      </c>
      <c r="D6278">
        <v>-16667</v>
      </c>
    </row>
    <row r="6279" spans="1:4" x14ac:dyDescent="0.35">
      <c r="A6279" s="165" t="s">
        <v>122</v>
      </c>
      <c r="B6279" s="165" t="s">
        <v>123</v>
      </c>
      <c r="C6279" s="166">
        <v>45736</v>
      </c>
      <c r="D6279">
        <v>-16667</v>
      </c>
    </row>
    <row r="6280" spans="1:4" x14ac:dyDescent="0.35">
      <c r="A6280" s="165" t="s">
        <v>122</v>
      </c>
      <c r="B6280" s="165" t="s">
        <v>123</v>
      </c>
      <c r="C6280" s="166">
        <v>45767</v>
      </c>
      <c r="D6280">
        <v>-16667</v>
      </c>
    </row>
    <row r="6281" spans="1:4" x14ac:dyDescent="0.35">
      <c r="A6281" s="165" t="s">
        <v>122</v>
      </c>
      <c r="B6281" s="165" t="s">
        <v>123</v>
      </c>
      <c r="C6281" s="166">
        <v>45797</v>
      </c>
      <c r="D6281">
        <v>-16667</v>
      </c>
    </row>
    <row r="6282" spans="1:4" x14ac:dyDescent="0.35">
      <c r="A6282" s="165" t="s">
        <v>122</v>
      </c>
      <c r="B6282" s="165" t="s">
        <v>123</v>
      </c>
      <c r="C6282" s="166">
        <v>45828</v>
      </c>
      <c r="D6282">
        <v>-16667</v>
      </c>
    </row>
    <row r="6283" spans="1:4" x14ac:dyDescent="0.35">
      <c r="A6283" s="165" t="s">
        <v>122</v>
      </c>
      <c r="B6283" s="165" t="s">
        <v>123</v>
      </c>
      <c r="C6283" s="166">
        <v>45858</v>
      </c>
      <c r="D6283">
        <v>-16667</v>
      </c>
    </row>
    <row r="6284" spans="1:4" x14ac:dyDescent="0.35">
      <c r="A6284" s="165" t="s">
        <v>122</v>
      </c>
      <c r="B6284" s="165" t="s">
        <v>123</v>
      </c>
      <c r="C6284" s="166">
        <v>45889</v>
      </c>
      <c r="D6284">
        <v>-16667</v>
      </c>
    </row>
    <row r="6285" spans="1:4" x14ac:dyDescent="0.35">
      <c r="A6285" s="165" t="s">
        <v>122</v>
      </c>
      <c r="B6285" s="165" t="s">
        <v>123</v>
      </c>
      <c r="C6285" s="166">
        <v>45920</v>
      </c>
      <c r="D6285">
        <v>33334</v>
      </c>
    </row>
    <row r="6286" spans="1:4" x14ac:dyDescent="0.35">
      <c r="A6286" s="165" t="s">
        <v>122</v>
      </c>
      <c r="B6286" s="165" t="s">
        <v>123</v>
      </c>
      <c r="C6286" s="166">
        <v>45950</v>
      </c>
      <c r="D6286">
        <v>-33334</v>
      </c>
    </row>
    <row r="6287" spans="1:4" x14ac:dyDescent="0.35">
      <c r="A6287" s="165" t="s">
        <v>122</v>
      </c>
      <c r="B6287" s="165" t="s">
        <v>123</v>
      </c>
      <c r="C6287" s="166">
        <v>45981</v>
      </c>
      <c r="D6287">
        <v>-33334</v>
      </c>
    </row>
    <row r="6288" spans="1:4" x14ac:dyDescent="0.35">
      <c r="A6288" s="165" t="s">
        <v>122</v>
      </c>
      <c r="B6288" s="165" t="s">
        <v>123</v>
      </c>
      <c r="C6288" s="166">
        <v>46011</v>
      </c>
      <c r="D6288">
        <v>-33334</v>
      </c>
    </row>
    <row r="6289" spans="1:4" x14ac:dyDescent="0.35">
      <c r="A6289" s="165" t="s">
        <v>122</v>
      </c>
      <c r="B6289" s="165" t="s">
        <v>123</v>
      </c>
      <c r="C6289" s="166">
        <v>45678</v>
      </c>
      <c r="D6289">
        <v>-16667</v>
      </c>
    </row>
    <row r="6290" spans="1:4" x14ac:dyDescent="0.35">
      <c r="A6290" s="165" t="s">
        <v>122</v>
      </c>
      <c r="B6290" s="165" t="s">
        <v>123</v>
      </c>
      <c r="C6290" s="166">
        <v>45709</v>
      </c>
      <c r="D6290">
        <v>-16667</v>
      </c>
    </row>
    <row r="6291" spans="1:4" x14ac:dyDescent="0.35">
      <c r="A6291" s="165" t="s">
        <v>122</v>
      </c>
      <c r="B6291" s="165" t="s">
        <v>123</v>
      </c>
      <c r="C6291" s="166">
        <v>45737</v>
      </c>
      <c r="D6291">
        <v>-16667</v>
      </c>
    </row>
    <row r="6292" spans="1:4" x14ac:dyDescent="0.35">
      <c r="A6292" s="165" t="s">
        <v>122</v>
      </c>
      <c r="B6292" s="165" t="s">
        <v>123</v>
      </c>
      <c r="C6292" s="166">
        <v>45768</v>
      </c>
      <c r="D6292">
        <v>-16667</v>
      </c>
    </row>
    <row r="6293" spans="1:4" x14ac:dyDescent="0.35">
      <c r="A6293" s="165" t="s">
        <v>122</v>
      </c>
      <c r="B6293" s="165" t="s">
        <v>123</v>
      </c>
      <c r="C6293" s="166">
        <v>45798</v>
      </c>
      <c r="D6293">
        <v>-16667</v>
      </c>
    </row>
    <row r="6294" spans="1:4" x14ac:dyDescent="0.35">
      <c r="A6294" s="165" t="s">
        <v>122</v>
      </c>
      <c r="B6294" s="165" t="s">
        <v>123</v>
      </c>
      <c r="C6294" s="166">
        <v>45829</v>
      </c>
      <c r="D6294">
        <v>-16667</v>
      </c>
    </row>
    <row r="6295" spans="1:4" x14ac:dyDescent="0.35">
      <c r="A6295" s="165" t="s">
        <v>122</v>
      </c>
      <c r="B6295" s="165" t="s">
        <v>123</v>
      </c>
      <c r="C6295" s="166">
        <v>45859</v>
      </c>
      <c r="D6295">
        <v>-16667</v>
      </c>
    </row>
    <row r="6296" spans="1:4" x14ac:dyDescent="0.35">
      <c r="A6296" s="165" t="s">
        <v>122</v>
      </c>
      <c r="B6296" s="165" t="s">
        <v>123</v>
      </c>
      <c r="C6296" s="166">
        <v>45890</v>
      </c>
      <c r="D6296">
        <v>-16667</v>
      </c>
    </row>
    <row r="6297" spans="1:4" x14ac:dyDescent="0.35">
      <c r="A6297" s="165" t="s">
        <v>122</v>
      </c>
      <c r="B6297" s="165" t="s">
        <v>123</v>
      </c>
      <c r="C6297" s="166">
        <v>45921</v>
      </c>
      <c r="D6297">
        <v>-16667</v>
      </c>
    </row>
    <row r="6298" spans="1:4" x14ac:dyDescent="0.35">
      <c r="A6298" s="165" t="s">
        <v>122</v>
      </c>
      <c r="B6298" s="165" t="s">
        <v>123</v>
      </c>
      <c r="C6298" s="166">
        <v>45951</v>
      </c>
      <c r="D6298">
        <v>-16667</v>
      </c>
    </row>
    <row r="6299" spans="1:4" x14ac:dyDescent="0.35">
      <c r="A6299" s="165" t="s">
        <v>122</v>
      </c>
      <c r="B6299" s="165" t="s">
        <v>123</v>
      </c>
      <c r="C6299" s="166">
        <v>45991</v>
      </c>
      <c r="D6299">
        <v>-16667</v>
      </c>
    </row>
    <row r="6300" spans="1:4" x14ac:dyDescent="0.35">
      <c r="A6300" s="165" t="s">
        <v>122</v>
      </c>
      <c r="B6300" s="165" t="s">
        <v>123</v>
      </c>
      <c r="C6300" s="166">
        <v>46022</v>
      </c>
      <c r="D6300">
        <v>-16667</v>
      </c>
    </row>
    <row r="6301" spans="1:4" x14ac:dyDescent="0.35">
      <c r="A6301" s="165" t="s">
        <v>122</v>
      </c>
      <c r="B6301" s="165" t="s">
        <v>123</v>
      </c>
      <c r="C6301" s="166">
        <v>45679</v>
      </c>
      <c r="D6301">
        <v>-18883</v>
      </c>
    </row>
    <row r="6302" spans="1:4" x14ac:dyDescent="0.35">
      <c r="A6302" s="165" t="s">
        <v>122</v>
      </c>
      <c r="B6302" s="165" t="s">
        <v>123</v>
      </c>
      <c r="C6302" s="166">
        <v>45710</v>
      </c>
      <c r="D6302">
        <v>-22783</v>
      </c>
    </row>
    <row r="6303" spans="1:4" x14ac:dyDescent="0.35">
      <c r="A6303" s="165" t="s">
        <v>122</v>
      </c>
      <c r="B6303" s="165" t="s">
        <v>123</v>
      </c>
      <c r="C6303" s="166">
        <v>45738</v>
      </c>
      <c r="D6303">
        <v>-20833.330000000002</v>
      </c>
    </row>
    <row r="6304" spans="1:4" x14ac:dyDescent="0.35">
      <c r="A6304" s="165" t="s">
        <v>122</v>
      </c>
      <c r="B6304" s="165" t="s">
        <v>123</v>
      </c>
      <c r="C6304" s="166">
        <v>45769</v>
      </c>
      <c r="D6304">
        <v>-20833.330000000002</v>
      </c>
    </row>
    <row r="6305" spans="1:4" x14ac:dyDescent="0.35">
      <c r="A6305" s="165" t="s">
        <v>122</v>
      </c>
      <c r="B6305" s="165" t="s">
        <v>123</v>
      </c>
      <c r="C6305" s="166">
        <v>45799</v>
      </c>
      <c r="D6305">
        <v>-20833.330000000002</v>
      </c>
    </row>
    <row r="6306" spans="1:4" x14ac:dyDescent="0.35">
      <c r="A6306" s="165" t="s">
        <v>122</v>
      </c>
      <c r="B6306" s="165" t="s">
        <v>123</v>
      </c>
      <c r="C6306" s="166">
        <v>45830</v>
      </c>
      <c r="D6306">
        <v>-20833.330000000002</v>
      </c>
    </row>
    <row r="6307" spans="1:4" x14ac:dyDescent="0.35">
      <c r="A6307" s="165" t="s">
        <v>122</v>
      </c>
      <c r="B6307" s="165" t="s">
        <v>123</v>
      </c>
      <c r="C6307" s="166">
        <v>45860</v>
      </c>
      <c r="D6307">
        <v>-20833.330000000002</v>
      </c>
    </row>
    <row r="6308" spans="1:4" x14ac:dyDescent="0.35">
      <c r="A6308" s="165" t="s">
        <v>122</v>
      </c>
      <c r="B6308" s="165" t="s">
        <v>123</v>
      </c>
      <c r="C6308" s="166">
        <v>45891</v>
      </c>
      <c r="D6308">
        <v>-20833.330000000002</v>
      </c>
    </row>
    <row r="6309" spans="1:4" x14ac:dyDescent="0.35">
      <c r="A6309" s="165" t="s">
        <v>122</v>
      </c>
      <c r="B6309" s="165" t="s">
        <v>123</v>
      </c>
      <c r="C6309" s="166">
        <v>45922</v>
      </c>
      <c r="D6309">
        <v>-20833.330000000002</v>
      </c>
    </row>
    <row r="6310" spans="1:4" x14ac:dyDescent="0.35">
      <c r="A6310" s="165" t="s">
        <v>122</v>
      </c>
      <c r="B6310" s="165" t="s">
        <v>123</v>
      </c>
      <c r="C6310" s="166">
        <v>45952</v>
      </c>
      <c r="D6310">
        <v>-20833.330000000002</v>
      </c>
    </row>
    <row r="6311" spans="1:4" x14ac:dyDescent="0.35">
      <c r="A6311" s="165" t="s">
        <v>122</v>
      </c>
      <c r="B6311" s="165" t="s">
        <v>123</v>
      </c>
      <c r="C6311" s="166">
        <v>45983</v>
      </c>
      <c r="D6311">
        <v>-20833.330000000002</v>
      </c>
    </row>
    <row r="6312" spans="1:4" x14ac:dyDescent="0.35">
      <c r="A6312" s="165" t="s">
        <v>122</v>
      </c>
      <c r="B6312" s="165" t="s">
        <v>123</v>
      </c>
      <c r="C6312" s="166">
        <v>46013</v>
      </c>
      <c r="D6312">
        <v>-20833.330000000002</v>
      </c>
    </row>
    <row r="6313" spans="1:4" x14ac:dyDescent="0.35">
      <c r="A6313" s="165" t="s">
        <v>122</v>
      </c>
      <c r="B6313" s="165" t="s">
        <v>123</v>
      </c>
      <c r="C6313" s="166">
        <v>45680</v>
      </c>
      <c r="D6313">
        <v>-20833.330000000002</v>
      </c>
    </row>
    <row r="6314" spans="1:4" x14ac:dyDescent="0.35">
      <c r="A6314" s="165" t="s">
        <v>122</v>
      </c>
      <c r="B6314" s="165" t="s">
        <v>123</v>
      </c>
      <c r="C6314" s="166">
        <v>45711</v>
      </c>
      <c r="D6314">
        <v>-20833.330000000002</v>
      </c>
    </row>
    <row r="6315" spans="1:4" x14ac:dyDescent="0.35">
      <c r="A6315" s="165" t="s">
        <v>122</v>
      </c>
      <c r="B6315" s="165" t="s">
        <v>123</v>
      </c>
      <c r="C6315" s="166">
        <v>45739</v>
      </c>
      <c r="D6315">
        <v>-20833.330000000002</v>
      </c>
    </row>
    <row r="6316" spans="1:4" x14ac:dyDescent="0.35">
      <c r="A6316" s="165" t="s">
        <v>122</v>
      </c>
      <c r="B6316" s="165" t="s">
        <v>123</v>
      </c>
      <c r="C6316" s="166">
        <v>45770</v>
      </c>
      <c r="D6316">
        <v>-20833.330000000002</v>
      </c>
    </row>
    <row r="6317" spans="1:4" x14ac:dyDescent="0.35">
      <c r="A6317" s="165" t="s">
        <v>122</v>
      </c>
      <c r="B6317" s="165" t="s">
        <v>123</v>
      </c>
      <c r="C6317" s="166">
        <v>45800</v>
      </c>
      <c r="D6317">
        <v>-20833.330000000002</v>
      </c>
    </row>
    <row r="6318" spans="1:4" x14ac:dyDescent="0.35">
      <c r="A6318" s="165" t="s">
        <v>122</v>
      </c>
      <c r="B6318" s="165" t="s">
        <v>123</v>
      </c>
      <c r="C6318" s="166">
        <v>45831</v>
      </c>
      <c r="D6318">
        <v>-20833.330000000002</v>
      </c>
    </row>
    <row r="6319" spans="1:4" x14ac:dyDescent="0.35">
      <c r="A6319" s="165" t="s">
        <v>122</v>
      </c>
      <c r="B6319" s="165" t="s">
        <v>123</v>
      </c>
      <c r="C6319" s="166">
        <v>45861</v>
      </c>
      <c r="D6319">
        <v>-20833.330000000002</v>
      </c>
    </row>
    <row r="6320" spans="1:4" x14ac:dyDescent="0.35">
      <c r="A6320" s="165" t="s">
        <v>122</v>
      </c>
      <c r="B6320" s="165" t="s">
        <v>123</v>
      </c>
      <c r="C6320" s="166">
        <v>45892</v>
      </c>
      <c r="D6320">
        <v>-20833.330000000002</v>
      </c>
    </row>
    <row r="6321" spans="1:4" x14ac:dyDescent="0.35">
      <c r="A6321" s="165" t="s">
        <v>122</v>
      </c>
      <c r="B6321" s="165" t="s">
        <v>123</v>
      </c>
      <c r="C6321" s="166">
        <v>45923</v>
      </c>
      <c r="D6321">
        <v>-20833.330000000002</v>
      </c>
    </row>
    <row r="6322" spans="1:4" x14ac:dyDescent="0.35">
      <c r="A6322" s="165" t="s">
        <v>122</v>
      </c>
      <c r="B6322" s="165" t="s">
        <v>123</v>
      </c>
      <c r="C6322" s="166">
        <v>45953</v>
      </c>
      <c r="D6322">
        <v>-20833.330000000002</v>
      </c>
    </row>
    <row r="6323" spans="1:4" x14ac:dyDescent="0.35">
      <c r="A6323" s="165" t="s">
        <v>122</v>
      </c>
      <c r="B6323" s="165" t="s">
        <v>123</v>
      </c>
      <c r="C6323" s="166">
        <v>45984</v>
      </c>
      <c r="D6323">
        <v>-20833.330000000002</v>
      </c>
    </row>
    <row r="6324" spans="1:4" x14ac:dyDescent="0.35">
      <c r="A6324" s="165" t="s">
        <v>122</v>
      </c>
      <c r="B6324" s="165" t="s">
        <v>123</v>
      </c>
      <c r="C6324" s="166">
        <v>46014</v>
      </c>
      <c r="D6324">
        <v>-70833.33</v>
      </c>
    </row>
    <row r="6325" spans="1:4" x14ac:dyDescent="0.35">
      <c r="A6325" s="165" t="s">
        <v>122</v>
      </c>
      <c r="B6325" s="165" t="s">
        <v>123</v>
      </c>
      <c r="C6325" s="166">
        <v>45681</v>
      </c>
      <c r="D6325">
        <v>-20833.330000000002</v>
      </c>
    </row>
    <row r="6326" spans="1:4" x14ac:dyDescent="0.35">
      <c r="A6326" s="165" t="s">
        <v>122</v>
      </c>
      <c r="B6326" s="165" t="s">
        <v>123</v>
      </c>
      <c r="C6326" s="166">
        <v>45712</v>
      </c>
      <c r="D6326">
        <v>-20833.330000000002</v>
      </c>
    </row>
    <row r="6327" spans="1:4" x14ac:dyDescent="0.35">
      <c r="A6327" s="165" t="s">
        <v>122</v>
      </c>
      <c r="B6327" s="165" t="s">
        <v>123</v>
      </c>
      <c r="C6327" s="166">
        <v>45740</v>
      </c>
      <c r="D6327">
        <v>-20833.330000000002</v>
      </c>
    </row>
    <row r="6328" spans="1:4" x14ac:dyDescent="0.35">
      <c r="A6328" s="165" t="s">
        <v>122</v>
      </c>
      <c r="B6328" s="165" t="s">
        <v>123</v>
      </c>
      <c r="C6328" s="166">
        <v>45771</v>
      </c>
      <c r="D6328">
        <v>-20833.330000000002</v>
      </c>
    </row>
    <row r="6329" spans="1:4" x14ac:dyDescent="0.35">
      <c r="A6329" s="165" t="s">
        <v>122</v>
      </c>
      <c r="B6329" s="165" t="s">
        <v>123</v>
      </c>
      <c r="C6329" s="166">
        <v>45801</v>
      </c>
      <c r="D6329">
        <v>-20833.330000000002</v>
      </c>
    </row>
    <row r="6330" spans="1:4" x14ac:dyDescent="0.35">
      <c r="A6330" s="165" t="s">
        <v>122</v>
      </c>
      <c r="B6330" s="165" t="s">
        <v>123</v>
      </c>
      <c r="C6330" s="166">
        <v>45832</v>
      </c>
      <c r="D6330">
        <v>-20833.330000000002</v>
      </c>
    </row>
    <row r="6331" spans="1:4" x14ac:dyDescent="0.35">
      <c r="A6331" s="165" t="s">
        <v>122</v>
      </c>
      <c r="B6331" s="165" t="s">
        <v>123</v>
      </c>
      <c r="C6331" s="166">
        <v>45862</v>
      </c>
      <c r="D6331">
        <v>-20833.330000000002</v>
      </c>
    </row>
    <row r="6332" spans="1:4" x14ac:dyDescent="0.35">
      <c r="A6332" s="165" t="s">
        <v>122</v>
      </c>
      <c r="B6332" s="165" t="s">
        <v>123</v>
      </c>
      <c r="C6332" s="166">
        <v>45893</v>
      </c>
      <c r="D6332">
        <v>-20833.330000000002</v>
      </c>
    </row>
    <row r="6333" spans="1:4" x14ac:dyDescent="0.35">
      <c r="A6333" s="165" t="s">
        <v>122</v>
      </c>
      <c r="B6333" s="165" t="s">
        <v>123</v>
      </c>
      <c r="C6333" s="166">
        <v>45924</v>
      </c>
      <c r="D6333">
        <v>-20833.330000000002</v>
      </c>
    </row>
    <row r="6334" spans="1:4" x14ac:dyDescent="0.35">
      <c r="A6334" s="165" t="s">
        <v>122</v>
      </c>
      <c r="B6334" s="165" t="s">
        <v>123</v>
      </c>
      <c r="C6334" s="166">
        <v>45954</v>
      </c>
      <c r="D6334">
        <v>-20833.330000000002</v>
      </c>
    </row>
    <row r="6335" spans="1:4" x14ac:dyDescent="0.35">
      <c r="A6335" s="165" t="s">
        <v>122</v>
      </c>
      <c r="B6335" s="165" t="s">
        <v>123</v>
      </c>
      <c r="C6335" s="166">
        <v>45985</v>
      </c>
      <c r="D6335">
        <v>-20833.330000000002</v>
      </c>
    </row>
    <row r="6336" spans="1:4" x14ac:dyDescent="0.35">
      <c r="A6336" s="165" t="s">
        <v>122</v>
      </c>
      <c r="B6336" s="165" t="s">
        <v>123</v>
      </c>
      <c r="C6336" s="166">
        <v>46015</v>
      </c>
      <c r="D6336">
        <v>-20833.330000000002</v>
      </c>
    </row>
    <row r="6337" spans="1:4" x14ac:dyDescent="0.35">
      <c r="A6337" s="165" t="s">
        <v>122</v>
      </c>
      <c r="B6337" s="165" t="s">
        <v>123</v>
      </c>
      <c r="C6337" s="166">
        <v>45682</v>
      </c>
      <c r="D6337">
        <v>-20833.330000000002</v>
      </c>
    </row>
    <row r="6338" spans="1:4" x14ac:dyDescent="0.35">
      <c r="A6338" s="165" t="s">
        <v>122</v>
      </c>
      <c r="B6338" s="165" t="s">
        <v>123</v>
      </c>
      <c r="C6338" s="166">
        <v>45713</v>
      </c>
      <c r="D6338">
        <v>-20833.330000000002</v>
      </c>
    </row>
    <row r="6339" spans="1:4" x14ac:dyDescent="0.35">
      <c r="A6339" s="165" t="s">
        <v>122</v>
      </c>
      <c r="B6339" s="165" t="s">
        <v>123</v>
      </c>
      <c r="C6339" s="166">
        <v>45741</v>
      </c>
      <c r="D6339">
        <v>-20833.330000000002</v>
      </c>
    </row>
    <row r="6340" spans="1:4" x14ac:dyDescent="0.35">
      <c r="A6340" s="165" t="s">
        <v>122</v>
      </c>
      <c r="B6340" s="165" t="s">
        <v>123</v>
      </c>
      <c r="C6340" s="166">
        <v>45772</v>
      </c>
      <c r="D6340">
        <v>-20833.330000000002</v>
      </c>
    </row>
    <row r="6341" spans="1:4" x14ac:dyDescent="0.35">
      <c r="A6341" s="165" t="s">
        <v>122</v>
      </c>
      <c r="B6341" s="165" t="s">
        <v>123</v>
      </c>
      <c r="C6341" s="166">
        <v>45802</v>
      </c>
      <c r="D6341">
        <v>-20833.333333333332</v>
      </c>
    </row>
    <row r="6342" spans="1:4" x14ac:dyDescent="0.35">
      <c r="A6342" s="165" t="s">
        <v>122</v>
      </c>
      <c r="B6342" s="165" t="s">
        <v>123</v>
      </c>
      <c r="C6342" s="166">
        <v>45833</v>
      </c>
      <c r="D6342">
        <v>-20833.333333333332</v>
      </c>
    </row>
    <row r="6343" spans="1:4" x14ac:dyDescent="0.35">
      <c r="A6343" s="165" t="s">
        <v>122</v>
      </c>
      <c r="B6343" s="165" t="s">
        <v>123</v>
      </c>
      <c r="C6343" s="166">
        <v>45863</v>
      </c>
      <c r="D6343">
        <v>-20833.333333333332</v>
      </c>
    </row>
    <row r="6344" spans="1:4" x14ac:dyDescent="0.35">
      <c r="A6344" s="165" t="s">
        <v>122</v>
      </c>
      <c r="B6344" s="165" t="s">
        <v>123</v>
      </c>
      <c r="C6344" s="166">
        <v>45894</v>
      </c>
      <c r="D6344">
        <v>-20833.333333333332</v>
      </c>
    </row>
    <row r="6345" spans="1:4" x14ac:dyDescent="0.35">
      <c r="A6345" s="165" t="s">
        <v>122</v>
      </c>
      <c r="B6345" s="165" t="s">
        <v>123</v>
      </c>
      <c r="C6345" s="166">
        <v>45925</v>
      </c>
      <c r="D6345">
        <v>-20833.333333333332</v>
      </c>
    </row>
    <row r="6346" spans="1:4" x14ac:dyDescent="0.35">
      <c r="A6346" s="165" t="s">
        <v>122</v>
      </c>
      <c r="B6346" s="165" t="s">
        <v>123</v>
      </c>
      <c r="C6346" s="166">
        <v>45955</v>
      </c>
      <c r="D6346">
        <v>-20833.333333333332</v>
      </c>
    </row>
    <row r="6347" spans="1:4" x14ac:dyDescent="0.35">
      <c r="A6347" s="165" t="s">
        <v>122</v>
      </c>
      <c r="B6347" s="165" t="s">
        <v>123</v>
      </c>
      <c r="C6347" s="166">
        <v>45986</v>
      </c>
      <c r="D6347">
        <v>-20833.333333333332</v>
      </c>
    </row>
    <row r="6348" spans="1:4" x14ac:dyDescent="0.35">
      <c r="A6348" s="165" t="s">
        <v>122</v>
      </c>
      <c r="B6348" s="165" t="s">
        <v>123</v>
      </c>
      <c r="C6348" s="166">
        <v>46016</v>
      </c>
      <c r="D6348">
        <v>-20833.333333333332</v>
      </c>
    </row>
    <row r="6349" spans="1:4" x14ac:dyDescent="0.35">
      <c r="A6349" s="165" t="s">
        <v>122</v>
      </c>
      <c r="B6349" s="165" t="s">
        <v>123</v>
      </c>
      <c r="C6349" s="166">
        <v>45683</v>
      </c>
      <c r="D6349">
        <v>-20833.333333333332</v>
      </c>
    </row>
    <row r="6350" spans="1:4" x14ac:dyDescent="0.35">
      <c r="A6350" s="165" t="s">
        <v>122</v>
      </c>
      <c r="B6350" s="165" t="s">
        <v>123</v>
      </c>
      <c r="C6350" s="166">
        <v>45714</v>
      </c>
      <c r="D6350">
        <v>-20833.333333333332</v>
      </c>
    </row>
    <row r="6351" spans="1:4" x14ac:dyDescent="0.35">
      <c r="A6351" s="165" t="s">
        <v>122</v>
      </c>
      <c r="B6351" s="165" t="s">
        <v>123</v>
      </c>
      <c r="C6351" s="166">
        <v>45742</v>
      </c>
      <c r="D6351">
        <v>-20833.333333333332</v>
      </c>
    </row>
    <row r="6352" spans="1:4" x14ac:dyDescent="0.35">
      <c r="A6352" s="165" t="s">
        <v>122</v>
      </c>
      <c r="B6352" s="165" t="s">
        <v>123</v>
      </c>
      <c r="C6352" s="166">
        <v>45773</v>
      </c>
      <c r="D6352">
        <v>-20833.333333333332</v>
      </c>
    </row>
    <row r="6353" spans="1:4" x14ac:dyDescent="0.35">
      <c r="A6353" s="165" t="s">
        <v>122</v>
      </c>
      <c r="B6353" s="165" t="s">
        <v>123</v>
      </c>
      <c r="C6353" s="166">
        <v>45803</v>
      </c>
      <c r="D6353">
        <v>-20833.333333333332</v>
      </c>
    </row>
    <row r="6354" spans="1:4" x14ac:dyDescent="0.35">
      <c r="A6354" s="165" t="s">
        <v>122</v>
      </c>
      <c r="B6354" s="165" t="s">
        <v>123</v>
      </c>
      <c r="C6354" s="166">
        <v>45834</v>
      </c>
      <c r="D6354">
        <v>-20833.333333333332</v>
      </c>
    </row>
    <row r="6355" spans="1:4" x14ac:dyDescent="0.35">
      <c r="A6355" s="165" t="s">
        <v>122</v>
      </c>
      <c r="B6355" s="165" t="s">
        <v>123</v>
      </c>
      <c r="C6355" s="166">
        <v>45864</v>
      </c>
      <c r="D6355">
        <v>-20833.333333333332</v>
      </c>
    </row>
    <row r="6356" spans="1:4" x14ac:dyDescent="0.35">
      <c r="A6356" s="165" t="s">
        <v>122</v>
      </c>
      <c r="B6356" s="165" t="s">
        <v>123</v>
      </c>
      <c r="C6356" s="166">
        <v>45895</v>
      </c>
      <c r="D6356">
        <v>-20833.333333333332</v>
      </c>
    </row>
    <row r="6357" spans="1:4" x14ac:dyDescent="0.35">
      <c r="A6357" s="165" t="s">
        <v>122</v>
      </c>
      <c r="B6357" s="165" t="s">
        <v>123</v>
      </c>
      <c r="C6357" s="166">
        <v>45926</v>
      </c>
      <c r="D6357">
        <v>-20833.333333333332</v>
      </c>
    </row>
    <row r="6358" spans="1:4" x14ac:dyDescent="0.35">
      <c r="A6358" s="165" t="s">
        <v>122</v>
      </c>
      <c r="B6358" s="165" t="s">
        <v>123</v>
      </c>
      <c r="C6358" s="166">
        <v>45956</v>
      </c>
      <c r="D6358">
        <v>-20833.333333333332</v>
      </c>
    </row>
    <row r="6359" spans="1:4" x14ac:dyDescent="0.35">
      <c r="A6359" s="165" t="s">
        <v>122</v>
      </c>
      <c r="B6359" s="165" t="s">
        <v>123</v>
      </c>
      <c r="C6359" s="166">
        <v>45987</v>
      </c>
      <c r="D6359">
        <v>-20833.333333333332</v>
      </c>
    </row>
    <row r="6360" spans="1:4" x14ac:dyDescent="0.35">
      <c r="A6360" s="165" t="s">
        <v>122</v>
      </c>
      <c r="B6360" s="165" t="s">
        <v>123</v>
      </c>
      <c r="C6360" s="166">
        <v>46017</v>
      </c>
      <c r="D6360">
        <v>-20833.333333333332</v>
      </c>
    </row>
    <row r="6361" spans="1:4" x14ac:dyDescent="0.35">
      <c r="A6361" s="165" t="s">
        <v>122</v>
      </c>
      <c r="B6361" s="165" t="s">
        <v>123</v>
      </c>
      <c r="C6361" s="166">
        <v>45684</v>
      </c>
      <c r="D6361">
        <v>-20833.333333333332</v>
      </c>
    </row>
    <row r="6362" spans="1:4" x14ac:dyDescent="0.35">
      <c r="A6362" s="165" t="s">
        <v>122</v>
      </c>
      <c r="B6362" s="165" t="s">
        <v>123</v>
      </c>
      <c r="C6362" s="166">
        <v>45715</v>
      </c>
      <c r="D6362">
        <v>-20833.333333333332</v>
      </c>
    </row>
    <row r="6363" spans="1:4" x14ac:dyDescent="0.35">
      <c r="A6363" s="165" t="s">
        <v>122</v>
      </c>
      <c r="B6363" s="165" t="s">
        <v>123</v>
      </c>
      <c r="C6363" s="166">
        <v>45743</v>
      </c>
      <c r="D6363">
        <v>-20833.333333333332</v>
      </c>
    </row>
    <row r="6364" spans="1:4" x14ac:dyDescent="0.35">
      <c r="A6364" s="165" t="s">
        <v>122</v>
      </c>
      <c r="B6364" s="165" t="s">
        <v>123</v>
      </c>
      <c r="C6364" s="166">
        <v>45774</v>
      </c>
      <c r="D6364">
        <v>-20833.333333333332</v>
      </c>
    </row>
    <row r="6365" spans="1:4" x14ac:dyDescent="0.35">
      <c r="A6365" s="165" t="s">
        <v>122</v>
      </c>
      <c r="B6365" s="165" t="s">
        <v>123</v>
      </c>
      <c r="C6365" s="166">
        <v>45804</v>
      </c>
      <c r="D6365">
        <v>-20833.333333333332</v>
      </c>
    </row>
    <row r="6366" spans="1:4" x14ac:dyDescent="0.35">
      <c r="A6366" s="165" t="s">
        <v>122</v>
      </c>
      <c r="B6366" s="165" t="s">
        <v>123</v>
      </c>
      <c r="C6366" s="166">
        <v>45835</v>
      </c>
      <c r="D6366">
        <v>-20833.333333333332</v>
      </c>
    </row>
    <row r="6367" spans="1:4" x14ac:dyDescent="0.35">
      <c r="A6367" s="165" t="s">
        <v>122</v>
      </c>
      <c r="B6367" s="165" t="s">
        <v>123</v>
      </c>
      <c r="C6367" s="166">
        <v>45865</v>
      </c>
      <c r="D6367">
        <v>-20833.333333333332</v>
      </c>
    </row>
    <row r="6368" spans="1:4" x14ac:dyDescent="0.35">
      <c r="A6368" s="165" t="s">
        <v>122</v>
      </c>
      <c r="B6368" s="165" t="s">
        <v>123</v>
      </c>
      <c r="C6368" s="166">
        <v>45896</v>
      </c>
      <c r="D6368">
        <v>-20833.333333333332</v>
      </c>
    </row>
    <row r="6369" spans="1:4" x14ac:dyDescent="0.35">
      <c r="A6369" s="165" t="s">
        <v>122</v>
      </c>
      <c r="B6369" s="165" t="s">
        <v>123</v>
      </c>
      <c r="C6369" s="166">
        <v>45927</v>
      </c>
      <c r="D6369">
        <v>-20833.333333333332</v>
      </c>
    </row>
    <row r="6370" spans="1:4" x14ac:dyDescent="0.35">
      <c r="A6370" s="165" t="s">
        <v>122</v>
      </c>
      <c r="B6370" s="165" t="s">
        <v>123</v>
      </c>
      <c r="C6370" s="166">
        <v>45957</v>
      </c>
      <c r="D6370">
        <v>-20833.333333333332</v>
      </c>
    </row>
    <row r="6371" spans="1:4" x14ac:dyDescent="0.35">
      <c r="A6371" s="165" t="s">
        <v>122</v>
      </c>
      <c r="B6371" s="165" t="s">
        <v>123</v>
      </c>
      <c r="C6371" s="166">
        <v>45988</v>
      </c>
      <c r="D6371">
        <v>-20833.333333333332</v>
      </c>
    </row>
    <row r="6372" spans="1:4" x14ac:dyDescent="0.35">
      <c r="A6372" s="165" t="s">
        <v>122</v>
      </c>
      <c r="B6372" s="165" t="s">
        <v>123</v>
      </c>
      <c r="C6372" s="166">
        <v>46018</v>
      </c>
      <c r="D6372">
        <v>-20833.333333333332</v>
      </c>
    </row>
    <row r="6373" spans="1:4" x14ac:dyDescent="0.35">
      <c r="A6373" s="165" t="s">
        <v>124</v>
      </c>
      <c r="B6373" s="165" t="s">
        <v>125</v>
      </c>
      <c r="C6373" s="166">
        <v>45676</v>
      </c>
      <c r="D6373">
        <v>0</v>
      </c>
    </row>
    <row r="6374" spans="1:4" x14ac:dyDescent="0.35">
      <c r="A6374" s="165" t="s">
        <v>124</v>
      </c>
      <c r="B6374" s="165" t="s">
        <v>125</v>
      </c>
      <c r="C6374" s="166">
        <v>45707</v>
      </c>
      <c r="D6374">
        <v>0</v>
      </c>
    </row>
    <row r="6375" spans="1:4" x14ac:dyDescent="0.35">
      <c r="A6375" s="165" t="s">
        <v>124</v>
      </c>
      <c r="B6375" s="165" t="s">
        <v>125</v>
      </c>
      <c r="C6375" s="166">
        <v>45735</v>
      </c>
      <c r="D6375">
        <v>0</v>
      </c>
    </row>
    <row r="6376" spans="1:4" x14ac:dyDescent="0.35">
      <c r="A6376" s="165" t="s">
        <v>124</v>
      </c>
      <c r="B6376" s="165" t="s">
        <v>125</v>
      </c>
      <c r="C6376" s="166">
        <v>45766</v>
      </c>
      <c r="D6376">
        <v>0</v>
      </c>
    </row>
    <row r="6377" spans="1:4" x14ac:dyDescent="0.35">
      <c r="A6377" s="165" t="s">
        <v>124</v>
      </c>
      <c r="B6377" s="165" t="s">
        <v>125</v>
      </c>
      <c r="C6377" s="166">
        <v>45796</v>
      </c>
      <c r="D6377">
        <v>0</v>
      </c>
    </row>
    <row r="6378" spans="1:4" x14ac:dyDescent="0.35">
      <c r="A6378" s="165" t="s">
        <v>124</v>
      </c>
      <c r="B6378" s="165" t="s">
        <v>125</v>
      </c>
      <c r="C6378" s="166">
        <v>45827</v>
      </c>
      <c r="D6378">
        <v>0</v>
      </c>
    </row>
    <row r="6379" spans="1:4" x14ac:dyDescent="0.35">
      <c r="A6379" s="165" t="s">
        <v>124</v>
      </c>
      <c r="B6379" s="165" t="s">
        <v>125</v>
      </c>
      <c r="C6379" s="166">
        <v>45857</v>
      </c>
      <c r="D6379">
        <v>0</v>
      </c>
    </row>
    <row r="6380" spans="1:4" x14ac:dyDescent="0.35">
      <c r="A6380" s="165" t="s">
        <v>124</v>
      </c>
      <c r="B6380" s="165" t="s">
        <v>125</v>
      </c>
      <c r="C6380" s="166">
        <v>45888</v>
      </c>
      <c r="D6380">
        <v>0</v>
      </c>
    </row>
    <row r="6381" spans="1:4" x14ac:dyDescent="0.35">
      <c r="A6381" s="165" t="s">
        <v>124</v>
      </c>
      <c r="B6381" s="165" t="s">
        <v>125</v>
      </c>
      <c r="C6381" s="166">
        <v>45919</v>
      </c>
      <c r="D6381">
        <v>0</v>
      </c>
    </row>
    <row r="6382" spans="1:4" x14ac:dyDescent="0.35">
      <c r="A6382" s="165" t="s">
        <v>124</v>
      </c>
      <c r="B6382" s="165" t="s">
        <v>125</v>
      </c>
      <c r="C6382" s="166">
        <v>45949</v>
      </c>
      <c r="D6382">
        <v>0</v>
      </c>
    </row>
    <row r="6383" spans="1:4" x14ac:dyDescent="0.35">
      <c r="A6383" s="165" t="s">
        <v>124</v>
      </c>
      <c r="B6383" s="165" t="s">
        <v>125</v>
      </c>
      <c r="C6383" s="166">
        <v>45980</v>
      </c>
      <c r="D6383">
        <v>0</v>
      </c>
    </row>
    <row r="6384" spans="1:4" x14ac:dyDescent="0.35">
      <c r="A6384" s="165" t="s">
        <v>124</v>
      </c>
      <c r="B6384" s="165" t="s">
        <v>125</v>
      </c>
      <c r="C6384" s="166">
        <v>46010</v>
      </c>
      <c r="D6384">
        <v>0</v>
      </c>
    </row>
    <row r="6385" spans="1:4" x14ac:dyDescent="0.35">
      <c r="A6385" s="165" t="s">
        <v>124</v>
      </c>
      <c r="B6385" s="165" t="s">
        <v>125</v>
      </c>
      <c r="C6385" s="166">
        <v>45920</v>
      </c>
      <c r="D6385">
        <v>99.95</v>
      </c>
    </row>
    <row r="6386" spans="1:4" x14ac:dyDescent="0.35">
      <c r="A6386" s="165" t="s">
        <v>124</v>
      </c>
      <c r="B6386" s="165" t="s">
        <v>125</v>
      </c>
      <c r="C6386" s="166">
        <v>45950</v>
      </c>
      <c r="D6386">
        <v>898.97</v>
      </c>
    </row>
    <row r="6387" spans="1:4" x14ac:dyDescent="0.35">
      <c r="A6387" s="165" t="s">
        <v>124</v>
      </c>
      <c r="B6387" s="165" t="s">
        <v>125</v>
      </c>
      <c r="C6387" s="166">
        <v>45981</v>
      </c>
      <c r="D6387">
        <v>12.82</v>
      </c>
    </row>
    <row r="6388" spans="1:4" x14ac:dyDescent="0.35">
      <c r="A6388" s="165" t="s">
        <v>124</v>
      </c>
      <c r="B6388" s="165" t="s">
        <v>125</v>
      </c>
      <c r="C6388" s="166">
        <v>46011</v>
      </c>
      <c r="D6388">
        <v>51.28</v>
      </c>
    </row>
    <row r="6389" spans="1:4" x14ac:dyDescent="0.35">
      <c r="A6389" s="165" t="s">
        <v>124</v>
      </c>
      <c r="B6389" s="165" t="s">
        <v>125</v>
      </c>
      <c r="C6389" s="166">
        <v>45678</v>
      </c>
      <c r="D6389">
        <v>395.98</v>
      </c>
    </row>
    <row r="6390" spans="1:4" x14ac:dyDescent="0.35">
      <c r="A6390" s="165" t="s">
        <v>124</v>
      </c>
      <c r="B6390" s="165" t="s">
        <v>125</v>
      </c>
      <c r="C6390" s="166">
        <v>45709</v>
      </c>
      <c r="D6390">
        <v>1825.32</v>
      </c>
    </row>
    <row r="6391" spans="1:4" x14ac:dyDescent="0.35">
      <c r="A6391" s="165" t="s">
        <v>124</v>
      </c>
      <c r="B6391" s="165" t="s">
        <v>125</v>
      </c>
      <c r="C6391" s="166">
        <v>45737</v>
      </c>
      <c r="D6391">
        <v>4433.3500000000004</v>
      </c>
    </row>
    <row r="6392" spans="1:4" x14ac:dyDescent="0.35">
      <c r="A6392" s="165" t="s">
        <v>124</v>
      </c>
      <c r="B6392" s="165" t="s">
        <v>125</v>
      </c>
      <c r="C6392" s="166">
        <v>45768</v>
      </c>
      <c r="D6392">
        <v>2912.51</v>
      </c>
    </row>
    <row r="6393" spans="1:4" x14ac:dyDescent="0.35">
      <c r="A6393" s="165" t="s">
        <v>124</v>
      </c>
      <c r="B6393" s="165" t="s">
        <v>125</v>
      </c>
      <c r="C6393" s="166">
        <v>45798</v>
      </c>
      <c r="D6393">
        <v>963.09</v>
      </c>
    </row>
    <row r="6394" spans="1:4" x14ac:dyDescent="0.35">
      <c r="A6394" s="165" t="s">
        <v>124</v>
      </c>
      <c r="B6394" s="165" t="s">
        <v>125</v>
      </c>
      <c r="C6394" s="166">
        <v>45829</v>
      </c>
      <c r="D6394">
        <v>2880.24</v>
      </c>
    </row>
    <row r="6395" spans="1:4" x14ac:dyDescent="0.35">
      <c r="A6395" s="165" t="s">
        <v>124</v>
      </c>
      <c r="B6395" s="165" t="s">
        <v>125</v>
      </c>
      <c r="C6395" s="166">
        <v>45859</v>
      </c>
      <c r="D6395">
        <v>2949.93</v>
      </c>
    </row>
    <row r="6396" spans="1:4" x14ac:dyDescent="0.35">
      <c r="A6396" s="165" t="s">
        <v>124</v>
      </c>
      <c r="B6396" s="165" t="s">
        <v>125</v>
      </c>
      <c r="C6396" s="166">
        <v>45890</v>
      </c>
      <c r="D6396">
        <v>8374.33</v>
      </c>
    </row>
    <row r="6397" spans="1:4" x14ac:dyDescent="0.35">
      <c r="A6397" s="165" t="s">
        <v>124</v>
      </c>
      <c r="B6397" s="165" t="s">
        <v>125</v>
      </c>
      <c r="C6397" s="166">
        <v>45921</v>
      </c>
      <c r="D6397">
        <v>2494.8200000000002</v>
      </c>
    </row>
    <row r="6398" spans="1:4" x14ac:dyDescent="0.35">
      <c r="A6398" s="165" t="s">
        <v>124</v>
      </c>
      <c r="B6398" s="165" t="s">
        <v>125</v>
      </c>
      <c r="C6398" s="166">
        <v>45951</v>
      </c>
      <c r="D6398">
        <v>5685.41</v>
      </c>
    </row>
    <row r="6399" spans="1:4" x14ac:dyDescent="0.35">
      <c r="A6399" s="165" t="s">
        <v>124</v>
      </c>
      <c r="B6399" s="165" t="s">
        <v>125</v>
      </c>
      <c r="C6399" s="166">
        <v>45991</v>
      </c>
      <c r="D6399">
        <v>3714.23</v>
      </c>
    </row>
    <row r="6400" spans="1:4" x14ac:dyDescent="0.35">
      <c r="A6400" s="165" t="s">
        <v>124</v>
      </c>
      <c r="B6400" s="165" t="s">
        <v>125</v>
      </c>
      <c r="C6400" s="166">
        <v>46022</v>
      </c>
      <c r="D6400">
        <v>3587.92</v>
      </c>
    </row>
    <row r="6401" spans="1:4" x14ac:dyDescent="0.35">
      <c r="A6401" s="165" t="s">
        <v>124</v>
      </c>
      <c r="B6401" s="165" t="s">
        <v>125</v>
      </c>
      <c r="C6401" s="166">
        <v>45679</v>
      </c>
      <c r="D6401">
        <v>1167.1600000000001</v>
      </c>
    </row>
    <row r="6402" spans="1:4" x14ac:dyDescent="0.35">
      <c r="A6402" s="165" t="s">
        <v>124</v>
      </c>
      <c r="B6402" s="165" t="s">
        <v>125</v>
      </c>
      <c r="C6402" s="166">
        <v>45710</v>
      </c>
      <c r="D6402">
        <v>3611.78</v>
      </c>
    </row>
    <row r="6403" spans="1:4" x14ac:dyDescent="0.35">
      <c r="A6403" s="165" t="s">
        <v>124</v>
      </c>
      <c r="B6403" s="165" t="s">
        <v>125</v>
      </c>
      <c r="C6403" s="166">
        <v>45738</v>
      </c>
      <c r="D6403">
        <v>3030.16</v>
      </c>
    </row>
    <row r="6404" spans="1:4" x14ac:dyDescent="0.35">
      <c r="A6404" s="165" t="s">
        <v>124</v>
      </c>
      <c r="B6404" s="165" t="s">
        <v>125</v>
      </c>
      <c r="C6404" s="166">
        <v>45769</v>
      </c>
      <c r="D6404">
        <v>1485.82</v>
      </c>
    </row>
    <row r="6405" spans="1:4" x14ac:dyDescent="0.35">
      <c r="A6405" s="165" t="s">
        <v>124</v>
      </c>
      <c r="B6405" s="165" t="s">
        <v>125</v>
      </c>
      <c r="C6405" s="166">
        <v>45799</v>
      </c>
      <c r="D6405">
        <v>1285.01</v>
      </c>
    </row>
    <row r="6406" spans="1:4" x14ac:dyDescent="0.35">
      <c r="A6406" s="165" t="s">
        <v>124</v>
      </c>
      <c r="B6406" s="165" t="s">
        <v>125</v>
      </c>
      <c r="C6406" s="166">
        <v>45830</v>
      </c>
      <c r="D6406">
        <v>658.3</v>
      </c>
    </row>
    <row r="6407" spans="1:4" x14ac:dyDescent="0.35">
      <c r="A6407" s="165" t="s">
        <v>124</v>
      </c>
      <c r="B6407" s="165" t="s">
        <v>125</v>
      </c>
      <c r="C6407" s="166">
        <v>45860</v>
      </c>
      <c r="D6407">
        <v>769.44</v>
      </c>
    </row>
    <row r="6408" spans="1:4" x14ac:dyDescent="0.35">
      <c r="A6408" s="165" t="s">
        <v>124</v>
      </c>
      <c r="B6408" s="165" t="s">
        <v>125</v>
      </c>
      <c r="C6408" s="166">
        <v>45891</v>
      </c>
      <c r="D6408">
        <v>609.14</v>
      </c>
    </row>
    <row r="6409" spans="1:4" x14ac:dyDescent="0.35">
      <c r="A6409" s="165" t="s">
        <v>124</v>
      </c>
      <c r="B6409" s="165" t="s">
        <v>125</v>
      </c>
      <c r="C6409" s="166">
        <v>45922</v>
      </c>
      <c r="D6409">
        <v>745.93</v>
      </c>
    </row>
    <row r="6410" spans="1:4" x14ac:dyDescent="0.35">
      <c r="A6410" s="165" t="s">
        <v>124</v>
      </c>
      <c r="B6410" s="165" t="s">
        <v>125</v>
      </c>
      <c r="C6410" s="166">
        <v>45952</v>
      </c>
      <c r="D6410">
        <v>128.24</v>
      </c>
    </row>
    <row r="6411" spans="1:4" x14ac:dyDescent="0.35">
      <c r="A6411" s="165" t="s">
        <v>124</v>
      </c>
      <c r="B6411" s="165" t="s">
        <v>125</v>
      </c>
      <c r="C6411" s="166">
        <v>45983</v>
      </c>
      <c r="D6411">
        <v>0</v>
      </c>
    </row>
    <row r="6412" spans="1:4" x14ac:dyDescent="0.35">
      <c r="A6412" s="165" t="s">
        <v>124</v>
      </c>
      <c r="B6412" s="165" t="s">
        <v>125</v>
      </c>
      <c r="C6412" s="166">
        <v>46013</v>
      </c>
      <c r="D6412">
        <v>639.1</v>
      </c>
    </row>
    <row r="6413" spans="1:4" x14ac:dyDescent="0.35">
      <c r="A6413" s="165" t="s">
        <v>124</v>
      </c>
      <c r="B6413" s="165" t="s">
        <v>125</v>
      </c>
      <c r="C6413" s="166">
        <v>45680</v>
      </c>
      <c r="D6413">
        <v>1167.3800000000001</v>
      </c>
    </row>
    <row r="6414" spans="1:4" x14ac:dyDescent="0.35">
      <c r="A6414" s="165" t="s">
        <v>124</v>
      </c>
      <c r="B6414" s="165" t="s">
        <v>125</v>
      </c>
      <c r="C6414" s="166">
        <v>45711</v>
      </c>
      <c r="D6414">
        <v>-1.95</v>
      </c>
    </row>
    <row r="6415" spans="1:4" x14ac:dyDescent="0.35">
      <c r="A6415" s="165" t="s">
        <v>124</v>
      </c>
      <c r="B6415" s="165" t="s">
        <v>125</v>
      </c>
      <c r="C6415" s="166">
        <v>45739</v>
      </c>
      <c r="D6415">
        <v>0</v>
      </c>
    </row>
    <row r="6416" spans="1:4" x14ac:dyDescent="0.35">
      <c r="A6416" s="165" t="s">
        <v>124</v>
      </c>
      <c r="B6416" s="165" t="s">
        <v>125</v>
      </c>
      <c r="C6416" s="166">
        <v>45770</v>
      </c>
      <c r="D6416">
        <v>0</v>
      </c>
    </row>
    <row r="6417" spans="1:4" x14ac:dyDescent="0.35">
      <c r="A6417" s="165" t="s">
        <v>124</v>
      </c>
      <c r="B6417" s="165" t="s">
        <v>125</v>
      </c>
      <c r="C6417" s="166">
        <v>45800</v>
      </c>
      <c r="D6417">
        <v>0</v>
      </c>
    </row>
    <row r="6418" spans="1:4" x14ac:dyDescent="0.35">
      <c r="A6418" s="165" t="s">
        <v>124</v>
      </c>
      <c r="B6418" s="165" t="s">
        <v>125</v>
      </c>
      <c r="C6418" s="166">
        <v>45831</v>
      </c>
      <c r="D6418">
        <v>0</v>
      </c>
    </row>
    <row r="6419" spans="1:4" x14ac:dyDescent="0.35">
      <c r="A6419" s="165" t="s">
        <v>124</v>
      </c>
      <c r="B6419" s="165" t="s">
        <v>125</v>
      </c>
      <c r="C6419" s="166">
        <v>45861</v>
      </c>
      <c r="D6419">
        <v>0</v>
      </c>
    </row>
    <row r="6420" spans="1:4" x14ac:dyDescent="0.35">
      <c r="A6420" s="165" t="s">
        <v>124</v>
      </c>
      <c r="B6420" s="165" t="s">
        <v>125</v>
      </c>
      <c r="C6420" s="166">
        <v>45892</v>
      </c>
      <c r="D6420">
        <v>0</v>
      </c>
    </row>
    <row r="6421" spans="1:4" x14ac:dyDescent="0.35">
      <c r="A6421" s="165" t="s">
        <v>124</v>
      </c>
      <c r="B6421" s="165" t="s">
        <v>125</v>
      </c>
      <c r="C6421" s="166">
        <v>45923</v>
      </c>
      <c r="D6421">
        <v>0</v>
      </c>
    </row>
    <row r="6422" spans="1:4" x14ac:dyDescent="0.35">
      <c r="A6422" s="165" t="s">
        <v>124</v>
      </c>
      <c r="B6422" s="165" t="s">
        <v>125</v>
      </c>
      <c r="C6422" s="166">
        <v>45953</v>
      </c>
      <c r="D6422">
        <v>0</v>
      </c>
    </row>
    <row r="6423" spans="1:4" x14ac:dyDescent="0.35">
      <c r="A6423" s="165" t="s">
        <v>124</v>
      </c>
      <c r="B6423" s="165" t="s">
        <v>125</v>
      </c>
      <c r="C6423" s="166">
        <v>45984</v>
      </c>
      <c r="D6423">
        <v>0</v>
      </c>
    </row>
    <row r="6424" spans="1:4" x14ac:dyDescent="0.35">
      <c r="A6424" s="165" t="s">
        <v>124</v>
      </c>
      <c r="B6424" s="165" t="s">
        <v>125</v>
      </c>
      <c r="C6424" s="166">
        <v>46014</v>
      </c>
      <c r="D6424">
        <v>0</v>
      </c>
    </row>
    <row r="6425" spans="1:4" x14ac:dyDescent="0.35">
      <c r="A6425" s="165" t="s">
        <v>124</v>
      </c>
      <c r="B6425" s="165" t="s">
        <v>125</v>
      </c>
      <c r="C6425" s="166">
        <v>45681</v>
      </c>
      <c r="D6425">
        <v>0</v>
      </c>
    </row>
    <row r="6426" spans="1:4" x14ac:dyDescent="0.35">
      <c r="A6426" s="165" t="s">
        <v>124</v>
      </c>
      <c r="B6426" s="165" t="s">
        <v>125</v>
      </c>
      <c r="C6426" s="166">
        <v>45712</v>
      </c>
      <c r="D6426">
        <v>0</v>
      </c>
    </row>
    <row r="6427" spans="1:4" x14ac:dyDescent="0.35">
      <c r="A6427" s="165" t="s">
        <v>124</v>
      </c>
      <c r="B6427" s="165" t="s">
        <v>125</v>
      </c>
      <c r="C6427" s="166">
        <v>45740</v>
      </c>
      <c r="D6427">
        <v>0</v>
      </c>
    </row>
    <row r="6428" spans="1:4" x14ac:dyDescent="0.35">
      <c r="A6428" s="165" t="s">
        <v>124</v>
      </c>
      <c r="B6428" s="165" t="s">
        <v>125</v>
      </c>
      <c r="C6428" s="166">
        <v>45771</v>
      </c>
      <c r="D6428">
        <v>0</v>
      </c>
    </row>
    <row r="6429" spans="1:4" x14ac:dyDescent="0.35">
      <c r="A6429" s="165" t="s">
        <v>124</v>
      </c>
      <c r="B6429" s="165" t="s">
        <v>125</v>
      </c>
      <c r="C6429" s="166">
        <v>45801</v>
      </c>
      <c r="D6429">
        <v>0</v>
      </c>
    </row>
    <row r="6430" spans="1:4" x14ac:dyDescent="0.35">
      <c r="A6430" s="165" t="s">
        <v>124</v>
      </c>
      <c r="B6430" s="165" t="s">
        <v>125</v>
      </c>
      <c r="C6430" s="166">
        <v>45832</v>
      </c>
      <c r="D6430">
        <v>0</v>
      </c>
    </row>
    <row r="6431" spans="1:4" x14ac:dyDescent="0.35">
      <c r="A6431" s="165" t="s">
        <v>124</v>
      </c>
      <c r="B6431" s="165" t="s">
        <v>125</v>
      </c>
      <c r="C6431" s="166">
        <v>45862</v>
      </c>
      <c r="D6431">
        <v>0</v>
      </c>
    </row>
    <row r="6432" spans="1:4" x14ac:dyDescent="0.35">
      <c r="A6432" s="165" t="s">
        <v>124</v>
      </c>
      <c r="B6432" s="165" t="s">
        <v>125</v>
      </c>
      <c r="C6432" s="166">
        <v>45893</v>
      </c>
      <c r="D6432">
        <v>0</v>
      </c>
    </row>
    <row r="6433" spans="1:4" x14ac:dyDescent="0.35">
      <c r="A6433" s="165" t="s">
        <v>124</v>
      </c>
      <c r="B6433" s="165" t="s">
        <v>125</v>
      </c>
      <c r="C6433" s="166">
        <v>45924</v>
      </c>
      <c r="D6433">
        <v>0</v>
      </c>
    </row>
    <row r="6434" spans="1:4" x14ac:dyDescent="0.35">
      <c r="A6434" s="165" t="s">
        <v>124</v>
      </c>
      <c r="B6434" s="165" t="s">
        <v>125</v>
      </c>
      <c r="C6434" s="166">
        <v>45954</v>
      </c>
      <c r="D6434">
        <v>0</v>
      </c>
    </row>
    <row r="6435" spans="1:4" x14ac:dyDescent="0.35">
      <c r="A6435" s="165" t="s">
        <v>124</v>
      </c>
      <c r="B6435" s="165" t="s">
        <v>125</v>
      </c>
      <c r="C6435" s="166">
        <v>45985</v>
      </c>
      <c r="D6435">
        <v>0</v>
      </c>
    </row>
    <row r="6436" spans="1:4" x14ac:dyDescent="0.35">
      <c r="A6436" s="165" t="s">
        <v>124</v>
      </c>
      <c r="B6436" s="165" t="s">
        <v>125</v>
      </c>
      <c r="C6436" s="166">
        <v>46015</v>
      </c>
      <c r="D6436">
        <v>0</v>
      </c>
    </row>
    <row r="6437" spans="1:4" x14ac:dyDescent="0.35">
      <c r="A6437" s="165" t="s">
        <v>124</v>
      </c>
      <c r="B6437" s="165" t="s">
        <v>125</v>
      </c>
      <c r="C6437" s="166">
        <v>45682</v>
      </c>
      <c r="D6437">
        <v>0</v>
      </c>
    </row>
    <row r="6438" spans="1:4" x14ac:dyDescent="0.35">
      <c r="A6438" s="165" t="s">
        <v>124</v>
      </c>
      <c r="B6438" s="165" t="s">
        <v>125</v>
      </c>
      <c r="C6438" s="166">
        <v>45713</v>
      </c>
      <c r="D6438">
        <v>0</v>
      </c>
    </row>
    <row r="6439" spans="1:4" x14ac:dyDescent="0.35">
      <c r="A6439" s="165" t="s">
        <v>124</v>
      </c>
      <c r="B6439" s="165" t="s">
        <v>125</v>
      </c>
      <c r="C6439" s="166">
        <v>45741</v>
      </c>
      <c r="D6439">
        <v>0</v>
      </c>
    </row>
    <row r="6440" spans="1:4" x14ac:dyDescent="0.35">
      <c r="A6440" s="165" t="s">
        <v>124</v>
      </c>
      <c r="B6440" s="165" t="s">
        <v>125</v>
      </c>
      <c r="C6440" s="166">
        <v>45772</v>
      </c>
      <c r="D6440">
        <v>0</v>
      </c>
    </row>
    <row r="6441" spans="1:4" x14ac:dyDescent="0.35">
      <c r="A6441" s="165" t="s">
        <v>124</v>
      </c>
      <c r="B6441" s="165" t="s">
        <v>125</v>
      </c>
      <c r="C6441" s="166">
        <v>45802</v>
      </c>
      <c r="D6441">
        <v>0</v>
      </c>
    </row>
    <row r="6442" spans="1:4" x14ac:dyDescent="0.35">
      <c r="A6442" s="165" t="s">
        <v>124</v>
      </c>
      <c r="B6442" s="165" t="s">
        <v>125</v>
      </c>
      <c r="C6442" s="166">
        <v>45833</v>
      </c>
      <c r="D6442">
        <v>0</v>
      </c>
    </row>
    <row r="6443" spans="1:4" x14ac:dyDescent="0.35">
      <c r="A6443" s="165" t="s">
        <v>124</v>
      </c>
      <c r="B6443" s="165" t="s">
        <v>125</v>
      </c>
      <c r="C6443" s="166">
        <v>45863</v>
      </c>
      <c r="D6443">
        <v>0</v>
      </c>
    </row>
    <row r="6444" spans="1:4" x14ac:dyDescent="0.35">
      <c r="A6444" s="165" t="s">
        <v>124</v>
      </c>
      <c r="B6444" s="165" t="s">
        <v>125</v>
      </c>
      <c r="C6444" s="166">
        <v>45894</v>
      </c>
      <c r="D6444">
        <v>0</v>
      </c>
    </row>
    <row r="6445" spans="1:4" x14ac:dyDescent="0.35">
      <c r="A6445" s="165" t="s">
        <v>124</v>
      </c>
      <c r="B6445" s="165" t="s">
        <v>125</v>
      </c>
      <c r="C6445" s="166">
        <v>45925</v>
      </c>
      <c r="D6445">
        <v>0</v>
      </c>
    </row>
    <row r="6446" spans="1:4" x14ac:dyDescent="0.35">
      <c r="A6446" s="165" t="s">
        <v>124</v>
      </c>
      <c r="B6446" s="165" t="s">
        <v>125</v>
      </c>
      <c r="C6446" s="166">
        <v>45955</v>
      </c>
      <c r="D6446">
        <v>0</v>
      </c>
    </row>
    <row r="6447" spans="1:4" x14ac:dyDescent="0.35">
      <c r="A6447" s="165" t="s">
        <v>124</v>
      </c>
      <c r="B6447" s="165" t="s">
        <v>125</v>
      </c>
      <c r="C6447" s="166">
        <v>45986</v>
      </c>
      <c r="D6447">
        <v>0</v>
      </c>
    </row>
    <row r="6448" spans="1:4" x14ac:dyDescent="0.35">
      <c r="A6448" s="165" t="s">
        <v>124</v>
      </c>
      <c r="B6448" s="165" t="s">
        <v>125</v>
      </c>
      <c r="C6448" s="166">
        <v>46016</v>
      </c>
      <c r="D6448">
        <v>0</v>
      </c>
    </row>
    <row r="6449" spans="1:4" x14ac:dyDescent="0.35">
      <c r="A6449" s="165" t="s">
        <v>124</v>
      </c>
      <c r="B6449" s="165" t="s">
        <v>125</v>
      </c>
      <c r="C6449" s="166">
        <v>45683</v>
      </c>
      <c r="D6449">
        <v>0</v>
      </c>
    </row>
    <row r="6450" spans="1:4" x14ac:dyDescent="0.35">
      <c r="A6450" s="165" t="s">
        <v>124</v>
      </c>
      <c r="B6450" s="165" t="s">
        <v>125</v>
      </c>
      <c r="C6450" s="166">
        <v>45714</v>
      </c>
      <c r="D6450">
        <v>0</v>
      </c>
    </row>
    <row r="6451" spans="1:4" x14ac:dyDescent="0.35">
      <c r="A6451" s="165" t="s">
        <v>124</v>
      </c>
      <c r="B6451" s="165" t="s">
        <v>125</v>
      </c>
      <c r="C6451" s="166">
        <v>45742</v>
      </c>
      <c r="D6451">
        <v>0</v>
      </c>
    </row>
    <row r="6452" spans="1:4" x14ac:dyDescent="0.35">
      <c r="A6452" s="165" t="s">
        <v>124</v>
      </c>
      <c r="B6452" s="165" t="s">
        <v>125</v>
      </c>
      <c r="C6452" s="166">
        <v>45773</v>
      </c>
      <c r="D6452">
        <v>0</v>
      </c>
    </row>
    <row r="6453" spans="1:4" x14ac:dyDescent="0.35">
      <c r="A6453" s="165" t="s">
        <v>124</v>
      </c>
      <c r="B6453" s="165" t="s">
        <v>125</v>
      </c>
      <c r="C6453" s="166">
        <v>45803</v>
      </c>
      <c r="D6453">
        <v>0</v>
      </c>
    </row>
    <row r="6454" spans="1:4" x14ac:dyDescent="0.35">
      <c r="A6454" s="165" t="s">
        <v>124</v>
      </c>
      <c r="B6454" s="165" t="s">
        <v>125</v>
      </c>
      <c r="C6454" s="166">
        <v>45834</v>
      </c>
      <c r="D6454">
        <v>0</v>
      </c>
    </row>
    <row r="6455" spans="1:4" x14ac:dyDescent="0.35">
      <c r="A6455" s="165" t="s">
        <v>124</v>
      </c>
      <c r="B6455" s="165" t="s">
        <v>125</v>
      </c>
      <c r="C6455" s="166">
        <v>45864</v>
      </c>
      <c r="D6455">
        <v>0</v>
      </c>
    </row>
    <row r="6456" spans="1:4" x14ac:dyDescent="0.35">
      <c r="A6456" s="165" t="s">
        <v>124</v>
      </c>
      <c r="B6456" s="165" t="s">
        <v>125</v>
      </c>
      <c r="C6456" s="166">
        <v>45895</v>
      </c>
      <c r="D6456">
        <v>0</v>
      </c>
    </row>
    <row r="6457" spans="1:4" x14ac:dyDescent="0.35">
      <c r="A6457" s="165" t="s">
        <v>124</v>
      </c>
      <c r="B6457" s="165" t="s">
        <v>125</v>
      </c>
      <c r="C6457" s="166">
        <v>45926</v>
      </c>
      <c r="D6457">
        <v>0</v>
      </c>
    </row>
    <row r="6458" spans="1:4" x14ac:dyDescent="0.35">
      <c r="A6458" s="165" t="s">
        <v>124</v>
      </c>
      <c r="B6458" s="165" t="s">
        <v>125</v>
      </c>
      <c r="C6458" s="166">
        <v>45956</v>
      </c>
      <c r="D6458">
        <v>0</v>
      </c>
    </row>
    <row r="6459" spans="1:4" x14ac:dyDescent="0.35">
      <c r="A6459" s="165" t="s">
        <v>124</v>
      </c>
      <c r="B6459" s="165" t="s">
        <v>125</v>
      </c>
      <c r="C6459" s="166">
        <v>45987</v>
      </c>
      <c r="D6459">
        <v>0</v>
      </c>
    </row>
    <row r="6460" spans="1:4" x14ac:dyDescent="0.35">
      <c r="A6460" s="165" t="s">
        <v>124</v>
      </c>
      <c r="B6460" s="165" t="s">
        <v>125</v>
      </c>
      <c r="C6460" s="166">
        <v>46017</v>
      </c>
      <c r="D6460">
        <v>0</v>
      </c>
    </row>
    <row r="6461" spans="1:4" x14ac:dyDescent="0.35">
      <c r="A6461" s="165" t="s">
        <v>124</v>
      </c>
      <c r="B6461" s="165" t="s">
        <v>125</v>
      </c>
      <c r="C6461" s="166">
        <v>45684</v>
      </c>
      <c r="D6461">
        <v>0</v>
      </c>
    </row>
    <row r="6462" spans="1:4" x14ac:dyDescent="0.35">
      <c r="A6462" s="165" t="s">
        <v>124</v>
      </c>
      <c r="B6462" s="165" t="s">
        <v>125</v>
      </c>
      <c r="C6462" s="166">
        <v>45715</v>
      </c>
      <c r="D6462">
        <v>0</v>
      </c>
    </row>
    <row r="6463" spans="1:4" x14ac:dyDescent="0.35">
      <c r="A6463" s="165" t="s">
        <v>124</v>
      </c>
      <c r="B6463" s="165" t="s">
        <v>125</v>
      </c>
      <c r="C6463" s="166">
        <v>45743</v>
      </c>
      <c r="D6463">
        <v>0</v>
      </c>
    </row>
    <row r="6464" spans="1:4" x14ac:dyDescent="0.35">
      <c r="A6464" s="165" t="s">
        <v>124</v>
      </c>
      <c r="B6464" s="165" t="s">
        <v>125</v>
      </c>
      <c r="C6464" s="166">
        <v>45774</v>
      </c>
      <c r="D6464">
        <v>0</v>
      </c>
    </row>
    <row r="6465" spans="1:4" x14ac:dyDescent="0.35">
      <c r="A6465" s="165" t="s">
        <v>124</v>
      </c>
      <c r="B6465" s="165" t="s">
        <v>125</v>
      </c>
      <c r="C6465" s="166">
        <v>45804</v>
      </c>
      <c r="D6465">
        <v>0</v>
      </c>
    </row>
    <row r="6466" spans="1:4" x14ac:dyDescent="0.35">
      <c r="A6466" s="165" t="s">
        <v>124</v>
      </c>
      <c r="B6466" s="165" t="s">
        <v>125</v>
      </c>
      <c r="C6466" s="166">
        <v>45835</v>
      </c>
      <c r="D6466">
        <v>0</v>
      </c>
    </row>
    <row r="6467" spans="1:4" x14ac:dyDescent="0.35">
      <c r="A6467" s="165" t="s">
        <v>124</v>
      </c>
      <c r="B6467" s="165" t="s">
        <v>125</v>
      </c>
      <c r="C6467" s="166">
        <v>45865</v>
      </c>
      <c r="D6467">
        <v>0</v>
      </c>
    </row>
    <row r="6468" spans="1:4" x14ac:dyDescent="0.35">
      <c r="A6468" s="165" t="s">
        <v>124</v>
      </c>
      <c r="B6468" s="165" t="s">
        <v>125</v>
      </c>
      <c r="C6468" s="166">
        <v>45896</v>
      </c>
      <c r="D6468">
        <v>0</v>
      </c>
    </row>
    <row r="6469" spans="1:4" x14ac:dyDescent="0.35">
      <c r="A6469" s="165" t="s">
        <v>124</v>
      </c>
      <c r="B6469" s="165" t="s">
        <v>125</v>
      </c>
      <c r="C6469" s="166">
        <v>45927</v>
      </c>
      <c r="D6469">
        <v>0</v>
      </c>
    </row>
    <row r="6470" spans="1:4" x14ac:dyDescent="0.35">
      <c r="A6470" s="165" t="s">
        <v>124</v>
      </c>
      <c r="B6470" s="165" t="s">
        <v>125</v>
      </c>
      <c r="C6470" s="166">
        <v>45957</v>
      </c>
      <c r="D6470">
        <v>0</v>
      </c>
    </row>
    <row r="6471" spans="1:4" x14ac:dyDescent="0.35">
      <c r="A6471" s="165" t="s">
        <v>124</v>
      </c>
      <c r="B6471" s="165" t="s">
        <v>125</v>
      </c>
      <c r="C6471" s="166">
        <v>45988</v>
      </c>
      <c r="D6471">
        <v>0</v>
      </c>
    </row>
    <row r="6472" spans="1:4" x14ac:dyDescent="0.35">
      <c r="A6472" s="165" t="s">
        <v>124</v>
      </c>
      <c r="B6472" s="165" t="s">
        <v>125</v>
      </c>
      <c r="C6472" s="166">
        <v>46018</v>
      </c>
      <c r="D6472">
        <v>0</v>
      </c>
    </row>
    <row r="6473" spans="1:4" x14ac:dyDescent="0.35">
      <c r="A6473" s="165" t="s">
        <v>126</v>
      </c>
      <c r="B6473" s="165" t="s">
        <v>127</v>
      </c>
      <c r="C6473" s="166">
        <v>45676</v>
      </c>
      <c r="D6473">
        <v>-500</v>
      </c>
    </row>
    <row r="6474" spans="1:4" x14ac:dyDescent="0.35">
      <c r="A6474" s="165" t="s">
        <v>126</v>
      </c>
      <c r="B6474" s="165" t="s">
        <v>127</v>
      </c>
      <c r="C6474" s="166">
        <v>45707</v>
      </c>
      <c r="D6474">
        <v>0</v>
      </c>
    </row>
    <row r="6475" spans="1:4" x14ac:dyDescent="0.35">
      <c r="A6475" s="165" t="s">
        <v>126</v>
      </c>
      <c r="B6475" s="165" t="s">
        <v>127</v>
      </c>
      <c r="C6475" s="166">
        <v>45735</v>
      </c>
      <c r="D6475">
        <v>0</v>
      </c>
    </row>
    <row r="6476" spans="1:4" x14ac:dyDescent="0.35">
      <c r="A6476" s="165" t="s">
        <v>126</v>
      </c>
      <c r="B6476" s="165" t="s">
        <v>127</v>
      </c>
      <c r="C6476" s="166">
        <v>45766</v>
      </c>
      <c r="D6476">
        <v>0</v>
      </c>
    </row>
    <row r="6477" spans="1:4" x14ac:dyDescent="0.35">
      <c r="A6477" s="165" t="s">
        <v>126</v>
      </c>
      <c r="B6477" s="165" t="s">
        <v>127</v>
      </c>
      <c r="C6477" s="166">
        <v>45796</v>
      </c>
      <c r="D6477">
        <v>-9305</v>
      </c>
    </row>
    <row r="6478" spans="1:4" x14ac:dyDescent="0.35">
      <c r="A6478" s="165" t="s">
        <v>126</v>
      </c>
      <c r="B6478" s="165" t="s">
        <v>127</v>
      </c>
      <c r="C6478" s="166">
        <v>45827</v>
      </c>
      <c r="D6478">
        <v>-1000</v>
      </c>
    </row>
    <row r="6479" spans="1:4" x14ac:dyDescent="0.35">
      <c r="A6479" s="165" t="s">
        <v>126</v>
      </c>
      <c r="B6479" s="165" t="s">
        <v>127</v>
      </c>
      <c r="C6479" s="166">
        <v>45857</v>
      </c>
      <c r="D6479">
        <v>-500</v>
      </c>
    </row>
    <row r="6480" spans="1:4" x14ac:dyDescent="0.35">
      <c r="A6480" s="165" t="s">
        <v>126</v>
      </c>
      <c r="B6480" s="165" t="s">
        <v>127</v>
      </c>
      <c r="C6480" s="166">
        <v>45888</v>
      </c>
      <c r="D6480">
        <v>-1220</v>
      </c>
    </row>
    <row r="6481" spans="1:4" x14ac:dyDescent="0.35">
      <c r="A6481" s="165" t="s">
        <v>126</v>
      </c>
      <c r="B6481" s="165" t="s">
        <v>127</v>
      </c>
      <c r="C6481" s="166">
        <v>45919</v>
      </c>
      <c r="D6481">
        <v>-1650</v>
      </c>
    </row>
    <row r="6482" spans="1:4" x14ac:dyDescent="0.35">
      <c r="A6482" s="165" t="s">
        <v>126</v>
      </c>
      <c r="B6482" s="165" t="s">
        <v>127</v>
      </c>
      <c r="C6482" s="166">
        <v>45949</v>
      </c>
      <c r="D6482">
        <v>1075</v>
      </c>
    </row>
    <row r="6483" spans="1:4" x14ac:dyDescent="0.35">
      <c r="A6483" s="165" t="s">
        <v>126</v>
      </c>
      <c r="B6483" s="165" t="s">
        <v>127</v>
      </c>
      <c r="C6483" s="166">
        <v>45980</v>
      </c>
      <c r="D6483">
        <v>-299.63</v>
      </c>
    </row>
    <row r="6484" spans="1:4" x14ac:dyDescent="0.35">
      <c r="A6484" s="165" t="s">
        <v>126</v>
      </c>
      <c r="B6484" s="165" t="s">
        <v>127</v>
      </c>
      <c r="C6484" s="166">
        <v>46010</v>
      </c>
      <c r="D6484">
        <v>-7389.45</v>
      </c>
    </row>
    <row r="6485" spans="1:4" x14ac:dyDescent="0.35">
      <c r="A6485" s="165" t="s">
        <v>126</v>
      </c>
      <c r="B6485" s="165" t="s">
        <v>127</v>
      </c>
      <c r="C6485" s="166">
        <v>45677</v>
      </c>
      <c r="D6485">
        <v>-834.25</v>
      </c>
    </row>
    <row r="6486" spans="1:4" x14ac:dyDescent="0.35">
      <c r="A6486" s="165" t="s">
        <v>126</v>
      </c>
      <c r="B6486" s="165" t="s">
        <v>127</v>
      </c>
      <c r="C6486" s="166">
        <v>45708</v>
      </c>
      <c r="D6486">
        <v>-2016.25</v>
      </c>
    </row>
    <row r="6487" spans="1:4" x14ac:dyDescent="0.35">
      <c r="A6487" s="165" t="s">
        <v>126</v>
      </c>
      <c r="B6487" s="165" t="s">
        <v>127</v>
      </c>
      <c r="C6487" s="166">
        <v>45736</v>
      </c>
      <c r="D6487">
        <v>-1000</v>
      </c>
    </row>
    <row r="6488" spans="1:4" x14ac:dyDescent="0.35">
      <c r="A6488" s="165" t="s">
        <v>126</v>
      </c>
      <c r="B6488" s="165" t="s">
        <v>127</v>
      </c>
      <c r="C6488" s="166">
        <v>45767</v>
      </c>
      <c r="D6488">
        <v>0</v>
      </c>
    </row>
    <row r="6489" spans="1:4" x14ac:dyDescent="0.35">
      <c r="A6489" s="165" t="s">
        <v>126</v>
      </c>
      <c r="B6489" s="165" t="s">
        <v>127</v>
      </c>
      <c r="C6489" s="166">
        <v>45797</v>
      </c>
      <c r="D6489">
        <v>0</v>
      </c>
    </row>
    <row r="6490" spans="1:4" x14ac:dyDescent="0.35">
      <c r="A6490" s="165" t="s">
        <v>126</v>
      </c>
      <c r="B6490" s="165" t="s">
        <v>127</v>
      </c>
      <c r="C6490" s="166">
        <v>45828</v>
      </c>
      <c r="D6490">
        <v>0</v>
      </c>
    </row>
    <row r="6491" spans="1:4" x14ac:dyDescent="0.35">
      <c r="A6491" s="165" t="s">
        <v>126</v>
      </c>
      <c r="B6491" s="165" t="s">
        <v>127</v>
      </c>
      <c r="C6491" s="166">
        <v>45858</v>
      </c>
      <c r="D6491">
        <v>0</v>
      </c>
    </row>
    <row r="6492" spans="1:4" x14ac:dyDescent="0.35">
      <c r="A6492" s="165" t="s">
        <v>126</v>
      </c>
      <c r="B6492" s="165" t="s">
        <v>127</v>
      </c>
      <c r="C6492" s="166">
        <v>45889</v>
      </c>
      <c r="D6492">
        <v>-500</v>
      </c>
    </row>
    <row r="6493" spans="1:4" x14ac:dyDescent="0.35">
      <c r="A6493" s="165" t="s">
        <v>126</v>
      </c>
      <c r="B6493" s="165" t="s">
        <v>127</v>
      </c>
      <c r="C6493" s="166">
        <v>45920</v>
      </c>
      <c r="D6493">
        <v>0</v>
      </c>
    </row>
    <row r="6494" spans="1:4" x14ac:dyDescent="0.35">
      <c r="A6494" s="165" t="s">
        <v>126</v>
      </c>
      <c r="B6494" s="165" t="s">
        <v>127</v>
      </c>
      <c r="C6494" s="166">
        <v>45950</v>
      </c>
      <c r="D6494">
        <v>-500</v>
      </c>
    </row>
    <row r="6495" spans="1:4" x14ac:dyDescent="0.35">
      <c r="A6495" s="165" t="s">
        <v>126</v>
      </c>
      <c r="B6495" s="165" t="s">
        <v>127</v>
      </c>
      <c r="C6495" s="166">
        <v>45981</v>
      </c>
      <c r="D6495">
        <v>0</v>
      </c>
    </row>
    <row r="6496" spans="1:4" x14ac:dyDescent="0.35">
      <c r="A6496" s="165" t="s">
        <v>126</v>
      </c>
      <c r="B6496" s="165" t="s">
        <v>127</v>
      </c>
      <c r="C6496" s="166">
        <v>46011</v>
      </c>
      <c r="D6496">
        <v>-4550</v>
      </c>
    </row>
    <row r="6497" spans="1:4" x14ac:dyDescent="0.35">
      <c r="A6497" s="165" t="s">
        <v>126</v>
      </c>
      <c r="B6497" s="165" t="s">
        <v>127</v>
      </c>
      <c r="C6497" s="166">
        <v>45678</v>
      </c>
      <c r="D6497">
        <v>442.48</v>
      </c>
    </row>
    <row r="6498" spans="1:4" x14ac:dyDescent="0.35">
      <c r="A6498" s="165" t="s">
        <v>126</v>
      </c>
      <c r="B6498" s="165" t="s">
        <v>127</v>
      </c>
      <c r="C6498" s="166">
        <v>45709</v>
      </c>
      <c r="D6498">
        <v>-500</v>
      </c>
    </row>
    <row r="6499" spans="1:4" x14ac:dyDescent="0.35">
      <c r="A6499" s="165" t="s">
        <v>126</v>
      </c>
      <c r="B6499" s="165" t="s">
        <v>127</v>
      </c>
      <c r="C6499" s="166">
        <v>45737</v>
      </c>
      <c r="D6499">
        <v>0</v>
      </c>
    </row>
    <row r="6500" spans="1:4" x14ac:dyDescent="0.35">
      <c r="A6500" s="165" t="s">
        <v>126</v>
      </c>
      <c r="B6500" s="165" t="s">
        <v>127</v>
      </c>
      <c r="C6500" s="166">
        <v>45768</v>
      </c>
      <c r="D6500">
        <v>-15598</v>
      </c>
    </row>
    <row r="6501" spans="1:4" x14ac:dyDescent="0.35">
      <c r="A6501" s="165" t="s">
        <v>126</v>
      </c>
      <c r="B6501" s="165" t="s">
        <v>127</v>
      </c>
      <c r="C6501" s="166">
        <v>45798</v>
      </c>
      <c r="D6501">
        <v>-500</v>
      </c>
    </row>
    <row r="6502" spans="1:4" x14ac:dyDescent="0.35">
      <c r="A6502" s="165" t="s">
        <v>126</v>
      </c>
      <c r="B6502" s="165" t="s">
        <v>127</v>
      </c>
      <c r="C6502" s="166">
        <v>45829</v>
      </c>
      <c r="D6502">
        <v>-779</v>
      </c>
    </row>
    <row r="6503" spans="1:4" x14ac:dyDescent="0.35">
      <c r="A6503" s="165" t="s">
        <v>126</v>
      </c>
      <c r="B6503" s="165" t="s">
        <v>127</v>
      </c>
      <c r="C6503" s="166">
        <v>45859</v>
      </c>
      <c r="D6503">
        <v>-4400</v>
      </c>
    </row>
    <row r="6504" spans="1:4" x14ac:dyDescent="0.35">
      <c r="A6504" s="165" t="s">
        <v>126</v>
      </c>
      <c r="B6504" s="165" t="s">
        <v>127</v>
      </c>
      <c r="C6504" s="166">
        <v>45890</v>
      </c>
      <c r="D6504">
        <v>-9500</v>
      </c>
    </row>
    <row r="6505" spans="1:4" x14ac:dyDescent="0.35">
      <c r="A6505" s="165" t="s">
        <v>126</v>
      </c>
      <c r="B6505" s="165" t="s">
        <v>127</v>
      </c>
      <c r="C6505" s="166">
        <v>45921</v>
      </c>
      <c r="D6505">
        <v>-569.5</v>
      </c>
    </row>
    <row r="6506" spans="1:4" x14ac:dyDescent="0.35">
      <c r="A6506" s="165" t="s">
        <v>126</v>
      </c>
      <c r="B6506" s="165" t="s">
        <v>127</v>
      </c>
      <c r="C6506" s="166">
        <v>45951</v>
      </c>
      <c r="D6506">
        <v>-1790.5</v>
      </c>
    </row>
    <row r="6507" spans="1:4" x14ac:dyDescent="0.35">
      <c r="A6507" s="165" t="s">
        <v>126</v>
      </c>
      <c r="B6507" s="165" t="s">
        <v>127</v>
      </c>
      <c r="C6507" s="166">
        <v>45991</v>
      </c>
      <c r="D6507">
        <v>-4373.1000000000004</v>
      </c>
    </row>
    <row r="6508" spans="1:4" x14ac:dyDescent="0.35">
      <c r="A6508" s="165" t="s">
        <v>126</v>
      </c>
      <c r="B6508" s="165" t="s">
        <v>127</v>
      </c>
      <c r="C6508" s="166">
        <v>46022</v>
      </c>
      <c r="D6508">
        <v>0</v>
      </c>
    </row>
    <row r="6509" spans="1:4" x14ac:dyDescent="0.35">
      <c r="A6509" s="165" t="s">
        <v>126</v>
      </c>
      <c r="B6509" s="165" t="s">
        <v>127</v>
      </c>
      <c r="C6509" s="166">
        <v>45679</v>
      </c>
      <c r="D6509">
        <v>-595</v>
      </c>
    </row>
    <row r="6510" spans="1:4" x14ac:dyDescent="0.35">
      <c r="A6510" s="165" t="s">
        <v>126</v>
      </c>
      <c r="B6510" s="165" t="s">
        <v>127</v>
      </c>
      <c r="C6510" s="166">
        <v>45710</v>
      </c>
      <c r="D6510">
        <v>-2898.5</v>
      </c>
    </row>
    <row r="6511" spans="1:4" x14ac:dyDescent="0.35">
      <c r="A6511" s="165" t="s">
        <v>126</v>
      </c>
      <c r="B6511" s="165" t="s">
        <v>127</v>
      </c>
      <c r="C6511" s="166">
        <v>45738</v>
      </c>
      <c r="D6511">
        <v>-10926.59</v>
      </c>
    </row>
    <row r="6512" spans="1:4" x14ac:dyDescent="0.35">
      <c r="A6512" s="165" t="s">
        <v>126</v>
      </c>
      <c r="B6512" s="165" t="s">
        <v>127</v>
      </c>
      <c r="C6512" s="166">
        <v>45769</v>
      </c>
      <c r="D6512">
        <v>-13061.38</v>
      </c>
    </row>
    <row r="6513" spans="1:4" x14ac:dyDescent="0.35">
      <c r="A6513" s="165" t="s">
        <v>126</v>
      </c>
      <c r="B6513" s="165" t="s">
        <v>127</v>
      </c>
      <c r="C6513" s="166">
        <v>45799</v>
      </c>
      <c r="D6513">
        <v>0</v>
      </c>
    </row>
    <row r="6514" spans="1:4" x14ac:dyDescent="0.35">
      <c r="A6514" s="165" t="s">
        <v>126</v>
      </c>
      <c r="B6514" s="165" t="s">
        <v>127</v>
      </c>
      <c r="C6514" s="166">
        <v>45830</v>
      </c>
      <c r="D6514">
        <v>-16500</v>
      </c>
    </row>
    <row r="6515" spans="1:4" x14ac:dyDescent="0.35">
      <c r="A6515" s="165" t="s">
        <v>126</v>
      </c>
      <c r="B6515" s="165" t="s">
        <v>127</v>
      </c>
      <c r="C6515" s="166">
        <v>45860</v>
      </c>
      <c r="D6515">
        <v>-345</v>
      </c>
    </row>
    <row r="6516" spans="1:4" x14ac:dyDescent="0.35">
      <c r="A6516" s="165" t="s">
        <v>126</v>
      </c>
      <c r="B6516" s="165" t="s">
        <v>127</v>
      </c>
      <c r="C6516" s="166">
        <v>45891</v>
      </c>
      <c r="D6516">
        <v>0</v>
      </c>
    </row>
    <row r="6517" spans="1:4" x14ac:dyDescent="0.35">
      <c r="A6517" s="165" t="s">
        <v>126</v>
      </c>
      <c r="B6517" s="165" t="s">
        <v>127</v>
      </c>
      <c r="C6517" s="166">
        <v>45922</v>
      </c>
      <c r="D6517">
        <v>-13911.25</v>
      </c>
    </row>
    <row r="6518" spans="1:4" x14ac:dyDescent="0.35">
      <c r="A6518" s="165" t="s">
        <v>126</v>
      </c>
      <c r="B6518" s="165" t="s">
        <v>127</v>
      </c>
      <c r="C6518" s="166">
        <v>45952</v>
      </c>
      <c r="D6518">
        <v>-4914</v>
      </c>
    </row>
    <row r="6519" spans="1:4" x14ac:dyDescent="0.35">
      <c r="A6519" s="165" t="s">
        <v>126</v>
      </c>
      <c r="B6519" s="165" t="s">
        <v>127</v>
      </c>
      <c r="C6519" s="166">
        <v>45983</v>
      </c>
      <c r="D6519">
        <v>-595</v>
      </c>
    </row>
    <row r="6520" spans="1:4" x14ac:dyDescent="0.35">
      <c r="A6520" s="165" t="s">
        <v>126</v>
      </c>
      <c r="B6520" s="165" t="s">
        <v>127</v>
      </c>
      <c r="C6520" s="166">
        <v>46013</v>
      </c>
      <c r="D6520">
        <v>0</v>
      </c>
    </row>
    <row r="6521" spans="1:4" x14ac:dyDescent="0.35">
      <c r="A6521" s="165" t="s">
        <v>126</v>
      </c>
      <c r="B6521" s="165" t="s">
        <v>127</v>
      </c>
      <c r="C6521" s="166">
        <v>45680</v>
      </c>
      <c r="D6521">
        <v>0</v>
      </c>
    </row>
    <row r="6522" spans="1:4" x14ac:dyDescent="0.35">
      <c r="A6522" s="165" t="s">
        <v>126</v>
      </c>
      <c r="B6522" s="165" t="s">
        <v>127</v>
      </c>
      <c r="C6522" s="166">
        <v>45711</v>
      </c>
      <c r="D6522">
        <v>0</v>
      </c>
    </row>
    <row r="6523" spans="1:4" x14ac:dyDescent="0.35">
      <c r="A6523" s="165" t="s">
        <v>126</v>
      </c>
      <c r="B6523" s="165" t="s">
        <v>127</v>
      </c>
      <c r="C6523" s="166">
        <v>45739</v>
      </c>
      <c r="D6523">
        <v>0</v>
      </c>
    </row>
    <row r="6524" spans="1:4" x14ac:dyDescent="0.35">
      <c r="A6524" s="165" t="s">
        <v>126</v>
      </c>
      <c r="B6524" s="165" t="s">
        <v>127</v>
      </c>
      <c r="C6524" s="166">
        <v>45770</v>
      </c>
      <c r="D6524">
        <v>0</v>
      </c>
    </row>
    <row r="6525" spans="1:4" x14ac:dyDescent="0.35">
      <c r="A6525" s="165" t="s">
        <v>126</v>
      </c>
      <c r="B6525" s="165" t="s">
        <v>127</v>
      </c>
      <c r="C6525" s="166">
        <v>45800</v>
      </c>
      <c r="D6525">
        <v>-100.75</v>
      </c>
    </row>
    <row r="6526" spans="1:4" x14ac:dyDescent="0.35">
      <c r="A6526" s="165" t="s">
        <v>126</v>
      </c>
      <c r="B6526" s="165" t="s">
        <v>127</v>
      </c>
      <c r="C6526" s="166">
        <v>45831</v>
      </c>
      <c r="D6526">
        <v>-1595</v>
      </c>
    </row>
    <row r="6527" spans="1:4" x14ac:dyDescent="0.35">
      <c r="A6527" s="165" t="s">
        <v>126</v>
      </c>
      <c r="B6527" s="165" t="s">
        <v>127</v>
      </c>
      <c r="C6527" s="166">
        <v>45861</v>
      </c>
      <c r="D6527">
        <v>-3000</v>
      </c>
    </row>
    <row r="6528" spans="1:4" x14ac:dyDescent="0.35">
      <c r="A6528" s="165" t="s">
        <v>126</v>
      </c>
      <c r="B6528" s="165" t="s">
        <v>127</v>
      </c>
      <c r="C6528" s="166">
        <v>45892</v>
      </c>
      <c r="D6528">
        <v>0</v>
      </c>
    </row>
    <row r="6529" spans="1:4" x14ac:dyDescent="0.35">
      <c r="A6529" s="165" t="s">
        <v>126</v>
      </c>
      <c r="B6529" s="165" t="s">
        <v>127</v>
      </c>
      <c r="C6529" s="166">
        <v>45923</v>
      </c>
      <c r="D6529">
        <v>0</v>
      </c>
    </row>
    <row r="6530" spans="1:4" x14ac:dyDescent="0.35">
      <c r="A6530" s="165" t="s">
        <v>126</v>
      </c>
      <c r="B6530" s="165" t="s">
        <v>127</v>
      </c>
      <c r="C6530" s="166">
        <v>45953</v>
      </c>
      <c r="D6530">
        <v>-595</v>
      </c>
    </row>
    <row r="6531" spans="1:4" x14ac:dyDescent="0.35">
      <c r="A6531" s="165" t="s">
        <v>126</v>
      </c>
      <c r="B6531" s="165" t="s">
        <v>127</v>
      </c>
      <c r="C6531" s="166">
        <v>45984</v>
      </c>
      <c r="D6531">
        <v>-1995</v>
      </c>
    </row>
    <row r="6532" spans="1:4" x14ac:dyDescent="0.35">
      <c r="A6532" s="165" t="s">
        <v>126</v>
      </c>
      <c r="B6532" s="165" t="s">
        <v>127</v>
      </c>
      <c r="C6532" s="166">
        <v>46014</v>
      </c>
      <c r="D6532">
        <v>995</v>
      </c>
    </row>
    <row r="6533" spans="1:4" x14ac:dyDescent="0.35">
      <c r="A6533" s="165" t="s">
        <v>126</v>
      </c>
      <c r="B6533" s="165" t="s">
        <v>127</v>
      </c>
      <c r="C6533" s="166">
        <v>45681</v>
      </c>
      <c r="D6533">
        <v>0</v>
      </c>
    </row>
    <row r="6534" spans="1:4" x14ac:dyDescent="0.35">
      <c r="A6534" s="165" t="s">
        <v>126</v>
      </c>
      <c r="B6534" s="165" t="s">
        <v>127</v>
      </c>
      <c r="C6534" s="166">
        <v>45712</v>
      </c>
      <c r="D6534">
        <v>0</v>
      </c>
    </row>
    <row r="6535" spans="1:4" x14ac:dyDescent="0.35">
      <c r="A6535" s="165" t="s">
        <v>126</v>
      </c>
      <c r="B6535" s="165" t="s">
        <v>127</v>
      </c>
      <c r="C6535" s="166">
        <v>45740</v>
      </c>
      <c r="D6535">
        <v>-1600.21</v>
      </c>
    </row>
    <row r="6536" spans="1:4" x14ac:dyDescent="0.35">
      <c r="A6536" s="165" t="s">
        <v>126</v>
      </c>
      <c r="B6536" s="165" t="s">
        <v>127</v>
      </c>
      <c r="C6536" s="166">
        <v>45771</v>
      </c>
      <c r="D6536">
        <v>-2049.5</v>
      </c>
    </row>
    <row r="6537" spans="1:4" x14ac:dyDescent="0.35">
      <c r="A6537" s="165" t="s">
        <v>126</v>
      </c>
      <c r="B6537" s="165" t="s">
        <v>127</v>
      </c>
      <c r="C6537" s="166">
        <v>45801</v>
      </c>
      <c r="D6537">
        <v>-1000</v>
      </c>
    </row>
    <row r="6538" spans="1:4" x14ac:dyDescent="0.35">
      <c r="A6538" s="165" t="s">
        <v>126</v>
      </c>
      <c r="B6538" s="165" t="s">
        <v>127</v>
      </c>
      <c r="C6538" s="166">
        <v>45832</v>
      </c>
      <c r="D6538">
        <v>0</v>
      </c>
    </row>
    <row r="6539" spans="1:4" x14ac:dyDescent="0.35">
      <c r="A6539" s="165" t="s">
        <v>126</v>
      </c>
      <c r="B6539" s="165" t="s">
        <v>127</v>
      </c>
      <c r="C6539" s="166">
        <v>45862</v>
      </c>
      <c r="D6539">
        <v>0</v>
      </c>
    </row>
    <row r="6540" spans="1:4" x14ac:dyDescent="0.35">
      <c r="A6540" s="165" t="s">
        <v>126</v>
      </c>
      <c r="B6540" s="165" t="s">
        <v>127</v>
      </c>
      <c r="C6540" s="166">
        <v>45893</v>
      </c>
      <c r="D6540">
        <v>-5258.75</v>
      </c>
    </row>
    <row r="6541" spans="1:4" x14ac:dyDescent="0.35">
      <c r="A6541" s="165" t="s">
        <v>126</v>
      </c>
      <c r="B6541" s="165" t="s">
        <v>127</v>
      </c>
      <c r="C6541" s="166">
        <v>45924</v>
      </c>
      <c r="D6541">
        <v>0</v>
      </c>
    </row>
    <row r="6542" spans="1:4" x14ac:dyDescent="0.35">
      <c r="A6542" s="165" t="s">
        <v>126</v>
      </c>
      <c r="B6542" s="165" t="s">
        <v>127</v>
      </c>
      <c r="C6542" s="166">
        <v>45954</v>
      </c>
      <c r="D6542">
        <v>0</v>
      </c>
    </row>
    <row r="6543" spans="1:4" x14ac:dyDescent="0.35">
      <c r="A6543" s="165" t="s">
        <v>126</v>
      </c>
      <c r="B6543" s="165" t="s">
        <v>127</v>
      </c>
      <c r="C6543" s="166">
        <v>45985</v>
      </c>
      <c r="D6543">
        <v>0</v>
      </c>
    </row>
    <row r="6544" spans="1:4" x14ac:dyDescent="0.35">
      <c r="A6544" s="165" t="s">
        <v>126</v>
      </c>
      <c r="B6544" s="165" t="s">
        <v>127</v>
      </c>
      <c r="C6544" s="166">
        <v>46015</v>
      </c>
      <c r="D6544">
        <v>-6532.75</v>
      </c>
    </row>
    <row r="6545" spans="1:4" x14ac:dyDescent="0.35">
      <c r="A6545" s="165" t="s">
        <v>126</v>
      </c>
      <c r="B6545" s="165" t="s">
        <v>127</v>
      </c>
      <c r="C6545" s="166">
        <v>45682</v>
      </c>
      <c r="D6545">
        <v>0</v>
      </c>
    </row>
    <row r="6546" spans="1:4" x14ac:dyDescent="0.35">
      <c r="A6546" s="165" t="s">
        <v>126</v>
      </c>
      <c r="B6546" s="165" t="s">
        <v>127</v>
      </c>
      <c r="C6546" s="166">
        <v>45713</v>
      </c>
      <c r="D6546">
        <v>-2065</v>
      </c>
    </row>
    <row r="6547" spans="1:4" x14ac:dyDescent="0.35">
      <c r="A6547" s="165" t="s">
        <v>126</v>
      </c>
      <c r="B6547" s="165" t="s">
        <v>127</v>
      </c>
      <c r="C6547" s="166">
        <v>45741</v>
      </c>
      <c r="D6547">
        <v>-11275</v>
      </c>
    </row>
    <row r="6548" spans="1:4" x14ac:dyDescent="0.35">
      <c r="A6548" s="165" t="s">
        <v>126</v>
      </c>
      <c r="B6548" s="165" t="s">
        <v>127</v>
      </c>
      <c r="C6548" s="166">
        <v>45772</v>
      </c>
      <c r="D6548">
        <v>3628.25</v>
      </c>
    </row>
    <row r="6549" spans="1:4" x14ac:dyDescent="0.35">
      <c r="A6549" s="165" t="s">
        <v>126</v>
      </c>
      <c r="B6549" s="165" t="s">
        <v>127</v>
      </c>
      <c r="C6549" s="166">
        <v>45802</v>
      </c>
      <c r="D6549">
        <v>-3060.3</v>
      </c>
    </row>
    <row r="6550" spans="1:4" x14ac:dyDescent="0.35">
      <c r="A6550" s="165" t="s">
        <v>126</v>
      </c>
      <c r="B6550" s="165" t="s">
        <v>127</v>
      </c>
      <c r="C6550" s="166">
        <v>45833</v>
      </c>
      <c r="D6550">
        <v>-2040.2</v>
      </c>
    </row>
    <row r="6551" spans="1:4" x14ac:dyDescent="0.35">
      <c r="A6551" s="165" t="s">
        <v>126</v>
      </c>
      <c r="B6551" s="165" t="s">
        <v>127</v>
      </c>
      <c r="C6551" s="166">
        <v>45863</v>
      </c>
      <c r="D6551">
        <v>-6120.6</v>
      </c>
    </row>
    <row r="6552" spans="1:4" x14ac:dyDescent="0.35">
      <c r="A6552" s="165" t="s">
        <v>126</v>
      </c>
      <c r="B6552" s="165" t="s">
        <v>127</v>
      </c>
      <c r="C6552" s="166">
        <v>45894</v>
      </c>
      <c r="D6552">
        <v>-3060.3</v>
      </c>
    </row>
    <row r="6553" spans="1:4" x14ac:dyDescent="0.35">
      <c r="A6553" s="165" t="s">
        <v>126</v>
      </c>
      <c r="B6553" s="165" t="s">
        <v>127</v>
      </c>
      <c r="C6553" s="166">
        <v>45925</v>
      </c>
      <c r="D6553">
        <v>-5100.5</v>
      </c>
    </row>
    <row r="6554" spans="1:4" x14ac:dyDescent="0.35">
      <c r="A6554" s="165" t="s">
        <v>126</v>
      </c>
      <c r="B6554" s="165" t="s">
        <v>127</v>
      </c>
      <c r="C6554" s="166">
        <v>45955</v>
      </c>
      <c r="D6554">
        <v>0</v>
      </c>
    </row>
    <row r="6555" spans="1:4" x14ac:dyDescent="0.35">
      <c r="A6555" s="165" t="s">
        <v>126</v>
      </c>
      <c r="B6555" s="165" t="s">
        <v>127</v>
      </c>
      <c r="C6555" s="166">
        <v>45986</v>
      </c>
      <c r="D6555">
        <v>-4080.4</v>
      </c>
    </row>
    <row r="6556" spans="1:4" x14ac:dyDescent="0.35">
      <c r="A6556" s="165" t="s">
        <v>126</v>
      </c>
      <c r="B6556" s="165" t="s">
        <v>127</v>
      </c>
      <c r="C6556" s="166">
        <v>46016</v>
      </c>
      <c r="D6556">
        <v>-3060.3</v>
      </c>
    </row>
    <row r="6557" spans="1:4" x14ac:dyDescent="0.35">
      <c r="A6557" s="165" t="s">
        <v>126</v>
      </c>
      <c r="B6557" s="165" t="s">
        <v>127</v>
      </c>
      <c r="C6557" s="166">
        <v>45683</v>
      </c>
      <c r="D6557">
        <v>-2060.6019999999999</v>
      </c>
    </row>
    <row r="6558" spans="1:4" x14ac:dyDescent="0.35">
      <c r="A6558" s="165" t="s">
        <v>126</v>
      </c>
      <c r="B6558" s="165" t="s">
        <v>127</v>
      </c>
      <c r="C6558" s="166">
        <v>45714</v>
      </c>
      <c r="D6558">
        <v>-2060.6019999999999</v>
      </c>
    </row>
    <row r="6559" spans="1:4" x14ac:dyDescent="0.35">
      <c r="A6559" s="165" t="s">
        <v>126</v>
      </c>
      <c r="B6559" s="165" t="s">
        <v>127</v>
      </c>
      <c r="C6559" s="166">
        <v>45742</v>
      </c>
      <c r="D6559">
        <v>-4121.2039999999997</v>
      </c>
    </row>
    <row r="6560" spans="1:4" x14ac:dyDescent="0.35">
      <c r="A6560" s="165" t="s">
        <v>126</v>
      </c>
      <c r="B6560" s="165" t="s">
        <v>127</v>
      </c>
      <c r="C6560" s="166">
        <v>45773</v>
      </c>
      <c r="D6560">
        <v>-5151.5049999999992</v>
      </c>
    </row>
    <row r="6561" spans="1:4" x14ac:dyDescent="0.35">
      <c r="A6561" s="165" t="s">
        <v>126</v>
      </c>
      <c r="B6561" s="165" t="s">
        <v>127</v>
      </c>
      <c r="C6561" s="166">
        <v>45803</v>
      </c>
      <c r="D6561">
        <v>-3090.9029999999998</v>
      </c>
    </row>
    <row r="6562" spans="1:4" x14ac:dyDescent="0.35">
      <c r="A6562" s="165" t="s">
        <v>126</v>
      </c>
      <c r="B6562" s="165" t="s">
        <v>127</v>
      </c>
      <c r="C6562" s="166">
        <v>45834</v>
      </c>
      <c r="D6562">
        <v>-2060.6019999999999</v>
      </c>
    </row>
    <row r="6563" spans="1:4" x14ac:dyDescent="0.35">
      <c r="A6563" s="165" t="s">
        <v>126</v>
      </c>
      <c r="B6563" s="165" t="s">
        <v>127</v>
      </c>
      <c r="C6563" s="166">
        <v>45864</v>
      </c>
      <c r="D6563">
        <v>-6181.8059999999996</v>
      </c>
    </row>
    <row r="6564" spans="1:4" x14ac:dyDescent="0.35">
      <c r="A6564" s="165" t="s">
        <v>126</v>
      </c>
      <c r="B6564" s="165" t="s">
        <v>127</v>
      </c>
      <c r="C6564" s="166">
        <v>45895</v>
      </c>
      <c r="D6564">
        <v>-3090.9029999999998</v>
      </c>
    </row>
    <row r="6565" spans="1:4" x14ac:dyDescent="0.35">
      <c r="A6565" s="165" t="s">
        <v>126</v>
      </c>
      <c r="B6565" s="165" t="s">
        <v>127</v>
      </c>
      <c r="C6565" s="166">
        <v>45926</v>
      </c>
      <c r="D6565">
        <v>-5151.5049999999992</v>
      </c>
    </row>
    <row r="6566" spans="1:4" x14ac:dyDescent="0.35">
      <c r="A6566" s="165" t="s">
        <v>126</v>
      </c>
      <c r="B6566" s="165" t="s">
        <v>127</v>
      </c>
      <c r="C6566" s="166">
        <v>45956</v>
      </c>
      <c r="D6566">
        <v>0</v>
      </c>
    </row>
    <row r="6567" spans="1:4" x14ac:dyDescent="0.35">
      <c r="A6567" s="165" t="s">
        <v>126</v>
      </c>
      <c r="B6567" s="165" t="s">
        <v>127</v>
      </c>
      <c r="C6567" s="166">
        <v>45987</v>
      </c>
      <c r="D6567">
        <v>-4121.2039999999997</v>
      </c>
    </row>
    <row r="6568" spans="1:4" x14ac:dyDescent="0.35">
      <c r="A6568" s="165" t="s">
        <v>126</v>
      </c>
      <c r="B6568" s="165" t="s">
        <v>127</v>
      </c>
      <c r="C6568" s="166">
        <v>46017</v>
      </c>
      <c r="D6568">
        <v>-3090.9029999999998</v>
      </c>
    </row>
    <row r="6569" spans="1:4" x14ac:dyDescent="0.35">
      <c r="A6569" s="165" t="s">
        <v>126</v>
      </c>
      <c r="B6569" s="165" t="s">
        <v>127</v>
      </c>
      <c r="C6569" s="166">
        <v>45684</v>
      </c>
      <c r="D6569">
        <v>-2101.8140399999997</v>
      </c>
    </row>
    <row r="6570" spans="1:4" x14ac:dyDescent="0.35">
      <c r="A6570" s="165" t="s">
        <v>126</v>
      </c>
      <c r="B6570" s="165" t="s">
        <v>127</v>
      </c>
      <c r="C6570" s="166">
        <v>45715</v>
      </c>
      <c r="D6570">
        <v>-2060.6019999999999</v>
      </c>
    </row>
    <row r="6571" spans="1:4" x14ac:dyDescent="0.35">
      <c r="A6571" s="165" t="s">
        <v>126</v>
      </c>
      <c r="B6571" s="165" t="s">
        <v>127</v>
      </c>
      <c r="C6571" s="166">
        <v>45743</v>
      </c>
      <c r="D6571">
        <v>-4121.2039999999997</v>
      </c>
    </row>
    <row r="6572" spans="1:4" x14ac:dyDescent="0.35">
      <c r="A6572" s="165" t="s">
        <v>126</v>
      </c>
      <c r="B6572" s="165" t="s">
        <v>127</v>
      </c>
      <c r="C6572" s="166">
        <v>45774</v>
      </c>
      <c r="D6572">
        <v>-5151.5049999999992</v>
      </c>
    </row>
    <row r="6573" spans="1:4" x14ac:dyDescent="0.35">
      <c r="A6573" s="165" t="s">
        <v>126</v>
      </c>
      <c r="B6573" s="165" t="s">
        <v>127</v>
      </c>
      <c r="C6573" s="166">
        <v>45804</v>
      </c>
      <c r="D6573">
        <v>-3090.9029999999998</v>
      </c>
    </row>
    <row r="6574" spans="1:4" x14ac:dyDescent="0.35">
      <c r="A6574" s="165" t="s">
        <v>126</v>
      </c>
      <c r="B6574" s="165" t="s">
        <v>127</v>
      </c>
      <c r="C6574" s="166">
        <v>45835</v>
      </c>
      <c r="D6574">
        <v>-2060.6019999999999</v>
      </c>
    </row>
    <row r="6575" spans="1:4" x14ac:dyDescent="0.35">
      <c r="A6575" s="165" t="s">
        <v>126</v>
      </c>
      <c r="B6575" s="165" t="s">
        <v>127</v>
      </c>
      <c r="C6575" s="166">
        <v>45865</v>
      </c>
      <c r="D6575">
        <v>-6181.8059999999996</v>
      </c>
    </row>
    <row r="6576" spans="1:4" x14ac:dyDescent="0.35">
      <c r="A6576" s="165" t="s">
        <v>126</v>
      </c>
      <c r="B6576" s="165" t="s">
        <v>127</v>
      </c>
      <c r="C6576" s="166">
        <v>45896</v>
      </c>
      <c r="D6576">
        <v>-3090.9029999999998</v>
      </c>
    </row>
    <row r="6577" spans="1:4" x14ac:dyDescent="0.35">
      <c r="A6577" s="165" t="s">
        <v>126</v>
      </c>
      <c r="B6577" s="165" t="s">
        <v>127</v>
      </c>
      <c r="C6577" s="166">
        <v>45927</v>
      </c>
      <c r="D6577">
        <v>-5151.5049999999992</v>
      </c>
    </row>
    <row r="6578" spans="1:4" x14ac:dyDescent="0.35">
      <c r="A6578" s="165" t="s">
        <v>126</v>
      </c>
      <c r="B6578" s="165" t="s">
        <v>127</v>
      </c>
      <c r="C6578" s="166">
        <v>45957</v>
      </c>
      <c r="D6578">
        <v>0</v>
      </c>
    </row>
    <row r="6579" spans="1:4" x14ac:dyDescent="0.35">
      <c r="A6579" s="165" t="s">
        <v>126</v>
      </c>
      <c r="B6579" s="165" t="s">
        <v>127</v>
      </c>
      <c r="C6579" s="166">
        <v>45988</v>
      </c>
      <c r="D6579">
        <v>-4121.2039999999997</v>
      </c>
    </row>
    <row r="6580" spans="1:4" x14ac:dyDescent="0.35">
      <c r="A6580" s="165" t="s">
        <v>126</v>
      </c>
      <c r="B6580" s="165" t="s">
        <v>127</v>
      </c>
      <c r="C6580" s="166">
        <v>46018</v>
      </c>
      <c r="D6580">
        <v>-3090.9029999999998</v>
      </c>
    </row>
    <row r="6581" spans="1:4" x14ac:dyDescent="0.35">
      <c r="A6581" s="165" t="s">
        <v>128</v>
      </c>
      <c r="B6581" s="165" t="s">
        <v>129</v>
      </c>
      <c r="C6581" s="166">
        <v>45676</v>
      </c>
      <c r="D6581">
        <v>0</v>
      </c>
    </row>
    <row r="6582" spans="1:4" x14ac:dyDescent="0.35">
      <c r="A6582" s="165" t="s">
        <v>128</v>
      </c>
      <c r="B6582" s="165" t="s">
        <v>129</v>
      </c>
      <c r="C6582" s="166">
        <v>45707</v>
      </c>
      <c r="D6582">
        <v>0</v>
      </c>
    </row>
    <row r="6583" spans="1:4" x14ac:dyDescent="0.35">
      <c r="A6583" s="165" t="s">
        <v>128</v>
      </c>
      <c r="B6583" s="165" t="s">
        <v>129</v>
      </c>
      <c r="C6583" s="166">
        <v>45735</v>
      </c>
      <c r="D6583">
        <v>0</v>
      </c>
    </row>
    <row r="6584" spans="1:4" x14ac:dyDescent="0.35">
      <c r="A6584" s="165" t="s">
        <v>128</v>
      </c>
      <c r="B6584" s="165" t="s">
        <v>129</v>
      </c>
      <c r="C6584" s="166">
        <v>45766</v>
      </c>
      <c r="D6584">
        <v>0</v>
      </c>
    </row>
    <row r="6585" spans="1:4" x14ac:dyDescent="0.35">
      <c r="A6585" s="165" t="s">
        <v>128</v>
      </c>
      <c r="B6585" s="165" t="s">
        <v>129</v>
      </c>
      <c r="C6585" s="166">
        <v>45796</v>
      </c>
      <c r="D6585">
        <v>0</v>
      </c>
    </row>
    <row r="6586" spans="1:4" x14ac:dyDescent="0.35">
      <c r="A6586" s="165" t="s">
        <v>128</v>
      </c>
      <c r="B6586" s="165" t="s">
        <v>129</v>
      </c>
      <c r="C6586" s="166">
        <v>45827</v>
      </c>
      <c r="D6586">
        <v>0</v>
      </c>
    </row>
    <row r="6587" spans="1:4" x14ac:dyDescent="0.35">
      <c r="A6587" s="165" t="s">
        <v>128</v>
      </c>
      <c r="B6587" s="165" t="s">
        <v>129</v>
      </c>
      <c r="C6587" s="166">
        <v>45857</v>
      </c>
      <c r="D6587">
        <v>0</v>
      </c>
    </row>
    <row r="6588" spans="1:4" x14ac:dyDescent="0.35">
      <c r="A6588" s="165" t="s">
        <v>128</v>
      </c>
      <c r="B6588" s="165" t="s">
        <v>129</v>
      </c>
      <c r="C6588" s="166">
        <v>45888</v>
      </c>
      <c r="D6588">
        <v>0</v>
      </c>
    </row>
    <row r="6589" spans="1:4" x14ac:dyDescent="0.35">
      <c r="A6589" s="165" t="s">
        <v>128</v>
      </c>
      <c r="B6589" s="165" t="s">
        <v>129</v>
      </c>
      <c r="C6589" s="166">
        <v>45919</v>
      </c>
      <c r="D6589">
        <v>0</v>
      </c>
    </row>
    <row r="6590" spans="1:4" x14ac:dyDescent="0.35">
      <c r="A6590" s="165" t="s">
        <v>128</v>
      </c>
      <c r="B6590" s="165" t="s">
        <v>129</v>
      </c>
      <c r="C6590" s="166">
        <v>45949</v>
      </c>
      <c r="D6590">
        <v>0</v>
      </c>
    </row>
    <row r="6591" spans="1:4" x14ac:dyDescent="0.35">
      <c r="A6591" s="165" t="s">
        <v>128</v>
      </c>
      <c r="B6591" s="165" t="s">
        <v>129</v>
      </c>
      <c r="C6591" s="166">
        <v>45980</v>
      </c>
      <c r="D6591">
        <v>0</v>
      </c>
    </row>
    <row r="6592" spans="1:4" x14ac:dyDescent="0.35">
      <c r="A6592" s="165" t="s">
        <v>128</v>
      </c>
      <c r="B6592" s="165" t="s">
        <v>129</v>
      </c>
      <c r="C6592" s="166">
        <v>46010</v>
      </c>
      <c r="D6592">
        <v>0</v>
      </c>
    </row>
    <row r="6593" spans="1:4" x14ac:dyDescent="0.35">
      <c r="A6593" s="165" t="s">
        <v>128</v>
      </c>
      <c r="B6593" s="165" t="s">
        <v>129</v>
      </c>
      <c r="C6593" s="166">
        <v>45981</v>
      </c>
      <c r="D6593">
        <v>-25548.720000000001</v>
      </c>
    </row>
    <row r="6594" spans="1:4" x14ac:dyDescent="0.35">
      <c r="A6594" s="165" t="s">
        <v>128</v>
      </c>
      <c r="B6594" s="165" t="s">
        <v>129</v>
      </c>
      <c r="C6594" s="166">
        <v>46011</v>
      </c>
      <c r="D6594">
        <v>-11744.94</v>
      </c>
    </row>
    <row r="6595" spans="1:4" x14ac:dyDescent="0.35">
      <c r="A6595" s="165" t="s">
        <v>128</v>
      </c>
      <c r="B6595" s="165" t="s">
        <v>129</v>
      </c>
      <c r="C6595" s="166">
        <v>45678</v>
      </c>
      <c r="D6595">
        <v>-6599.56</v>
      </c>
    </row>
    <row r="6596" spans="1:4" x14ac:dyDescent="0.35">
      <c r="A6596" s="165" t="s">
        <v>128</v>
      </c>
      <c r="B6596" s="165" t="s">
        <v>129</v>
      </c>
      <c r="C6596" s="166">
        <v>45709</v>
      </c>
      <c r="D6596">
        <v>0</v>
      </c>
    </row>
    <row r="6597" spans="1:4" x14ac:dyDescent="0.35">
      <c r="A6597" s="165" t="s">
        <v>128</v>
      </c>
      <c r="B6597" s="165" t="s">
        <v>129</v>
      </c>
      <c r="C6597" s="166">
        <v>45737</v>
      </c>
      <c r="D6597">
        <v>0</v>
      </c>
    </row>
    <row r="6598" spans="1:4" x14ac:dyDescent="0.35">
      <c r="A6598" s="165" t="s">
        <v>128</v>
      </c>
      <c r="B6598" s="165" t="s">
        <v>129</v>
      </c>
      <c r="C6598" s="166">
        <v>45768</v>
      </c>
      <c r="D6598">
        <v>0</v>
      </c>
    </row>
    <row r="6599" spans="1:4" x14ac:dyDescent="0.35">
      <c r="A6599" s="165" t="s">
        <v>128</v>
      </c>
      <c r="B6599" s="165" t="s">
        <v>129</v>
      </c>
      <c r="C6599" s="166">
        <v>45798</v>
      </c>
      <c r="D6599">
        <v>0</v>
      </c>
    </row>
    <row r="6600" spans="1:4" x14ac:dyDescent="0.35">
      <c r="A6600" s="165" t="s">
        <v>128</v>
      </c>
      <c r="B6600" s="165" t="s">
        <v>129</v>
      </c>
      <c r="C6600" s="166">
        <v>45829</v>
      </c>
      <c r="D6600">
        <v>0</v>
      </c>
    </row>
    <row r="6601" spans="1:4" x14ac:dyDescent="0.35">
      <c r="A6601" s="165" t="s">
        <v>128</v>
      </c>
      <c r="B6601" s="165" t="s">
        <v>129</v>
      </c>
      <c r="C6601" s="166">
        <v>45859</v>
      </c>
      <c r="D6601">
        <v>0</v>
      </c>
    </row>
    <row r="6602" spans="1:4" x14ac:dyDescent="0.35">
      <c r="A6602" s="165" t="s">
        <v>128</v>
      </c>
      <c r="B6602" s="165" t="s">
        <v>129</v>
      </c>
      <c r="C6602" s="166">
        <v>45890</v>
      </c>
      <c r="D6602">
        <v>0</v>
      </c>
    </row>
    <row r="6603" spans="1:4" x14ac:dyDescent="0.35">
      <c r="A6603" s="165" t="s">
        <v>128</v>
      </c>
      <c r="B6603" s="165" t="s">
        <v>129</v>
      </c>
      <c r="C6603" s="166">
        <v>45921</v>
      </c>
      <c r="D6603">
        <v>0</v>
      </c>
    </row>
    <row r="6604" spans="1:4" x14ac:dyDescent="0.35">
      <c r="A6604" s="165" t="s">
        <v>128</v>
      </c>
      <c r="B6604" s="165" t="s">
        <v>129</v>
      </c>
      <c r="C6604" s="166">
        <v>45951</v>
      </c>
      <c r="D6604">
        <v>0</v>
      </c>
    </row>
    <row r="6605" spans="1:4" x14ac:dyDescent="0.35">
      <c r="A6605" s="165" t="s">
        <v>128</v>
      </c>
      <c r="B6605" s="165" t="s">
        <v>129</v>
      </c>
      <c r="C6605" s="166">
        <v>45991</v>
      </c>
      <c r="D6605">
        <v>0</v>
      </c>
    </row>
    <row r="6606" spans="1:4" x14ac:dyDescent="0.35">
      <c r="A6606" s="165" t="s">
        <v>128</v>
      </c>
      <c r="B6606" s="165" t="s">
        <v>129</v>
      </c>
      <c r="C6606" s="166">
        <v>46022</v>
      </c>
      <c r="D6606">
        <v>0</v>
      </c>
    </row>
    <row r="6607" spans="1:4" x14ac:dyDescent="0.35">
      <c r="A6607" s="165" t="s">
        <v>128</v>
      </c>
      <c r="B6607" s="165" t="s">
        <v>129</v>
      </c>
      <c r="C6607" s="166">
        <v>45679</v>
      </c>
      <c r="D6607">
        <v>0</v>
      </c>
    </row>
    <row r="6608" spans="1:4" x14ac:dyDescent="0.35">
      <c r="A6608" s="165" t="s">
        <v>128</v>
      </c>
      <c r="B6608" s="165" t="s">
        <v>129</v>
      </c>
      <c r="C6608" s="166">
        <v>45710</v>
      </c>
      <c r="D6608">
        <v>0</v>
      </c>
    </row>
    <row r="6609" spans="1:4" x14ac:dyDescent="0.35">
      <c r="A6609" s="165" t="s">
        <v>128</v>
      </c>
      <c r="B6609" s="165" t="s">
        <v>129</v>
      </c>
      <c r="C6609" s="166">
        <v>45738</v>
      </c>
      <c r="D6609">
        <v>0</v>
      </c>
    </row>
    <row r="6610" spans="1:4" x14ac:dyDescent="0.35">
      <c r="A6610" s="165" t="s">
        <v>128</v>
      </c>
      <c r="B6610" s="165" t="s">
        <v>129</v>
      </c>
      <c r="C6610" s="166">
        <v>45769</v>
      </c>
      <c r="D6610">
        <v>0</v>
      </c>
    </row>
    <row r="6611" spans="1:4" x14ac:dyDescent="0.35">
      <c r="A6611" s="165" t="s">
        <v>128</v>
      </c>
      <c r="B6611" s="165" t="s">
        <v>129</v>
      </c>
      <c r="C6611" s="166">
        <v>45799</v>
      </c>
      <c r="D6611">
        <v>0</v>
      </c>
    </row>
    <row r="6612" spans="1:4" x14ac:dyDescent="0.35">
      <c r="A6612" s="165" t="s">
        <v>128</v>
      </c>
      <c r="B6612" s="165" t="s">
        <v>129</v>
      </c>
      <c r="C6612" s="166">
        <v>45830</v>
      </c>
      <c r="D6612">
        <v>0</v>
      </c>
    </row>
    <row r="6613" spans="1:4" x14ac:dyDescent="0.35">
      <c r="A6613" s="165" t="s">
        <v>128</v>
      </c>
      <c r="B6613" s="165" t="s">
        <v>129</v>
      </c>
      <c r="C6613" s="166">
        <v>45860</v>
      </c>
      <c r="D6613">
        <v>0</v>
      </c>
    </row>
    <row r="6614" spans="1:4" x14ac:dyDescent="0.35">
      <c r="A6614" s="165" t="s">
        <v>128</v>
      </c>
      <c r="B6614" s="165" t="s">
        <v>129</v>
      </c>
      <c r="C6614" s="166">
        <v>45891</v>
      </c>
      <c r="D6614">
        <v>0</v>
      </c>
    </row>
    <row r="6615" spans="1:4" x14ac:dyDescent="0.35">
      <c r="A6615" s="165" t="s">
        <v>128</v>
      </c>
      <c r="B6615" s="165" t="s">
        <v>129</v>
      </c>
      <c r="C6615" s="166">
        <v>45922</v>
      </c>
      <c r="D6615">
        <v>0</v>
      </c>
    </row>
    <row r="6616" spans="1:4" x14ac:dyDescent="0.35">
      <c r="A6616" s="165" t="s">
        <v>128</v>
      </c>
      <c r="B6616" s="165" t="s">
        <v>129</v>
      </c>
      <c r="C6616" s="166">
        <v>45952</v>
      </c>
      <c r="D6616">
        <v>0</v>
      </c>
    </row>
    <row r="6617" spans="1:4" x14ac:dyDescent="0.35">
      <c r="A6617" s="165" t="s">
        <v>128</v>
      </c>
      <c r="B6617" s="165" t="s">
        <v>129</v>
      </c>
      <c r="C6617" s="166">
        <v>45983</v>
      </c>
      <c r="D6617">
        <v>0</v>
      </c>
    </row>
    <row r="6618" spans="1:4" x14ac:dyDescent="0.35">
      <c r="A6618" s="165" t="s">
        <v>128</v>
      </c>
      <c r="B6618" s="165" t="s">
        <v>129</v>
      </c>
      <c r="C6618" s="166">
        <v>46013</v>
      </c>
      <c r="D6618">
        <v>0</v>
      </c>
    </row>
    <row r="6619" spans="1:4" x14ac:dyDescent="0.35">
      <c r="A6619" s="165" t="s">
        <v>128</v>
      </c>
      <c r="B6619" s="165" t="s">
        <v>129</v>
      </c>
      <c r="C6619" s="166">
        <v>45680</v>
      </c>
      <c r="D6619">
        <v>0</v>
      </c>
    </row>
    <row r="6620" spans="1:4" x14ac:dyDescent="0.35">
      <c r="A6620" s="165" t="s">
        <v>128</v>
      </c>
      <c r="B6620" s="165" t="s">
        <v>129</v>
      </c>
      <c r="C6620" s="166">
        <v>45711</v>
      </c>
      <c r="D6620">
        <v>0</v>
      </c>
    </row>
    <row r="6621" spans="1:4" x14ac:dyDescent="0.35">
      <c r="A6621" s="165" t="s">
        <v>128</v>
      </c>
      <c r="B6621" s="165" t="s">
        <v>129</v>
      </c>
      <c r="C6621" s="166">
        <v>45739</v>
      </c>
      <c r="D6621">
        <v>0</v>
      </c>
    </row>
    <row r="6622" spans="1:4" x14ac:dyDescent="0.35">
      <c r="A6622" s="165" t="s">
        <v>128</v>
      </c>
      <c r="B6622" s="165" t="s">
        <v>129</v>
      </c>
      <c r="C6622" s="166">
        <v>45770</v>
      </c>
      <c r="D6622">
        <v>0</v>
      </c>
    </row>
    <row r="6623" spans="1:4" x14ac:dyDescent="0.35">
      <c r="A6623" s="165" t="s">
        <v>128</v>
      </c>
      <c r="B6623" s="165" t="s">
        <v>129</v>
      </c>
      <c r="C6623" s="166">
        <v>45800</v>
      </c>
      <c r="D6623">
        <v>0</v>
      </c>
    </row>
    <row r="6624" spans="1:4" x14ac:dyDescent="0.35">
      <c r="A6624" s="165" t="s">
        <v>128</v>
      </c>
      <c r="B6624" s="165" t="s">
        <v>129</v>
      </c>
      <c r="C6624" s="166">
        <v>45831</v>
      </c>
      <c r="D6624">
        <v>0</v>
      </c>
    </row>
    <row r="6625" spans="1:4" x14ac:dyDescent="0.35">
      <c r="A6625" s="165" t="s">
        <v>128</v>
      </c>
      <c r="B6625" s="165" t="s">
        <v>129</v>
      </c>
      <c r="C6625" s="166">
        <v>45861</v>
      </c>
      <c r="D6625">
        <v>0</v>
      </c>
    </row>
    <row r="6626" spans="1:4" x14ac:dyDescent="0.35">
      <c r="A6626" s="165" t="s">
        <v>128</v>
      </c>
      <c r="B6626" s="165" t="s">
        <v>129</v>
      </c>
      <c r="C6626" s="166">
        <v>45892</v>
      </c>
      <c r="D6626">
        <v>0</v>
      </c>
    </row>
    <row r="6627" spans="1:4" x14ac:dyDescent="0.35">
      <c r="A6627" s="165" t="s">
        <v>128</v>
      </c>
      <c r="B6627" s="165" t="s">
        <v>129</v>
      </c>
      <c r="C6627" s="166">
        <v>45923</v>
      </c>
      <c r="D6627">
        <v>0</v>
      </c>
    </row>
    <row r="6628" spans="1:4" x14ac:dyDescent="0.35">
      <c r="A6628" s="165" t="s">
        <v>128</v>
      </c>
      <c r="B6628" s="165" t="s">
        <v>129</v>
      </c>
      <c r="C6628" s="166">
        <v>45953</v>
      </c>
      <c r="D6628">
        <v>0</v>
      </c>
    </row>
    <row r="6629" spans="1:4" x14ac:dyDescent="0.35">
      <c r="A6629" s="165" t="s">
        <v>128</v>
      </c>
      <c r="B6629" s="165" t="s">
        <v>129</v>
      </c>
      <c r="C6629" s="166">
        <v>45984</v>
      </c>
      <c r="D6629">
        <v>0</v>
      </c>
    </row>
    <row r="6630" spans="1:4" x14ac:dyDescent="0.35">
      <c r="A6630" s="165" t="s">
        <v>128</v>
      </c>
      <c r="B6630" s="165" t="s">
        <v>129</v>
      </c>
      <c r="C6630" s="166">
        <v>46014</v>
      </c>
      <c r="D6630">
        <v>0</v>
      </c>
    </row>
    <row r="6631" spans="1:4" x14ac:dyDescent="0.35">
      <c r="A6631" s="165" t="s">
        <v>128</v>
      </c>
      <c r="B6631" s="165" t="s">
        <v>129</v>
      </c>
      <c r="C6631" s="166">
        <v>45681</v>
      </c>
      <c r="D6631">
        <v>0</v>
      </c>
    </row>
    <row r="6632" spans="1:4" x14ac:dyDescent="0.35">
      <c r="A6632" s="165" t="s">
        <v>128</v>
      </c>
      <c r="B6632" s="165" t="s">
        <v>129</v>
      </c>
      <c r="C6632" s="166">
        <v>45712</v>
      </c>
      <c r="D6632">
        <v>0</v>
      </c>
    </row>
    <row r="6633" spans="1:4" x14ac:dyDescent="0.35">
      <c r="A6633" s="165" t="s">
        <v>128</v>
      </c>
      <c r="B6633" s="165" t="s">
        <v>129</v>
      </c>
      <c r="C6633" s="166">
        <v>45740</v>
      </c>
      <c r="D6633">
        <v>0</v>
      </c>
    </row>
    <row r="6634" spans="1:4" x14ac:dyDescent="0.35">
      <c r="A6634" s="165" t="s">
        <v>128</v>
      </c>
      <c r="B6634" s="165" t="s">
        <v>129</v>
      </c>
      <c r="C6634" s="166">
        <v>45771</v>
      </c>
      <c r="D6634">
        <v>0</v>
      </c>
    </row>
    <row r="6635" spans="1:4" x14ac:dyDescent="0.35">
      <c r="A6635" s="165" t="s">
        <v>128</v>
      </c>
      <c r="B6635" s="165" t="s">
        <v>129</v>
      </c>
      <c r="C6635" s="166">
        <v>45801</v>
      </c>
      <c r="D6635">
        <v>0</v>
      </c>
    </row>
    <row r="6636" spans="1:4" x14ac:dyDescent="0.35">
      <c r="A6636" s="165" t="s">
        <v>128</v>
      </c>
      <c r="B6636" s="165" t="s">
        <v>129</v>
      </c>
      <c r="C6636" s="166">
        <v>45832</v>
      </c>
      <c r="D6636">
        <v>0</v>
      </c>
    </row>
    <row r="6637" spans="1:4" x14ac:dyDescent="0.35">
      <c r="A6637" s="165" t="s">
        <v>128</v>
      </c>
      <c r="B6637" s="165" t="s">
        <v>129</v>
      </c>
      <c r="C6637" s="166">
        <v>45862</v>
      </c>
      <c r="D6637">
        <v>0</v>
      </c>
    </row>
    <row r="6638" spans="1:4" x14ac:dyDescent="0.35">
      <c r="A6638" s="165" t="s">
        <v>128</v>
      </c>
      <c r="B6638" s="165" t="s">
        <v>129</v>
      </c>
      <c r="C6638" s="166">
        <v>45893</v>
      </c>
      <c r="D6638">
        <v>0</v>
      </c>
    </row>
    <row r="6639" spans="1:4" x14ac:dyDescent="0.35">
      <c r="A6639" s="165" t="s">
        <v>128</v>
      </c>
      <c r="B6639" s="165" t="s">
        <v>129</v>
      </c>
      <c r="C6639" s="166">
        <v>45924</v>
      </c>
      <c r="D6639">
        <v>0</v>
      </c>
    </row>
    <row r="6640" spans="1:4" x14ac:dyDescent="0.35">
      <c r="A6640" s="165" t="s">
        <v>128</v>
      </c>
      <c r="B6640" s="165" t="s">
        <v>129</v>
      </c>
      <c r="C6640" s="166">
        <v>45954</v>
      </c>
      <c r="D6640">
        <v>0</v>
      </c>
    </row>
    <row r="6641" spans="1:4" x14ac:dyDescent="0.35">
      <c r="A6641" s="165" t="s">
        <v>128</v>
      </c>
      <c r="B6641" s="165" t="s">
        <v>129</v>
      </c>
      <c r="C6641" s="166">
        <v>45985</v>
      </c>
      <c r="D6641">
        <v>0</v>
      </c>
    </row>
    <row r="6642" spans="1:4" x14ac:dyDescent="0.35">
      <c r="A6642" s="165" t="s">
        <v>128</v>
      </c>
      <c r="B6642" s="165" t="s">
        <v>129</v>
      </c>
      <c r="C6642" s="166">
        <v>46015</v>
      </c>
      <c r="D6642">
        <v>0</v>
      </c>
    </row>
    <row r="6643" spans="1:4" x14ac:dyDescent="0.35">
      <c r="A6643" s="165" t="s">
        <v>128</v>
      </c>
      <c r="B6643" s="165" t="s">
        <v>129</v>
      </c>
      <c r="C6643" s="166">
        <v>45682</v>
      </c>
      <c r="D6643">
        <v>0</v>
      </c>
    </row>
    <row r="6644" spans="1:4" x14ac:dyDescent="0.35">
      <c r="A6644" s="165" t="s">
        <v>128</v>
      </c>
      <c r="B6644" s="165" t="s">
        <v>129</v>
      </c>
      <c r="C6644" s="166">
        <v>45713</v>
      </c>
      <c r="D6644">
        <v>0</v>
      </c>
    </row>
    <row r="6645" spans="1:4" x14ac:dyDescent="0.35">
      <c r="A6645" s="165" t="s">
        <v>128</v>
      </c>
      <c r="B6645" s="165" t="s">
        <v>129</v>
      </c>
      <c r="C6645" s="166">
        <v>45741</v>
      </c>
      <c r="D6645">
        <v>0</v>
      </c>
    </row>
    <row r="6646" spans="1:4" x14ac:dyDescent="0.35">
      <c r="A6646" s="165" t="s">
        <v>128</v>
      </c>
      <c r="B6646" s="165" t="s">
        <v>129</v>
      </c>
      <c r="C6646" s="166">
        <v>45772</v>
      </c>
      <c r="D6646">
        <v>0</v>
      </c>
    </row>
    <row r="6647" spans="1:4" x14ac:dyDescent="0.35">
      <c r="A6647" s="165" t="s">
        <v>128</v>
      </c>
      <c r="B6647" s="165" t="s">
        <v>129</v>
      </c>
      <c r="C6647" s="166">
        <v>45802</v>
      </c>
      <c r="D6647">
        <v>0</v>
      </c>
    </row>
    <row r="6648" spans="1:4" x14ac:dyDescent="0.35">
      <c r="A6648" s="165" t="s">
        <v>128</v>
      </c>
      <c r="B6648" s="165" t="s">
        <v>129</v>
      </c>
      <c r="C6648" s="166">
        <v>45833</v>
      </c>
      <c r="D6648">
        <v>0</v>
      </c>
    </row>
    <row r="6649" spans="1:4" x14ac:dyDescent="0.35">
      <c r="A6649" s="165" t="s">
        <v>128</v>
      </c>
      <c r="B6649" s="165" t="s">
        <v>129</v>
      </c>
      <c r="C6649" s="166">
        <v>45863</v>
      </c>
      <c r="D6649">
        <v>0</v>
      </c>
    </row>
    <row r="6650" spans="1:4" x14ac:dyDescent="0.35">
      <c r="A6650" s="165" t="s">
        <v>128</v>
      </c>
      <c r="B6650" s="165" t="s">
        <v>129</v>
      </c>
      <c r="C6650" s="166">
        <v>45894</v>
      </c>
      <c r="D6650">
        <v>0</v>
      </c>
    </row>
    <row r="6651" spans="1:4" x14ac:dyDescent="0.35">
      <c r="A6651" s="165" t="s">
        <v>128</v>
      </c>
      <c r="B6651" s="165" t="s">
        <v>129</v>
      </c>
      <c r="C6651" s="166">
        <v>45925</v>
      </c>
      <c r="D6651">
        <v>0</v>
      </c>
    </row>
    <row r="6652" spans="1:4" x14ac:dyDescent="0.35">
      <c r="A6652" s="165" t="s">
        <v>128</v>
      </c>
      <c r="B6652" s="165" t="s">
        <v>129</v>
      </c>
      <c r="C6652" s="166">
        <v>45955</v>
      </c>
      <c r="D6652">
        <v>0</v>
      </c>
    </row>
    <row r="6653" spans="1:4" x14ac:dyDescent="0.35">
      <c r="A6653" s="165" t="s">
        <v>128</v>
      </c>
      <c r="B6653" s="165" t="s">
        <v>129</v>
      </c>
      <c r="C6653" s="166">
        <v>45986</v>
      </c>
      <c r="D6653">
        <v>0</v>
      </c>
    </row>
    <row r="6654" spans="1:4" x14ac:dyDescent="0.35">
      <c r="A6654" s="165" t="s">
        <v>128</v>
      </c>
      <c r="B6654" s="165" t="s">
        <v>129</v>
      </c>
      <c r="C6654" s="166">
        <v>46016</v>
      </c>
      <c r="D6654">
        <v>0</v>
      </c>
    </row>
    <row r="6655" spans="1:4" x14ac:dyDescent="0.35">
      <c r="A6655" s="165" t="s">
        <v>128</v>
      </c>
      <c r="B6655" s="165" t="s">
        <v>129</v>
      </c>
      <c r="C6655" s="166">
        <v>45683</v>
      </c>
      <c r="D6655">
        <v>0</v>
      </c>
    </row>
    <row r="6656" spans="1:4" x14ac:dyDescent="0.35">
      <c r="A6656" s="165" t="s">
        <v>128</v>
      </c>
      <c r="B6656" s="165" t="s">
        <v>129</v>
      </c>
      <c r="C6656" s="166">
        <v>45714</v>
      </c>
      <c r="D6656">
        <v>0</v>
      </c>
    </row>
    <row r="6657" spans="1:4" x14ac:dyDescent="0.35">
      <c r="A6657" s="165" t="s">
        <v>128</v>
      </c>
      <c r="B6657" s="165" t="s">
        <v>129</v>
      </c>
      <c r="C6657" s="166">
        <v>45742</v>
      </c>
      <c r="D6657">
        <v>0</v>
      </c>
    </row>
    <row r="6658" spans="1:4" x14ac:dyDescent="0.35">
      <c r="A6658" s="165" t="s">
        <v>128</v>
      </c>
      <c r="B6658" s="165" t="s">
        <v>129</v>
      </c>
      <c r="C6658" s="166">
        <v>45773</v>
      </c>
      <c r="D6658">
        <v>0</v>
      </c>
    </row>
    <row r="6659" spans="1:4" x14ac:dyDescent="0.35">
      <c r="A6659" s="165" t="s">
        <v>128</v>
      </c>
      <c r="B6659" s="165" t="s">
        <v>129</v>
      </c>
      <c r="C6659" s="166">
        <v>45803</v>
      </c>
      <c r="D6659">
        <v>0</v>
      </c>
    </row>
    <row r="6660" spans="1:4" x14ac:dyDescent="0.35">
      <c r="A6660" s="165" t="s">
        <v>128</v>
      </c>
      <c r="B6660" s="165" t="s">
        <v>129</v>
      </c>
      <c r="C6660" s="166">
        <v>45834</v>
      </c>
      <c r="D6660">
        <v>0</v>
      </c>
    </row>
    <row r="6661" spans="1:4" x14ac:dyDescent="0.35">
      <c r="A6661" s="165" t="s">
        <v>128</v>
      </c>
      <c r="B6661" s="165" t="s">
        <v>129</v>
      </c>
      <c r="C6661" s="166">
        <v>45864</v>
      </c>
      <c r="D6661">
        <v>0</v>
      </c>
    </row>
    <row r="6662" spans="1:4" x14ac:dyDescent="0.35">
      <c r="A6662" s="165" t="s">
        <v>128</v>
      </c>
      <c r="B6662" s="165" t="s">
        <v>129</v>
      </c>
      <c r="C6662" s="166">
        <v>45895</v>
      </c>
      <c r="D6662">
        <v>0</v>
      </c>
    </row>
    <row r="6663" spans="1:4" x14ac:dyDescent="0.35">
      <c r="A6663" s="165" t="s">
        <v>128</v>
      </c>
      <c r="B6663" s="165" t="s">
        <v>129</v>
      </c>
      <c r="C6663" s="166">
        <v>45926</v>
      </c>
      <c r="D6663">
        <v>0</v>
      </c>
    </row>
    <row r="6664" spans="1:4" x14ac:dyDescent="0.35">
      <c r="A6664" s="165" t="s">
        <v>128</v>
      </c>
      <c r="B6664" s="165" t="s">
        <v>129</v>
      </c>
      <c r="C6664" s="166">
        <v>45956</v>
      </c>
      <c r="D6664">
        <v>0</v>
      </c>
    </row>
    <row r="6665" spans="1:4" x14ac:dyDescent="0.35">
      <c r="A6665" s="165" t="s">
        <v>128</v>
      </c>
      <c r="B6665" s="165" t="s">
        <v>129</v>
      </c>
      <c r="C6665" s="166">
        <v>45987</v>
      </c>
      <c r="D6665">
        <v>0</v>
      </c>
    </row>
    <row r="6666" spans="1:4" x14ac:dyDescent="0.35">
      <c r="A6666" s="165" t="s">
        <v>128</v>
      </c>
      <c r="B6666" s="165" t="s">
        <v>129</v>
      </c>
      <c r="C6666" s="166">
        <v>46017</v>
      </c>
      <c r="D6666">
        <v>0</v>
      </c>
    </row>
    <row r="6667" spans="1:4" x14ac:dyDescent="0.35">
      <c r="A6667" s="165" t="s">
        <v>128</v>
      </c>
      <c r="B6667" s="165" t="s">
        <v>129</v>
      </c>
      <c r="C6667" s="166">
        <v>45684</v>
      </c>
      <c r="D6667">
        <v>0</v>
      </c>
    </row>
    <row r="6668" spans="1:4" x14ac:dyDescent="0.35">
      <c r="A6668" s="165" t="s">
        <v>128</v>
      </c>
      <c r="B6668" s="165" t="s">
        <v>129</v>
      </c>
      <c r="C6668" s="166">
        <v>45715</v>
      </c>
      <c r="D6668">
        <v>0</v>
      </c>
    </row>
    <row r="6669" spans="1:4" x14ac:dyDescent="0.35">
      <c r="A6669" s="165" t="s">
        <v>128</v>
      </c>
      <c r="B6669" s="165" t="s">
        <v>129</v>
      </c>
      <c r="C6669" s="166">
        <v>45743</v>
      </c>
      <c r="D6669">
        <v>0</v>
      </c>
    </row>
    <row r="6670" spans="1:4" x14ac:dyDescent="0.35">
      <c r="A6670" s="165" t="s">
        <v>128</v>
      </c>
      <c r="B6670" s="165" t="s">
        <v>129</v>
      </c>
      <c r="C6670" s="166">
        <v>45774</v>
      </c>
      <c r="D6670">
        <v>0</v>
      </c>
    </row>
    <row r="6671" spans="1:4" x14ac:dyDescent="0.35">
      <c r="A6671" s="165" t="s">
        <v>128</v>
      </c>
      <c r="B6671" s="165" t="s">
        <v>129</v>
      </c>
      <c r="C6671" s="166">
        <v>45804</v>
      </c>
      <c r="D6671">
        <v>0</v>
      </c>
    </row>
    <row r="6672" spans="1:4" x14ac:dyDescent="0.35">
      <c r="A6672" s="165" t="s">
        <v>128</v>
      </c>
      <c r="B6672" s="165" t="s">
        <v>129</v>
      </c>
      <c r="C6672" s="166">
        <v>45835</v>
      </c>
      <c r="D6672">
        <v>0</v>
      </c>
    </row>
    <row r="6673" spans="1:4" x14ac:dyDescent="0.35">
      <c r="A6673" s="165" t="s">
        <v>128</v>
      </c>
      <c r="B6673" s="165" t="s">
        <v>129</v>
      </c>
      <c r="C6673" s="166">
        <v>45865</v>
      </c>
      <c r="D6673">
        <v>0</v>
      </c>
    </row>
    <row r="6674" spans="1:4" x14ac:dyDescent="0.35">
      <c r="A6674" s="165" t="s">
        <v>128</v>
      </c>
      <c r="B6674" s="165" t="s">
        <v>129</v>
      </c>
      <c r="C6674" s="166">
        <v>45896</v>
      </c>
      <c r="D6674">
        <v>0</v>
      </c>
    </row>
    <row r="6675" spans="1:4" x14ac:dyDescent="0.35">
      <c r="A6675" s="165" t="s">
        <v>128</v>
      </c>
      <c r="B6675" s="165" t="s">
        <v>129</v>
      </c>
      <c r="C6675" s="166">
        <v>45927</v>
      </c>
      <c r="D6675">
        <v>0</v>
      </c>
    </row>
    <row r="6676" spans="1:4" x14ac:dyDescent="0.35">
      <c r="A6676" s="165" t="s">
        <v>128</v>
      </c>
      <c r="B6676" s="165" t="s">
        <v>129</v>
      </c>
      <c r="C6676" s="166">
        <v>45957</v>
      </c>
      <c r="D6676">
        <v>0</v>
      </c>
    </row>
    <row r="6677" spans="1:4" x14ac:dyDescent="0.35">
      <c r="A6677" s="165" t="s">
        <v>128</v>
      </c>
      <c r="B6677" s="165" t="s">
        <v>129</v>
      </c>
      <c r="C6677" s="166">
        <v>45988</v>
      </c>
      <c r="D6677">
        <v>0</v>
      </c>
    </row>
    <row r="6678" spans="1:4" x14ac:dyDescent="0.35">
      <c r="A6678" s="165" t="s">
        <v>128</v>
      </c>
      <c r="B6678" s="165" t="s">
        <v>129</v>
      </c>
      <c r="C6678" s="166">
        <v>46018</v>
      </c>
      <c r="D6678">
        <v>0</v>
      </c>
    </row>
    <row r="6679" spans="1:4" x14ac:dyDescent="0.35">
      <c r="A6679" s="165" t="s">
        <v>130</v>
      </c>
      <c r="B6679" s="165" t="s">
        <v>131</v>
      </c>
      <c r="C6679" s="166">
        <v>45676</v>
      </c>
      <c r="D6679">
        <v>8833.3000000000011</v>
      </c>
    </row>
    <row r="6680" spans="1:4" x14ac:dyDescent="0.35">
      <c r="A6680" s="165" t="s">
        <v>130</v>
      </c>
      <c r="B6680" s="165" t="s">
        <v>131</v>
      </c>
      <c r="C6680" s="166">
        <v>45707</v>
      </c>
      <c r="D6680">
        <v>8833.3000000000011</v>
      </c>
    </row>
    <row r="6681" spans="1:4" x14ac:dyDescent="0.35">
      <c r="A6681" s="165" t="s">
        <v>130</v>
      </c>
      <c r="B6681" s="165" t="s">
        <v>131</v>
      </c>
      <c r="C6681" s="166">
        <v>45735</v>
      </c>
      <c r="D6681">
        <v>8833.3000000000011</v>
      </c>
    </row>
    <row r="6682" spans="1:4" x14ac:dyDescent="0.35">
      <c r="A6682" s="165" t="s">
        <v>130</v>
      </c>
      <c r="B6682" s="165" t="s">
        <v>131</v>
      </c>
      <c r="C6682" s="166">
        <v>45766</v>
      </c>
      <c r="D6682">
        <v>8833.3000000000011</v>
      </c>
    </row>
    <row r="6683" spans="1:4" x14ac:dyDescent="0.35">
      <c r="A6683" s="165" t="s">
        <v>130</v>
      </c>
      <c r="B6683" s="165" t="s">
        <v>131</v>
      </c>
      <c r="C6683" s="166">
        <v>45796</v>
      </c>
      <c r="D6683">
        <v>8833.3000000000011</v>
      </c>
    </row>
    <row r="6684" spans="1:4" x14ac:dyDescent="0.35">
      <c r="A6684" s="165" t="s">
        <v>130</v>
      </c>
      <c r="B6684" s="165" t="s">
        <v>131</v>
      </c>
      <c r="C6684" s="166">
        <v>45827</v>
      </c>
      <c r="D6684">
        <v>8833.3000000000011</v>
      </c>
    </row>
    <row r="6685" spans="1:4" x14ac:dyDescent="0.35">
      <c r="A6685" s="165" t="s">
        <v>130</v>
      </c>
      <c r="B6685" s="165" t="s">
        <v>131</v>
      </c>
      <c r="C6685" s="166">
        <v>45857</v>
      </c>
      <c r="D6685">
        <v>8833.3000000000011</v>
      </c>
    </row>
    <row r="6686" spans="1:4" x14ac:dyDescent="0.35">
      <c r="A6686" s="165" t="s">
        <v>130</v>
      </c>
      <c r="B6686" s="165" t="s">
        <v>131</v>
      </c>
      <c r="C6686" s="166">
        <v>45888</v>
      </c>
      <c r="D6686">
        <v>8833.3000000000011</v>
      </c>
    </row>
    <row r="6687" spans="1:4" x14ac:dyDescent="0.35">
      <c r="A6687" s="165" t="s">
        <v>130</v>
      </c>
      <c r="B6687" s="165" t="s">
        <v>131</v>
      </c>
      <c r="C6687" s="166">
        <v>45919</v>
      </c>
      <c r="D6687">
        <v>8833.3000000000011</v>
      </c>
    </row>
    <row r="6688" spans="1:4" x14ac:dyDescent="0.35">
      <c r="A6688" s="165" t="s">
        <v>130</v>
      </c>
      <c r="B6688" s="165" t="s">
        <v>131</v>
      </c>
      <c r="C6688" s="166">
        <v>45949</v>
      </c>
      <c r="D6688">
        <v>8833.3000000000011</v>
      </c>
    </row>
    <row r="6689" spans="1:4" x14ac:dyDescent="0.35">
      <c r="A6689" s="165" t="s">
        <v>130</v>
      </c>
      <c r="B6689" s="165" t="s">
        <v>131</v>
      </c>
      <c r="C6689" s="166">
        <v>45980</v>
      </c>
      <c r="D6689">
        <v>8833.3000000000011</v>
      </c>
    </row>
    <row r="6690" spans="1:4" x14ac:dyDescent="0.35">
      <c r="A6690" s="165" t="s">
        <v>130</v>
      </c>
      <c r="B6690" s="165" t="s">
        <v>131</v>
      </c>
      <c r="C6690" s="166">
        <v>46010</v>
      </c>
      <c r="D6690">
        <v>8833.3000000000011</v>
      </c>
    </row>
    <row r="6691" spans="1:4" x14ac:dyDescent="0.35">
      <c r="A6691" s="165" t="s">
        <v>130</v>
      </c>
      <c r="B6691" s="165" t="s">
        <v>131</v>
      </c>
      <c r="C6691" s="166">
        <v>45677</v>
      </c>
      <c r="D6691">
        <v>8833.3000000000011</v>
      </c>
    </row>
    <row r="6692" spans="1:4" x14ac:dyDescent="0.35">
      <c r="A6692" s="165" t="s">
        <v>130</v>
      </c>
      <c r="B6692" s="165" t="s">
        <v>131</v>
      </c>
      <c r="C6692" s="166">
        <v>45708</v>
      </c>
      <c r="D6692">
        <v>8833.3000000000011</v>
      </c>
    </row>
    <row r="6693" spans="1:4" x14ac:dyDescent="0.35">
      <c r="A6693" s="165" t="s">
        <v>130</v>
      </c>
      <c r="B6693" s="165" t="s">
        <v>131</v>
      </c>
      <c r="C6693" s="166">
        <v>45736</v>
      </c>
      <c r="D6693">
        <v>8833.3000000000029</v>
      </c>
    </row>
    <row r="6694" spans="1:4" x14ac:dyDescent="0.35">
      <c r="A6694" s="165" t="s">
        <v>130</v>
      </c>
      <c r="B6694" s="165" t="s">
        <v>131</v>
      </c>
      <c r="C6694" s="166">
        <v>45767</v>
      </c>
      <c r="D6694">
        <v>8833.2999999999993</v>
      </c>
    </row>
    <row r="6695" spans="1:4" x14ac:dyDescent="0.35">
      <c r="A6695" s="165" t="s">
        <v>130</v>
      </c>
      <c r="B6695" s="165" t="s">
        <v>131</v>
      </c>
      <c r="C6695" s="166">
        <v>45797</v>
      </c>
      <c r="D6695">
        <v>8833.3000000000029</v>
      </c>
    </row>
    <row r="6696" spans="1:4" x14ac:dyDescent="0.35">
      <c r="A6696" s="165" t="s">
        <v>130</v>
      </c>
      <c r="B6696" s="165" t="s">
        <v>131</v>
      </c>
      <c r="C6696" s="166">
        <v>45828</v>
      </c>
      <c r="D6696">
        <v>8833.3000000000029</v>
      </c>
    </row>
    <row r="6697" spans="1:4" x14ac:dyDescent="0.35">
      <c r="A6697" s="165" t="s">
        <v>130</v>
      </c>
      <c r="B6697" s="165" t="s">
        <v>131</v>
      </c>
      <c r="C6697" s="166">
        <v>45858</v>
      </c>
      <c r="D6697">
        <v>8833.2900000000009</v>
      </c>
    </row>
    <row r="6698" spans="1:4" x14ac:dyDescent="0.35">
      <c r="A6698" s="165" t="s">
        <v>130</v>
      </c>
      <c r="B6698" s="165" t="s">
        <v>131</v>
      </c>
      <c r="C6698" s="166">
        <v>45889</v>
      </c>
      <c r="D6698">
        <v>8833.3000000000029</v>
      </c>
    </row>
    <row r="6699" spans="1:4" x14ac:dyDescent="0.35">
      <c r="A6699" s="165" t="s">
        <v>130</v>
      </c>
      <c r="B6699" s="165" t="s">
        <v>131</v>
      </c>
      <c r="C6699" s="166">
        <v>45920</v>
      </c>
      <c r="D6699">
        <v>-17666.7</v>
      </c>
    </row>
    <row r="6700" spans="1:4" x14ac:dyDescent="0.35">
      <c r="A6700" s="165" t="s">
        <v>130</v>
      </c>
      <c r="B6700" s="165" t="s">
        <v>131</v>
      </c>
      <c r="C6700" s="166">
        <v>45950</v>
      </c>
      <c r="D6700">
        <v>16840.3</v>
      </c>
    </row>
    <row r="6701" spans="1:4" x14ac:dyDescent="0.35">
      <c r="A6701" s="165" t="s">
        <v>130</v>
      </c>
      <c r="B6701" s="165" t="s">
        <v>131</v>
      </c>
      <c r="C6701" s="166">
        <v>45981</v>
      </c>
      <c r="D6701">
        <v>16667</v>
      </c>
    </row>
    <row r="6702" spans="1:4" x14ac:dyDescent="0.35">
      <c r="A6702" s="165" t="s">
        <v>130</v>
      </c>
      <c r="B6702" s="165" t="s">
        <v>131</v>
      </c>
      <c r="C6702" s="166">
        <v>46011</v>
      </c>
      <c r="D6702">
        <v>16667</v>
      </c>
    </row>
    <row r="6703" spans="1:4" x14ac:dyDescent="0.35">
      <c r="A6703" s="165" t="s">
        <v>130</v>
      </c>
      <c r="B6703" s="165" t="s">
        <v>131</v>
      </c>
      <c r="C6703" s="166">
        <v>45678</v>
      </c>
      <c r="D6703">
        <v>8833.3000000000011</v>
      </c>
    </row>
    <row r="6704" spans="1:4" x14ac:dyDescent="0.35">
      <c r="A6704" s="165" t="s">
        <v>130</v>
      </c>
      <c r="B6704" s="165" t="s">
        <v>131</v>
      </c>
      <c r="C6704" s="166">
        <v>45709</v>
      </c>
      <c r="D6704">
        <v>8833.3000000000011</v>
      </c>
    </row>
    <row r="6705" spans="1:4" x14ac:dyDescent="0.35">
      <c r="A6705" s="165" t="s">
        <v>130</v>
      </c>
      <c r="B6705" s="165" t="s">
        <v>131</v>
      </c>
      <c r="C6705" s="166">
        <v>45737</v>
      </c>
      <c r="D6705">
        <v>8833.3000000000011</v>
      </c>
    </row>
    <row r="6706" spans="1:4" x14ac:dyDescent="0.35">
      <c r="A6706" s="165" t="s">
        <v>130</v>
      </c>
      <c r="B6706" s="165" t="s">
        <v>131</v>
      </c>
      <c r="C6706" s="166">
        <v>45768</v>
      </c>
      <c r="D6706">
        <v>8833.3000000000011</v>
      </c>
    </row>
    <row r="6707" spans="1:4" x14ac:dyDescent="0.35">
      <c r="A6707" s="165" t="s">
        <v>130</v>
      </c>
      <c r="B6707" s="165" t="s">
        <v>131</v>
      </c>
      <c r="C6707" s="166">
        <v>45798</v>
      </c>
      <c r="D6707">
        <v>8833.3000000000011</v>
      </c>
    </row>
    <row r="6708" spans="1:4" x14ac:dyDescent="0.35">
      <c r="A6708" s="165" t="s">
        <v>130</v>
      </c>
      <c r="B6708" s="165" t="s">
        <v>131</v>
      </c>
      <c r="C6708" s="166">
        <v>45829</v>
      </c>
      <c r="D6708">
        <v>8833.3000000000011</v>
      </c>
    </row>
    <row r="6709" spans="1:4" x14ac:dyDescent="0.35">
      <c r="A6709" s="165" t="s">
        <v>130</v>
      </c>
      <c r="B6709" s="165" t="s">
        <v>131</v>
      </c>
      <c r="C6709" s="166">
        <v>45859</v>
      </c>
      <c r="D6709">
        <v>8833.3000000000011</v>
      </c>
    </row>
    <row r="6710" spans="1:4" x14ac:dyDescent="0.35">
      <c r="A6710" s="165" t="s">
        <v>130</v>
      </c>
      <c r="B6710" s="165" t="s">
        <v>131</v>
      </c>
      <c r="C6710" s="166">
        <v>45890</v>
      </c>
      <c r="D6710">
        <v>8832.9</v>
      </c>
    </row>
    <row r="6711" spans="1:4" x14ac:dyDescent="0.35">
      <c r="A6711" s="165" t="s">
        <v>130</v>
      </c>
      <c r="B6711" s="165" t="s">
        <v>131</v>
      </c>
      <c r="C6711" s="166">
        <v>45921</v>
      </c>
      <c r="D6711">
        <v>8833.7000000000007</v>
      </c>
    </row>
    <row r="6712" spans="1:4" x14ac:dyDescent="0.35">
      <c r="A6712" s="165" t="s">
        <v>130</v>
      </c>
      <c r="B6712" s="165" t="s">
        <v>131</v>
      </c>
      <c r="C6712" s="166">
        <v>45951</v>
      </c>
      <c r="D6712">
        <v>8833.3000000000011</v>
      </c>
    </row>
    <row r="6713" spans="1:4" x14ac:dyDescent="0.35">
      <c r="A6713" s="165" t="s">
        <v>130</v>
      </c>
      <c r="B6713" s="165" t="s">
        <v>131</v>
      </c>
      <c r="C6713" s="166">
        <v>45991</v>
      </c>
      <c r="D6713">
        <v>8833.3000000000011</v>
      </c>
    </row>
    <row r="6714" spans="1:4" x14ac:dyDescent="0.35">
      <c r="A6714" s="165" t="s">
        <v>130</v>
      </c>
      <c r="B6714" s="165" t="s">
        <v>131</v>
      </c>
      <c r="C6714" s="166">
        <v>46022</v>
      </c>
      <c r="D6714">
        <v>8833.3000000000011</v>
      </c>
    </row>
    <row r="6715" spans="1:4" x14ac:dyDescent="0.35">
      <c r="A6715" s="165" t="s">
        <v>130</v>
      </c>
      <c r="B6715" s="165" t="s">
        <v>131</v>
      </c>
      <c r="C6715" s="166">
        <v>45679</v>
      </c>
      <c r="D6715">
        <v>9761.64</v>
      </c>
    </row>
    <row r="6716" spans="1:4" x14ac:dyDescent="0.35">
      <c r="A6716" s="165" t="s">
        <v>130</v>
      </c>
      <c r="B6716" s="165" t="s">
        <v>131</v>
      </c>
      <c r="C6716" s="166">
        <v>45710</v>
      </c>
      <c r="D6716">
        <v>11465.64</v>
      </c>
    </row>
    <row r="6717" spans="1:4" x14ac:dyDescent="0.35">
      <c r="A6717" s="165" t="s">
        <v>130</v>
      </c>
      <c r="B6717" s="165" t="s">
        <v>131</v>
      </c>
      <c r="C6717" s="166">
        <v>45738</v>
      </c>
      <c r="D6717">
        <v>10787.35</v>
      </c>
    </row>
    <row r="6718" spans="1:4" x14ac:dyDescent="0.35">
      <c r="A6718" s="165" t="s">
        <v>130</v>
      </c>
      <c r="B6718" s="165" t="s">
        <v>131</v>
      </c>
      <c r="C6718" s="166">
        <v>45769</v>
      </c>
      <c r="D6718">
        <v>10787.35</v>
      </c>
    </row>
    <row r="6719" spans="1:4" x14ac:dyDescent="0.35">
      <c r="A6719" s="165" t="s">
        <v>130</v>
      </c>
      <c r="B6719" s="165" t="s">
        <v>131</v>
      </c>
      <c r="C6719" s="166">
        <v>45799</v>
      </c>
      <c r="D6719">
        <v>10787.35</v>
      </c>
    </row>
    <row r="6720" spans="1:4" x14ac:dyDescent="0.35">
      <c r="A6720" s="165" t="s">
        <v>130</v>
      </c>
      <c r="B6720" s="165" t="s">
        <v>131</v>
      </c>
      <c r="C6720" s="166">
        <v>45830</v>
      </c>
      <c r="D6720">
        <v>10787.35</v>
      </c>
    </row>
    <row r="6721" spans="1:4" x14ac:dyDescent="0.35">
      <c r="A6721" s="165" t="s">
        <v>130</v>
      </c>
      <c r="B6721" s="165" t="s">
        <v>131</v>
      </c>
      <c r="C6721" s="166">
        <v>45860</v>
      </c>
      <c r="D6721">
        <v>10787.35</v>
      </c>
    </row>
    <row r="6722" spans="1:4" x14ac:dyDescent="0.35">
      <c r="A6722" s="165" t="s">
        <v>130</v>
      </c>
      <c r="B6722" s="165" t="s">
        <v>131</v>
      </c>
      <c r="C6722" s="166">
        <v>45891</v>
      </c>
      <c r="D6722">
        <v>10787.35</v>
      </c>
    </row>
    <row r="6723" spans="1:4" x14ac:dyDescent="0.35">
      <c r="A6723" s="165" t="s">
        <v>130</v>
      </c>
      <c r="B6723" s="165" t="s">
        <v>131</v>
      </c>
      <c r="C6723" s="166">
        <v>45922</v>
      </c>
      <c r="D6723">
        <v>10787.35</v>
      </c>
    </row>
    <row r="6724" spans="1:4" x14ac:dyDescent="0.35">
      <c r="A6724" s="165" t="s">
        <v>130</v>
      </c>
      <c r="B6724" s="165" t="s">
        <v>131</v>
      </c>
      <c r="C6724" s="166">
        <v>45952</v>
      </c>
      <c r="D6724">
        <v>10787.35</v>
      </c>
    </row>
    <row r="6725" spans="1:4" x14ac:dyDescent="0.35">
      <c r="A6725" s="165" t="s">
        <v>130</v>
      </c>
      <c r="B6725" s="165" t="s">
        <v>131</v>
      </c>
      <c r="C6725" s="166">
        <v>45983</v>
      </c>
      <c r="D6725">
        <v>10417</v>
      </c>
    </row>
    <row r="6726" spans="1:4" x14ac:dyDescent="0.35">
      <c r="A6726" s="165" t="s">
        <v>130</v>
      </c>
      <c r="B6726" s="165" t="s">
        <v>131</v>
      </c>
      <c r="C6726" s="166">
        <v>46013</v>
      </c>
      <c r="D6726">
        <v>10417</v>
      </c>
    </row>
    <row r="6727" spans="1:4" x14ac:dyDescent="0.35">
      <c r="A6727" s="165" t="s">
        <v>130</v>
      </c>
      <c r="B6727" s="165" t="s">
        <v>131</v>
      </c>
      <c r="C6727" s="166">
        <v>45680</v>
      </c>
      <c r="D6727">
        <v>10303.65</v>
      </c>
    </row>
    <row r="6728" spans="1:4" x14ac:dyDescent="0.35">
      <c r="A6728" s="165" t="s">
        <v>130</v>
      </c>
      <c r="B6728" s="165" t="s">
        <v>131</v>
      </c>
      <c r="C6728" s="166">
        <v>45711</v>
      </c>
      <c r="D6728">
        <v>9826.09</v>
      </c>
    </row>
    <row r="6729" spans="1:4" x14ac:dyDescent="0.35">
      <c r="A6729" s="165" t="s">
        <v>130</v>
      </c>
      <c r="B6729" s="165" t="s">
        <v>131</v>
      </c>
      <c r="C6729" s="166">
        <v>45739</v>
      </c>
      <c r="D6729">
        <v>16541.22</v>
      </c>
    </row>
    <row r="6730" spans="1:4" x14ac:dyDescent="0.35">
      <c r="A6730" s="165" t="s">
        <v>130</v>
      </c>
      <c r="B6730" s="165" t="s">
        <v>131</v>
      </c>
      <c r="C6730" s="166">
        <v>45770</v>
      </c>
      <c r="D6730">
        <v>11287.01</v>
      </c>
    </row>
    <row r="6731" spans="1:4" x14ac:dyDescent="0.35">
      <c r="A6731" s="165" t="s">
        <v>130</v>
      </c>
      <c r="B6731" s="165" t="s">
        <v>131</v>
      </c>
      <c r="C6731" s="166">
        <v>45800</v>
      </c>
      <c r="D6731">
        <v>11124.98</v>
      </c>
    </row>
    <row r="6732" spans="1:4" x14ac:dyDescent="0.35">
      <c r="A6732" s="165" t="s">
        <v>130</v>
      </c>
      <c r="B6732" s="165" t="s">
        <v>131</v>
      </c>
      <c r="C6732" s="166">
        <v>45831</v>
      </c>
      <c r="D6732">
        <v>54627.86</v>
      </c>
    </row>
    <row r="6733" spans="1:4" x14ac:dyDescent="0.35">
      <c r="A6733" s="165" t="s">
        <v>130</v>
      </c>
      <c r="B6733" s="165" t="s">
        <v>131</v>
      </c>
      <c r="C6733" s="166">
        <v>45861</v>
      </c>
      <c r="D6733">
        <v>21170.6</v>
      </c>
    </row>
    <row r="6734" spans="1:4" x14ac:dyDescent="0.35">
      <c r="A6734" s="165" t="s">
        <v>130</v>
      </c>
      <c r="B6734" s="165" t="s">
        <v>131</v>
      </c>
      <c r="C6734" s="166">
        <v>45892</v>
      </c>
      <c r="D6734">
        <v>22183.360000000001</v>
      </c>
    </row>
    <row r="6735" spans="1:4" x14ac:dyDescent="0.35">
      <c r="A6735" s="165" t="s">
        <v>130</v>
      </c>
      <c r="B6735" s="165" t="s">
        <v>131</v>
      </c>
      <c r="C6735" s="166">
        <v>45923</v>
      </c>
      <c r="D6735">
        <v>21508.17</v>
      </c>
    </row>
    <row r="6736" spans="1:4" x14ac:dyDescent="0.35">
      <c r="A6736" s="165" t="s">
        <v>130</v>
      </c>
      <c r="B6736" s="165" t="s">
        <v>131</v>
      </c>
      <c r="C6736" s="166">
        <v>45953</v>
      </c>
      <c r="D6736">
        <v>21508.18</v>
      </c>
    </row>
    <row r="6737" spans="1:4" x14ac:dyDescent="0.35">
      <c r="A6737" s="165" t="s">
        <v>130</v>
      </c>
      <c r="B6737" s="165" t="s">
        <v>131</v>
      </c>
      <c r="C6737" s="166">
        <v>45984</v>
      </c>
      <c r="D6737">
        <v>21508.18</v>
      </c>
    </row>
    <row r="6738" spans="1:4" x14ac:dyDescent="0.35">
      <c r="A6738" s="165" t="s">
        <v>130</v>
      </c>
      <c r="B6738" s="165" t="s">
        <v>131</v>
      </c>
      <c r="C6738" s="166">
        <v>46014</v>
      </c>
      <c r="D6738">
        <v>73262</v>
      </c>
    </row>
    <row r="6739" spans="1:4" x14ac:dyDescent="0.35">
      <c r="A6739" s="165" t="s">
        <v>130</v>
      </c>
      <c r="B6739" s="165" t="s">
        <v>131</v>
      </c>
      <c r="C6739" s="166">
        <v>45681</v>
      </c>
      <c r="D6739">
        <v>21592.2</v>
      </c>
    </row>
    <row r="6740" spans="1:4" x14ac:dyDescent="0.35">
      <c r="A6740" s="165" t="s">
        <v>130</v>
      </c>
      <c r="B6740" s="165" t="s">
        <v>131</v>
      </c>
      <c r="C6740" s="166">
        <v>45712</v>
      </c>
      <c r="D6740">
        <v>21592.2</v>
      </c>
    </row>
    <row r="6741" spans="1:4" x14ac:dyDescent="0.35">
      <c r="A6741" s="165" t="s">
        <v>130</v>
      </c>
      <c r="B6741" s="165" t="s">
        <v>131</v>
      </c>
      <c r="C6741" s="166">
        <v>45740</v>
      </c>
      <c r="D6741">
        <v>21592.13</v>
      </c>
    </row>
    <row r="6742" spans="1:4" x14ac:dyDescent="0.35">
      <c r="A6742" s="165" t="s">
        <v>130</v>
      </c>
      <c r="B6742" s="165" t="s">
        <v>131</v>
      </c>
      <c r="C6742" s="166">
        <v>45771</v>
      </c>
      <c r="D6742">
        <v>21592.16</v>
      </c>
    </row>
    <row r="6743" spans="1:4" x14ac:dyDescent="0.35">
      <c r="A6743" s="165" t="s">
        <v>130</v>
      </c>
      <c r="B6743" s="165" t="s">
        <v>131</v>
      </c>
      <c r="C6743" s="166">
        <v>45801</v>
      </c>
      <c r="D6743">
        <v>21592.13</v>
      </c>
    </row>
    <row r="6744" spans="1:4" x14ac:dyDescent="0.35">
      <c r="A6744" s="165" t="s">
        <v>130</v>
      </c>
      <c r="B6744" s="165" t="s">
        <v>131</v>
      </c>
      <c r="C6744" s="166">
        <v>45832</v>
      </c>
      <c r="D6744">
        <v>21592.13</v>
      </c>
    </row>
    <row r="6745" spans="1:4" x14ac:dyDescent="0.35">
      <c r="A6745" s="165" t="s">
        <v>130</v>
      </c>
      <c r="B6745" s="165" t="s">
        <v>131</v>
      </c>
      <c r="C6745" s="166">
        <v>45862</v>
      </c>
      <c r="D6745">
        <v>21591.85</v>
      </c>
    </row>
    <row r="6746" spans="1:4" x14ac:dyDescent="0.35">
      <c r="A6746" s="165" t="s">
        <v>130</v>
      </c>
      <c r="B6746" s="165" t="s">
        <v>131</v>
      </c>
      <c r="C6746" s="166">
        <v>45893</v>
      </c>
      <c r="D6746">
        <v>21592.13</v>
      </c>
    </row>
    <row r="6747" spans="1:4" x14ac:dyDescent="0.35">
      <c r="A6747" s="165" t="s">
        <v>130</v>
      </c>
      <c r="B6747" s="165" t="s">
        <v>131</v>
      </c>
      <c r="C6747" s="166">
        <v>45924</v>
      </c>
      <c r="D6747">
        <v>21592.15</v>
      </c>
    </row>
    <row r="6748" spans="1:4" x14ac:dyDescent="0.35">
      <c r="A6748" s="165" t="s">
        <v>130</v>
      </c>
      <c r="B6748" s="165" t="s">
        <v>131</v>
      </c>
      <c r="C6748" s="166">
        <v>45954</v>
      </c>
      <c r="D6748">
        <v>21592.13</v>
      </c>
    </row>
    <row r="6749" spans="1:4" x14ac:dyDescent="0.35">
      <c r="A6749" s="165" t="s">
        <v>130</v>
      </c>
      <c r="B6749" s="165" t="s">
        <v>131</v>
      </c>
      <c r="C6749" s="166">
        <v>45985</v>
      </c>
      <c r="D6749">
        <v>21592.13</v>
      </c>
    </row>
    <row r="6750" spans="1:4" x14ac:dyDescent="0.35">
      <c r="A6750" s="165" t="s">
        <v>130</v>
      </c>
      <c r="B6750" s="165" t="s">
        <v>131</v>
      </c>
      <c r="C6750" s="166">
        <v>46015</v>
      </c>
      <c r="D6750">
        <v>21592.13</v>
      </c>
    </row>
    <row r="6751" spans="1:4" x14ac:dyDescent="0.35">
      <c r="A6751" s="165" t="s">
        <v>130</v>
      </c>
      <c r="B6751" s="165" t="s">
        <v>131</v>
      </c>
      <c r="C6751" s="166">
        <v>45682</v>
      </c>
      <c r="D6751">
        <v>21396.39</v>
      </c>
    </row>
    <row r="6752" spans="1:4" x14ac:dyDescent="0.35">
      <c r="A6752" s="165" t="s">
        <v>130</v>
      </c>
      <c r="B6752" s="165" t="s">
        <v>131</v>
      </c>
      <c r="C6752" s="166">
        <v>45713</v>
      </c>
      <c r="D6752">
        <v>21396.39</v>
      </c>
    </row>
    <row r="6753" spans="1:4" x14ac:dyDescent="0.35">
      <c r="A6753" s="165" t="s">
        <v>130</v>
      </c>
      <c r="B6753" s="165" t="s">
        <v>131</v>
      </c>
      <c r="C6753" s="166">
        <v>45741</v>
      </c>
      <c r="D6753">
        <v>21396.39</v>
      </c>
    </row>
    <row r="6754" spans="1:4" x14ac:dyDescent="0.35">
      <c r="A6754" s="165" t="s">
        <v>130</v>
      </c>
      <c r="B6754" s="165" t="s">
        <v>131</v>
      </c>
      <c r="C6754" s="166">
        <v>45772</v>
      </c>
      <c r="D6754">
        <v>21396.39</v>
      </c>
    </row>
    <row r="6755" spans="1:4" x14ac:dyDescent="0.35">
      <c r="A6755" s="165" t="s">
        <v>130</v>
      </c>
      <c r="B6755" s="165" t="s">
        <v>131</v>
      </c>
      <c r="C6755" s="166">
        <v>45802</v>
      </c>
      <c r="D6755">
        <v>20833.333333333332</v>
      </c>
    </row>
    <row r="6756" spans="1:4" x14ac:dyDescent="0.35">
      <c r="A6756" s="165" t="s">
        <v>130</v>
      </c>
      <c r="B6756" s="165" t="s">
        <v>131</v>
      </c>
      <c r="C6756" s="166">
        <v>45833</v>
      </c>
      <c r="D6756">
        <v>20833.333333333332</v>
      </c>
    </row>
    <row r="6757" spans="1:4" x14ac:dyDescent="0.35">
      <c r="A6757" s="165" t="s">
        <v>130</v>
      </c>
      <c r="B6757" s="165" t="s">
        <v>131</v>
      </c>
      <c r="C6757" s="166">
        <v>45863</v>
      </c>
      <c r="D6757">
        <v>20833.333333333332</v>
      </c>
    </row>
    <row r="6758" spans="1:4" x14ac:dyDescent="0.35">
      <c r="A6758" s="165" t="s">
        <v>130</v>
      </c>
      <c r="B6758" s="165" t="s">
        <v>131</v>
      </c>
      <c r="C6758" s="166">
        <v>45894</v>
      </c>
      <c r="D6758">
        <v>20833.333333333332</v>
      </c>
    </row>
    <row r="6759" spans="1:4" x14ac:dyDescent="0.35">
      <c r="A6759" s="165" t="s">
        <v>130</v>
      </c>
      <c r="B6759" s="165" t="s">
        <v>131</v>
      </c>
      <c r="C6759" s="166">
        <v>45925</v>
      </c>
      <c r="D6759">
        <v>20833.333333333332</v>
      </c>
    </row>
    <row r="6760" spans="1:4" x14ac:dyDescent="0.35">
      <c r="A6760" s="165" t="s">
        <v>130</v>
      </c>
      <c r="B6760" s="165" t="s">
        <v>131</v>
      </c>
      <c r="C6760" s="166">
        <v>45955</v>
      </c>
      <c r="D6760">
        <v>20833.333333333332</v>
      </c>
    </row>
    <row r="6761" spans="1:4" x14ac:dyDescent="0.35">
      <c r="A6761" s="165" t="s">
        <v>130</v>
      </c>
      <c r="B6761" s="165" t="s">
        <v>131</v>
      </c>
      <c r="C6761" s="166">
        <v>45986</v>
      </c>
      <c r="D6761">
        <v>20833.333333333332</v>
      </c>
    </row>
    <row r="6762" spans="1:4" x14ac:dyDescent="0.35">
      <c r="A6762" s="165" t="s">
        <v>130</v>
      </c>
      <c r="B6762" s="165" t="s">
        <v>131</v>
      </c>
      <c r="C6762" s="166">
        <v>46016</v>
      </c>
      <c r="D6762">
        <v>20833.333333333332</v>
      </c>
    </row>
    <row r="6763" spans="1:4" x14ac:dyDescent="0.35">
      <c r="A6763" s="165" t="s">
        <v>130</v>
      </c>
      <c r="B6763" s="165" t="s">
        <v>131</v>
      </c>
      <c r="C6763" s="166">
        <v>45683</v>
      </c>
      <c r="D6763">
        <v>20833.333333333332</v>
      </c>
    </row>
    <row r="6764" spans="1:4" x14ac:dyDescent="0.35">
      <c r="A6764" s="165" t="s">
        <v>130</v>
      </c>
      <c r="B6764" s="165" t="s">
        <v>131</v>
      </c>
      <c r="C6764" s="166">
        <v>45714</v>
      </c>
      <c r="D6764">
        <v>20833.333333333332</v>
      </c>
    </row>
    <row r="6765" spans="1:4" x14ac:dyDescent="0.35">
      <c r="A6765" s="165" t="s">
        <v>130</v>
      </c>
      <c r="B6765" s="165" t="s">
        <v>131</v>
      </c>
      <c r="C6765" s="166">
        <v>45742</v>
      </c>
      <c r="D6765">
        <v>20833.333333333332</v>
      </c>
    </row>
    <row r="6766" spans="1:4" x14ac:dyDescent="0.35">
      <c r="A6766" s="165" t="s">
        <v>130</v>
      </c>
      <c r="B6766" s="165" t="s">
        <v>131</v>
      </c>
      <c r="C6766" s="166">
        <v>45773</v>
      </c>
      <c r="D6766">
        <v>20833.333333333332</v>
      </c>
    </row>
    <row r="6767" spans="1:4" x14ac:dyDescent="0.35">
      <c r="A6767" s="165" t="s">
        <v>130</v>
      </c>
      <c r="B6767" s="165" t="s">
        <v>131</v>
      </c>
      <c r="C6767" s="166">
        <v>45803</v>
      </c>
      <c r="D6767">
        <v>20833.333333333332</v>
      </c>
    </row>
    <row r="6768" spans="1:4" x14ac:dyDescent="0.35">
      <c r="A6768" s="165" t="s">
        <v>130</v>
      </c>
      <c r="B6768" s="165" t="s">
        <v>131</v>
      </c>
      <c r="C6768" s="166">
        <v>45834</v>
      </c>
      <c r="D6768">
        <v>20833.333333333332</v>
      </c>
    </row>
    <row r="6769" spans="1:4" x14ac:dyDescent="0.35">
      <c r="A6769" s="165" t="s">
        <v>130</v>
      </c>
      <c r="B6769" s="165" t="s">
        <v>131</v>
      </c>
      <c r="C6769" s="166">
        <v>45864</v>
      </c>
      <c r="D6769">
        <v>20833.333333333332</v>
      </c>
    </row>
    <row r="6770" spans="1:4" x14ac:dyDescent="0.35">
      <c r="A6770" s="165" t="s">
        <v>130</v>
      </c>
      <c r="B6770" s="165" t="s">
        <v>131</v>
      </c>
      <c r="C6770" s="166">
        <v>45895</v>
      </c>
      <c r="D6770">
        <v>20833.333333333332</v>
      </c>
    </row>
    <row r="6771" spans="1:4" x14ac:dyDescent="0.35">
      <c r="A6771" s="165" t="s">
        <v>130</v>
      </c>
      <c r="B6771" s="165" t="s">
        <v>131</v>
      </c>
      <c r="C6771" s="166">
        <v>45926</v>
      </c>
      <c r="D6771">
        <v>20833.333333333332</v>
      </c>
    </row>
    <row r="6772" spans="1:4" x14ac:dyDescent="0.35">
      <c r="A6772" s="165" t="s">
        <v>130</v>
      </c>
      <c r="B6772" s="165" t="s">
        <v>131</v>
      </c>
      <c r="C6772" s="166">
        <v>45956</v>
      </c>
      <c r="D6772">
        <v>20833.333333333332</v>
      </c>
    </row>
    <row r="6773" spans="1:4" x14ac:dyDescent="0.35">
      <c r="A6773" s="165" t="s">
        <v>130</v>
      </c>
      <c r="B6773" s="165" t="s">
        <v>131</v>
      </c>
      <c r="C6773" s="166">
        <v>45987</v>
      </c>
      <c r="D6773">
        <v>20833.333333333332</v>
      </c>
    </row>
    <row r="6774" spans="1:4" x14ac:dyDescent="0.35">
      <c r="A6774" s="165" t="s">
        <v>130</v>
      </c>
      <c r="B6774" s="165" t="s">
        <v>131</v>
      </c>
      <c r="C6774" s="166">
        <v>46017</v>
      </c>
      <c r="D6774">
        <v>20833.333333333332</v>
      </c>
    </row>
    <row r="6775" spans="1:4" x14ac:dyDescent="0.35">
      <c r="A6775" s="165" t="s">
        <v>130</v>
      </c>
      <c r="B6775" s="165" t="s">
        <v>131</v>
      </c>
      <c r="C6775" s="166">
        <v>45684</v>
      </c>
      <c r="D6775">
        <v>20833.333333333332</v>
      </c>
    </row>
    <row r="6776" spans="1:4" x14ac:dyDescent="0.35">
      <c r="A6776" s="165" t="s">
        <v>130</v>
      </c>
      <c r="B6776" s="165" t="s">
        <v>131</v>
      </c>
      <c r="C6776" s="166">
        <v>45715</v>
      </c>
      <c r="D6776">
        <v>20833.333333333332</v>
      </c>
    </row>
    <row r="6777" spans="1:4" x14ac:dyDescent="0.35">
      <c r="A6777" s="165" t="s">
        <v>130</v>
      </c>
      <c r="B6777" s="165" t="s">
        <v>131</v>
      </c>
      <c r="C6777" s="166">
        <v>45743</v>
      </c>
      <c r="D6777">
        <v>20833.333333333332</v>
      </c>
    </row>
    <row r="6778" spans="1:4" x14ac:dyDescent="0.35">
      <c r="A6778" s="165" t="s">
        <v>130</v>
      </c>
      <c r="B6778" s="165" t="s">
        <v>131</v>
      </c>
      <c r="C6778" s="166">
        <v>45774</v>
      </c>
      <c r="D6778">
        <v>20833.333333333332</v>
      </c>
    </row>
    <row r="6779" spans="1:4" x14ac:dyDescent="0.35">
      <c r="A6779" s="165" t="s">
        <v>130</v>
      </c>
      <c r="B6779" s="165" t="s">
        <v>131</v>
      </c>
      <c r="C6779" s="166">
        <v>45804</v>
      </c>
      <c r="D6779">
        <v>20833.333333333332</v>
      </c>
    </row>
    <row r="6780" spans="1:4" x14ac:dyDescent="0.35">
      <c r="A6780" s="165" t="s">
        <v>130</v>
      </c>
      <c r="B6780" s="165" t="s">
        <v>131</v>
      </c>
      <c r="C6780" s="166">
        <v>45835</v>
      </c>
      <c r="D6780">
        <v>20833.333333333332</v>
      </c>
    </row>
    <row r="6781" spans="1:4" x14ac:dyDescent="0.35">
      <c r="A6781" s="165" t="s">
        <v>130</v>
      </c>
      <c r="B6781" s="165" t="s">
        <v>131</v>
      </c>
      <c r="C6781" s="166">
        <v>45865</v>
      </c>
      <c r="D6781">
        <v>20833.333333333332</v>
      </c>
    </row>
    <row r="6782" spans="1:4" x14ac:dyDescent="0.35">
      <c r="A6782" s="165" t="s">
        <v>130</v>
      </c>
      <c r="B6782" s="165" t="s">
        <v>131</v>
      </c>
      <c r="C6782" s="166">
        <v>45896</v>
      </c>
      <c r="D6782">
        <v>20833.333333333332</v>
      </c>
    </row>
    <row r="6783" spans="1:4" x14ac:dyDescent="0.35">
      <c r="A6783" s="165" t="s">
        <v>130</v>
      </c>
      <c r="B6783" s="165" t="s">
        <v>131</v>
      </c>
      <c r="C6783" s="166">
        <v>45927</v>
      </c>
      <c r="D6783">
        <v>20833.333333333332</v>
      </c>
    </row>
    <row r="6784" spans="1:4" x14ac:dyDescent="0.35">
      <c r="A6784" s="165" t="s">
        <v>130</v>
      </c>
      <c r="B6784" s="165" t="s">
        <v>131</v>
      </c>
      <c r="C6784" s="166">
        <v>45957</v>
      </c>
      <c r="D6784">
        <v>20833.333333333332</v>
      </c>
    </row>
    <row r="6785" spans="1:4" x14ac:dyDescent="0.35">
      <c r="A6785" s="165" t="s">
        <v>130</v>
      </c>
      <c r="B6785" s="165" t="s">
        <v>131</v>
      </c>
      <c r="C6785" s="166">
        <v>45988</v>
      </c>
      <c r="D6785">
        <v>20833.333333333332</v>
      </c>
    </row>
    <row r="6786" spans="1:4" x14ac:dyDescent="0.35">
      <c r="A6786" s="165" t="s">
        <v>130</v>
      </c>
      <c r="B6786" s="165" t="s">
        <v>131</v>
      </c>
      <c r="C6786" s="166">
        <v>46018</v>
      </c>
      <c r="D6786">
        <v>20833.333333333332</v>
      </c>
    </row>
    <row r="6787" spans="1:4" x14ac:dyDescent="0.35">
      <c r="A6787" s="165"/>
      <c r="B6787" s="165"/>
      <c r="C6787" s="166">
        <v>45861</v>
      </c>
      <c r="D6787">
        <v>0</v>
      </c>
    </row>
    <row r="6788" spans="1:4" x14ac:dyDescent="0.35">
      <c r="A6788" s="165"/>
      <c r="B6788" s="165"/>
      <c r="C6788" s="166">
        <v>45892</v>
      </c>
      <c r="D6788">
        <v>0</v>
      </c>
    </row>
    <row r="6789" spans="1:4" x14ac:dyDescent="0.35">
      <c r="A6789" s="165"/>
      <c r="B6789" s="165"/>
      <c r="C6789" s="166">
        <v>45923</v>
      </c>
      <c r="D6789">
        <v>0</v>
      </c>
    </row>
    <row r="6790" spans="1:4" x14ac:dyDescent="0.35">
      <c r="A6790" s="165"/>
      <c r="B6790" s="165"/>
      <c r="C6790" s="166">
        <v>45953</v>
      </c>
      <c r="D6790">
        <v>0</v>
      </c>
    </row>
    <row r="6791" spans="1:4" x14ac:dyDescent="0.35">
      <c r="A6791" s="165"/>
      <c r="B6791" s="165"/>
      <c r="C6791" s="166">
        <v>45984</v>
      </c>
      <c r="D6791">
        <v>0</v>
      </c>
    </row>
    <row r="6792" spans="1:4" x14ac:dyDescent="0.35">
      <c r="A6792" s="165"/>
      <c r="B6792" s="165"/>
      <c r="C6792" s="166">
        <v>46014</v>
      </c>
      <c r="D6792">
        <v>0</v>
      </c>
    </row>
    <row r="6793" spans="1:4" x14ac:dyDescent="0.35">
      <c r="A6793" s="165"/>
      <c r="B6793" s="165"/>
      <c r="C6793" s="166">
        <v>45681</v>
      </c>
      <c r="D6793">
        <v>0</v>
      </c>
    </row>
    <row r="6794" spans="1:4" x14ac:dyDescent="0.35">
      <c r="A6794" s="165"/>
      <c r="B6794" s="165"/>
      <c r="C6794" s="166">
        <v>45712</v>
      </c>
      <c r="D6794">
        <v>0</v>
      </c>
    </row>
    <row r="6795" spans="1:4" x14ac:dyDescent="0.35">
      <c r="A6795" s="165"/>
      <c r="B6795" s="165"/>
      <c r="C6795" s="166">
        <v>45740</v>
      </c>
      <c r="D6795">
        <v>0</v>
      </c>
    </row>
    <row r="6796" spans="1:4" x14ac:dyDescent="0.35">
      <c r="A6796" s="165"/>
      <c r="B6796" s="165"/>
      <c r="C6796" s="166">
        <v>45771</v>
      </c>
      <c r="D6796">
        <v>0</v>
      </c>
    </row>
    <row r="6797" spans="1:4" x14ac:dyDescent="0.35">
      <c r="A6797" s="165"/>
      <c r="B6797" s="165"/>
      <c r="C6797" s="166">
        <v>45801</v>
      </c>
      <c r="D6797">
        <v>0</v>
      </c>
    </row>
    <row r="6798" spans="1:4" x14ac:dyDescent="0.35">
      <c r="A6798" s="165"/>
      <c r="B6798" s="165"/>
      <c r="C6798" s="166">
        <v>45862</v>
      </c>
      <c r="D6798">
        <v>0</v>
      </c>
    </row>
    <row r="6799" spans="1:4" x14ac:dyDescent="0.35">
      <c r="A6799" s="165"/>
      <c r="B6799" s="165"/>
      <c r="C6799" s="166">
        <v>45893</v>
      </c>
      <c r="D6799">
        <v>0</v>
      </c>
    </row>
    <row r="6800" spans="1:4" x14ac:dyDescent="0.35">
      <c r="A6800" s="165"/>
      <c r="B6800" s="165"/>
      <c r="C6800" s="166">
        <v>45924</v>
      </c>
      <c r="D6800">
        <v>0</v>
      </c>
    </row>
    <row r="6801" spans="1:4" x14ac:dyDescent="0.35">
      <c r="A6801" s="165"/>
      <c r="B6801" s="165"/>
      <c r="C6801" s="166">
        <v>45954</v>
      </c>
      <c r="D6801">
        <v>0</v>
      </c>
    </row>
    <row r="6802" spans="1:4" x14ac:dyDescent="0.35">
      <c r="A6802" s="165"/>
      <c r="B6802" s="165"/>
      <c r="C6802" s="166">
        <v>45985</v>
      </c>
      <c r="D6802">
        <v>0</v>
      </c>
    </row>
    <row r="6803" spans="1:4" x14ac:dyDescent="0.35">
      <c r="A6803" s="165"/>
      <c r="B6803" s="165"/>
      <c r="C6803" s="166">
        <v>46015</v>
      </c>
      <c r="D6803">
        <v>0</v>
      </c>
    </row>
    <row r="6804" spans="1:4" x14ac:dyDescent="0.35">
      <c r="A6804" s="165"/>
      <c r="B6804" s="165"/>
      <c r="C6804" s="166">
        <v>45682</v>
      </c>
      <c r="D6804">
        <v>0</v>
      </c>
    </row>
    <row r="6805" spans="1:4" x14ac:dyDescent="0.35">
      <c r="A6805" s="165"/>
      <c r="B6805" s="165"/>
      <c r="C6805" s="166">
        <v>45713</v>
      </c>
      <c r="D6805">
        <v>0</v>
      </c>
    </row>
    <row r="6806" spans="1:4" x14ac:dyDescent="0.35">
      <c r="A6806" s="165"/>
      <c r="B6806" s="165"/>
      <c r="C6806" s="166">
        <v>45741</v>
      </c>
      <c r="D6806">
        <v>0</v>
      </c>
    </row>
    <row r="6807" spans="1:4" x14ac:dyDescent="0.35">
      <c r="A6807" s="165"/>
      <c r="B6807" s="165"/>
      <c r="C6807" s="166">
        <v>45772</v>
      </c>
      <c r="D6807">
        <v>0</v>
      </c>
    </row>
    <row r="6808" spans="1:4" x14ac:dyDescent="0.35">
      <c r="A6808" s="165"/>
      <c r="B6808" s="165"/>
      <c r="C6808" s="166">
        <v>45802</v>
      </c>
      <c r="D6808">
        <v>0</v>
      </c>
    </row>
    <row r="6809" spans="1:4" x14ac:dyDescent="0.35">
      <c r="A6809" s="165"/>
      <c r="B6809" s="165"/>
      <c r="C6809" s="166">
        <v>45833</v>
      </c>
      <c r="D6809">
        <v>0</v>
      </c>
    </row>
    <row r="6810" spans="1:4" x14ac:dyDescent="0.35">
      <c r="A6810" s="165"/>
      <c r="B6810" s="165"/>
      <c r="C6810" s="166">
        <v>45863</v>
      </c>
      <c r="D6810">
        <v>0</v>
      </c>
    </row>
    <row r="6811" spans="1:4" x14ac:dyDescent="0.35">
      <c r="A6811" s="165"/>
      <c r="B6811" s="165"/>
      <c r="C6811" s="166">
        <v>45894</v>
      </c>
      <c r="D6811">
        <v>0</v>
      </c>
    </row>
    <row r="6812" spans="1:4" x14ac:dyDescent="0.35">
      <c r="A6812" s="165"/>
      <c r="B6812" s="165"/>
      <c r="C6812" s="166">
        <v>45925</v>
      </c>
      <c r="D6812">
        <v>0</v>
      </c>
    </row>
    <row r="6813" spans="1:4" x14ac:dyDescent="0.35">
      <c r="A6813" s="165"/>
      <c r="B6813" s="165"/>
      <c r="C6813" s="166">
        <v>45955</v>
      </c>
      <c r="D6813">
        <v>0</v>
      </c>
    </row>
    <row r="6814" spans="1:4" x14ac:dyDescent="0.35">
      <c r="A6814" s="165"/>
      <c r="B6814" s="165"/>
      <c r="C6814" s="166">
        <v>45986</v>
      </c>
      <c r="D6814">
        <v>0</v>
      </c>
    </row>
    <row r="6815" spans="1:4" x14ac:dyDescent="0.35">
      <c r="A6815" s="165"/>
      <c r="B6815" s="165"/>
      <c r="C6815" s="166">
        <v>46016</v>
      </c>
      <c r="D6815">
        <v>0</v>
      </c>
    </row>
    <row r="6816" spans="1:4" x14ac:dyDescent="0.35">
      <c r="A6816" s="165"/>
      <c r="B6816" s="165"/>
      <c r="C6816" s="166">
        <v>45683</v>
      </c>
      <c r="D6816">
        <v>0</v>
      </c>
    </row>
    <row r="6817" spans="1:4" x14ac:dyDescent="0.35">
      <c r="A6817" s="165"/>
      <c r="B6817" s="165"/>
      <c r="C6817" s="166">
        <v>45714</v>
      </c>
      <c r="D6817">
        <v>0</v>
      </c>
    </row>
    <row r="6818" spans="1:4" x14ac:dyDescent="0.35">
      <c r="A6818" s="165"/>
      <c r="B6818" s="165"/>
      <c r="C6818" s="166">
        <v>45742</v>
      </c>
      <c r="D6818">
        <v>0</v>
      </c>
    </row>
    <row r="6819" spans="1:4" x14ac:dyDescent="0.35">
      <c r="A6819" s="165"/>
      <c r="B6819" s="165"/>
      <c r="C6819" s="166">
        <v>45773</v>
      </c>
      <c r="D6819">
        <v>0</v>
      </c>
    </row>
    <row r="6820" spans="1:4" x14ac:dyDescent="0.35">
      <c r="A6820" s="165"/>
      <c r="B6820" s="165"/>
      <c r="C6820" s="166">
        <v>45803</v>
      </c>
      <c r="D6820">
        <v>0</v>
      </c>
    </row>
    <row r="6821" spans="1:4" x14ac:dyDescent="0.35">
      <c r="A6821" s="165"/>
      <c r="B6821" s="165"/>
      <c r="C6821" s="166">
        <v>45834</v>
      </c>
      <c r="D6821">
        <v>0</v>
      </c>
    </row>
    <row r="6822" spans="1:4" x14ac:dyDescent="0.35">
      <c r="A6822" s="165"/>
      <c r="B6822" s="165"/>
      <c r="C6822" s="166">
        <v>45864</v>
      </c>
      <c r="D6822">
        <v>0</v>
      </c>
    </row>
    <row r="6823" spans="1:4" x14ac:dyDescent="0.35">
      <c r="A6823" s="165"/>
      <c r="B6823" s="165"/>
      <c r="C6823" s="166">
        <v>45895</v>
      </c>
      <c r="D6823">
        <v>0</v>
      </c>
    </row>
    <row r="6824" spans="1:4" x14ac:dyDescent="0.35">
      <c r="A6824" s="165"/>
      <c r="B6824" s="165"/>
      <c r="C6824" s="166">
        <v>45926</v>
      </c>
      <c r="D6824">
        <v>0</v>
      </c>
    </row>
    <row r="6825" spans="1:4" x14ac:dyDescent="0.35">
      <c r="A6825" s="165"/>
      <c r="B6825" s="165"/>
      <c r="C6825" s="166">
        <v>45956</v>
      </c>
      <c r="D6825">
        <v>0</v>
      </c>
    </row>
    <row r="6826" spans="1:4" x14ac:dyDescent="0.35">
      <c r="A6826" s="165"/>
      <c r="B6826" s="165"/>
      <c r="C6826" s="166">
        <v>45987</v>
      </c>
      <c r="D6826">
        <v>0</v>
      </c>
    </row>
    <row r="6827" spans="1:4" x14ac:dyDescent="0.35">
      <c r="A6827" s="165"/>
      <c r="B6827" s="165"/>
      <c r="C6827" s="166">
        <v>46017</v>
      </c>
      <c r="D6827">
        <v>0</v>
      </c>
    </row>
    <row r="6828" spans="1:4" x14ac:dyDescent="0.35">
      <c r="A6828" s="165"/>
      <c r="B6828" s="165"/>
      <c r="C6828" s="166">
        <v>45684</v>
      </c>
      <c r="D6828">
        <v>0</v>
      </c>
    </row>
    <row r="6829" spans="1:4" x14ac:dyDescent="0.35">
      <c r="A6829" s="165"/>
      <c r="B6829" s="165"/>
      <c r="C6829" s="166">
        <v>45715</v>
      </c>
      <c r="D6829">
        <v>0</v>
      </c>
    </row>
    <row r="6830" spans="1:4" x14ac:dyDescent="0.35">
      <c r="A6830" s="165"/>
      <c r="B6830" s="165"/>
      <c r="C6830" s="166">
        <v>45743</v>
      </c>
      <c r="D6830">
        <v>0</v>
      </c>
    </row>
    <row r="6831" spans="1:4" x14ac:dyDescent="0.35">
      <c r="A6831" s="165"/>
      <c r="B6831" s="165"/>
      <c r="C6831" s="166">
        <v>45774</v>
      </c>
      <c r="D6831">
        <v>0</v>
      </c>
    </row>
    <row r="6832" spans="1:4" x14ac:dyDescent="0.35">
      <c r="A6832" s="165"/>
      <c r="B6832" s="165"/>
      <c r="C6832" s="166">
        <v>45804</v>
      </c>
      <c r="D6832">
        <v>0</v>
      </c>
    </row>
    <row r="6833" spans="1:4" x14ac:dyDescent="0.35">
      <c r="A6833" s="165"/>
      <c r="B6833" s="165"/>
      <c r="C6833" s="166">
        <v>45835</v>
      </c>
      <c r="D6833">
        <v>0</v>
      </c>
    </row>
    <row r="6834" spans="1:4" x14ac:dyDescent="0.35">
      <c r="A6834" s="165"/>
      <c r="B6834" s="165"/>
      <c r="C6834" s="166">
        <v>45865</v>
      </c>
      <c r="D6834">
        <v>0</v>
      </c>
    </row>
    <row r="6835" spans="1:4" x14ac:dyDescent="0.35">
      <c r="A6835" s="165"/>
      <c r="B6835" s="165"/>
      <c r="C6835" s="166">
        <v>45896</v>
      </c>
      <c r="D6835">
        <v>0</v>
      </c>
    </row>
    <row r="6836" spans="1:4" x14ac:dyDescent="0.35">
      <c r="A6836" s="165"/>
      <c r="B6836" s="165"/>
      <c r="C6836" s="166">
        <v>45927</v>
      </c>
      <c r="D6836">
        <v>0</v>
      </c>
    </row>
    <row r="6837" spans="1:4" x14ac:dyDescent="0.35">
      <c r="A6837" s="165"/>
      <c r="B6837" s="165"/>
      <c r="C6837" s="166">
        <v>45957</v>
      </c>
      <c r="D6837">
        <v>0</v>
      </c>
    </row>
    <row r="6838" spans="1:4" x14ac:dyDescent="0.35">
      <c r="A6838" s="165"/>
      <c r="B6838" s="165"/>
      <c r="C6838" s="166">
        <v>45988</v>
      </c>
      <c r="D6838">
        <v>0</v>
      </c>
    </row>
    <row r="6839" spans="1:4" x14ac:dyDescent="0.35">
      <c r="A6839" s="165"/>
      <c r="B6839" s="165"/>
      <c r="C6839" s="166">
        <v>46018</v>
      </c>
      <c r="D6839">
        <v>0</v>
      </c>
    </row>
    <row r="6840" spans="1:4" x14ac:dyDescent="0.35">
      <c r="A6840" s="165" t="s">
        <v>132</v>
      </c>
      <c r="B6840" s="165" t="s">
        <v>133</v>
      </c>
      <c r="C6840" s="166">
        <v>45770</v>
      </c>
      <c r="D6840">
        <v>-286.45</v>
      </c>
    </row>
    <row r="6841" spans="1:4" x14ac:dyDescent="0.35">
      <c r="A6841" s="165" t="s">
        <v>132</v>
      </c>
      <c r="B6841" s="165" t="s">
        <v>133</v>
      </c>
      <c r="C6841" s="166">
        <v>45800</v>
      </c>
      <c r="D6841">
        <v>0</v>
      </c>
    </row>
    <row r="6842" spans="1:4" x14ac:dyDescent="0.35">
      <c r="A6842" s="165" t="s">
        <v>132</v>
      </c>
      <c r="B6842" s="165" t="s">
        <v>133</v>
      </c>
      <c r="C6842" s="166">
        <v>45831</v>
      </c>
      <c r="D6842">
        <v>0</v>
      </c>
    </row>
    <row r="6843" spans="1:4" x14ac:dyDescent="0.35">
      <c r="A6843" s="165" t="s">
        <v>132</v>
      </c>
      <c r="B6843" s="165" t="s">
        <v>133</v>
      </c>
      <c r="C6843" s="166">
        <v>45861</v>
      </c>
      <c r="D6843">
        <v>0</v>
      </c>
    </row>
    <row r="6844" spans="1:4" x14ac:dyDescent="0.35">
      <c r="A6844" s="165" t="s">
        <v>132</v>
      </c>
      <c r="B6844" s="165" t="s">
        <v>133</v>
      </c>
      <c r="C6844" s="166">
        <v>45892</v>
      </c>
      <c r="D6844">
        <v>0</v>
      </c>
    </row>
    <row r="6845" spans="1:4" x14ac:dyDescent="0.35">
      <c r="A6845" s="165" t="s">
        <v>132</v>
      </c>
      <c r="B6845" s="165" t="s">
        <v>133</v>
      </c>
      <c r="C6845" s="166">
        <v>45923</v>
      </c>
      <c r="D6845">
        <v>0</v>
      </c>
    </row>
    <row r="6846" spans="1:4" x14ac:dyDescent="0.35">
      <c r="A6846" s="165" t="s">
        <v>132</v>
      </c>
      <c r="B6846" s="165" t="s">
        <v>133</v>
      </c>
      <c r="C6846" s="166">
        <v>45953</v>
      </c>
      <c r="D6846">
        <v>0</v>
      </c>
    </row>
    <row r="6847" spans="1:4" x14ac:dyDescent="0.35">
      <c r="A6847" s="165" t="s">
        <v>132</v>
      </c>
      <c r="B6847" s="165" t="s">
        <v>133</v>
      </c>
      <c r="C6847" s="166">
        <v>45984</v>
      </c>
      <c r="D6847">
        <v>0</v>
      </c>
    </row>
    <row r="6848" spans="1:4" x14ac:dyDescent="0.35">
      <c r="A6848" s="165" t="s">
        <v>132</v>
      </c>
      <c r="B6848" s="165" t="s">
        <v>133</v>
      </c>
      <c r="C6848" s="166">
        <v>46014</v>
      </c>
      <c r="D6848">
        <v>0</v>
      </c>
    </row>
    <row r="6849" spans="1:4" x14ac:dyDescent="0.35">
      <c r="A6849" s="165" t="s">
        <v>132</v>
      </c>
      <c r="B6849" s="165" t="s">
        <v>133</v>
      </c>
      <c r="C6849" s="166">
        <v>45681</v>
      </c>
      <c r="D6849">
        <v>0</v>
      </c>
    </row>
    <row r="6850" spans="1:4" x14ac:dyDescent="0.35">
      <c r="A6850" s="165" t="s">
        <v>132</v>
      </c>
      <c r="B6850" s="165" t="s">
        <v>133</v>
      </c>
      <c r="C6850" s="166">
        <v>45712</v>
      </c>
      <c r="D6850">
        <v>0</v>
      </c>
    </row>
    <row r="6851" spans="1:4" x14ac:dyDescent="0.35">
      <c r="A6851" s="165" t="s">
        <v>132</v>
      </c>
      <c r="B6851" s="165" t="s">
        <v>133</v>
      </c>
      <c r="C6851" s="166">
        <v>45740</v>
      </c>
      <c r="D6851">
        <v>0</v>
      </c>
    </row>
    <row r="6852" spans="1:4" x14ac:dyDescent="0.35">
      <c r="A6852" s="165" t="s">
        <v>132</v>
      </c>
      <c r="B6852" s="165" t="s">
        <v>133</v>
      </c>
      <c r="C6852" s="166">
        <v>45771</v>
      </c>
      <c r="D6852">
        <v>0</v>
      </c>
    </row>
    <row r="6853" spans="1:4" x14ac:dyDescent="0.35">
      <c r="A6853" s="165" t="s">
        <v>132</v>
      </c>
      <c r="B6853" s="165" t="s">
        <v>133</v>
      </c>
      <c r="C6853" s="166">
        <v>45801</v>
      </c>
      <c r="D6853">
        <v>0</v>
      </c>
    </row>
    <row r="6854" spans="1:4" x14ac:dyDescent="0.35">
      <c r="A6854" s="165" t="s">
        <v>132</v>
      </c>
      <c r="B6854" s="165" t="s">
        <v>133</v>
      </c>
      <c r="C6854" s="166">
        <v>45832</v>
      </c>
      <c r="D6854">
        <v>0</v>
      </c>
    </row>
    <row r="6855" spans="1:4" x14ac:dyDescent="0.35">
      <c r="A6855" s="165" t="s">
        <v>132</v>
      </c>
      <c r="B6855" s="165" t="s">
        <v>133</v>
      </c>
      <c r="C6855" s="166">
        <v>45862</v>
      </c>
      <c r="D6855">
        <v>0</v>
      </c>
    </row>
    <row r="6856" spans="1:4" x14ac:dyDescent="0.35">
      <c r="A6856" s="165" t="s">
        <v>132</v>
      </c>
      <c r="B6856" s="165" t="s">
        <v>133</v>
      </c>
      <c r="C6856" s="166">
        <v>45893</v>
      </c>
      <c r="D6856">
        <v>0</v>
      </c>
    </row>
    <row r="6857" spans="1:4" x14ac:dyDescent="0.35">
      <c r="A6857" s="165" t="s">
        <v>132</v>
      </c>
      <c r="B6857" s="165" t="s">
        <v>133</v>
      </c>
      <c r="C6857" s="166">
        <v>45924</v>
      </c>
      <c r="D6857">
        <v>0</v>
      </c>
    </row>
    <row r="6858" spans="1:4" x14ac:dyDescent="0.35">
      <c r="A6858" s="165" t="s">
        <v>132</v>
      </c>
      <c r="B6858" s="165" t="s">
        <v>133</v>
      </c>
      <c r="C6858" s="166">
        <v>45954</v>
      </c>
      <c r="D6858">
        <v>0</v>
      </c>
    </row>
    <row r="6859" spans="1:4" x14ac:dyDescent="0.35">
      <c r="A6859" s="165" t="s">
        <v>132</v>
      </c>
      <c r="B6859" s="165" t="s">
        <v>133</v>
      </c>
      <c r="C6859" s="166">
        <v>45985</v>
      </c>
      <c r="D6859">
        <v>0</v>
      </c>
    </row>
    <row r="6860" spans="1:4" x14ac:dyDescent="0.35">
      <c r="A6860" s="165" t="s">
        <v>132</v>
      </c>
      <c r="B6860" s="165" t="s">
        <v>133</v>
      </c>
      <c r="C6860" s="166">
        <v>46015</v>
      </c>
      <c r="D6860">
        <v>0</v>
      </c>
    </row>
    <row r="6861" spans="1:4" x14ac:dyDescent="0.35">
      <c r="A6861" s="165" t="s">
        <v>132</v>
      </c>
      <c r="B6861" s="165" t="s">
        <v>133</v>
      </c>
      <c r="C6861" s="166">
        <v>45682</v>
      </c>
      <c r="D6861">
        <v>0</v>
      </c>
    </row>
    <row r="6862" spans="1:4" x14ac:dyDescent="0.35">
      <c r="A6862" s="165" t="s">
        <v>132</v>
      </c>
      <c r="B6862" s="165" t="s">
        <v>133</v>
      </c>
      <c r="C6862" s="166">
        <v>45713</v>
      </c>
      <c r="D6862">
        <v>0</v>
      </c>
    </row>
    <row r="6863" spans="1:4" x14ac:dyDescent="0.35">
      <c r="A6863" s="165" t="s">
        <v>132</v>
      </c>
      <c r="B6863" s="165" t="s">
        <v>133</v>
      </c>
      <c r="C6863" s="166">
        <v>45741</v>
      </c>
      <c r="D6863">
        <v>0</v>
      </c>
    </row>
    <row r="6864" spans="1:4" x14ac:dyDescent="0.35">
      <c r="A6864" s="165" t="s">
        <v>132</v>
      </c>
      <c r="B6864" s="165" t="s">
        <v>133</v>
      </c>
      <c r="C6864" s="166">
        <v>45772</v>
      </c>
      <c r="D6864">
        <v>0</v>
      </c>
    </row>
    <row r="6865" spans="1:4" x14ac:dyDescent="0.35">
      <c r="A6865" s="165" t="s">
        <v>132</v>
      </c>
      <c r="B6865" s="165" t="s">
        <v>133</v>
      </c>
      <c r="C6865" s="166">
        <v>45802</v>
      </c>
      <c r="D6865">
        <v>0</v>
      </c>
    </row>
    <row r="6866" spans="1:4" x14ac:dyDescent="0.35">
      <c r="A6866" s="165" t="s">
        <v>132</v>
      </c>
      <c r="B6866" s="165" t="s">
        <v>133</v>
      </c>
      <c r="C6866" s="166">
        <v>45833</v>
      </c>
      <c r="D6866">
        <v>0</v>
      </c>
    </row>
    <row r="6867" spans="1:4" x14ac:dyDescent="0.35">
      <c r="A6867" s="165" t="s">
        <v>132</v>
      </c>
      <c r="B6867" s="165" t="s">
        <v>133</v>
      </c>
      <c r="C6867" s="166">
        <v>45863</v>
      </c>
      <c r="D6867">
        <v>0</v>
      </c>
    </row>
    <row r="6868" spans="1:4" x14ac:dyDescent="0.35">
      <c r="A6868" s="165" t="s">
        <v>132</v>
      </c>
      <c r="B6868" s="165" t="s">
        <v>133</v>
      </c>
      <c r="C6868" s="166">
        <v>45894</v>
      </c>
      <c r="D6868">
        <v>0</v>
      </c>
    </row>
    <row r="6869" spans="1:4" x14ac:dyDescent="0.35">
      <c r="A6869" s="165" t="s">
        <v>132</v>
      </c>
      <c r="B6869" s="165" t="s">
        <v>133</v>
      </c>
      <c r="C6869" s="166">
        <v>45925</v>
      </c>
      <c r="D6869">
        <v>0</v>
      </c>
    </row>
    <row r="6870" spans="1:4" x14ac:dyDescent="0.35">
      <c r="A6870" s="165" t="s">
        <v>132</v>
      </c>
      <c r="B6870" s="165" t="s">
        <v>133</v>
      </c>
      <c r="C6870" s="166">
        <v>45955</v>
      </c>
      <c r="D6870">
        <v>0</v>
      </c>
    </row>
    <row r="6871" spans="1:4" x14ac:dyDescent="0.35">
      <c r="A6871" s="165" t="s">
        <v>132</v>
      </c>
      <c r="B6871" s="165" t="s">
        <v>133</v>
      </c>
      <c r="C6871" s="166">
        <v>45986</v>
      </c>
      <c r="D6871">
        <v>0</v>
      </c>
    </row>
    <row r="6872" spans="1:4" x14ac:dyDescent="0.35">
      <c r="A6872" s="165" t="s">
        <v>132</v>
      </c>
      <c r="B6872" s="165" t="s">
        <v>133</v>
      </c>
      <c r="C6872" s="166">
        <v>46016</v>
      </c>
      <c r="D6872">
        <v>0</v>
      </c>
    </row>
    <row r="6873" spans="1:4" x14ac:dyDescent="0.35">
      <c r="A6873" s="165" t="s">
        <v>132</v>
      </c>
      <c r="B6873" s="165" t="s">
        <v>133</v>
      </c>
      <c r="C6873" s="166">
        <v>45683</v>
      </c>
      <c r="D6873">
        <v>0</v>
      </c>
    </row>
    <row r="6874" spans="1:4" x14ac:dyDescent="0.35">
      <c r="A6874" s="165" t="s">
        <v>132</v>
      </c>
      <c r="B6874" s="165" t="s">
        <v>133</v>
      </c>
      <c r="C6874" s="166">
        <v>45714</v>
      </c>
      <c r="D6874">
        <v>0</v>
      </c>
    </row>
    <row r="6875" spans="1:4" x14ac:dyDescent="0.35">
      <c r="A6875" s="165" t="s">
        <v>132</v>
      </c>
      <c r="B6875" s="165" t="s">
        <v>133</v>
      </c>
      <c r="C6875" s="166">
        <v>45742</v>
      </c>
      <c r="D6875">
        <v>0</v>
      </c>
    </row>
    <row r="6876" spans="1:4" x14ac:dyDescent="0.35">
      <c r="A6876" s="165" t="s">
        <v>132</v>
      </c>
      <c r="B6876" s="165" t="s">
        <v>133</v>
      </c>
      <c r="C6876" s="166">
        <v>45773</v>
      </c>
      <c r="D6876">
        <v>0</v>
      </c>
    </row>
    <row r="6877" spans="1:4" x14ac:dyDescent="0.35">
      <c r="A6877" s="165" t="s">
        <v>132</v>
      </c>
      <c r="B6877" s="165" t="s">
        <v>133</v>
      </c>
      <c r="C6877" s="166">
        <v>45803</v>
      </c>
      <c r="D6877">
        <v>0</v>
      </c>
    </row>
    <row r="6878" spans="1:4" x14ac:dyDescent="0.35">
      <c r="A6878" s="165" t="s">
        <v>132</v>
      </c>
      <c r="B6878" s="165" t="s">
        <v>133</v>
      </c>
      <c r="C6878" s="166">
        <v>45834</v>
      </c>
      <c r="D6878">
        <v>0</v>
      </c>
    </row>
    <row r="6879" spans="1:4" x14ac:dyDescent="0.35">
      <c r="A6879" s="165" t="s">
        <v>132</v>
      </c>
      <c r="B6879" s="165" t="s">
        <v>133</v>
      </c>
      <c r="C6879" s="166">
        <v>45864</v>
      </c>
      <c r="D6879">
        <v>0</v>
      </c>
    </row>
    <row r="6880" spans="1:4" x14ac:dyDescent="0.35">
      <c r="A6880" s="165" t="s">
        <v>132</v>
      </c>
      <c r="B6880" s="165" t="s">
        <v>133</v>
      </c>
      <c r="C6880" s="166">
        <v>45895</v>
      </c>
      <c r="D6880">
        <v>0</v>
      </c>
    </row>
    <row r="6881" spans="1:4" x14ac:dyDescent="0.35">
      <c r="A6881" s="165" t="s">
        <v>132</v>
      </c>
      <c r="B6881" s="165" t="s">
        <v>133</v>
      </c>
      <c r="C6881" s="166">
        <v>45926</v>
      </c>
      <c r="D6881">
        <v>0</v>
      </c>
    </row>
    <row r="6882" spans="1:4" x14ac:dyDescent="0.35">
      <c r="A6882" s="165" t="s">
        <v>132</v>
      </c>
      <c r="B6882" s="165" t="s">
        <v>133</v>
      </c>
      <c r="C6882" s="166">
        <v>45956</v>
      </c>
      <c r="D6882">
        <v>0</v>
      </c>
    </row>
    <row r="6883" spans="1:4" x14ac:dyDescent="0.35">
      <c r="A6883" s="165" t="s">
        <v>132</v>
      </c>
      <c r="B6883" s="165" t="s">
        <v>133</v>
      </c>
      <c r="C6883" s="166">
        <v>45987</v>
      </c>
      <c r="D6883">
        <v>0</v>
      </c>
    </row>
    <row r="6884" spans="1:4" x14ac:dyDescent="0.35">
      <c r="A6884" s="165" t="s">
        <v>132</v>
      </c>
      <c r="B6884" s="165" t="s">
        <v>133</v>
      </c>
      <c r="C6884" s="166">
        <v>46017</v>
      </c>
      <c r="D6884">
        <v>0</v>
      </c>
    </row>
    <row r="6885" spans="1:4" x14ac:dyDescent="0.35">
      <c r="A6885" s="165" t="s">
        <v>132</v>
      </c>
      <c r="B6885" s="165" t="s">
        <v>133</v>
      </c>
      <c r="C6885" s="166">
        <v>45684</v>
      </c>
      <c r="D6885">
        <v>0</v>
      </c>
    </row>
    <row r="6886" spans="1:4" x14ac:dyDescent="0.35">
      <c r="A6886" s="165" t="s">
        <v>132</v>
      </c>
      <c r="B6886" s="165" t="s">
        <v>133</v>
      </c>
      <c r="C6886" s="166">
        <v>45715</v>
      </c>
      <c r="D6886">
        <v>0</v>
      </c>
    </row>
    <row r="6887" spans="1:4" x14ac:dyDescent="0.35">
      <c r="A6887" s="165" t="s">
        <v>132</v>
      </c>
      <c r="B6887" s="165" t="s">
        <v>133</v>
      </c>
      <c r="C6887" s="166">
        <v>45743</v>
      </c>
      <c r="D6887">
        <v>0</v>
      </c>
    </row>
    <row r="6888" spans="1:4" x14ac:dyDescent="0.35">
      <c r="A6888" s="165" t="s">
        <v>132</v>
      </c>
      <c r="B6888" s="165" t="s">
        <v>133</v>
      </c>
      <c r="C6888" s="166">
        <v>45774</v>
      </c>
      <c r="D6888">
        <v>0</v>
      </c>
    </row>
    <row r="6889" spans="1:4" x14ac:dyDescent="0.35">
      <c r="A6889" s="165" t="s">
        <v>132</v>
      </c>
      <c r="B6889" s="165" t="s">
        <v>133</v>
      </c>
      <c r="C6889" s="166">
        <v>45804</v>
      </c>
      <c r="D6889">
        <v>0</v>
      </c>
    </row>
    <row r="6890" spans="1:4" x14ac:dyDescent="0.35">
      <c r="A6890" s="165" t="s">
        <v>132</v>
      </c>
      <c r="B6890" s="165" t="s">
        <v>133</v>
      </c>
      <c r="C6890" s="166">
        <v>45835</v>
      </c>
      <c r="D6890">
        <v>0</v>
      </c>
    </row>
    <row r="6891" spans="1:4" x14ac:dyDescent="0.35">
      <c r="A6891" s="165" t="s">
        <v>132</v>
      </c>
      <c r="B6891" s="165" t="s">
        <v>133</v>
      </c>
      <c r="C6891" s="166">
        <v>45865</v>
      </c>
      <c r="D6891">
        <v>0</v>
      </c>
    </row>
    <row r="6892" spans="1:4" x14ac:dyDescent="0.35">
      <c r="A6892" s="165" t="s">
        <v>132</v>
      </c>
      <c r="B6892" s="165" t="s">
        <v>133</v>
      </c>
      <c r="C6892" s="166">
        <v>45896</v>
      </c>
      <c r="D6892">
        <v>0</v>
      </c>
    </row>
    <row r="6893" spans="1:4" x14ac:dyDescent="0.35">
      <c r="A6893" s="165" t="s">
        <v>132</v>
      </c>
      <c r="B6893" s="165" t="s">
        <v>133</v>
      </c>
      <c r="C6893" s="166">
        <v>45927</v>
      </c>
      <c r="D6893">
        <v>0</v>
      </c>
    </row>
    <row r="6894" spans="1:4" x14ac:dyDescent="0.35">
      <c r="A6894" s="165" t="s">
        <v>132</v>
      </c>
      <c r="B6894" s="165" t="s">
        <v>133</v>
      </c>
      <c r="C6894" s="166">
        <v>45957</v>
      </c>
      <c r="D6894">
        <v>0</v>
      </c>
    </row>
    <row r="6895" spans="1:4" x14ac:dyDescent="0.35">
      <c r="A6895" s="165" t="s">
        <v>132</v>
      </c>
      <c r="B6895" s="165" t="s">
        <v>133</v>
      </c>
      <c r="C6895" s="166">
        <v>45988</v>
      </c>
      <c r="D6895">
        <v>0</v>
      </c>
    </row>
    <row r="6896" spans="1:4" x14ac:dyDescent="0.35">
      <c r="A6896" s="165" t="s">
        <v>132</v>
      </c>
      <c r="B6896" s="165" t="s">
        <v>133</v>
      </c>
      <c r="C6896" s="166">
        <v>46018</v>
      </c>
      <c r="D6896">
        <v>0</v>
      </c>
    </row>
    <row r="6897" spans="1:4" x14ac:dyDescent="0.35">
      <c r="A6897" s="165" t="s">
        <v>134</v>
      </c>
      <c r="B6897" s="165" t="s">
        <v>135</v>
      </c>
      <c r="C6897" s="166">
        <v>45676</v>
      </c>
      <c r="D6897">
        <v>-2076.9900000000002</v>
      </c>
    </row>
    <row r="6898" spans="1:4" x14ac:dyDescent="0.35">
      <c r="A6898" s="165" t="s">
        <v>134</v>
      </c>
      <c r="B6898" s="165" t="s">
        <v>135</v>
      </c>
      <c r="C6898" s="166">
        <v>45707</v>
      </c>
      <c r="D6898">
        <v>-2076.9900000000002</v>
      </c>
    </row>
    <row r="6899" spans="1:4" x14ac:dyDescent="0.35">
      <c r="A6899" s="165" t="s">
        <v>134</v>
      </c>
      <c r="B6899" s="165" t="s">
        <v>135</v>
      </c>
      <c r="C6899" s="166">
        <v>45735</v>
      </c>
      <c r="D6899">
        <v>-2076.9900000000002</v>
      </c>
    </row>
    <row r="6900" spans="1:4" x14ac:dyDescent="0.35">
      <c r="A6900" s="165" t="s">
        <v>134</v>
      </c>
      <c r="B6900" s="165" t="s">
        <v>135</v>
      </c>
      <c r="C6900" s="166">
        <v>45766</v>
      </c>
      <c r="D6900">
        <v>-2076.9900000000002</v>
      </c>
    </row>
    <row r="6901" spans="1:4" x14ac:dyDescent="0.35">
      <c r="A6901" s="165" t="s">
        <v>134</v>
      </c>
      <c r="B6901" s="165" t="s">
        <v>135</v>
      </c>
      <c r="C6901" s="166">
        <v>45796</v>
      </c>
      <c r="D6901">
        <v>-2076.9900000000002</v>
      </c>
    </row>
    <row r="6902" spans="1:4" x14ac:dyDescent="0.35">
      <c r="A6902" s="165" t="s">
        <v>134</v>
      </c>
      <c r="B6902" s="165" t="s">
        <v>135</v>
      </c>
      <c r="C6902" s="166">
        <v>45827</v>
      </c>
      <c r="D6902">
        <v>-2076.9900000000002</v>
      </c>
    </row>
    <row r="6903" spans="1:4" x14ac:dyDescent="0.35">
      <c r="A6903" s="165" t="s">
        <v>134</v>
      </c>
      <c r="B6903" s="165" t="s">
        <v>135</v>
      </c>
      <c r="C6903" s="166">
        <v>45857</v>
      </c>
      <c r="D6903">
        <v>-2076.9900000000002</v>
      </c>
    </row>
    <row r="6904" spans="1:4" x14ac:dyDescent="0.35">
      <c r="A6904" s="165" t="s">
        <v>134</v>
      </c>
      <c r="B6904" s="165" t="s">
        <v>135</v>
      </c>
      <c r="C6904" s="166">
        <v>45888</v>
      </c>
      <c r="D6904">
        <v>-2076.9900000000002</v>
      </c>
    </row>
    <row r="6905" spans="1:4" x14ac:dyDescent="0.35">
      <c r="A6905" s="165" t="s">
        <v>134</v>
      </c>
      <c r="B6905" s="165" t="s">
        <v>135</v>
      </c>
      <c r="C6905" s="166">
        <v>45919</v>
      </c>
      <c r="D6905">
        <v>-2076.9900000000002</v>
      </c>
    </row>
    <row r="6906" spans="1:4" x14ac:dyDescent="0.35">
      <c r="A6906" s="165" t="s">
        <v>134</v>
      </c>
      <c r="B6906" s="165" t="s">
        <v>135</v>
      </c>
      <c r="C6906" s="166">
        <v>45949</v>
      </c>
      <c r="D6906">
        <v>-2076.9900000000002</v>
      </c>
    </row>
    <row r="6907" spans="1:4" x14ac:dyDescent="0.35">
      <c r="A6907" s="165" t="s">
        <v>134</v>
      </c>
      <c r="B6907" s="165" t="s">
        <v>135</v>
      </c>
      <c r="C6907" s="166">
        <v>45980</v>
      </c>
      <c r="D6907">
        <v>-2076.9900000000002</v>
      </c>
    </row>
    <row r="6908" spans="1:4" x14ac:dyDescent="0.35">
      <c r="A6908" s="165" t="s">
        <v>134</v>
      </c>
      <c r="B6908" s="165" t="s">
        <v>135</v>
      </c>
      <c r="C6908" s="166">
        <v>46010</v>
      </c>
      <c r="D6908">
        <v>-2076.9900000000002</v>
      </c>
    </row>
    <row r="6909" spans="1:4" x14ac:dyDescent="0.35">
      <c r="A6909" s="165" t="s">
        <v>134</v>
      </c>
      <c r="B6909" s="165" t="s">
        <v>135</v>
      </c>
      <c r="C6909" s="166">
        <v>45677</v>
      </c>
      <c r="D6909">
        <v>-2076.9900000000002</v>
      </c>
    </row>
    <row r="6910" spans="1:4" x14ac:dyDescent="0.35">
      <c r="A6910" s="165" t="s">
        <v>134</v>
      </c>
      <c r="B6910" s="165" t="s">
        <v>135</v>
      </c>
      <c r="C6910" s="166">
        <v>45708</v>
      </c>
      <c r="D6910">
        <v>-2076.9900000000002</v>
      </c>
    </row>
    <row r="6911" spans="1:4" x14ac:dyDescent="0.35">
      <c r="A6911" s="165" t="s">
        <v>134</v>
      </c>
      <c r="B6911" s="165" t="s">
        <v>135</v>
      </c>
      <c r="C6911" s="166">
        <v>45736</v>
      </c>
      <c r="D6911">
        <v>-2076.9900000000007</v>
      </c>
    </row>
    <row r="6912" spans="1:4" x14ac:dyDescent="0.35">
      <c r="A6912" s="165" t="s">
        <v>134</v>
      </c>
      <c r="B6912" s="165" t="s">
        <v>135</v>
      </c>
      <c r="C6912" s="166">
        <v>45767</v>
      </c>
      <c r="D6912">
        <v>-2076.9899999999998</v>
      </c>
    </row>
    <row r="6913" spans="1:4" x14ac:dyDescent="0.35">
      <c r="A6913" s="165" t="s">
        <v>134</v>
      </c>
      <c r="B6913" s="165" t="s">
        <v>135</v>
      </c>
      <c r="C6913" s="166">
        <v>45797</v>
      </c>
      <c r="D6913">
        <v>-2076.9899999999998</v>
      </c>
    </row>
    <row r="6914" spans="1:4" x14ac:dyDescent="0.35">
      <c r="A6914" s="165" t="s">
        <v>134</v>
      </c>
      <c r="B6914" s="165" t="s">
        <v>135</v>
      </c>
      <c r="C6914" s="166">
        <v>45828</v>
      </c>
      <c r="D6914">
        <v>-2076.9900000000016</v>
      </c>
    </row>
    <row r="6915" spans="1:4" x14ac:dyDescent="0.35">
      <c r="A6915" s="165" t="s">
        <v>134</v>
      </c>
      <c r="B6915" s="165" t="s">
        <v>135</v>
      </c>
      <c r="C6915" s="166">
        <v>45858</v>
      </c>
      <c r="D6915">
        <v>-2076.9899999999998</v>
      </c>
    </row>
    <row r="6916" spans="1:4" x14ac:dyDescent="0.35">
      <c r="A6916" s="165" t="s">
        <v>134</v>
      </c>
      <c r="B6916" s="165" t="s">
        <v>135</v>
      </c>
      <c r="C6916" s="166">
        <v>45889</v>
      </c>
      <c r="D6916">
        <v>-2076.9899999999998</v>
      </c>
    </row>
    <row r="6917" spans="1:4" x14ac:dyDescent="0.35">
      <c r="A6917" s="165" t="s">
        <v>134</v>
      </c>
      <c r="B6917" s="165" t="s">
        <v>135</v>
      </c>
      <c r="C6917" s="166">
        <v>45920</v>
      </c>
      <c r="D6917">
        <v>-2076.9900000000002</v>
      </c>
    </row>
    <row r="6918" spans="1:4" x14ac:dyDescent="0.35">
      <c r="A6918" s="165" t="s">
        <v>134</v>
      </c>
      <c r="B6918" s="165" t="s">
        <v>135</v>
      </c>
      <c r="C6918" s="166">
        <v>45950</v>
      </c>
      <c r="D6918">
        <v>-2076.9900000000002</v>
      </c>
    </row>
    <row r="6919" spans="1:4" x14ac:dyDescent="0.35">
      <c r="A6919" s="165" t="s">
        <v>134</v>
      </c>
      <c r="B6919" s="165" t="s">
        <v>135</v>
      </c>
      <c r="C6919" s="166">
        <v>45981</v>
      </c>
      <c r="D6919">
        <v>-2076.9900000000002</v>
      </c>
    </row>
    <row r="6920" spans="1:4" x14ac:dyDescent="0.35">
      <c r="A6920" s="165" t="s">
        <v>134</v>
      </c>
      <c r="B6920" s="165" t="s">
        <v>135</v>
      </c>
      <c r="C6920" s="166">
        <v>46011</v>
      </c>
      <c r="D6920">
        <v>-2076.9900000000002</v>
      </c>
    </row>
    <row r="6921" spans="1:4" x14ac:dyDescent="0.35">
      <c r="A6921" s="165" t="s">
        <v>134</v>
      </c>
      <c r="B6921" s="165" t="s">
        <v>135</v>
      </c>
      <c r="C6921" s="166">
        <v>45678</v>
      </c>
      <c r="D6921">
        <v>-2076.9900000000002</v>
      </c>
    </row>
    <row r="6922" spans="1:4" x14ac:dyDescent="0.35">
      <c r="A6922" s="165" t="s">
        <v>134</v>
      </c>
      <c r="B6922" s="165" t="s">
        <v>135</v>
      </c>
      <c r="C6922" s="166">
        <v>45709</v>
      </c>
      <c r="D6922">
        <v>-2076.9900000000002</v>
      </c>
    </row>
    <row r="6923" spans="1:4" x14ac:dyDescent="0.35">
      <c r="A6923" s="165" t="s">
        <v>134</v>
      </c>
      <c r="B6923" s="165" t="s">
        <v>135</v>
      </c>
      <c r="C6923" s="166">
        <v>45737</v>
      </c>
      <c r="D6923">
        <v>-2076.9900000000002</v>
      </c>
    </row>
    <row r="6924" spans="1:4" x14ac:dyDescent="0.35">
      <c r="A6924" s="165" t="s">
        <v>134</v>
      </c>
      <c r="B6924" s="165" t="s">
        <v>135</v>
      </c>
      <c r="C6924" s="166">
        <v>45768</v>
      </c>
      <c r="D6924">
        <v>-2076.9900000000002</v>
      </c>
    </row>
    <row r="6925" spans="1:4" x14ac:dyDescent="0.35">
      <c r="A6925" s="165" t="s">
        <v>134</v>
      </c>
      <c r="B6925" s="165" t="s">
        <v>135</v>
      </c>
      <c r="C6925" s="166">
        <v>45798</v>
      </c>
      <c r="D6925">
        <v>-2076.9900000000002</v>
      </c>
    </row>
    <row r="6926" spans="1:4" x14ac:dyDescent="0.35">
      <c r="A6926" s="165" t="s">
        <v>134</v>
      </c>
      <c r="B6926" s="165" t="s">
        <v>135</v>
      </c>
      <c r="C6926" s="166">
        <v>45829</v>
      </c>
      <c r="D6926">
        <v>-2076.9900000000002</v>
      </c>
    </row>
    <row r="6927" spans="1:4" x14ac:dyDescent="0.35">
      <c r="A6927" s="165" t="s">
        <v>134</v>
      </c>
      <c r="B6927" s="165" t="s">
        <v>135</v>
      </c>
      <c r="C6927" s="166">
        <v>45859</v>
      </c>
      <c r="D6927">
        <v>-2076.9900000000002</v>
      </c>
    </row>
    <row r="6928" spans="1:4" x14ac:dyDescent="0.35">
      <c r="A6928" s="165" t="s">
        <v>134</v>
      </c>
      <c r="B6928" s="165" t="s">
        <v>135</v>
      </c>
      <c r="C6928" s="166">
        <v>45890</v>
      </c>
      <c r="D6928">
        <v>-2076.9900000000002</v>
      </c>
    </row>
    <row r="6929" spans="1:4" x14ac:dyDescent="0.35">
      <c r="A6929" s="165" t="s">
        <v>134</v>
      </c>
      <c r="B6929" s="165" t="s">
        <v>135</v>
      </c>
      <c r="C6929" s="166">
        <v>45921</v>
      </c>
      <c r="D6929">
        <v>-2076.9900000000002</v>
      </c>
    </row>
    <row r="6930" spans="1:4" x14ac:dyDescent="0.35">
      <c r="A6930" s="165" t="s">
        <v>134</v>
      </c>
      <c r="B6930" s="165" t="s">
        <v>135</v>
      </c>
      <c r="C6930" s="166">
        <v>45951</v>
      </c>
      <c r="D6930">
        <v>-2076.9900000000002</v>
      </c>
    </row>
    <row r="6931" spans="1:4" x14ac:dyDescent="0.35">
      <c r="A6931" s="165" t="s">
        <v>134</v>
      </c>
      <c r="B6931" s="165" t="s">
        <v>135</v>
      </c>
      <c r="C6931" s="166">
        <v>45991</v>
      </c>
      <c r="D6931">
        <v>-2076.9900000000002</v>
      </c>
    </row>
    <row r="6932" spans="1:4" x14ac:dyDescent="0.35">
      <c r="A6932" s="165" t="s">
        <v>134</v>
      </c>
      <c r="B6932" s="165" t="s">
        <v>135</v>
      </c>
      <c r="C6932" s="166">
        <v>46022</v>
      </c>
      <c r="D6932">
        <v>-2076.9900000000002</v>
      </c>
    </row>
    <row r="6933" spans="1:4" x14ac:dyDescent="0.35">
      <c r="A6933" s="165" t="s">
        <v>134</v>
      </c>
      <c r="B6933" s="165" t="s">
        <v>135</v>
      </c>
      <c r="C6933" s="166">
        <v>45679</v>
      </c>
      <c r="D6933">
        <v>-2260</v>
      </c>
    </row>
    <row r="6934" spans="1:4" x14ac:dyDescent="0.35">
      <c r="A6934" s="165" t="s">
        <v>134</v>
      </c>
      <c r="B6934" s="165" t="s">
        <v>135</v>
      </c>
      <c r="C6934" s="166">
        <v>45710</v>
      </c>
      <c r="D6934">
        <v>-2260</v>
      </c>
    </row>
    <row r="6935" spans="1:4" x14ac:dyDescent="0.35">
      <c r="A6935" s="165" t="s">
        <v>134</v>
      </c>
      <c r="B6935" s="165" t="s">
        <v>135</v>
      </c>
      <c r="C6935" s="166">
        <v>45738</v>
      </c>
      <c r="D6935">
        <v>-2260</v>
      </c>
    </row>
    <row r="6936" spans="1:4" x14ac:dyDescent="0.35">
      <c r="A6936" s="165" t="s">
        <v>134</v>
      </c>
      <c r="B6936" s="165" t="s">
        <v>135</v>
      </c>
      <c r="C6936" s="166">
        <v>45769</v>
      </c>
      <c r="D6936">
        <v>-2260</v>
      </c>
    </row>
    <row r="6937" spans="1:4" x14ac:dyDescent="0.35">
      <c r="A6937" s="165" t="s">
        <v>134</v>
      </c>
      <c r="B6937" s="165" t="s">
        <v>135</v>
      </c>
      <c r="C6937" s="166">
        <v>45799</v>
      </c>
      <c r="D6937">
        <v>-2260</v>
      </c>
    </row>
    <row r="6938" spans="1:4" x14ac:dyDescent="0.35">
      <c r="A6938" s="165" t="s">
        <v>134</v>
      </c>
      <c r="B6938" s="165" t="s">
        <v>135</v>
      </c>
      <c r="C6938" s="166">
        <v>45830</v>
      </c>
      <c r="D6938">
        <v>-2260</v>
      </c>
    </row>
    <row r="6939" spans="1:4" x14ac:dyDescent="0.35">
      <c r="A6939" s="165" t="s">
        <v>134</v>
      </c>
      <c r="B6939" s="165" t="s">
        <v>135</v>
      </c>
      <c r="C6939" s="166">
        <v>45860</v>
      </c>
      <c r="D6939">
        <v>-2260</v>
      </c>
    </row>
    <row r="6940" spans="1:4" x14ac:dyDescent="0.35">
      <c r="A6940" s="165" t="s">
        <v>134</v>
      </c>
      <c r="B6940" s="165" t="s">
        <v>135</v>
      </c>
      <c r="C6940" s="166">
        <v>45891</v>
      </c>
      <c r="D6940">
        <v>-2260</v>
      </c>
    </row>
    <row r="6941" spans="1:4" x14ac:dyDescent="0.35">
      <c r="A6941" s="165" t="s">
        <v>134</v>
      </c>
      <c r="B6941" s="165" t="s">
        <v>135</v>
      </c>
      <c r="C6941" s="166">
        <v>45922</v>
      </c>
      <c r="D6941">
        <v>-2260</v>
      </c>
    </row>
    <row r="6942" spans="1:4" x14ac:dyDescent="0.35">
      <c r="A6942" s="165" t="s">
        <v>134</v>
      </c>
      <c r="B6942" s="165" t="s">
        <v>135</v>
      </c>
      <c r="C6942" s="166">
        <v>45952</v>
      </c>
      <c r="D6942">
        <v>-2260</v>
      </c>
    </row>
    <row r="6943" spans="1:4" x14ac:dyDescent="0.35">
      <c r="A6943" s="165" t="s">
        <v>134</v>
      </c>
      <c r="B6943" s="165" t="s">
        <v>135</v>
      </c>
      <c r="C6943" s="166">
        <v>45983</v>
      </c>
      <c r="D6943">
        <v>-2260</v>
      </c>
    </row>
    <row r="6944" spans="1:4" x14ac:dyDescent="0.35">
      <c r="A6944" s="165" t="s">
        <v>134</v>
      </c>
      <c r="B6944" s="165" t="s">
        <v>135</v>
      </c>
      <c r="C6944" s="166">
        <v>46013</v>
      </c>
      <c r="D6944">
        <v>0</v>
      </c>
    </row>
    <row r="6945" spans="1:4" x14ac:dyDescent="0.35">
      <c r="A6945" s="165" t="s">
        <v>134</v>
      </c>
      <c r="B6945" s="165" t="s">
        <v>135</v>
      </c>
      <c r="C6945" s="166">
        <v>45680</v>
      </c>
      <c r="D6945">
        <v>0</v>
      </c>
    </row>
    <row r="6946" spans="1:4" x14ac:dyDescent="0.35">
      <c r="A6946" s="165" t="s">
        <v>134</v>
      </c>
      <c r="B6946" s="165" t="s">
        <v>135</v>
      </c>
      <c r="C6946" s="166">
        <v>45711</v>
      </c>
      <c r="D6946">
        <v>-4520</v>
      </c>
    </row>
    <row r="6947" spans="1:4" x14ac:dyDescent="0.35">
      <c r="A6947" s="165" t="s">
        <v>134</v>
      </c>
      <c r="B6947" s="165" t="s">
        <v>135</v>
      </c>
      <c r="C6947" s="166">
        <v>45739</v>
      </c>
      <c r="D6947">
        <v>-4520</v>
      </c>
    </row>
    <row r="6948" spans="1:4" x14ac:dyDescent="0.35">
      <c r="A6948" s="165" t="s">
        <v>134</v>
      </c>
      <c r="B6948" s="165" t="s">
        <v>135</v>
      </c>
      <c r="C6948" s="166">
        <v>45770</v>
      </c>
      <c r="D6948">
        <v>-2260</v>
      </c>
    </row>
    <row r="6949" spans="1:4" x14ac:dyDescent="0.35">
      <c r="A6949" s="165" t="s">
        <v>134</v>
      </c>
      <c r="B6949" s="165" t="s">
        <v>135</v>
      </c>
      <c r="C6949" s="166">
        <v>45800</v>
      </c>
      <c r="D6949">
        <v>-2260</v>
      </c>
    </row>
    <row r="6950" spans="1:4" x14ac:dyDescent="0.35">
      <c r="A6950" s="165" t="s">
        <v>134</v>
      </c>
      <c r="B6950" s="165" t="s">
        <v>135</v>
      </c>
      <c r="C6950" s="166">
        <v>45831</v>
      </c>
      <c r="D6950">
        <v>-2260</v>
      </c>
    </row>
    <row r="6951" spans="1:4" x14ac:dyDescent="0.35">
      <c r="A6951" s="165" t="s">
        <v>134</v>
      </c>
      <c r="B6951" s="165" t="s">
        <v>135</v>
      </c>
      <c r="C6951" s="166">
        <v>45861</v>
      </c>
      <c r="D6951">
        <v>-2260</v>
      </c>
    </row>
    <row r="6952" spans="1:4" x14ac:dyDescent="0.35">
      <c r="A6952" s="165" t="s">
        <v>134</v>
      </c>
      <c r="B6952" s="165" t="s">
        <v>135</v>
      </c>
      <c r="C6952" s="166">
        <v>45892</v>
      </c>
      <c r="D6952">
        <v>-2340</v>
      </c>
    </row>
    <row r="6953" spans="1:4" x14ac:dyDescent="0.35">
      <c r="A6953" s="165" t="s">
        <v>134</v>
      </c>
      <c r="B6953" s="165" t="s">
        <v>135</v>
      </c>
      <c r="C6953" s="166">
        <v>45923</v>
      </c>
      <c r="D6953">
        <v>-2340</v>
      </c>
    </row>
    <row r="6954" spans="1:4" x14ac:dyDescent="0.35">
      <c r="A6954" s="165" t="s">
        <v>134</v>
      </c>
      <c r="B6954" s="165" t="s">
        <v>135</v>
      </c>
      <c r="C6954" s="166">
        <v>45953</v>
      </c>
      <c r="D6954">
        <v>-2340</v>
      </c>
    </row>
    <row r="6955" spans="1:4" x14ac:dyDescent="0.35">
      <c r="A6955" s="165" t="s">
        <v>134</v>
      </c>
      <c r="B6955" s="165" t="s">
        <v>135</v>
      </c>
      <c r="C6955" s="166">
        <v>45984</v>
      </c>
      <c r="D6955">
        <v>-2340</v>
      </c>
    </row>
    <row r="6956" spans="1:4" x14ac:dyDescent="0.35">
      <c r="A6956" s="165" t="s">
        <v>134</v>
      </c>
      <c r="B6956" s="165" t="s">
        <v>135</v>
      </c>
      <c r="C6956" s="166">
        <v>46014</v>
      </c>
      <c r="D6956">
        <v>-2340</v>
      </c>
    </row>
    <row r="6957" spans="1:4" x14ac:dyDescent="0.35">
      <c r="A6957" s="165" t="s">
        <v>134</v>
      </c>
      <c r="B6957" s="165" t="s">
        <v>135</v>
      </c>
      <c r="C6957" s="166">
        <v>45681</v>
      </c>
      <c r="D6957">
        <v>-2340</v>
      </c>
    </row>
    <row r="6958" spans="1:4" x14ac:dyDescent="0.35">
      <c r="A6958" s="165" t="s">
        <v>134</v>
      </c>
      <c r="B6958" s="165" t="s">
        <v>135</v>
      </c>
      <c r="C6958" s="166">
        <v>45712</v>
      </c>
      <c r="D6958">
        <v>-2340</v>
      </c>
    </row>
    <row r="6959" spans="1:4" x14ac:dyDescent="0.35">
      <c r="A6959" s="165" t="s">
        <v>134</v>
      </c>
      <c r="B6959" s="165" t="s">
        <v>135</v>
      </c>
      <c r="C6959" s="166">
        <v>45740</v>
      </c>
      <c r="D6959">
        <v>-2340</v>
      </c>
    </row>
    <row r="6960" spans="1:4" x14ac:dyDescent="0.35">
      <c r="A6960" s="165" t="s">
        <v>134</v>
      </c>
      <c r="B6960" s="165" t="s">
        <v>135</v>
      </c>
      <c r="C6960" s="166">
        <v>45771</v>
      </c>
      <c r="D6960">
        <v>-2340</v>
      </c>
    </row>
    <row r="6961" spans="1:4" x14ac:dyDescent="0.35">
      <c r="A6961" s="165" t="s">
        <v>134</v>
      </c>
      <c r="B6961" s="165" t="s">
        <v>135</v>
      </c>
      <c r="C6961" s="166">
        <v>45801</v>
      </c>
      <c r="D6961">
        <v>-2340</v>
      </c>
    </row>
    <row r="6962" spans="1:4" x14ac:dyDescent="0.35">
      <c r="A6962" s="165" t="s">
        <v>134</v>
      </c>
      <c r="B6962" s="165" t="s">
        <v>135</v>
      </c>
      <c r="C6962" s="166">
        <v>45832</v>
      </c>
      <c r="D6962">
        <v>-2340</v>
      </c>
    </row>
    <row r="6963" spans="1:4" x14ac:dyDescent="0.35">
      <c r="A6963" s="165" t="s">
        <v>134</v>
      </c>
      <c r="B6963" s="165" t="s">
        <v>135</v>
      </c>
      <c r="C6963" s="166">
        <v>45862</v>
      </c>
      <c r="D6963">
        <v>-2340</v>
      </c>
    </row>
    <row r="6964" spans="1:4" x14ac:dyDescent="0.35">
      <c r="A6964" s="165" t="s">
        <v>134</v>
      </c>
      <c r="B6964" s="165" t="s">
        <v>135</v>
      </c>
      <c r="C6964" s="166">
        <v>45893</v>
      </c>
      <c r="D6964">
        <v>-2340</v>
      </c>
    </row>
    <row r="6965" spans="1:4" x14ac:dyDescent="0.35">
      <c r="A6965" s="165" t="s">
        <v>134</v>
      </c>
      <c r="B6965" s="165" t="s">
        <v>135</v>
      </c>
      <c r="C6965" s="166">
        <v>45924</v>
      </c>
      <c r="D6965">
        <v>-2340</v>
      </c>
    </row>
    <row r="6966" spans="1:4" x14ac:dyDescent="0.35">
      <c r="A6966" s="165" t="s">
        <v>134</v>
      </c>
      <c r="B6966" s="165" t="s">
        <v>135</v>
      </c>
      <c r="C6966" s="166">
        <v>45954</v>
      </c>
      <c r="D6966">
        <v>-2340</v>
      </c>
    </row>
    <row r="6967" spans="1:4" x14ac:dyDescent="0.35">
      <c r="A6967" s="165" t="s">
        <v>134</v>
      </c>
      <c r="B6967" s="165" t="s">
        <v>135</v>
      </c>
      <c r="C6967" s="166">
        <v>45985</v>
      </c>
      <c r="D6967">
        <v>-2340</v>
      </c>
    </row>
    <row r="6968" spans="1:4" x14ac:dyDescent="0.35">
      <c r="A6968" s="165" t="s">
        <v>134</v>
      </c>
      <c r="B6968" s="165" t="s">
        <v>135</v>
      </c>
      <c r="C6968" s="166">
        <v>46015</v>
      </c>
      <c r="D6968">
        <v>-2340</v>
      </c>
    </row>
    <row r="6969" spans="1:4" x14ac:dyDescent="0.35">
      <c r="A6969" s="165" t="s">
        <v>134</v>
      </c>
      <c r="B6969" s="165" t="s">
        <v>135</v>
      </c>
      <c r="C6969" s="166">
        <v>45682</v>
      </c>
      <c r="D6969">
        <v>-2340</v>
      </c>
    </row>
    <row r="6970" spans="1:4" x14ac:dyDescent="0.35">
      <c r="A6970" s="165" t="s">
        <v>134</v>
      </c>
      <c r="B6970" s="165" t="s">
        <v>135</v>
      </c>
      <c r="C6970" s="166">
        <v>45713</v>
      </c>
      <c r="D6970">
        <v>-2340</v>
      </c>
    </row>
    <row r="6971" spans="1:4" x14ac:dyDescent="0.35">
      <c r="A6971" s="165" t="s">
        <v>134</v>
      </c>
      <c r="B6971" s="165" t="s">
        <v>135</v>
      </c>
      <c r="C6971" s="166">
        <v>45741</v>
      </c>
      <c r="D6971">
        <v>-2340</v>
      </c>
    </row>
    <row r="6972" spans="1:4" x14ac:dyDescent="0.35">
      <c r="A6972" s="165" t="s">
        <v>134</v>
      </c>
      <c r="B6972" s="165" t="s">
        <v>135</v>
      </c>
      <c r="C6972" s="166">
        <v>45772</v>
      </c>
      <c r="D6972">
        <v>-2340</v>
      </c>
    </row>
    <row r="6973" spans="1:4" x14ac:dyDescent="0.35">
      <c r="A6973" s="165" t="s">
        <v>134</v>
      </c>
      <c r="B6973" s="165" t="s">
        <v>135</v>
      </c>
      <c r="C6973" s="166">
        <v>45802</v>
      </c>
      <c r="D6973">
        <v>-2340</v>
      </c>
    </row>
    <row r="6974" spans="1:4" x14ac:dyDescent="0.35">
      <c r="A6974" s="165" t="s">
        <v>134</v>
      </c>
      <c r="B6974" s="165" t="s">
        <v>135</v>
      </c>
      <c r="C6974" s="166">
        <v>45833</v>
      </c>
      <c r="D6974">
        <v>-2340</v>
      </c>
    </row>
    <row r="6975" spans="1:4" x14ac:dyDescent="0.35">
      <c r="A6975" s="165" t="s">
        <v>134</v>
      </c>
      <c r="B6975" s="165" t="s">
        <v>135</v>
      </c>
      <c r="C6975" s="166">
        <v>45863</v>
      </c>
      <c r="D6975">
        <v>-2340</v>
      </c>
    </row>
    <row r="6976" spans="1:4" x14ac:dyDescent="0.35">
      <c r="A6976" s="165" t="s">
        <v>134</v>
      </c>
      <c r="B6976" s="165" t="s">
        <v>135</v>
      </c>
      <c r="C6976" s="166">
        <v>45894</v>
      </c>
      <c r="D6976">
        <v>-2340</v>
      </c>
    </row>
    <row r="6977" spans="1:4" x14ac:dyDescent="0.35">
      <c r="A6977" s="165" t="s">
        <v>134</v>
      </c>
      <c r="B6977" s="165" t="s">
        <v>135</v>
      </c>
      <c r="C6977" s="166">
        <v>45925</v>
      </c>
      <c r="D6977">
        <v>-2340</v>
      </c>
    </row>
    <row r="6978" spans="1:4" x14ac:dyDescent="0.35">
      <c r="A6978" s="165" t="s">
        <v>134</v>
      </c>
      <c r="B6978" s="165" t="s">
        <v>135</v>
      </c>
      <c r="C6978" s="166">
        <v>45955</v>
      </c>
      <c r="D6978">
        <v>-2340</v>
      </c>
    </row>
    <row r="6979" spans="1:4" x14ac:dyDescent="0.35">
      <c r="A6979" s="165" t="s">
        <v>134</v>
      </c>
      <c r="B6979" s="165" t="s">
        <v>135</v>
      </c>
      <c r="C6979" s="166">
        <v>45986</v>
      </c>
      <c r="D6979">
        <v>-2340</v>
      </c>
    </row>
    <row r="6980" spans="1:4" x14ac:dyDescent="0.35">
      <c r="A6980" s="165" t="s">
        <v>134</v>
      </c>
      <c r="B6980" s="165" t="s">
        <v>135</v>
      </c>
      <c r="C6980" s="166">
        <v>46016</v>
      </c>
      <c r="D6980">
        <v>-2340</v>
      </c>
    </row>
    <row r="6981" spans="1:4" x14ac:dyDescent="0.35">
      <c r="A6981" s="165" t="s">
        <v>134</v>
      </c>
      <c r="B6981" s="165" t="s">
        <v>135</v>
      </c>
      <c r="C6981" s="166">
        <v>45683</v>
      </c>
      <c r="D6981">
        <v>-2340</v>
      </c>
    </row>
    <row r="6982" spans="1:4" x14ac:dyDescent="0.35">
      <c r="A6982" s="165" t="s">
        <v>134</v>
      </c>
      <c r="B6982" s="165" t="s">
        <v>135</v>
      </c>
      <c r="C6982" s="166">
        <v>45714</v>
      </c>
      <c r="D6982">
        <v>-2340</v>
      </c>
    </row>
    <row r="6983" spans="1:4" x14ac:dyDescent="0.35">
      <c r="A6983" s="165" t="s">
        <v>134</v>
      </c>
      <c r="B6983" s="165" t="s">
        <v>135</v>
      </c>
      <c r="C6983" s="166">
        <v>45742</v>
      </c>
      <c r="D6983">
        <v>-2340</v>
      </c>
    </row>
    <row r="6984" spans="1:4" x14ac:dyDescent="0.35">
      <c r="A6984" s="165" t="s">
        <v>134</v>
      </c>
      <c r="B6984" s="165" t="s">
        <v>135</v>
      </c>
      <c r="C6984" s="166">
        <v>45773</v>
      </c>
      <c r="D6984">
        <v>-2340</v>
      </c>
    </row>
    <row r="6985" spans="1:4" x14ac:dyDescent="0.35">
      <c r="A6985" s="165" t="s">
        <v>134</v>
      </c>
      <c r="B6985" s="165" t="s">
        <v>135</v>
      </c>
      <c r="C6985" s="166">
        <v>45803</v>
      </c>
      <c r="D6985">
        <v>-2340</v>
      </c>
    </row>
    <row r="6986" spans="1:4" x14ac:dyDescent="0.35">
      <c r="A6986" s="165" t="s">
        <v>134</v>
      </c>
      <c r="B6986" s="165" t="s">
        <v>135</v>
      </c>
      <c r="C6986" s="166">
        <v>45834</v>
      </c>
      <c r="D6986">
        <v>-2340</v>
      </c>
    </row>
    <row r="6987" spans="1:4" x14ac:dyDescent="0.35">
      <c r="A6987" s="165" t="s">
        <v>134</v>
      </c>
      <c r="B6987" s="165" t="s">
        <v>135</v>
      </c>
      <c r="C6987" s="166">
        <v>45864</v>
      </c>
      <c r="D6987">
        <v>-2340</v>
      </c>
    </row>
    <row r="6988" spans="1:4" x14ac:dyDescent="0.35">
      <c r="A6988" s="165" t="s">
        <v>134</v>
      </c>
      <c r="B6988" s="165" t="s">
        <v>135</v>
      </c>
      <c r="C6988" s="166">
        <v>45895</v>
      </c>
      <c r="D6988">
        <v>-2340</v>
      </c>
    </row>
    <row r="6989" spans="1:4" x14ac:dyDescent="0.35">
      <c r="A6989" s="165" t="s">
        <v>134</v>
      </c>
      <c r="B6989" s="165" t="s">
        <v>135</v>
      </c>
      <c r="C6989" s="166">
        <v>45926</v>
      </c>
      <c r="D6989">
        <v>-2340</v>
      </c>
    </row>
    <row r="6990" spans="1:4" x14ac:dyDescent="0.35">
      <c r="A6990" s="165" t="s">
        <v>134</v>
      </c>
      <c r="B6990" s="165" t="s">
        <v>135</v>
      </c>
      <c r="C6990" s="166">
        <v>45956</v>
      </c>
      <c r="D6990">
        <v>-2340</v>
      </c>
    </row>
    <row r="6991" spans="1:4" x14ac:dyDescent="0.35">
      <c r="A6991" s="165" t="s">
        <v>134</v>
      </c>
      <c r="B6991" s="165" t="s">
        <v>135</v>
      </c>
      <c r="C6991" s="166">
        <v>45987</v>
      </c>
      <c r="D6991">
        <v>-2340</v>
      </c>
    </row>
    <row r="6992" spans="1:4" x14ac:dyDescent="0.35">
      <c r="A6992" s="165" t="s">
        <v>134</v>
      </c>
      <c r="B6992" s="165" t="s">
        <v>135</v>
      </c>
      <c r="C6992" s="166">
        <v>46017</v>
      </c>
      <c r="D6992">
        <v>-2340</v>
      </c>
    </row>
    <row r="6993" spans="1:4" x14ac:dyDescent="0.35">
      <c r="A6993" s="165" t="s">
        <v>134</v>
      </c>
      <c r="B6993" s="165" t="s">
        <v>135</v>
      </c>
      <c r="C6993" s="166">
        <v>45684</v>
      </c>
      <c r="D6993">
        <v>-2340</v>
      </c>
    </row>
    <row r="6994" spans="1:4" x14ac:dyDescent="0.35">
      <c r="A6994" s="165" t="s">
        <v>134</v>
      </c>
      <c r="B6994" s="165" t="s">
        <v>135</v>
      </c>
      <c r="C6994" s="166">
        <v>45715</v>
      </c>
      <c r="D6994">
        <v>-2340</v>
      </c>
    </row>
    <row r="6995" spans="1:4" x14ac:dyDescent="0.35">
      <c r="A6995" s="165" t="s">
        <v>134</v>
      </c>
      <c r="B6995" s="165" t="s">
        <v>135</v>
      </c>
      <c r="C6995" s="166">
        <v>45743</v>
      </c>
      <c r="D6995">
        <v>-2340</v>
      </c>
    </row>
    <row r="6996" spans="1:4" x14ac:dyDescent="0.35">
      <c r="A6996" s="165" t="s">
        <v>134</v>
      </c>
      <c r="B6996" s="165" t="s">
        <v>135</v>
      </c>
      <c r="C6996" s="166">
        <v>45774</v>
      </c>
      <c r="D6996">
        <v>-2340</v>
      </c>
    </row>
    <row r="6997" spans="1:4" x14ac:dyDescent="0.35">
      <c r="A6997" s="165" t="s">
        <v>134</v>
      </c>
      <c r="B6997" s="165" t="s">
        <v>135</v>
      </c>
      <c r="C6997" s="166">
        <v>45804</v>
      </c>
      <c r="D6997">
        <v>-2340</v>
      </c>
    </row>
    <row r="6998" spans="1:4" x14ac:dyDescent="0.35">
      <c r="A6998" s="165" t="s">
        <v>134</v>
      </c>
      <c r="B6998" s="165" t="s">
        <v>135</v>
      </c>
      <c r="C6998" s="166">
        <v>45835</v>
      </c>
      <c r="D6998">
        <v>-2340</v>
      </c>
    </row>
    <row r="6999" spans="1:4" x14ac:dyDescent="0.35">
      <c r="A6999" s="165" t="s">
        <v>134</v>
      </c>
      <c r="B6999" s="165" t="s">
        <v>135</v>
      </c>
      <c r="C6999" s="166">
        <v>45865</v>
      </c>
      <c r="D6999">
        <v>-2340</v>
      </c>
    </row>
    <row r="7000" spans="1:4" x14ac:dyDescent="0.35">
      <c r="A7000" s="165" t="s">
        <v>134</v>
      </c>
      <c r="B7000" s="165" t="s">
        <v>135</v>
      </c>
      <c r="C7000" s="166">
        <v>45896</v>
      </c>
      <c r="D7000">
        <v>-2340</v>
      </c>
    </row>
    <row r="7001" spans="1:4" x14ac:dyDescent="0.35">
      <c r="A7001" s="165" t="s">
        <v>134</v>
      </c>
      <c r="B7001" s="165" t="s">
        <v>135</v>
      </c>
      <c r="C7001" s="166">
        <v>45927</v>
      </c>
      <c r="D7001">
        <v>-2340</v>
      </c>
    </row>
    <row r="7002" spans="1:4" x14ac:dyDescent="0.35">
      <c r="A7002" s="165" t="s">
        <v>134</v>
      </c>
      <c r="B7002" s="165" t="s">
        <v>135</v>
      </c>
      <c r="C7002" s="166">
        <v>45957</v>
      </c>
      <c r="D7002">
        <v>-2340</v>
      </c>
    </row>
    <row r="7003" spans="1:4" x14ac:dyDescent="0.35">
      <c r="A7003" s="165" t="s">
        <v>134</v>
      </c>
      <c r="B7003" s="165" t="s">
        <v>135</v>
      </c>
      <c r="C7003" s="166">
        <v>45988</v>
      </c>
      <c r="D7003">
        <v>-2340</v>
      </c>
    </row>
    <row r="7004" spans="1:4" x14ac:dyDescent="0.35">
      <c r="A7004" s="165" t="s">
        <v>134</v>
      </c>
      <c r="B7004" s="165" t="s">
        <v>135</v>
      </c>
      <c r="C7004" s="166">
        <v>46018</v>
      </c>
      <c r="D7004">
        <v>-2340</v>
      </c>
    </row>
    <row r="7005" spans="1:4" x14ac:dyDescent="0.35">
      <c r="A7005" s="165" t="s">
        <v>136</v>
      </c>
      <c r="B7005" s="165" t="s">
        <v>137</v>
      </c>
      <c r="C7005" s="166">
        <v>45676</v>
      </c>
      <c r="D7005">
        <v>2076.9900000000002</v>
      </c>
    </row>
    <row r="7006" spans="1:4" x14ac:dyDescent="0.35">
      <c r="A7006" s="165" t="s">
        <v>136</v>
      </c>
      <c r="B7006" s="165" t="s">
        <v>137</v>
      </c>
      <c r="C7006" s="166">
        <v>45707</v>
      </c>
      <c r="D7006">
        <v>2076.9900000000002</v>
      </c>
    </row>
    <row r="7007" spans="1:4" x14ac:dyDescent="0.35">
      <c r="A7007" s="165" t="s">
        <v>136</v>
      </c>
      <c r="B7007" s="165" t="s">
        <v>137</v>
      </c>
      <c r="C7007" s="166">
        <v>45735</v>
      </c>
      <c r="D7007">
        <v>2076.9900000000002</v>
      </c>
    </row>
    <row r="7008" spans="1:4" x14ac:dyDescent="0.35">
      <c r="A7008" s="165" t="s">
        <v>136</v>
      </c>
      <c r="B7008" s="165" t="s">
        <v>137</v>
      </c>
      <c r="C7008" s="166">
        <v>45766</v>
      </c>
      <c r="D7008">
        <v>2076.9900000000002</v>
      </c>
    </row>
    <row r="7009" spans="1:4" x14ac:dyDescent="0.35">
      <c r="A7009" s="165" t="s">
        <v>136</v>
      </c>
      <c r="B7009" s="165" t="s">
        <v>137</v>
      </c>
      <c r="C7009" s="166">
        <v>45796</v>
      </c>
      <c r="D7009">
        <v>2076.9900000000002</v>
      </c>
    </row>
    <row r="7010" spans="1:4" x14ac:dyDescent="0.35">
      <c r="A7010" s="165" t="s">
        <v>136</v>
      </c>
      <c r="B7010" s="165" t="s">
        <v>137</v>
      </c>
      <c r="C7010" s="166">
        <v>45827</v>
      </c>
      <c r="D7010">
        <v>2076.9900000000002</v>
      </c>
    </row>
    <row r="7011" spans="1:4" x14ac:dyDescent="0.35">
      <c r="A7011" s="165" t="s">
        <v>136</v>
      </c>
      <c r="B7011" s="165" t="s">
        <v>137</v>
      </c>
      <c r="C7011" s="166">
        <v>45857</v>
      </c>
      <c r="D7011">
        <v>2076.9900000000002</v>
      </c>
    </row>
    <row r="7012" spans="1:4" x14ac:dyDescent="0.35">
      <c r="A7012" s="165" t="s">
        <v>136</v>
      </c>
      <c r="B7012" s="165" t="s">
        <v>137</v>
      </c>
      <c r="C7012" s="166">
        <v>45888</v>
      </c>
      <c r="D7012">
        <v>2076.9900000000002</v>
      </c>
    </row>
    <row r="7013" spans="1:4" x14ac:dyDescent="0.35">
      <c r="A7013" s="165" t="s">
        <v>136</v>
      </c>
      <c r="B7013" s="165" t="s">
        <v>137</v>
      </c>
      <c r="C7013" s="166">
        <v>45919</v>
      </c>
      <c r="D7013">
        <v>2076.9900000000002</v>
      </c>
    </row>
    <row r="7014" spans="1:4" x14ac:dyDescent="0.35">
      <c r="A7014" s="165" t="s">
        <v>136</v>
      </c>
      <c r="B7014" s="165" t="s">
        <v>137</v>
      </c>
      <c r="C7014" s="166">
        <v>45949</v>
      </c>
      <c r="D7014">
        <v>2076.9900000000002</v>
      </c>
    </row>
    <row r="7015" spans="1:4" x14ac:dyDescent="0.35">
      <c r="A7015" s="165" t="s">
        <v>136</v>
      </c>
      <c r="B7015" s="165" t="s">
        <v>137</v>
      </c>
      <c r="C7015" s="166">
        <v>45980</v>
      </c>
      <c r="D7015">
        <v>2076.9900000000002</v>
      </c>
    </row>
    <row r="7016" spans="1:4" x14ac:dyDescent="0.35">
      <c r="A7016" s="165" t="s">
        <v>136</v>
      </c>
      <c r="B7016" s="165" t="s">
        <v>137</v>
      </c>
      <c r="C7016" s="166">
        <v>46010</v>
      </c>
      <c r="D7016">
        <v>2076.9900000000002</v>
      </c>
    </row>
    <row r="7017" spans="1:4" x14ac:dyDescent="0.35">
      <c r="A7017" s="165" t="s">
        <v>136</v>
      </c>
      <c r="B7017" s="165" t="s">
        <v>137</v>
      </c>
      <c r="C7017" s="166">
        <v>45677</v>
      </c>
      <c r="D7017">
        <v>2076.9900000000002</v>
      </c>
    </row>
    <row r="7018" spans="1:4" x14ac:dyDescent="0.35">
      <c r="A7018" s="165" t="s">
        <v>136</v>
      </c>
      <c r="B7018" s="165" t="s">
        <v>137</v>
      </c>
      <c r="C7018" s="166">
        <v>45708</v>
      </c>
      <c r="D7018">
        <v>2076.9900000000002</v>
      </c>
    </row>
    <row r="7019" spans="1:4" x14ac:dyDescent="0.35">
      <c r="A7019" s="165" t="s">
        <v>136</v>
      </c>
      <c r="B7019" s="165" t="s">
        <v>137</v>
      </c>
      <c r="C7019" s="166">
        <v>45736</v>
      </c>
      <c r="D7019">
        <v>2076.9900000000007</v>
      </c>
    </row>
    <row r="7020" spans="1:4" x14ac:dyDescent="0.35">
      <c r="A7020" s="165" t="s">
        <v>136</v>
      </c>
      <c r="B7020" s="165" t="s">
        <v>137</v>
      </c>
      <c r="C7020" s="166">
        <v>45767</v>
      </c>
      <c r="D7020">
        <v>2076.9899999999998</v>
      </c>
    </row>
    <row r="7021" spans="1:4" x14ac:dyDescent="0.35">
      <c r="A7021" s="165" t="s">
        <v>136</v>
      </c>
      <c r="B7021" s="165" t="s">
        <v>137</v>
      </c>
      <c r="C7021" s="166">
        <v>45797</v>
      </c>
      <c r="D7021">
        <v>2076.9899999999998</v>
      </c>
    </row>
    <row r="7022" spans="1:4" x14ac:dyDescent="0.35">
      <c r="A7022" s="165" t="s">
        <v>136</v>
      </c>
      <c r="B7022" s="165" t="s">
        <v>137</v>
      </c>
      <c r="C7022" s="166">
        <v>45828</v>
      </c>
      <c r="D7022">
        <v>2076.9900000000016</v>
      </c>
    </row>
    <row r="7023" spans="1:4" x14ac:dyDescent="0.35">
      <c r="A7023" s="165" t="s">
        <v>136</v>
      </c>
      <c r="B7023" s="165" t="s">
        <v>137</v>
      </c>
      <c r="C7023" s="166">
        <v>45858</v>
      </c>
      <c r="D7023">
        <v>2077</v>
      </c>
    </row>
    <row r="7024" spans="1:4" x14ac:dyDescent="0.35">
      <c r="A7024" s="165" t="s">
        <v>136</v>
      </c>
      <c r="B7024" s="165" t="s">
        <v>137</v>
      </c>
      <c r="C7024" s="166">
        <v>45889</v>
      </c>
      <c r="D7024">
        <v>2076.9900000000016</v>
      </c>
    </row>
    <row r="7025" spans="1:4" x14ac:dyDescent="0.35">
      <c r="A7025" s="165" t="s">
        <v>136</v>
      </c>
      <c r="B7025" s="165" t="s">
        <v>137</v>
      </c>
      <c r="C7025" s="166">
        <v>45920</v>
      </c>
      <c r="D7025">
        <v>2076.9900000000002</v>
      </c>
    </row>
    <row r="7026" spans="1:4" x14ac:dyDescent="0.35">
      <c r="A7026" s="165" t="s">
        <v>136</v>
      </c>
      <c r="B7026" s="165" t="s">
        <v>137</v>
      </c>
      <c r="C7026" s="166">
        <v>45950</v>
      </c>
      <c r="D7026">
        <v>2076.9900000000002</v>
      </c>
    </row>
    <row r="7027" spans="1:4" x14ac:dyDescent="0.35">
      <c r="A7027" s="165" t="s">
        <v>136</v>
      </c>
      <c r="B7027" s="165" t="s">
        <v>137</v>
      </c>
      <c r="C7027" s="166">
        <v>45981</v>
      </c>
      <c r="D7027">
        <v>2076.9900000000002</v>
      </c>
    </row>
    <row r="7028" spans="1:4" x14ac:dyDescent="0.35">
      <c r="A7028" s="165" t="s">
        <v>136</v>
      </c>
      <c r="B7028" s="165" t="s">
        <v>137</v>
      </c>
      <c r="C7028" s="166">
        <v>46011</v>
      </c>
      <c r="D7028">
        <v>2076.9900000000002</v>
      </c>
    </row>
    <row r="7029" spans="1:4" x14ac:dyDescent="0.35">
      <c r="A7029" s="165" t="s">
        <v>136</v>
      </c>
      <c r="B7029" s="165" t="s">
        <v>137</v>
      </c>
      <c r="C7029" s="166">
        <v>45678</v>
      </c>
      <c r="D7029">
        <v>2076.9900000000002</v>
      </c>
    </row>
    <row r="7030" spans="1:4" x14ac:dyDescent="0.35">
      <c r="A7030" s="165" t="s">
        <v>136</v>
      </c>
      <c r="B7030" s="165" t="s">
        <v>137</v>
      </c>
      <c r="C7030" s="166">
        <v>45709</v>
      </c>
      <c r="D7030">
        <v>2076.9900000000002</v>
      </c>
    </row>
    <row r="7031" spans="1:4" x14ac:dyDescent="0.35">
      <c r="A7031" s="165" t="s">
        <v>136</v>
      </c>
      <c r="B7031" s="165" t="s">
        <v>137</v>
      </c>
      <c r="C7031" s="166">
        <v>45737</v>
      </c>
      <c r="D7031">
        <v>2076.9900000000002</v>
      </c>
    </row>
    <row r="7032" spans="1:4" x14ac:dyDescent="0.35">
      <c r="A7032" s="165" t="s">
        <v>136</v>
      </c>
      <c r="B7032" s="165" t="s">
        <v>137</v>
      </c>
      <c r="C7032" s="166">
        <v>45768</v>
      </c>
      <c r="D7032">
        <v>2076.9900000000002</v>
      </c>
    </row>
    <row r="7033" spans="1:4" x14ac:dyDescent="0.35">
      <c r="A7033" s="165" t="s">
        <v>136</v>
      </c>
      <c r="B7033" s="165" t="s">
        <v>137</v>
      </c>
      <c r="C7033" s="166">
        <v>45798</v>
      </c>
      <c r="D7033">
        <v>2076.9900000000002</v>
      </c>
    </row>
    <row r="7034" spans="1:4" x14ac:dyDescent="0.35">
      <c r="A7034" s="165" t="s">
        <v>136</v>
      </c>
      <c r="B7034" s="165" t="s">
        <v>137</v>
      </c>
      <c r="C7034" s="166">
        <v>45829</v>
      </c>
      <c r="D7034">
        <v>2076.9900000000002</v>
      </c>
    </row>
    <row r="7035" spans="1:4" x14ac:dyDescent="0.35">
      <c r="A7035" s="165" t="s">
        <v>136</v>
      </c>
      <c r="B7035" s="165" t="s">
        <v>137</v>
      </c>
      <c r="C7035" s="166">
        <v>45859</v>
      </c>
      <c r="D7035">
        <v>2076.9900000000002</v>
      </c>
    </row>
    <row r="7036" spans="1:4" x14ac:dyDescent="0.35">
      <c r="A7036" s="165" t="s">
        <v>136</v>
      </c>
      <c r="B7036" s="165" t="s">
        <v>137</v>
      </c>
      <c r="C7036" s="166">
        <v>45890</v>
      </c>
      <c r="D7036">
        <v>2076.9900000000002</v>
      </c>
    </row>
    <row r="7037" spans="1:4" x14ac:dyDescent="0.35">
      <c r="A7037" s="165" t="s">
        <v>136</v>
      </c>
      <c r="B7037" s="165" t="s">
        <v>137</v>
      </c>
      <c r="C7037" s="166">
        <v>45921</v>
      </c>
      <c r="D7037">
        <v>2076.9900000000002</v>
      </c>
    </row>
    <row r="7038" spans="1:4" x14ac:dyDescent="0.35">
      <c r="A7038" s="165" t="s">
        <v>136</v>
      </c>
      <c r="B7038" s="165" t="s">
        <v>137</v>
      </c>
      <c r="C7038" s="166">
        <v>45951</v>
      </c>
      <c r="D7038">
        <v>2076.9900000000002</v>
      </c>
    </row>
    <row r="7039" spans="1:4" x14ac:dyDescent="0.35">
      <c r="A7039" s="165" t="s">
        <v>136</v>
      </c>
      <c r="B7039" s="165" t="s">
        <v>137</v>
      </c>
      <c r="C7039" s="166">
        <v>45991</v>
      </c>
      <c r="D7039">
        <v>2076.9900000000002</v>
      </c>
    </row>
    <row r="7040" spans="1:4" x14ac:dyDescent="0.35">
      <c r="A7040" s="165" t="s">
        <v>136</v>
      </c>
      <c r="B7040" s="165" t="s">
        <v>137</v>
      </c>
      <c r="C7040" s="166">
        <v>46022</v>
      </c>
      <c r="D7040">
        <v>2076.9900000000002</v>
      </c>
    </row>
    <row r="7041" spans="1:4" x14ac:dyDescent="0.35">
      <c r="A7041" s="165" t="s">
        <v>136</v>
      </c>
      <c r="B7041" s="165" t="s">
        <v>137</v>
      </c>
      <c r="C7041" s="166">
        <v>45679</v>
      </c>
      <c r="D7041">
        <v>2340.16</v>
      </c>
    </row>
    <row r="7042" spans="1:4" x14ac:dyDescent="0.35">
      <c r="A7042" s="165" t="s">
        <v>136</v>
      </c>
      <c r="B7042" s="165" t="s">
        <v>137</v>
      </c>
      <c r="C7042" s="166">
        <v>45710</v>
      </c>
      <c r="D7042">
        <v>2340.35</v>
      </c>
    </row>
    <row r="7043" spans="1:4" x14ac:dyDescent="0.35">
      <c r="A7043" s="165" t="s">
        <v>136</v>
      </c>
      <c r="B7043" s="165" t="s">
        <v>137</v>
      </c>
      <c r="C7043" s="166">
        <v>45738</v>
      </c>
      <c r="D7043">
        <v>2340.35</v>
      </c>
    </row>
    <row r="7044" spans="1:4" x14ac:dyDescent="0.35">
      <c r="A7044" s="165" t="s">
        <v>136</v>
      </c>
      <c r="B7044" s="165" t="s">
        <v>137</v>
      </c>
      <c r="C7044" s="166">
        <v>45769</v>
      </c>
      <c r="D7044">
        <v>2340.35</v>
      </c>
    </row>
    <row r="7045" spans="1:4" x14ac:dyDescent="0.35">
      <c r="A7045" s="165" t="s">
        <v>136</v>
      </c>
      <c r="B7045" s="165" t="s">
        <v>137</v>
      </c>
      <c r="C7045" s="166">
        <v>45799</v>
      </c>
      <c r="D7045">
        <v>2340.35</v>
      </c>
    </row>
    <row r="7046" spans="1:4" x14ac:dyDescent="0.35">
      <c r="A7046" s="165" t="s">
        <v>136</v>
      </c>
      <c r="B7046" s="165" t="s">
        <v>137</v>
      </c>
      <c r="C7046" s="166">
        <v>45830</v>
      </c>
      <c r="D7046">
        <v>2340.35</v>
      </c>
    </row>
    <row r="7047" spans="1:4" x14ac:dyDescent="0.35">
      <c r="A7047" s="165" t="s">
        <v>136</v>
      </c>
      <c r="B7047" s="165" t="s">
        <v>137</v>
      </c>
      <c r="C7047" s="166">
        <v>45860</v>
      </c>
      <c r="D7047">
        <v>2340.34</v>
      </c>
    </row>
    <row r="7048" spans="1:4" x14ac:dyDescent="0.35">
      <c r="A7048" s="165" t="s">
        <v>136</v>
      </c>
      <c r="B7048" s="165" t="s">
        <v>137</v>
      </c>
      <c r="C7048" s="166">
        <v>45891</v>
      </c>
      <c r="D7048">
        <v>2340.34</v>
      </c>
    </row>
    <row r="7049" spans="1:4" x14ac:dyDescent="0.35">
      <c r="A7049" s="165" t="s">
        <v>136</v>
      </c>
      <c r="B7049" s="165" t="s">
        <v>137</v>
      </c>
      <c r="C7049" s="166">
        <v>45922</v>
      </c>
      <c r="D7049">
        <v>2340.34</v>
      </c>
    </row>
    <row r="7050" spans="1:4" x14ac:dyDescent="0.35">
      <c r="A7050" s="165" t="s">
        <v>136</v>
      </c>
      <c r="B7050" s="165" t="s">
        <v>137</v>
      </c>
      <c r="C7050" s="166">
        <v>45952</v>
      </c>
      <c r="D7050">
        <v>2340.35</v>
      </c>
    </row>
    <row r="7051" spans="1:4" x14ac:dyDescent="0.35">
      <c r="A7051" s="165" t="s">
        <v>136</v>
      </c>
      <c r="B7051" s="165" t="s">
        <v>137</v>
      </c>
      <c r="C7051" s="166">
        <v>45983</v>
      </c>
      <c r="D7051">
        <v>2260</v>
      </c>
    </row>
    <row r="7052" spans="1:4" x14ac:dyDescent="0.35">
      <c r="A7052" s="165" t="s">
        <v>136</v>
      </c>
      <c r="B7052" s="165" t="s">
        <v>137</v>
      </c>
      <c r="C7052" s="166">
        <v>46013</v>
      </c>
      <c r="D7052">
        <v>2260</v>
      </c>
    </row>
    <row r="7053" spans="1:4" x14ac:dyDescent="0.35">
      <c r="A7053" s="165" t="s">
        <v>136</v>
      </c>
      <c r="B7053" s="165" t="s">
        <v>137</v>
      </c>
      <c r="C7053" s="166">
        <v>45680</v>
      </c>
      <c r="D7053">
        <v>2260</v>
      </c>
    </row>
    <row r="7054" spans="1:4" x14ac:dyDescent="0.35">
      <c r="A7054" s="165" t="s">
        <v>136</v>
      </c>
      <c r="B7054" s="165" t="s">
        <v>137</v>
      </c>
      <c r="C7054" s="166">
        <v>45711</v>
      </c>
      <c r="D7054">
        <v>2260</v>
      </c>
    </row>
    <row r="7055" spans="1:4" x14ac:dyDescent="0.35">
      <c r="A7055" s="165" t="s">
        <v>136</v>
      </c>
      <c r="B7055" s="165" t="s">
        <v>137</v>
      </c>
      <c r="C7055" s="166">
        <v>45739</v>
      </c>
      <c r="D7055">
        <v>2260</v>
      </c>
    </row>
    <row r="7056" spans="1:4" x14ac:dyDescent="0.35">
      <c r="A7056" s="165" t="s">
        <v>136</v>
      </c>
      <c r="B7056" s="165" t="s">
        <v>137</v>
      </c>
      <c r="C7056" s="166">
        <v>45770</v>
      </c>
      <c r="D7056">
        <v>2406.48</v>
      </c>
    </row>
    <row r="7057" spans="1:4" x14ac:dyDescent="0.35">
      <c r="A7057" s="165" t="s">
        <v>136</v>
      </c>
      <c r="B7057" s="165" t="s">
        <v>137</v>
      </c>
      <c r="C7057" s="166">
        <v>45800</v>
      </c>
      <c r="D7057">
        <v>2493.94</v>
      </c>
    </row>
    <row r="7058" spans="1:4" x14ac:dyDescent="0.35">
      <c r="A7058" s="165" t="s">
        <v>136</v>
      </c>
      <c r="B7058" s="165" t="s">
        <v>137</v>
      </c>
      <c r="C7058" s="166">
        <v>45831</v>
      </c>
      <c r="D7058">
        <v>2333.2400000000002</v>
      </c>
    </row>
    <row r="7059" spans="1:4" x14ac:dyDescent="0.35">
      <c r="A7059" s="165" t="s">
        <v>136</v>
      </c>
      <c r="B7059" s="165" t="s">
        <v>137</v>
      </c>
      <c r="C7059" s="166">
        <v>45861</v>
      </c>
      <c r="D7059">
        <v>2333.2400000000002</v>
      </c>
    </row>
    <row r="7060" spans="1:4" x14ac:dyDescent="0.35">
      <c r="A7060" s="165" t="s">
        <v>136</v>
      </c>
      <c r="B7060" s="165" t="s">
        <v>137</v>
      </c>
      <c r="C7060" s="166">
        <v>45892</v>
      </c>
      <c r="D7060">
        <v>2406.48</v>
      </c>
    </row>
    <row r="7061" spans="1:4" x14ac:dyDescent="0.35">
      <c r="A7061" s="165" t="s">
        <v>136</v>
      </c>
      <c r="B7061" s="165" t="s">
        <v>137</v>
      </c>
      <c r="C7061" s="166">
        <v>45923</v>
      </c>
      <c r="D7061">
        <v>2333.2400000000002</v>
      </c>
    </row>
    <row r="7062" spans="1:4" x14ac:dyDescent="0.35">
      <c r="A7062" s="165" t="s">
        <v>136</v>
      </c>
      <c r="B7062" s="165" t="s">
        <v>137</v>
      </c>
      <c r="C7062" s="166">
        <v>45953</v>
      </c>
      <c r="D7062">
        <v>2581.02</v>
      </c>
    </row>
    <row r="7063" spans="1:4" x14ac:dyDescent="0.35">
      <c r="A7063" s="165" t="s">
        <v>136</v>
      </c>
      <c r="B7063" s="165" t="s">
        <v>137</v>
      </c>
      <c r="C7063" s="166">
        <v>45984</v>
      </c>
      <c r="D7063">
        <v>2415.84</v>
      </c>
    </row>
    <row r="7064" spans="1:4" x14ac:dyDescent="0.35">
      <c r="A7064" s="165" t="s">
        <v>136</v>
      </c>
      <c r="B7064" s="165" t="s">
        <v>137</v>
      </c>
      <c r="C7064" s="166">
        <v>46014</v>
      </c>
      <c r="D7064">
        <v>2415.84</v>
      </c>
    </row>
    <row r="7065" spans="1:4" x14ac:dyDescent="0.35">
      <c r="A7065" s="165" t="s">
        <v>136</v>
      </c>
      <c r="B7065" s="165" t="s">
        <v>137</v>
      </c>
      <c r="C7065" s="166">
        <v>45681</v>
      </c>
      <c r="D7065">
        <v>2425.27</v>
      </c>
    </row>
    <row r="7066" spans="1:4" x14ac:dyDescent="0.35">
      <c r="A7066" s="165" t="s">
        <v>136</v>
      </c>
      <c r="B7066" s="165" t="s">
        <v>137</v>
      </c>
      <c r="C7066" s="166">
        <v>45712</v>
      </c>
      <c r="D7066">
        <v>2425.27</v>
      </c>
    </row>
    <row r="7067" spans="1:4" x14ac:dyDescent="0.35">
      <c r="A7067" s="165" t="s">
        <v>136</v>
      </c>
      <c r="B7067" s="165" t="s">
        <v>137</v>
      </c>
      <c r="C7067" s="166">
        <v>45740</v>
      </c>
      <c r="D7067">
        <v>2425.27</v>
      </c>
    </row>
    <row r="7068" spans="1:4" x14ac:dyDescent="0.35">
      <c r="A7068" s="165" t="s">
        <v>136</v>
      </c>
      <c r="B7068" s="165" t="s">
        <v>137</v>
      </c>
      <c r="C7068" s="166">
        <v>45771</v>
      </c>
      <c r="D7068">
        <v>2425.27</v>
      </c>
    </row>
    <row r="7069" spans="1:4" x14ac:dyDescent="0.35">
      <c r="A7069" s="165" t="s">
        <v>136</v>
      </c>
      <c r="B7069" s="165" t="s">
        <v>137</v>
      </c>
      <c r="C7069" s="166">
        <v>45801</v>
      </c>
      <c r="D7069">
        <v>2425.27</v>
      </c>
    </row>
    <row r="7070" spans="1:4" x14ac:dyDescent="0.35">
      <c r="A7070" s="165" t="s">
        <v>136</v>
      </c>
      <c r="B7070" s="165" t="s">
        <v>137</v>
      </c>
      <c r="C7070" s="166">
        <v>45832</v>
      </c>
      <c r="D7070">
        <v>2425.27</v>
      </c>
    </row>
    <row r="7071" spans="1:4" x14ac:dyDescent="0.35">
      <c r="A7071" s="165" t="s">
        <v>136</v>
      </c>
      <c r="B7071" s="165" t="s">
        <v>137</v>
      </c>
      <c r="C7071" s="166">
        <v>45862</v>
      </c>
      <c r="D7071">
        <v>2424.71</v>
      </c>
    </row>
    <row r="7072" spans="1:4" x14ac:dyDescent="0.35">
      <c r="A7072" s="165" t="s">
        <v>136</v>
      </c>
      <c r="B7072" s="165" t="s">
        <v>137</v>
      </c>
      <c r="C7072" s="166">
        <v>45893</v>
      </c>
      <c r="D7072">
        <v>2425.27</v>
      </c>
    </row>
    <row r="7073" spans="1:4" x14ac:dyDescent="0.35">
      <c r="A7073" s="165" t="s">
        <v>136</v>
      </c>
      <c r="B7073" s="165" t="s">
        <v>137</v>
      </c>
      <c r="C7073" s="166">
        <v>45924</v>
      </c>
      <c r="D7073">
        <v>2425.27</v>
      </c>
    </row>
    <row r="7074" spans="1:4" x14ac:dyDescent="0.35">
      <c r="A7074" s="165" t="s">
        <v>136</v>
      </c>
      <c r="B7074" s="165" t="s">
        <v>137</v>
      </c>
      <c r="C7074" s="166">
        <v>45954</v>
      </c>
      <c r="D7074">
        <v>2425.27</v>
      </c>
    </row>
    <row r="7075" spans="1:4" x14ac:dyDescent="0.35">
      <c r="A7075" s="165" t="s">
        <v>136</v>
      </c>
      <c r="B7075" s="165" t="s">
        <v>137</v>
      </c>
      <c r="C7075" s="166">
        <v>45985</v>
      </c>
      <c r="D7075">
        <v>2425.27</v>
      </c>
    </row>
    <row r="7076" spans="1:4" x14ac:dyDescent="0.35">
      <c r="A7076" s="165" t="s">
        <v>136</v>
      </c>
      <c r="B7076" s="165" t="s">
        <v>137</v>
      </c>
      <c r="C7076" s="166">
        <v>46015</v>
      </c>
      <c r="D7076">
        <v>2425.27</v>
      </c>
    </row>
    <row r="7077" spans="1:4" x14ac:dyDescent="0.35">
      <c r="A7077" s="165" t="s">
        <v>136</v>
      </c>
      <c r="B7077" s="165" t="s">
        <v>137</v>
      </c>
      <c r="C7077" s="166">
        <v>45682</v>
      </c>
      <c r="D7077">
        <v>2403.2400000000002</v>
      </c>
    </row>
    <row r="7078" spans="1:4" x14ac:dyDescent="0.35">
      <c r="A7078" s="165" t="s">
        <v>136</v>
      </c>
      <c r="B7078" s="165" t="s">
        <v>137</v>
      </c>
      <c r="C7078" s="166">
        <v>45713</v>
      </c>
      <c r="D7078">
        <v>2403.2400000000002</v>
      </c>
    </row>
    <row r="7079" spans="1:4" x14ac:dyDescent="0.35">
      <c r="A7079" s="165" t="s">
        <v>136</v>
      </c>
      <c r="B7079" s="165" t="s">
        <v>137</v>
      </c>
      <c r="C7079" s="166">
        <v>45741</v>
      </c>
      <c r="D7079">
        <v>2403.2400000000002</v>
      </c>
    </row>
    <row r="7080" spans="1:4" x14ac:dyDescent="0.35">
      <c r="A7080" s="165" t="s">
        <v>136</v>
      </c>
      <c r="B7080" s="165" t="s">
        <v>137</v>
      </c>
      <c r="C7080" s="166">
        <v>45772</v>
      </c>
      <c r="D7080">
        <v>2404.0700000000002</v>
      </c>
    </row>
    <row r="7081" spans="1:4" x14ac:dyDescent="0.35">
      <c r="A7081" s="165" t="s">
        <v>136</v>
      </c>
      <c r="B7081" s="165" t="s">
        <v>137</v>
      </c>
      <c r="C7081" s="166">
        <v>45802</v>
      </c>
      <c r="D7081">
        <v>2340</v>
      </c>
    </row>
    <row r="7082" spans="1:4" x14ac:dyDescent="0.35">
      <c r="A7082" s="165" t="s">
        <v>136</v>
      </c>
      <c r="B7082" s="165" t="s">
        <v>137</v>
      </c>
      <c r="C7082" s="166">
        <v>45833</v>
      </c>
      <c r="D7082">
        <v>2340</v>
      </c>
    </row>
    <row r="7083" spans="1:4" x14ac:dyDescent="0.35">
      <c r="A7083" s="165" t="s">
        <v>136</v>
      </c>
      <c r="B7083" s="165" t="s">
        <v>137</v>
      </c>
      <c r="C7083" s="166">
        <v>45863</v>
      </c>
      <c r="D7083">
        <v>2340</v>
      </c>
    </row>
    <row r="7084" spans="1:4" x14ac:dyDescent="0.35">
      <c r="A7084" s="165" t="s">
        <v>136</v>
      </c>
      <c r="B7084" s="165" t="s">
        <v>137</v>
      </c>
      <c r="C7084" s="166">
        <v>45894</v>
      </c>
      <c r="D7084">
        <v>2340</v>
      </c>
    </row>
    <row r="7085" spans="1:4" x14ac:dyDescent="0.35">
      <c r="A7085" s="165" t="s">
        <v>136</v>
      </c>
      <c r="B7085" s="165" t="s">
        <v>137</v>
      </c>
      <c r="C7085" s="166">
        <v>45925</v>
      </c>
      <c r="D7085">
        <v>2340</v>
      </c>
    </row>
    <row r="7086" spans="1:4" x14ac:dyDescent="0.35">
      <c r="A7086" s="165" t="s">
        <v>136</v>
      </c>
      <c r="B7086" s="165" t="s">
        <v>137</v>
      </c>
      <c r="C7086" s="166">
        <v>45955</v>
      </c>
      <c r="D7086">
        <v>2340</v>
      </c>
    </row>
    <row r="7087" spans="1:4" x14ac:dyDescent="0.35">
      <c r="A7087" s="165" t="s">
        <v>136</v>
      </c>
      <c r="B7087" s="165" t="s">
        <v>137</v>
      </c>
      <c r="C7087" s="166">
        <v>45986</v>
      </c>
      <c r="D7087">
        <v>2340</v>
      </c>
    </row>
    <row r="7088" spans="1:4" x14ac:dyDescent="0.35">
      <c r="A7088" s="165" t="s">
        <v>136</v>
      </c>
      <c r="B7088" s="165" t="s">
        <v>137</v>
      </c>
      <c r="C7088" s="166">
        <v>46016</v>
      </c>
      <c r="D7088">
        <v>2340</v>
      </c>
    </row>
    <row r="7089" spans="1:4" x14ac:dyDescent="0.35">
      <c r="A7089" s="165" t="s">
        <v>136</v>
      </c>
      <c r="B7089" s="165" t="s">
        <v>137</v>
      </c>
      <c r="C7089" s="166">
        <v>45683</v>
      </c>
      <c r="D7089">
        <v>2340</v>
      </c>
    </row>
    <row r="7090" spans="1:4" x14ac:dyDescent="0.35">
      <c r="A7090" s="165" t="s">
        <v>136</v>
      </c>
      <c r="B7090" s="165" t="s">
        <v>137</v>
      </c>
      <c r="C7090" s="166">
        <v>45714</v>
      </c>
      <c r="D7090">
        <v>2340</v>
      </c>
    </row>
    <row r="7091" spans="1:4" x14ac:dyDescent="0.35">
      <c r="A7091" s="165" t="s">
        <v>136</v>
      </c>
      <c r="B7091" s="165" t="s">
        <v>137</v>
      </c>
      <c r="C7091" s="166">
        <v>45742</v>
      </c>
      <c r="D7091">
        <v>2340</v>
      </c>
    </row>
    <row r="7092" spans="1:4" x14ac:dyDescent="0.35">
      <c r="A7092" s="165" t="s">
        <v>136</v>
      </c>
      <c r="B7092" s="165" t="s">
        <v>137</v>
      </c>
      <c r="C7092" s="166">
        <v>45773</v>
      </c>
      <c r="D7092">
        <v>2340</v>
      </c>
    </row>
    <row r="7093" spans="1:4" x14ac:dyDescent="0.35">
      <c r="A7093" s="165" t="s">
        <v>136</v>
      </c>
      <c r="B7093" s="165" t="s">
        <v>137</v>
      </c>
      <c r="C7093" s="166">
        <v>45803</v>
      </c>
      <c r="D7093">
        <v>2340</v>
      </c>
    </row>
    <row r="7094" spans="1:4" x14ac:dyDescent="0.35">
      <c r="A7094" s="165" t="s">
        <v>136</v>
      </c>
      <c r="B7094" s="165" t="s">
        <v>137</v>
      </c>
      <c r="C7094" s="166">
        <v>45834</v>
      </c>
      <c r="D7094">
        <v>2340</v>
      </c>
    </row>
    <row r="7095" spans="1:4" x14ac:dyDescent="0.35">
      <c r="A7095" s="165" t="s">
        <v>136</v>
      </c>
      <c r="B7095" s="165" t="s">
        <v>137</v>
      </c>
      <c r="C7095" s="166">
        <v>45864</v>
      </c>
      <c r="D7095">
        <v>2340</v>
      </c>
    </row>
    <row r="7096" spans="1:4" x14ac:dyDescent="0.35">
      <c r="A7096" s="165" t="s">
        <v>136</v>
      </c>
      <c r="B7096" s="165" t="s">
        <v>137</v>
      </c>
      <c r="C7096" s="166">
        <v>45895</v>
      </c>
      <c r="D7096">
        <v>2340</v>
      </c>
    </row>
    <row r="7097" spans="1:4" x14ac:dyDescent="0.35">
      <c r="A7097" s="165" t="s">
        <v>136</v>
      </c>
      <c r="B7097" s="165" t="s">
        <v>137</v>
      </c>
      <c r="C7097" s="166">
        <v>45926</v>
      </c>
      <c r="D7097">
        <v>2340</v>
      </c>
    </row>
    <row r="7098" spans="1:4" x14ac:dyDescent="0.35">
      <c r="A7098" s="165" t="s">
        <v>136</v>
      </c>
      <c r="B7098" s="165" t="s">
        <v>137</v>
      </c>
      <c r="C7098" s="166">
        <v>45956</v>
      </c>
      <c r="D7098">
        <v>2340</v>
      </c>
    </row>
    <row r="7099" spans="1:4" x14ac:dyDescent="0.35">
      <c r="A7099" s="165" t="s">
        <v>136</v>
      </c>
      <c r="B7099" s="165" t="s">
        <v>137</v>
      </c>
      <c r="C7099" s="166">
        <v>45987</v>
      </c>
      <c r="D7099">
        <v>2340</v>
      </c>
    </row>
    <row r="7100" spans="1:4" x14ac:dyDescent="0.35">
      <c r="A7100" s="165" t="s">
        <v>136</v>
      </c>
      <c r="B7100" s="165" t="s">
        <v>137</v>
      </c>
      <c r="C7100" s="166">
        <v>46017</v>
      </c>
      <c r="D7100">
        <v>2340</v>
      </c>
    </row>
    <row r="7101" spans="1:4" x14ac:dyDescent="0.35">
      <c r="A7101" s="165" t="s">
        <v>136</v>
      </c>
      <c r="B7101" s="165" t="s">
        <v>137</v>
      </c>
      <c r="C7101" s="166">
        <v>45684</v>
      </c>
      <c r="D7101">
        <v>2340</v>
      </c>
    </row>
    <row r="7102" spans="1:4" x14ac:dyDescent="0.35">
      <c r="A7102" s="165" t="s">
        <v>136</v>
      </c>
      <c r="B7102" s="165" t="s">
        <v>137</v>
      </c>
      <c r="C7102" s="166">
        <v>45715</v>
      </c>
      <c r="D7102">
        <v>2340</v>
      </c>
    </row>
    <row r="7103" spans="1:4" x14ac:dyDescent="0.35">
      <c r="A7103" s="165" t="s">
        <v>136</v>
      </c>
      <c r="B7103" s="165" t="s">
        <v>137</v>
      </c>
      <c r="C7103" s="166">
        <v>45743</v>
      </c>
      <c r="D7103">
        <v>2340</v>
      </c>
    </row>
    <row r="7104" spans="1:4" x14ac:dyDescent="0.35">
      <c r="A7104" s="165" t="s">
        <v>136</v>
      </c>
      <c r="B7104" s="165" t="s">
        <v>137</v>
      </c>
      <c r="C7104" s="166">
        <v>45774</v>
      </c>
      <c r="D7104">
        <v>2340</v>
      </c>
    </row>
    <row r="7105" spans="1:4" x14ac:dyDescent="0.35">
      <c r="A7105" s="165" t="s">
        <v>136</v>
      </c>
      <c r="B7105" s="165" t="s">
        <v>137</v>
      </c>
      <c r="C7105" s="166">
        <v>45804</v>
      </c>
      <c r="D7105">
        <v>2340</v>
      </c>
    </row>
    <row r="7106" spans="1:4" x14ac:dyDescent="0.35">
      <c r="A7106" s="165" t="s">
        <v>136</v>
      </c>
      <c r="B7106" s="165" t="s">
        <v>137</v>
      </c>
      <c r="C7106" s="166">
        <v>45835</v>
      </c>
      <c r="D7106">
        <v>2340</v>
      </c>
    </row>
    <row r="7107" spans="1:4" x14ac:dyDescent="0.35">
      <c r="A7107" s="165" t="s">
        <v>136</v>
      </c>
      <c r="B7107" s="165" t="s">
        <v>137</v>
      </c>
      <c r="C7107" s="166">
        <v>45865</v>
      </c>
      <c r="D7107">
        <v>2340</v>
      </c>
    </row>
    <row r="7108" spans="1:4" x14ac:dyDescent="0.35">
      <c r="A7108" s="165" t="s">
        <v>136</v>
      </c>
      <c r="B7108" s="165" t="s">
        <v>137</v>
      </c>
      <c r="C7108" s="166">
        <v>45896</v>
      </c>
      <c r="D7108">
        <v>2340</v>
      </c>
    </row>
    <row r="7109" spans="1:4" x14ac:dyDescent="0.35">
      <c r="A7109" s="165" t="s">
        <v>136</v>
      </c>
      <c r="B7109" s="165" t="s">
        <v>137</v>
      </c>
      <c r="C7109" s="166">
        <v>45927</v>
      </c>
      <c r="D7109">
        <v>2340</v>
      </c>
    </row>
    <row r="7110" spans="1:4" x14ac:dyDescent="0.35">
      <c r="A7110" s="165" t="s">
        <v>136</v>
      </c>
      <c r="B7110" s="165" t="s">
        <v>137</v>
      </c>
      <c r="C7110" s="166">
        <v>45957</v>
      </c>
      <c r="D7110">
        <v>2340</v>
      </c>
    </row>
    <row r="7111" spans="1:4" x14ac:dyDescent="0.35">
      <c r="A7111" s="165" t="s">
        <v>136</v>
      </c>
      <c r="B7111" s="165" t="s">
        <v>137</v>
      </c>
      <c r="C7111" s="166">
        <v>45988</v>
      </c>
      <c r="D7111">
        <v>2340</v>
      </c>
    </row>
    <row r="7112" spans="1:4" x14ac:dyDescent="0.35">
      <c r="A7112" s="165" t="s">
        <v>136</v>
      </c>
      <c r="B7112" s="165" t="s">
        <v>137</v>
      </c>
      <c r="C7112" s="166">
        <v>46018</v>
      </c>
      <c r="D7112">
        <v>2340</v>
      </c>
    </row>
    <row r="7113" spans="1:4" x14ac:dyDescent="0.35">
      <c r="A7113" s="165"/>
      <c r="B7113" s="165"/>
      <c r="C7113" s="166">
        <v>45861</v>
      </c>
      <c r="D7113">
        <v>0</v>
      </c>
    </row>
    <row r="7114" spans="1:4" x14ac:dyDescent="0.35">
      <c r="A7114" s="165"/>
      <c r="B7114" s="165"/>
      <c r="C7114" s="166">
        <v>45892</v>
      </c>
      <c r="D7114">
        <v>0</v>
      </c>
    </row>
    <row r="7115" spans="1:4" x14ac:dyDescent="0.35">
      <c r="A7115" s="165"/>
      <c r="B7115" s="165"/>
      <c r="C7115" s="166">
        <v>45923</v>
      </c>
      <c r="D7115">
        <v>0</v>
      </c>
    </row>
    <row r="7116" spans="1:4" x14ac:dyDescent="0.35">
      <c r="A7116" s="165"/>
      <c r="B7116" s="165"/>
      <c r="C7116" s="166">
        <v>45953</v>
      </c>
      <c r="D7116">
        <v>0</v>
      </c>
    </row>
    <row r="7117" spans="1:4" x14ac:dyDescent="0.35">
      <c r="A7117" s="165"/>
      <c r="B7117" s="165"/>
      <c r="C7117" s="166">
        <v>45984</v>
      </c>
      <c r="D7117">
        <v>0</v>
      </c>
    </row>
    <row r="7118" spans="1:4" x14ac:dyDescent="0.35">
      <c r="A7118" s="165"/>
      <c r="B7118" s="165"/>
      <c r="C7118" s="166">
        <v>46014</v>
      </c>
      <c r="D7118">
        <v>0</v>
      </c>
    </row>
    <row r="7119" spans="1:4" x14ac:dyDescent="0.35">
      <c r="A7119" s="165"/>
      <c r="B7119" s="165"/>
      <c r="C7119" s="166">
        <v>45681</v>
      </c>
      <c r="D7119">
        <v>0</v>
      </c>
    </row>
    <row r="7120" spans="1:4" x14ac:dyDescent="0.35">
      <c r="A7120" s="165"/>
      <c r="B7120" s="165"/>
      <c r="C7120" s="166">
        <v>45712</v>
      </c>
      <c r="D7120">
        <v>0</v>
      </c>
    </row>
    <row r="7121" spans="1:4" x14ac:dyDescent="0.35">
      <c r="A7121" s="165"/>
      <c r="B7121" s="165"/>
      <c r="C7121" s="166">
        <v>45740</v>
      </c>
      <c r="D7121">
        <v>0</v>
      </c>
    </row>
    <row r="7122" spans="1:4" x14ac:dyDescent="0.35">
      <c r="A7122" s="165"/>
      <c r="B7122" s="165"/>
      <c r="C7122" s="166">
        <v>45771</v>
      </c>
      <c r="D7122">
        <v>0</v>
      </c>
    </row>
    <row r="7123" spans="1:4" x14ac:dyDescent="0.35">
      <c r="A7123" s="165"/>
      <c r="B7123" s="165"/>
      <c r="C7123" s="166">
        <v>45801</v>
      </c>
      <c r="D7123">
        <v>0</v>
      </c>
    </row>
    <row r="7124" spans="1:4" x14ac:dyDescent="0.35">
      <c r="A7124" s="165"/>
      <c r="B7124" s="165"/>
      <c r="C7124" s="166">
        <v>45862</v>
      </c>
      <c r="D7124">
        <v>0</v>
      </c>
    </row>
    <row r="7125" spans="1:4" x14ac:dyDescent="0.35">
      <c r="A7125" s="165"/>
      <c r="B7125" s="165"/>
      <c r="C7125" s="166">
        <v>45893</v>
      </c>
      <c r="D7125">
        <v>0</v>
      </c>
    </row>
    <row r="7126" spans="1:4" x14ac:dyDescent="0.35">
      <c r="A7126" s="165"/>
      <c r="B7126" s="165"/>
      <c r="C7126" s="166">
        <v>45924</v>
      </c>
      <c r="D7126">
        <v>0</v>
      </c>
    </row>
    <row r="7127" spans="1:4" x14ac:dyDescent="0.35">
      <c r="A7127" s="165"/>
      <c r="B7127" s="165"/>
      <c r="C7127" s="166">
        <v>45954</v>
      </c>
      <c r="D7127">
        <v>0</v>
      </c>
    </row>
    <row r="7128" spans="1:4" x14ac:dyDescent="0.35">
      <c r="A7128" s="165"/>
      <c r="B7128" s="165"/>
      <c r="C7128" s="166">
        <v>45985</v>
      </c>
      <c r="D7128">
        <v>0</v>
      </c>
    </row>
    <row r="7129" spans="1:4" x14ac:dyDescent="0.35">
      <c r="A7129" s="165"/>
      <c r="B7129" s="165"/>
      <c r="C7129" s="166">
        <v>46015</v>
      </c>
      <c r="D7129">
        <v>0</v>
      </c>
    </row>
    <row r="7130" spans="1:4" x14ac:dyDescent="0.35">
      <c r="A7130" s="165"/>
      <c r="B7130" s="165"/>
      <c r="C7130" s="166">
        <v>45682</v>
      </c>
      <c r="D7130">
        <v>0</v>
      </c>
    </row>
    <row r="7131" spans="1:4" x14ac:dyDescent="0.35">
      <c r="A7131" s="165"/>
      <c r="B7131" s="165"/>
      <c r="C7131" s="166">
        <v>45713</v>
      </c>
      <c r="D7131">
        <v>0</v>
      </c>
    </row>
    <row r="7132" spans="1:4" x14ac:dyDescent="0.35">
      <c r="A7132" s="165"/>
      <c r="B7132" s="165"/>
      <c r="C7132" s="166">
        <v>45741</v>
      </c>
      <c r="D7132">
        <v>0</v>
      </c>
    </row>
    <row r="7133" spans="1:4" x14ac:dyDescent="0.35">
      <c r="A7133" s="165"/>
      <c r="B7133" s="165"/>
      <c r="C7133" s="166">
        <v>45772</v>
      </c>
      <c r="D7133">
        <v>0</v>
      </c>
    </row>
    <row r="7134" spans="1:4" x14ac:dyDescent="0.35">
      <c r="A7134" s="165"/>
      <c r="B7134" s="165"/>
      <c r="C7134" s="166">
        <v>45802</v>
      </c>
      <c r="D7134">
        <v>0</v>
      </c>
    </row>
    <row r="7135" spans="1:4" x14ac:dyDescent="0.35">
      <c r="A7135" s="165"/>
      <c r="B7135" s="165"/>
      <c r="C7135" s="166">
        <v>45833</v>
      </c>
      <c r="D7135">
        <v>0</v>
      </c>
    </row>
    <row r="7136" spans="1:4" x14ac:dyDescent="0.35">
      <c r="A7136" s="165"/>
      <c r="B7136" s="165"/>
      <c r="C7136" s="166">
        <v>45863</v>
      </c>
      <c r="D7136">
        <v>0</v>
      </c>
    </row>
    <row r="7137" spans="1:4" x14ac:dyDescent="0.35">
      <c r="A7137" s="165"/>
      <c r="B7137" s="165"/>
      <c r="C7137" s="166">
        <v>45894</v>
      </c>
      <c r="D7137">
        <v>0</v>
      </c>
    </row>
    <row r="7138" spans="1:4" x14ac:dyDescent="0.35">
      <c r="A7138" s="165"/>
      <c r="B7138" s="165"/>
      <c r="C7138" s="166">
        <v>45925</v>
      </c>
      <c r="D7138">
        <v>0</v>
      </c>
    </row>
    <row r="7139" spans="1:4" x14ac:dyDescent="0.35">
      <c r="A7139" s="165"/>
      <c r="B7139" s="165"/>
      <c r="C7139" s="166">
        <v>45955</v>
      </c>
      <c r="D7139">
        <v>0</v>
      </c>
    </row>
    <row r="7140" spans="1:4" x14ac:dyDescent="0.35">
      <c r="A7140" s="165"/>
      <c r="B7140" s="165"/>
      <c r="C7140" s="166">
        <v>45986</v>
      </c>
      <c r="D7140">
        <v>0</v>
      </c>
    </row>
    <row r="7141" spans="1:4" x14ac:dyDescent="0.35">
      <c r="A7141" s="165"/>
      <c r="B7141" s="165"/>
      <c r="C7141" s="166">
        <v>46016</v>
      </c>
      <c r="D7141">
        <v>0</v>
      </c>
    </row>
    <row r="7142" spans="1:4" x14ac:dyDescent="0.35">
      <c r="A7142" s="165"/>
      <c r="B7142" s="165"/>
      <c r="C7142" s="166">
        <v>45683</v>
      </c>
      <c r="D7142">
        <v>0</v>
      </c>
    </row>
    <row r="7143" spans="1:4" x14ac:dyDescent="0.35">
      <c r="A7143" s="165"/>
      <c r="B7143" s="165"/>
      <c r="C7143" s="166">
        <v>45714</v>
      </c>
      <c r="D7143">
        <v>0</v>
      </c>
    </row>
    <row r="7144" spans="1:4" x14ac:dyDescent="0.35">
      <c r="A7144" s="165"/>
      <c r="B7144" s="165"/>
      <c r="C7144" s="166">
        <v>45742</v>
      </c>
      <c r="D7144">
        <v>0</v>
      </c>
    </row>
    <row r="7145" spans="1:4" x14ac:dyDescent="0.35">
      <c r="A7145" s="165"/>
      <c r="B7145" s="165"/>
      <c r="C7145" s="166">
        <v>45773</v>
      </c>
      <c r="D7145">
        <v>0</v>
      </c>
    </row>
    <row r="7146" spans="1:4" x14ac:dyDescent="0.35">
      <c r="A7146" s="165"/>
      <c r="B7146" s="165"/>
      <c r="C7146" s="166">
        <v>45803</v>
      </c>
      <c r="D7146">
        <v>0</v>
      </c>
    </row>
    <row r="7147" spans="1:4" x14ac:dyDescent="0.35">
      <c r="A7147" s="165"/>
      <c r="B7147" s="165"/>
      <c r="C7147" s="166">
        <v>45834</v>
      </c>
      <c r="D7147">
        <v>0</v>
      </c>
    </row>
    <row r="7148" spans="1:4" x14ac:dyDescent="0.35">
      <c r="A7148" s="165"/>
      <c r="B7148" s="165"/>
      <c r="C7148" s="166">
        <v>45864</v>
      </c>
      <c r="D7148">
        <v>0</v>
      </c>
    </row>
    <row r="7149" spans="1:4" x14ac:dyDescent="0.35">
      <c r="A7149" s="165"/>
      <c r="B7149" s="165"/>
      <c r="C7149" s="166">
        <v>45895</v>
      </c>
      <c r="D7149">
        <v>0</v>
      </c>
    </row>
    <row r="7150" spans="1:4" x14ac:dyDescent="0.35">
      <c r="A7150" s="165"/>
      <c r="B7150" s="165"/>
      <c r="C7150" s="166">
        <v>45926</v>
      </c>
      <c r="D7150">
        <v>0</v>
      </c>
    </row>
    <row r="7151" spans="1:4" x14ac:dyDescent="0.35">
      <c r="A7151" s="165"/>
      <c r="B7151" s="165"/>
      <c r="C7151" s="166">
        <v>45956</v>
      </c>
      <c r="D7151">
        <v>0</v>
      </c>
    </row>
    <row r="7152" spans="1:4" x14ac:dyDescent="0.35">
      <c r="A7152" s="165"/>
      <c r="B7152" s="165"/>
      <c r="C7152" s="166">
        <v>45987</v>
      </c>
      <c r="D7152">
        <v>0</v>
      </c>
    </row>
    <row r="7153" spans="1:4" x14ac:dyDescent="0.35">
      <c r="A7153" s="165"/>
      <c r="B7153" s="165"/>
      <c r="C7153" s="166">
        <v>46017</v>
      </c>
      <c r="D7153">
        <v>0</v>
      </c>
    </row>
    <row r="7154" spans="1:4" x14ac:dyDescent="0.35">
      <c r="A7154" s="165"/>
      <c r="B7154" s="165"/>
      <c r="C7154" s="166">
        <v>45684</v>
      </c>
      <c r="D7154">
        <v>0</v>
      </c>
    </row>
    <row r="7155" spans="1:4" x14ac:dyDescent="0.35">
      <c r="A7155" s="165"/>
      <c r="B7155" s="165"/>
      <c r="C7155" s="166">
        <v>45715</v>
      </c>
      <c r="D7155">
        <v>0</v>
      </c>
    </row>
    <row r="7156" spans="1:4" x14ac:dyDescent="0.35">
      <c r="A7156" s="165"/>
      <c r="B7156" s="165"/>
      <c r="C7156" s="166">
        <v>45743</v>
      </c>
      <c r="D7156">
        <v>0</v>
      </c>
    </row>
    <row r="7157" spans="1:4" x14ac:dyDescent="0.35">
      <c r="A7157" s="165"/>
      <c r="B7157" s="165"/>
      <c r="C7157" s="166">
        <v>45774</v>
      </c>
      <c r="D7157">
        <v>0</v>
      </c>
    </row>
    <row r="7158" spans="1:4" x14ac:dyDescent="0.35">
      <c r="A7158" s="165"/>
      <c r="B7158" s="165"/>
      <c r="C7158" s="166">
        <v>45804</v>
      </c>
      <c r="D7158">
        <v>0</v>
      </c>
    </row>
    <row r="7159" spans="1:4" x14ac:dyDescent="0.35">
      <c r="A7159" s="165"/>
      <c r="B7159" s="165"/>
      <c r="C7159" s="166">
        <v>45835</v>
      </c>
      <c r="D7159">
        <v>0</v>
      </c>
    </row>
    <row r="7160" spans="1:4" x14ac:dyDescent="0.35">
      <c r="A7160" s="165"/>
      <c r="B7160" s="165"/>
      <c r="C7160" s="166">
        <v>45865</v>
      </c>
      <c r="D7160">
        <v>0</v>
      </c>
    </row>
    <row r="7161" spans="1:4" x14ac:dyDescent="0.35">
      <c r="A7161" s="165"/>
      <c r="B7161" s="165"/>
      <c r="C7161" s="166">
        <v>45896</v>
      </c>
      <c r="D7161">
        <v>0</v>
      </c>
    </row>
    <row r="7162" spans="1:4" x14ac:dyDescent="0.35">
      <c r="A7162" s="165"/>
      <c r="B7162" s="165"/>
      <c r="C7162" s="166">
        <v>45927</v>
      </c>
      <c r="D7162">
        <v>0</v>
      </c>
    </row>
    <row r="7163" spans="1:4" x14ac:dyDescent="0.35">
      <c r="A7163" s="165"/>
      <c r="B7163" s="165"/>
      <c r="C7163" s="166">
        <v>45957</v>
      </c>
      <c r="D7163">
        <v>0</v>
      </c>
    </row>
    <row r="7164" spans="1:4" x14ac:dyDescent="0.35">
      <c r="A7164" s="165"/>
      <c r="B7164" s="165"/>
      <c r="C7164" s="166">
        <v>45988</v>
      </c>
      <c r="D7164">
        <v>0</v>
      </c>
    </row>
    <row r="7165" spans="1:4" x14ac:dyDescent="0.35">
      <c r="A7165" s="165"/>
      <c r="B7165" s="165"/>
      <c r="C7165" s="166">
        <v>46018</v>
      </c>
      <c r="D7165">
        <v>0</v>
      </c>
    </row>
    <row r="7166" spans="1:4" x14ac:dyDescent="0.35">
      <c r="A7166" s="165" t="s">
        <v>138</v>
      </c>
      <c r="B7166" s="165" t="s">
        <v>139</v>
      </c>
      <c r="C7166" s="166">
        <v>45676</v>
      </c>
      <c r="D7166">
        <v>0</v>
      </c>
    </row>
    <row r="7167" spans="1:4" x14ac:dyDescent="0.35">
      <c r="A7167" s="165" t="s">
        <v>138</v>
      </c>
      <c r="B7167" s="165" t="s">
        <v>139</v>
      </c>
      <c r="C7167" s="166">
        <v>45707</v>
      </c>
      <c r="D7167">
        <v>0</v>
      </c>
    </row>
    <row r="7168" spans="1:4" x14ac:dyDescent="0.35">
      <c r="A7168" s="165" t="s">
        <v>138</v>
      </c>
      <c r="B7168" s="165" t="s">
        <v>139</v>
      </c>
      <c r="C7168" s="166">
        <v>45735</v>
      </c>
      <c r="D7168">
        <v>0</v>
      </c>
    </row>
    <row r="7169" spans="1:4" x14ac:dyDescent="0.35">
      <c r="A7169" s="165" t="s">
        <v>138</v>
      </c>
      <c r="B7169" s="165" t="s">
        <v>139</v>
      </c>
      <c r="C7169" s="166">
        <v>45766</v>
      </c>
      <c r="D7169">
        <v>0</v>
      </c>
    </row>
    <row r="7170" spans="1:4" x14ac:dyDescent="0.35">
      <c r="A7170" s="165" t="s">
        <v>138</v>
      </c>
      <c r="B7170" s="165" t="s">
        <v>139</v>
      </c>
      <c r="C7170" s="166">
        <v>45796</v>
      </c>
      <c r="D7170">
        <v>0</v>
      </c>
    </row>
    <row r="7171" spans="1:4" x14ac:dyDescent="0.35">
      <c r="A7171" s="165" t="s">
        <v>138</v>
      </c>
      <c r="B7171" s="165" t="s">
        <v>139</v>
      </c>
      <c r="C7171" s="166">
        <v>45827</v>
      </c>
      <c r="D7171">
        <v>0</v>
      </c>
    </row>
    <row r="7172" spans="1:4" x14ac:dyDescent="0.35">
      <c r="A7172" s="165" t="s">
        <v>138</v>
      </c>
      <c r="B7172" s="165" t="s">
        <v>139</v>
      </c>
      <c r="C7172" s="166">
        <v>45857</v>
      </c>
      <c r="D7172">
        <v>0</v>
      </c>
    </row>
    <row r="7173" spans="1:4" x14ac:dyDescent="0.35">
      <c r="A7173" s="165" t="s">
        <v>138</v>
      </c>
      <c r="B7173" s="165" t="s">
        <v>139</v>
      </c>
      <c r="C7173" s="166">
        <v>45888</v>
      </c>
      <c r="D7173">
        <v>0</v>
      </c>
    </row>
    <row r="7174" spans="1:4" x14ac:dyDescent="0.35">
      <c r="A7174" s="165" t="s">
        <v>138</v>
      </c>
      <c r="B7174" s="165" t="s">
        <v>139</v>
      </c>
      <c r="C7174" s="166">
        <v>45919</v>
      </c>
      <c r="D7174">
        <v>0</v>
      </c>
    </row>
    <row r="7175" spans="1:4" x14ac:dyDescent="0.35">
      <c r="A7175" s="165" t="s">
        <v>138</v>
      </c>
      <c r="B7175" s="165" t="s">
        <v>139</v>
      </c>
      <c r="C7175" s="166">
        <v>45949</v>
      </c>
      <c r="D7175">
        <v>0</v>
      </c>
    </row>
    <row r="7176" spans="1:4" x14ac:dyDescent="0.35">
      <c r="A7176" s="165" t="s">
        <v>138</v>
      </c>
      <c r="B7176" s="165" t="s">
        <v>139</v>
      </c>
      <c r="C7176" s="166">
        <v>45980</v>
      </c>
      <c r="D7176">
        <v>0</v>
      </c>
    </row>
    <row r="7177" spans="1:4" x14ac:dyDescent="0.35">
      <c r="A7177" s="165" t="s">
        <v>138</v>
      </c>
      <c r="B7177" s="165" t="s">
        <v>139</v>
      </c>
      <c r="C7177" s="166">
        <v>46010</v>
      </c>
      <c r="D7177">
        <v>0</v>
      </c>
    </row>
    <row r="7178" spans="1:4" x14ac:dyDescent="0.35">
      <c r="A7178" s="165" t="s">
        <v>138</v>
      </c>
      <c r="B7178" s="165" t="s">
        <v>139</v>
      </c>
      <c r="C7178" s="166">
        <v>45677</v>
      </c>
      <c r="D7178">
        <v>0</v>
      </c>
    </row>
    <row r="7179" spans="1:4" x14ac:dyDescent="0.35">
      <c r="A7179" s="165" t="s">
        <v>138</v>
      </c>
      <c r="B7179" s="165" t="s">
        <v>139</v>
      </c>
      <c r="C7179" s="166">
        <v>45708</v>
      </c>
      <c r="D7179">
        <v>0</v>
      </c>
    </row>
    <row r="7180" spans="1:4" x14ac:dyDescent="0.35">
      <c r="A7180" s="165" t="s">
        <v>138</v>
      </c>
      <c r="B7180" s="165" t="s">
        <v>139</v>
      </c>
      <c r="C7180" s="166">
        <v>45736</v>
      </c>
      <c r="D7180">
        <v>-350</v>
      </c>
    </row>
    <row r="7181" spans="1:4" x14ac:dyDescent="0.35">
      <c r="A7181" s="165" t="s">
        <v>138</v>
      </c>
      <c r="B7181" s="165" t="s">
        <v>139</v>
      </c>
      <c r="C7181" s="166">
        <v>45767</v>
      </c>
      <c r="D7181">
        <v>0</v>
      </c>
    </row>
    <row r="7182" spans="1:4" x14ac:dyDescent="0.35">
      <c r="A7182" s="165" t="s">
        <v>138</v>
      </c>
      <c r="B7182" s="165" t="s">
        <v>139</v>
      </c>
      <c r="C7182" s="166">
        <v>45797</v>
      </c>
      <c r="D7182">
        <v>0</v>
      </c>
    </row>
    <row r="7183" spans="1:4" x14ac:dyDescent="0.35">
      <c r="A7183" s="165" t="s">
        <v>138</v>
      </c>
      <c r="B7183" s="165" t="s">
        <v>139</v>
      </c>
      <c r="C7183" s="166">
        <v>45828</v>
      </c>
      <c r="D7183">
        <v>0</v>
      </c>
    </row>
    <row r="7184" spans="1:4" x14ac:dyDescent="0.35">
      <c r="A7184" s="165" t="s">
        <v>138</v>
      </c>
      <c r="B7184" s="165" t="s">
        <v>139</v>
      </c>
      <c r="C7184" s="166">
        <v>45858</v>
      </c>
      <c r="D7184">
        <v>0</v>
      </c>
    </row>
    <row r="7185" spans="1:4" x14ac:dyDescent="0.35">
      <c r="A7185" s="165" t="s">
        <v>138</v>
      </c>
      <c r="B7185" s="165" t="s">
        <v>139</v>
      </c>
      <c r="C7185" s="166">
        <v>45889</v>
      </c>
      <c r="D7185">
        <v>0</v>
      </c>
    </row>
    <row r="7186" spans="1:4" x14ac:dyDescent="0.35">
      <c r="A7186" s="165" t="s">
        <v>138</v>
      </c>
      <c r="B7186" s="165" t="s">
        <v>139</v>
      </c>
      <c r="C7186" s="166">
        <v>45920</v>
      </c>
      <c r="D7186">
        <v>0</v>
      </c>
    </row>
    <row r="7187" spans="1:4" x14ac:dyDescent="0.35">
      <c r="A7187" s="165" t="s">
        <v>138</v>
      </c>
      <c r="B7187" s="165" t="s">
        <v>139</v>
      </c>
      <c r="C7187" s="166">
        <v>45950</v>
      </c>
      <c r="D7187">
        <v>0</v>
      </c>
    </row>
    <row r="7188" spans="1:4" x14ac:dyDescent="0.35">
      <c r="A7188" s="165" t="s">
        <v>138</v>
      </c>
      <c r="B7188" s="165" t="s">
        <v>139</v>
      </c>
      <c r="C7188" s="166">
        <v>45981</v>
      </c>
      <c r="D7188">
        <v>0</v>
      </c>
    </row>
    <row r="7189" spans="1:4" x14ac:dyDescent="0.35">
      <c r="A7189" s="165" t="s">
        <v>138</v>
      </c>
      <c r="B7189" s="165" t="s">
        <v>139</v>
      </c>
      <c r="C7189" s="166">
        <v>46011</v>
      </c>
      <c r="D7189">
        <v>0</v>
      </c>
    </row>
    <row r="7190" spans="1:4" x14ac:dyDescent="0.35">
      <c r="A7190" s="165" t="s">
        <v>138</v>
      </c>
      <c r="B7190" s="165" t="s">
        <v>139</v>
      </c>
      <c r="C7190" s="166">
        <v>45678</v>
      </c>
      <c r="D7190">
        <v>0</v>
      </c>
    </row>
    <row r="7191" spans="1:4" x14ac:dyDescent="0.35">
      <c r="A7191" s="165" t="s">
        <v>138</v>
      </c>
      <c r="B7191" s="165" t="s">
        <v>139</v>
      </c>
      <c r="C7191" s="166">
        <v>45709</v>
      </c>
      <c r="D7191">
        <v>0</v>
      </c>
    </row>
    <row r="7192" spans="1:4" x14ac:dyDescent="0.35">
      <c r="A7192" s="165" t="s">
        <v>138</v>
      </c>
      <c r="B7192" s="165" t="s">
        <v>139</v>
      </c>
      <c r="C7192" s="166">
        <v>45737</v>
      </c>
      <c r="D7192">
        <v>0</v>
      </c>
    </row>
    <row r="7193" spans="1:4" x14ac:dyDescent="0.35">
      <c r="A7193" s="165" t="s">
        <v>138</v>
      </c>
      <c r="B7193" s="165" t="s">
        <v>139</v>
      </c>
      <c r="C7193" s="166">
        <v>45768</v>
      </c>
      <c r="D7193">
        <v>0</v>
      </c>
    </row>
    <row r="7194" spans="1:4" x14ac:dyDescent="0.35">
      <c r="A7194" s="165" t="s">
        <v>138</v>
      </c>
      <c r="B7194" s="165" t="s">
        <v>139</v>
      </c>
      <c r="C7194" s="166">
        <v>45798</v>
      </c>
      <c r="D7194">
        <v>0</v>
      </c>
    </row>
    <row r="7195" spans="1:4" x14ac:dyDescent="0.35">
      <c r="A7195" s="165" t="s">
        <v>138</v>
      </c>
      <c r="B7195" s="165" t="s">
        <v>139</v>
      </c>
      <c r="C7195" s="166">
        <v>45829</v>
      </c>
      <c r="D7195">
        <v>-754.5</v>
      </c>
    </row>
    <row r="7196" spans="1:4" x14ac:dyDescent="0.35">
      <c r="A7196" s="165" t="s">
        <v>138</v>
      </c>
      <c r="B7196" s="165" t="s">
        <v>139</v>
      </c>
      <c r="C7196" s="166">
        <v>45859</v>
      </c>
      <c r="D7196">
        <v>-551.06000000000006</v>
      </c>
    </row>
    <row r="7197" spans="1:4" x14ac:dyDescent="0.35">
      <c r="A7197" s="165" t="s">
        <v>138</v>
      </c>
      <c r="B7197" s="165" t="s">
        <v>139</v>
      </c>
      <c r="C7197" s="166">
        <v>45890</v>
      </c>
      <c r="D7197">
        <v>-65.63</v>
      </c>
    </row>
    <row r="7198" spans="1:4" x14ac:dyDescent="0.35">
      <c r="A7198" s="165" t="s">
        <v>138</v>
      </c>
      <c r="B7198" s="165" t="s">
        <v>139</v>
      </c>
      <c r="C7198" s="166">
        <v>45921</v>
      </c>
      <c r="D7198">
        <v>-110.08</v>
      </c>
    </row>
    <row r="7199" spans="1:4" x14ac:dyDescent="0.35">
      <c r="A7199" s="165" t="s">
        <v>138</v>
      </c>
      <c r="B7199" s="165" t="s">
        <v>139</v>
      </c>
      <c r="C7199" s="166">
        <v>45951</v>
      </c>
      <c r="D7199">
        <v>7.67</v>
      </c>
    </row>
    <row r="7200" spans="1:4" x14ac:dyDescent="0.35">
      <c r="A7200" s="165" t="s">
        <v>138</v>
      </c>
      <c r="B7200" s="165" t="s">
        <v>139</v>
      </c>
      <c r="C7200" s="166">
        <v>45991</v>
      </c>
      <c r="D7200">
        <v>-100.97</v>
      </c>
    </row>
    <row r="7201" spans="1:4" x14ac:dyDescent="0.35">
      <c r="A7201" s="165" t="s">
        <v>138</v>
      </c>
      <c r="B7201" s="165" t="s">
        <v>139</v>
      </c>
      <c r="C7201" s="166">
        <v>46022</v>
      </c>
      <c r="D7201">
        <v>-112.5</v>
      </c>
    </row>
    <row r="7202" spans="1:4" x14ac:dyDescent="0.35">
      <c r="A7202" s="165" t="s">
        <v>138</v>
      </c>
      <c r="B7202" s="165" t="s">
        <v>139</v>
      </c>
      <c r="C7202" s="166">
        <v>45679</v>
      </c>
      <c r="D7202">
        <v>-830.05</v>
      </c>
    </row>
    <row r="7203" spans="1:4" x14ac:dyDescent="0.35">
      <c r="A7203" s="165" t="s">
        <v>138</v>
      </c>
      <c r="B7203" s="165" t="s">
        <v>139</v>
      </c>
      <c r="C7203" s="166">
        <v>45710</v>
      </c>
      <c r="D7203">
        <v>-201.78</v>
      </c>
    </row>
    <row r="7204" spans="1:4" x14ac:dyDescent="0.35">
      <c r="A7204" s="165" t="s">
        <v>138</v>
      </c>
      <c r="B7204" s="165" t="s">
        <v>139</v>
      </c>
      <c r="C7204" s="166">
        <v>45738</v>
      </c>
      <c r="D7204">
        <v>-921.49</v>
      </c>
    </row>
    <row r="7205" spans="1:4" x14ac:dyDescent="0.35">
      <c r="A7205" s="165" t="s">
        <v>138</v>
      </c>
      <c r="B7205" s="165" t="s">
        <v>139</v>
      </c>
      <c r="C7205" s="166">
        <v>45769</v>
      </c>
      <c r="D7205">
        <v>-639.18000000000006</v>
      </c>
    </row>
    <row r="7206" spans="1:4" x14ac:dyDescent="0.35">
      <c r="A7206" s="165" t="s">
        <v>138</v>
      </c>
      <c r="B7206" s="165" t="s">
        <v>139</v>
      </c>
      <c r="C7206" s="166">
        <v>45799</v>
      </c>
      <c r="D7206">
        <v>-898.76</v>
      </c>
    </row>
    <row r="7207" spans="1:4" x14ac:dyDescent="0.35">
      <c r="A7207" s="165" t="s">
        <v>138</v>
      </c>
      <c r="B7207" s="165" t="s">
        <v>139</v>
      </c>
      <c r="C7207" s="166">
        <v>45830</v>
      </c>
      <c r="D7207">
        <v>-694.96</v>
      </c>
    </row>
    <row r="7208" spans="1:4" x14ac:dyDescent="0.35">
      <c r="A7208" s="165" t="s">
        <v>138</v>
      </c>
      <c r="B7208" s="165" t="s">
        <v>139</v>
      </c>
      <c r="C7208" s="166">
        <v>45860</v>
      </c>
      <c r="D7208">
        <v>-283.02</v>
      </c>
    </row>
    <row r="7209" spans="1:4" x14ac:dyDescent="0.35">
      <c r="A7209" s="165" t="s">
        <v>138</v>
      </c>
      <c r="B7209" s="165" t="s">
        <v>139</v>
      </c>
      <c r="C7209" s="166">
        <v>45891</v>
      </c>
      <c r="D7209">
        <v>-325.41000000000003</v>
      </c>
    </row>
    <row r="7210" spans="1:4" x14ac:dyDescent="0.35">
      <c r="A7210" s="165" t="s">
        <v>138</v>
      </c>
      <c r="B7210" s="165" t="s">
        <v>139</v>
      </c>
      <c r="C7210" s="166">
        <v>45922</v>
      </c>
      <c r="D7210">
        <v>-135.19</v>
      </c>
    </row>
    <row r="7211" spans="1:4" x14ac:dyDescent="0.35">
      <c r="A7211" s="165" t="s">
        <v>138</v>
      </c>
      <c r="B7211" s="165" t="s">
        <v>139</v>
      </c>
      <c r="C7211" s="166">
        <v>45952</v>
      </c>
      <c r="D7211">
        <v>-213.39</v>
      </c>
    </row>
    <row r="7212" spans="1:4" x14ac:dyDescent="0.35">
      <c r="A7212" s="165" t="s">
        <v>138</v>
      </c>
      <c r="B7212" s="165" t="s">
        <v>139</v>
      </c>
      <c r="C7212" s="166">
        <v>45983</v>
      </c>
      <c r="D7212">
        <v>0</v>
      </c>
    </row>
    <row r="7213" spans="1:4" x14ac:dyDescent="0.35">
      <c r="A7213" s="165" t="s">
        <v>138</v>
      </c>
      <c r="B7213" s="165" t="s">
        <v>139</v>
      </c>
      <c r="C7213" s="166">
        <v>46013</v>
      </c>
      <c r="D7213">
        <v>15891.49</v>
      </c>
    </row>
    <row r="7214" spans="1:4" x14ac:dyDescent="0.35">
      <c r="A7214" s="165" t="s">
        <v>138</v>
      </c>
      <c r="B7214" s="165" t="s">
        <v>139</v>
      </c>
      <c r="C7214" s="166">
        <v>45680</v>
      </c>
      <c r="D7214">
        <v>-527.08000000000004</v>
      </c>
    </row>
    <row r="7215" spans="1:4" x14ac:dyDescent="0.35">
      <c r="A7215" s="165" t="s">
        <v>138</v>
      </c>
      <c r="B7215" s="165" t="s">
        <v>139</v>
      </c>
      <c r="C7215" s="166">
        <v>45711</v>
      </c>
      <c r="D7215">
        <v>-122.82</v>
      </c>
    </row>
    <row r="7216" spans="1:4" x14ac:dyDescent="0.35">
      <c r="A7216" s="165" t="s">
        <v>138</v>
      </c>
      <c r="B7216" s="165" t="s">
        <v>139</v>
      </c>
      <c r="C7216" s="166">
        <v>45739</v>
      </c>
      <c r="D7216">
        <v>-495.04</v>
      </c>
    </row>
    <row r="7217" spans="1:4" x14ac:dyDescent="0.35">
      <c r="A7217" s="165" t="s">
        <v>138</v>
      </c>
      <c r="B7217" s="165" t="s">
        <v>139</v>
      </c>
      <c r="C7217" s="166">
        <v>45770</v>
      </c>
      <c r="D7217">
        <v>-827.92</v>
      </c>
    </row>
    <row r="7218" spans="1:4" x14ac:dyDescent="0.35">
      <c r="A7218" s="165" t="s">
        <v>138</v>
      </c>
      <c r="B7218" s="165" t="s">
        <v>139</v>
      </c>
      <c r="C7218" s="166">
        <v>45800</v>
      </c>
      <c r="D7218">
        <v>-709.03</v>
      </c>
    </row>
    <row r="7219" spans="1:4" x14ac:dyDescent="0.35">
      <c r="A7219" s="165" t="s">
        <v>138</v>
      </c>
      <c r="B7219" s="165" t="s">
        <v>139</v>
      </c>
      <c r="C7219" s="166">
        <v>45831</v>
      </c>
      <c r="D7219">
        <v>-483.85</v>
      </c>
    </row>
    <row r="7220" spans="1:4" x14ac:dyDescent="0.35">
      <c r="A7220" s="165" t="s">
        <v>138</v>
      </c>
      <c r="B7220" s="165" t="s">
        <v>139</v>
      </c>
      <c r="C7220" s="166">
        <v>45861</v>
      </c>
      <c r="D7220">
        <v>-136.94</v>
      </c>
    </row>
    <row r="7221" spans="1:4" x14ac:dyDescent="0.35">
      <c r="A7221" s="165" t="s">
        <v>138</v>
      </c>
      <c r="B7221" s="165" t="s">
        <v>139</v>
      </c>
      <c r="C7221" s="166">
        <v>45892</v>
      </c>
      <c r="D7221">
        <v>-347.9</v>
      </c>
    </row>
    <row r="7222" spans="1:4" x14ac:dyDescent="0.35">
      <c r="A7222" s="165" t="s">
        <v>138</v>
      </c>
      <c r="B7222" s="165" t="s">
        <v>139</v>
      </c>
      <c r="C7222" s="166">
        <v>45923</v>
      </c>
      <c r="D7222">
        <v>-223.64</v>
      </c>
    </row>
    <row r="7223" spans="1:4" x14ac:dyDescent="0.35">
      <c r="A7223" s="165" t="s">
        <v>138</v>
      </c>
      <c r="B7223" s="165" t="s">
        <v>139</v>
      </c>
      <c r="C7223" s="166">
        <v>45953</v>
      </c>
      <c r="D7223">
        <v>-322.01</v>
      </c>
    </row>
    <row r="7224" spans="1:4" x14ac:dyDescent="0.35">
      <c r="A7224" s="165" t="s">
        <v>138</v>
      </c>
      <c r="B7224" s="165" t="s">
        <v>139</v>
      </c>
      <c r="C7224" s="166">
        <v>45984</v>
      </c>
      <c r="D7224">
        <v>-424.59</v>
      </c>
    </row>
    <row r="7225" spans="1:4" x14ac:dyDescent="0.35">
      <c r="A7225" s="165" t="s">
        <v>138</v>
      </c>
      <c r="B7225" s="165" t="s">
        <v>139</v>
      </c>
      <c r="C7225" s="166">
        <v>46014</v>
      </c>
      <c r="D7225">
        <v>-42.75</v>
      </c>
    </row>
    <row r="7226" spans="1:4" x14ac:dyDescent="0.35">
      <c r="A7226" s="165" t="s">
        <v>138</v>
      </c>
      <c r="B7226" s="165" t="s">
        <v>139</v>
      </c>
      <c r="C7226" s="166">
        <v>45681</v>
      </c>
      <c r="D7226">
        <v>-791.91</v>
      </c>
    </row>
    <row r="7227" spans="1:4" x14ac:dyDescent="0.35">
      <c r="A7227" s="165" t="s">
        <v>138</v>
      </c>
      <c r="B7227" s="165" t="s">
        <v>139</v>
      </c>
      <c r="C7227" s="166">
        <v>45712</v>
      </c>
      <c r="D7227">
        <v>-22.6</v>
      </c>
    </row>
    <row r="7228" spans="1:4" x14ac:dyDescent="0.35">
      <c r="A7228" s="165" t="s">
        <v>138</v>
      </c>
      <c r="B7228" s="165" t="s">
        <v>139</v>
      </c>
      <c r="C7228" s="166">
        <v>45740</v>
      </c>
      <c r="D7228">
        <v>0</v>
      </c>
    </row>
    <row r="7229" spans="1:4" x14ac:dyDescent="0.35">
      <c r="A7229" s="165" t="s">
        <v>138</v>
      </c>
      <c r="B7229" s="165" t="s">
        <v>139</v>
      </c>
      <c r="C7229" s="166">
        <v>45771</v>
      </c>
      <c r="D7229">
        <v>-301.55</v>
      </c>
    </row>
    <row r="7230" spans="1:4" x14ac:dyDescent="0.35">
      <c r="A7230" s="165" t="s">
        <v>138</v>
      </c>
      <c r="B7230" s="165" t="s">
        <v>139</v>
      </c>
      <c r="C7230" s="166">
        <v>45801</v>
      </c>
      <c r="D7230">
        <v>-301.25</v>
      </c>
    </row>
    <row r="7231" spans="1:4" x14ac:dyDescent="0.35">
      <c r="A7231" s="165" t="s">
        <v>138</v>
      </c>
      <c r="B7231" s="165" t="s">
        <v>139</v>
      </c>
      <c r="C7231" s="166">
        <v>45832</v>
      </c>
      <c r="D7231">
        <v>-267.74</v>
      </c>
    </row>
    <row r="7232" spans="1:4" x14ac:dyDescent="0.35">
      <c r="A7232" s="165" t="s">
        <v>138</v>
      </c>
      <c r="B7232" s="165" t="s">
        <v>139</v>
      </c>
      <c r="C7232" s="166">
        <v>45862</v>
      </c>
      <c r="D7232">
        <v>-100.56</v>
      </c>
    </row>
    <row r="7233" spans="1:4" x14ac:dyDescent="0.35">
      <c r="A7233" s="165" t="s">
        <v>138</v>
      </c>
      <c r="B7233" s="165" t="s">
        <v>139</v>
      </c>
      <c r="C7233" s="166">
        <v>45893</v>
      </c>
      <c r="D7233">
        <v>-234.81</v>
      </c>
    </row>
    <row r="7234" spans="1:4" x14ac:dyDescent="0.35">
      <c r="A7234" s="165" t="s">
        <v>138</v>
      </c>
      <c r="B7234" s="165" t="s">
        <v>139</v>
      </c>
      <c r="C7234" s="166">
        <v>45924</v>
      </c>
      <c r="D7234">
        <v>-212.63</v>
      </c>
    </row>
    <row r="7235" spans="1:4" x14ac:dyDescent="0.35">
      <c r="A7235" s="165" t="s">
        <v>138</v>
      </c>
      <c r="B7235" s="165" t="s">
        <v>139</v>
      </c>
      <c r="C7235" s="166">
        <v>45954</v>
      </c>
      <c r="D7235">
        <v>-22.56</v>
      </c>
    </row>
    <row r="7236" spans="1:4" x14ac:dyDescent="0.35">
      <c r="A7236" s="165" t="s">
        <v>138</v>
      </c>
      <c r="B7236" s="165" t="s">
        <v>139</v>
      </c>
      <c r="C7236" s="166">
        <v>45985</v>
      </c>
      <c r="D7236">
        <v>0</v>
      </c>
    </row>
    <row r="7237" spans="1:4" x14ac:dyDescent="0.35">
      <c r="A7237" s="165" t="s">
        <v>138</v>
      </c>
      <c r="B7237" s="165" t="s">
        <v>139</v>
      </c>
      <c r="C7237" s="166">
        <v>46015</v>
      </c>
      <c r="D7237">
        <v>0</v>
      </c>
    </row>
    <row r="7238" spans="1:4" x14ac:dyDescent="0.35">
      <c r="A7238" s="165" t="s">
        <v>138</v>
      </c>
      <c r="B7238" s="165" t="s">
        <v>139</v>
      </c>
      <c r="C7238" s="166">
        <v>45682</v>
      </c>
      <c r="D7238">
        <v>0</v>
      </c>
    </row>
    <row r="7239" spans="1:4" x14ac:dyDescent="0.35">
      <c r="A7239" s="165" t="s">
        <v>138</v>
      </c>
      <c r="B7239" s="165" t="s">
        <v>139</v>
      </c>
      <c r="C7239" s="166">
        <v>45713</v>
      </c>
      <c r="D7239">
        <v>0</v>
      </c>
    </row>
    <row r="7240" spans="1:4" x14ac:dyDescent="0.35">
      <c r="A7240" s="165" t="s">
        <v>138</v>
      </c>
      <c r="B7240" s="165" t="s">
        <v>139</v>
      </c>
      <c r="C7240" s="166">
        <v>45741</v>
      </c>
      <c r="D7240">
        <v>0</v>
      </c>
    </row>
    <row r="7241" spans="1:4" x14ac:dyDescent="0.35">
      <c r="A7241" s="165" t="s">
        <v>138</v>
      </c>
      <c r="B7241" s="165" t="s">
        <v>139</v>
      </c>
      <c r="C7241" s="166">
        <v>45772</v>
      </c>
      <c r="D7241">
        <v>0</v>
      </c>
    </row>
    <row r="7242" spans="1:4" x14ac:dyDescent="0.35">
      <c r="A7242" s="165" t="s">
        <v>138</v>
      </c>
      <c r="B7242" s="165" t="s">
        <v>139</v>
      </c>
      <c r="C7242" s="166">
        <v>45802</v>
      </c>
      <c r="D7242">
        <v>0</v>
      </c>
    </row>
    <row r="7243" spans="1:4" x14ac:dyDescent="0.35">
      <c r="A7243" s="165" t="s">
        <v>138</v>
      </c>
      <c r="B7243" s="165" t="s">
        <v>139</v>
      </c>
      <c r="C7243" s="166">
        <v>45833</v>
      </c>
      <c r="D7243">
        <v>0</v>
      </c>
    </row>
    <row r="7244" spans="1:4" x14ac:dyDescent="0.35">
      <c r="A7244" s="165" t="s">
        <v>138</v>
      </c>
      <c r="B7244" s="165" t="s">
        <v>139</v>
      </c>
      <c r="C7244" s="166">
        <v>45863</v>
      </c>
      <c r="D7244">
        <v>0</v>
      </c>
    </row>
    <row r="7245" spans="1:4" x14ac:dyDescent="0.35">
      <c r="A7245" s="165" t="s">
        <v>138</v>
      </c>
      <c r="B7245" s="165" t="s">
        <v>139</v>
      </c>
      <c r="C7245" s="166">
        <v>45894</v>
      </c>
      <c r="D7245">
        <v>0</v>
      </c>
    </row>
    <row r="7246" spans="1:4" x14ac:dyDescent="0.35">
      <c r="A7246" s="165" t="s">
        <v>138</v>
      </c>
      <c r="B7246" s="165" t="s">
        <v>139</v>
      </c>
      <c r="C7246" s="166">
        <v>45925</v>
      </c>
      <c r="D7246">
        <v>0</v>
      </c>
    </row>
    <row r="7247" spans="1:4" x14ac:dyDescent="0.35">
      <c r="A7247" s="165" t="s">
        <v>138</v>
      </c>
      <c r="B7247" s="165" t="s">
        <v>139</v>
      </c>
      <c r="C7247" s="166">
        <v>45955</v>
      </c>
      <c r="D7247">
        <v>0</v>
      </c>
    </row>
    <row r="7248" spans="1:4" x14ac:dyDescent="0.35">
      <c r="A7248" s="165" t="s">
        <v>138</v>
      </c>
      <c r="B7248" s="165" t="s">
        <v>139</v>
      </c>
      <c r="C7248" s="166">
        <v>45986</v>
      </c>
      <c r="D7248">
        <v>0</v>
      </c>
    </row>
    <row r="7249" spans="1:4" x14ac:dyDescent="0.35">
      <c r="A7249" s="165" t="s">
        <v>138</v>
      </c>
      <c r="B7249" s="165" t="s">
        <v>139</v>
      </c>
      <c r="C7249" s="166">
        <v>46016</v>
      </c>
      <c r="D7249">
        <v>0</v>
      </c>
    </row>
    <row r="7250" spans="1:4" x14ac:dyDescent="0.35">
      <c r="A7250" s="165" t="s">
        <v>138</v>
      </c>
      <c r="B7250" s="165" t="s">
        <v>139</v>
      </c>
      <c r="C7250" s="166">
        <v>45683</v>
      </c>
      <c r="D7250">
        <v>0</v>
      </c>
    </row>
    <row r="7251" spans="1:4" x14ac:dyDescent="0.35">
      <c r="A7251" s="165" t="s">
        <v>138</v>
      </c>
      <c r="B7251" s="165" t="s">
        <v>139</v>
      </c>
      <c r="C7251" s="166">
        <v>45714</v>
      </c>
      <c r="D7251">
        <v>0</v>
      </c>
    </row>
    <row r="7252" spans="1:4" x14ac:dyDescent="0.35">
      <c r="A7252" s="165" t="s">
        <v>138</v>
      </c>
      <c r="B7252" s="165" t="s">
        <v>139</v>
      </c>
      <c r="C7252" s="166">
        <v>45742</v>
      </c>
      <c r="D7252">
        <v>0</v>
      </c>
    </row>
    <row r="7253" spans="1:4" x14ac:dyDescent="0.35">
      <c r="A7253" s="165" t="s">
        <v>138</v>
      </c>
      <c r="B7253" s="165" t="s">
        <v>139</v>
      </c>
      <c r="C7253" s="166">
        <v>45773</v>
      </c>
      <c r="D7253">
        <v>0</v>
      </c>
    </row>
    <row r="7254" spans="1:4" x14ac:dyDescent="0.35">
      <c r="A7254" s="165" t="s">
        <v>138</v>
      </c>
      <c r="B7254" s="165" t="s">
        <v>139</v>
      </c>
      <c r="C7254" s="166">
        <v>45803</v>
      </c>
      <c r="D7254">
        <v>0</v>
      </c>
    </row>
    <row r="7255" spans="1:4" x14ac:dyDescent="0.35">
      <c r="A7255" s="165" t="s">
        <v>138</v>
      </c>
      <c r="B7255" s="165" t="s">
        <v>139</v>
      </c>
      <c r="C7255" s="166">
        <v>45834</v>
      </c>
      <c r="D7255">
        <v>0</v>
      </c>
    </row>
    <row r="7256" spans="1:4" x14ac:dyDescent="0.35">
      <c r="A7256" s="165" t="s">
        <v>138</v>
      </c>
      <c r="B7256" s="165" t="s">
        <v>139</v>
      </c>
      <c r="C7256" s="166">
        <v>45864</v>
      </c>
      <c r="D7256">
        <v>0</v>
      </c>
    </row>
    <row r="7257" spans="1:4" x14ac:dyDescent="0.35">
      <c r="A7257" s="165" t="s">
        <v>138</v>
      </c>
      <c r="B7257" s="165" t="s">
        <v>139</v>
      </c>
      <c r="C7257" s="166">
        <v>45895</v>
      </c>
      <c r="D7257">
        <v>0</v>
      </c>
    </row>
    <row r="7258" spans="1:4" x14ac:dyDescent="0.35">
      <c r="A7258" s="165" t="s">
        <v>138</v>
      </c>
      <c r="B7258" s="165" t="s">
        <v>139</v>
      </c>
      <c r="C7258" s="166">
        <v>45926</v>
      </c>
      <c r="D7258">
        <v>0</v>
      </c>
    </row>
    <row r="7259" spans="1:4" x14ac:dyDescent="0.35">
      <c r="A7259" s="165" t="s">
        <v>138</v>
      </c>
      <c r="B7259" s="165" t="s">
        <v>139</v>
      </c>
      <c r="C7259" s="166">
        <v>45956</v>
      </c>
      <c r="D7259">
        <v>0</v>
      </c>
    </row>
    <row r="7260" spans="1:4" x14ac:dyDescent="0.35">
      <c r="A7260" s="165" t="s">
        <v>138</v>
      </c>
      <c r="B7260" s="165" t="s">
        <v>139</v>
      </c>
      <c r="C7260" s="166">
        <v>45987</v>
      </c>
      <c r="D7260">
        <v>0</v>
      </c>
    </row>
    <row r="7261" spans="1:4" x14ac:dyDescent="0.35">
      <c r="A7261" s="165" t="s">
        <v>138</v>
      </c>
      <c r="B7261" s="165" t="s">
        <v>139</v>
      </c>
      <c r="C7261" s="166">
        <v>46017</v>
      </c>
      <c r="D7261">
        <v>0</v>
      </c>
    </row>
    <row r="7262" spans="1:4" x14ac:dyDescent="0.35">
      <c r="A7262" s="165" t="s">
        <v>138</v>
      </c>
      <c r="B7262" s="165" t="s">
        <v>139</v>
      </c>
      <c r="C7262" s="166">
        <v>45684</v>
      </c>
      <c r="D7262">
        <v>0</v>
      </c>
    </row>
    <row r="7263" spans="1:4" x14ac:dyDescent="0.35">
      <c r="A7263" s="165" t="s">
        <v>138</v>
      </c>
      <c r="B7263" s="165" t="s">
        <v>139</v>
      </c>
      <c r="C7263" s="166">
        <v>45715</v>
      </c>
      <c r="D7263">
        <v>0</v>
      </c>
    </row>
    <row r="7264" spans="1:4" x14ac:dyDescent="0.35">
      <c r="A7264" s="165" t="s">
        <v>138</v>
      </c>
      <c r="B7264" s="165" t="s">
        <v>139</v>
      </c>
      <c r="C7264" s="166">
        <v>45743</v>
      </c>
      <c r="D7264">
        <v>0</v>
      </c>
    </row>
    <row r="7265" spans="1:4" x14ac:dyDescent="0.35">
      <c r="A7265" s="165" t="s">
        <v>138</v>
      </c>
      <c r="B7265" s="165" t="s">
        <v>139</v>
      </c>
      <c r="C7265" s="166">
        <v>45774</v>
      </c>
      <c r="D7265">
        <v>0</v>
      </c>
    </row>
    <row r="7266" spans="1:4" x14ac:dyDescent="0.35">
      <c r="A7266" s="165" t="s">
        <v>138</v>
      </c>
      <c r="B7266" s="165" t="s">
        <v>139</v>
      </c>
      <c r="C7266" s="166">
        <v>45804</v>
      </c>
      <c r="D7266">
        <v>0</v>
      </c>
    </row>
    <row r="7267" spans="1:4" x14ac:dyDescent="0.35">
      <c r="A7267" s="165" t="s">
        <v>138</v>
      </c>
      <c r="B7267" s="165" t="s">
        <v>139</v>
      </c>
      <c r="C7267" s="166">
        <v>45835</v>
      </c>
      <c r="D7267">
        <v>0</v>
      </c>
    </row>
    <row r="7268" spans="1:4" x14ac:dyDescent="0.35">
      <c r="A7268" s="165" t="s">
        <v>138</v>
      </c>
      <c r="B7268" s="165" t="s">
        <v>139</v>
      </c>
      <c r="C7268" s="166">
        <v>45865</v>
      </c>
      <c r="D7268">
        <v>0</v>
      </c>
    </row>
    <row r="7269" spans="1:4" x14ac:dyDescent="0.35">
      <c r="A7269" s="165" t="s">
        <v>138</v>
      </c>
      <c r="B7269" s="165" t="s">
        <v>139</v>
      </c>
      <c r="C7269" s="166">
        <v>45896</v>
      </c>
      <c r="D7269">
        <v>0</v>
      </c>
    </row>
    <row r="7270" spans="1:4" x14ac:dyDescent="0.35">
      <c r="A7270" s="165" t="s">
        <v>138</v>
      </c>
      <c r="B7270" s="165" t="s">
        <v>139</v>
      </c>
      <c r="C7270" s="166">
        <v>45927</v>
      </c>
      <c r="D7270">
        <v>0</v>
      </c>
    </row>
    <row r="7271" spans="1:4" x14ac:dyDescent="0.35">
      <c r="A7271" s="165" t="s">
        <v>138</v>
      </c>
      <c r="B7271" s="165" t="s">
        <v>139</v>
      </c>
      <c r="C7271" s="166">
        <v>45957</v>
      </c>
      <c r="D7271">
        <v>0</v>
      </c>
    </row>
    <row r="7272" spans="1:4" x14ac:dyDescent="0.35">
      <c r="A7272" s="165" t="s">
        <v>138</v>
      </c>
      <c r="B7272" s="165" t="s">
        <v>139</v>
      </c>
      <c r="C7272" s="166">
        <v>45988</v>
      </c>
      <c r="D7272">
        <v>0</v>
      </c>
    </row>
    <row r="7273" spans="1:4" x14ac:dyDescent="0.35">
      <c r="A7273" s="165" t="s">
        <v>138</v>
      </c>
      <c r="B7273" s="165" t="s">
        <v>139</v>
      </c>
      <c r="C7273" s="166">
        <v>46018</v>
      </c>
      <c r="D7273">
        <v>0</v>
      </c>
    </row>
    <row r="7274" spans="1:4" x14ac:dyDescent="0.35">
      <c r="A7274" s="165" t="s">
        <v>140</v>
      </c>
      <c r="B7274" s="165" t="s">
        <v>141</v>
      </c>
      <c r="C7274" s="166">
        <v>45676</v>
      </c>
      <c r="D7274">
        <v>0</v>
      </c>
    </row>
    <row r="7275" spans="1:4" x14ac:dyDescent="0.35">
      <c r="A7275" s="165" t="s">
        <v>140</v>
      </c>
      <c r="B7275" s="165" t="s">
        <v>141</v>
      </c>
      <c r="C7275" s="166">
        <v>45707</v>
      </c>
      <c r="D7275">
        <v>0</v>
      </c>
    </row>
    <row r="7276" spans="1:4" x14ac:dyDescent="0.35">
      <c r="A7276" s="165" t="s">
        <v>140</v>
      </c>
      <c r="B7276" s="165" t="s">
        <v>141</v>
      </c>
      <c r="C7276" s="166">
        <v>45735</v>
      </c>
      <c r="D7276">
        <v>0</v>
      </c>
    </row>
    <row r="7277" spans="1:4" x14ac:dyDescent="0.35">
      <c r="A7277" s="165" t="s">
        <v>140</v>
      </c>
      <c r="B7277" s="165" t="s">
        <v>141</v>
      </c>
      <c r="C7277" s="166">
        <v>45766</v>
      </c>
      <c r="D7277">
        <v>0</v>
      </c>
    </row>
    <row r="7278" spans="1:4" x14ac:dyDescent="0.35">
      <c r="A7278" s="165" t="s">
        <v>140</v>
      </c>
      <c r="B7278" s="165" t="s">
        <v>141</v>
      </c>
      <c r="C7278" s="166">
        <v>45796</v>
      </c>
      <c r="D7278">
        <v>0</v>
      </c>
    </row>
    <row r="7279" spans="1:4" x14ac:dyDescent="0.35">
      <c r="A7279" s="165" t="s">
        <v>140</v>
      </c>
      <c r="B7279" s="165" t="s">
        <v>141</v>
      </c>
      <c r="C7279" s="166">
        <v>45827</v>
      </c>
      <c r="D7279">
        <v>0</v>
      </c>
    </row>
    <row r="7280" spans="1:4" x14ac:dyDescent="0.35">
      <c r="A7280" s="165" t="s">
        <v>140</v>
      </c>
      <c r="B7280" s="165" t="s">
        <v>141</v>
      </c>
      <c r="C7280" s="166">
        <v>45857</v>
      </c>
      <c r="D7280">
        <v>0</v>
      </c>
    </row>
    <row r="7281" spans="1:4" x14ac:dyDescent="0.35">
      <c r="A7281" s="165" t="s">
        <v>140</v>
      </c>
      <c r="B7281" s="165" t="s">
        <v>141</v>
      </c>
      <c r="C7281" s="166">
        <v>45888</v>
      </c>
      <c r="D7281">
        <v>0</v>
      </c>
    </row>
    <row r="7282" spans="1:4" x14ac:dyDescent="0.35">
      <c r="A7282" s="165" t="s">
        <v>140</v>
      </c>
      <c r="B7282" s="165" t="s">
        <v>141</v>
      </c>
      <c r="C7282" s="166">
        <v>45919</v>
      </c>
      <c r="D7282">
        <v>0</v>
      </c>
    </row>
    <row r="7283" spans="1:4" x14ac:dyDescent="0.35">
      <c r="A7283" s="165" t="s">
        <v>140</v>
      </c>
      <c r="B7283" s="165" t="s">
        <v>141</v>
      </c>
      <c r="C7283" s="166">
        <v>45949</v>
      </c>
      <c r="D7283">
        <v>0</v>
      </c>
    </row>
    <row r="7284" spans="1:4" x14ac:dyDescent="0.35">
      <c r="A7284" s="165" t="s">
        <v>140</v>
      </c>
      <c r="B7284" s="165" t="s">
        <v>141</v>
      </c>
      <c r="C7284" s="166">
        <v>45980</v>
      </c>
      <c r="D7284">
        <v>0</v>
      </c>
    </row>
    <row r="7285" spans="1:4" x14ac:dyDescent="0.35">
      <c r="A7285" s="165" t="s">
        <v>140</v>
      </c>
      <c r="B7285" s="165" t="s">
        <v>141</v>
      </c>
      <c r="C7285" s="166">
        <v>46010</v>
      </c>
      <c r="D7285">
        <v>0</v>
      </c>
    </row>
    <row r="7286" spans="1:4" x14ac:dyDescent="0.35">
      <c r="A7286" s="165" t="s">
        <v>140</v>
      </c>
      <c r="B7286" s="165" t="s">
        <v>141</v>
      </c>
      <c r="C7286" s="166">
        <v>45920</v>
      </c>
      <c r="D7286">
        <v>-2130</v>
      </c>
    </row>
    <row r="7287" spans="1:4" x14ac:dyDescent="0.35">
      <c r="A7287" s="165" t="s">
        <v>140</v>
      </c>
      <c r="B7287" s="165" t="s">
        <v>141</v>
      </c>
      <c r="C7287" s="166">
        <v>45950</v>
      </c>
      <c r="D7287">
        <v>0</v>
      </c>
    </row>
    <row r="7288" spans="1:4" x14ac:dyDescent="0.35">
      <c r="A7288" s="165" t="s">
        <v>140</v>
      </c>
      <c r="B7288" s="165" t="s">
        <v>141</v>
      </c>
      <c r="C7288" s="166">
        <v>45981</v>
      </c>
      <c r="D7288">
        <v>0</v>
      </c>
    </row>
    <row r="7289" spans="1:4" x14ac:dyDescent="0.35">
      <c r="A7289" s="165" t="s">
        <v>140</v>
      </c>
      <c r="B7289" s="165" t="s">
        <v>141</v>
      </c>
      <c r="C7289" s="166">
        <v>46011</v>
      </c>
      <c r="D7289">
        <v>0</v>
      </c>
    </row>
    <row r="7290" spans="1:4" x14ac:dyDescent="0.35">
      <c r="A7290" s="165" t="s">
        <v>140</v>
      </c>
      <c r="B7290" s="165" t="s">
        <v>141</v>
      </c>
      <c r="C7290" s="166">
        <v>45678</v>
      </c>
      <c r="D7290">
        <v>0</v>
      </c>
    </row>
    <row r="7291" spans="1:4" x14ac:dyDescent="0.35">
      <c r="A7291" s="165" t="s">
        <v>140</v>
      </c>
      <c r="B7291" s="165" t="s">
        <v>141</v>
      </c>
      <c r="C7291" s="166">
        <v>45709</v>
      </c>
      <c r="D7291">
        <v>0</v>
      </c>
    </row>
    <row r="7292" spans="1:4" x14ac:dyDescent="0.35">
      <c r="A7292" s="165" t="s">
        <v>140</v>
      </c>
      <c r="B7292" s="165" t="s">
        <v>141</v>
      </c>
      <c r="C7292" s="166">
        <v>45737</v>
      </c>
      <c r="D7292">
        <v>0</v>
      </c>
    </row>
    <row r="7293" spans="1:4" x14ac:dyDescent="0.35">
      <c r="A7293" s="165" t="s">
        <v>140</v>
      </c>
      <c r="B7293" s="165" t="s">
        <v>141</v>
      </c>
      <c r="C7293" s="166">
        <v>45768</v>
      </c>
      <c r="D7293">
        <v>0</v>
      </c>
    </row>
    <row r="7294" spans="1:4" x14ac:dyDescent="0.35">
      <c r="A7294" s="165" t="s">
        <v>140</v>
      </c>
      <c r="B7294" s="165" t="s">
        <v>141</v>
      </c>
      <c r="C7294" s="166">
        <v>45798</v>
      </c>
      <c r="D7294">
        <v>0</v>
      </c>
    </row>
    <row r="7295" spans="1:4" x14ac:dyDescent="0.35">
      <c r="A7295" s="165" t="s">
        <v>140</v>
      </c>
      <c r="B7295" s="165" t="s">
        <v>141</v>
      </c>
      <c r="C7295" s="166">
        <v>45829</v>
      </c>
      <c r="D7295">
        <v>0</v>
      </c>
    </row>
    <row r="7296" spans="1:4" x14ac:dyDescent="0.35">
      <c r="A7296" s="165" t="s">
        <v>140</v>
      </c>
      <c r="B7296" s="165" t="s">
        <v>141</v>
      </c>
      <c r="C7296" s="166">
        <v>45859</v>
      </c>
      <c r="D7296">
        <v>0</v>
      </c>
    </row>
    <row r="7297" spans="1:4" x14ac:dyDescent="0.35">
      <c r="A7297" s="165" t="s">
        <v>140</v>
      </c>
      <c r="B7297" s="165" t="s">
        <v>141</v>
      </c>
      <c r="C7297" s="166">
        <v>45890</v>
      </c>
      <c r="D7297">
        <v>0</v>
      </c>
    </row>
    <row r="7298" spans="1:4" x14ac:dyDescent="0.35">
      <c r="A7298" s="165" t="s">
        <v>140</v>
      </c>
      <c r="B7298" s="165" t="s">
        <v>141</v>
      </c>
      <c r="C7298" s="166">
        <v>45921</v>
      </c>
      <c r="D7298">
        <v>0</v>
      </c>
    </row>
    <row r="7299" spans="1:4" x14ac:dyDescent="0.35">
      <c r="A7299" s="165" t="s">
        <v>140</v>
      </c>
      <c r="B7299" s="165" t="s">
        <v>141</v>
      </c>
      <c r="C7299" s="166">
        <v>45951</v>
      </c>
      <c r="D7299">
        <v>0</v>
      </c>
    </row>
    <row r="7300" spans="1:4" x14ac:dyDescent="0.35">
      <c r="A7300" s="165" t="s">
        <v>140</v>
      </c>
      <c r="B7300" s="165" t="s">
        <v>141</v>
      </c>
      <c r="C7300" s="166">
        <v>45991</v>
      </c>
      <c r="D7300">
        <v>0</v>
      </c>
    </row>
    <row r="7301" spans="1:4" x14ac:dyDescent="0.35">
      <c r="A7301" s="165" t="s">
        <v>140</v>
      </c>
      <c r="B7301" s="165" t="s">
        <v>141</v>
      </c>
      <c r="C7301" s="166">
        <v>46022</v>
      </c>
      <c r="D7301">
        <v>0</v>
      </c>
    </row>
    <row r="7302" spans="1:4" x14ac:dyDescent="0.35">
      <c r="A7302" s="165" t="s">
        <v>140</v>
      </c>
      <c r="B7302" s="165" t="s">
        <v>141</v>
      </c>
      <c r="C7302" s="166">
        <v>45679</v>
      </c>
      <c r="D7302">
        <v>0</v>
      </c>
    </row>
    <row r="7303" spans="1:4" x14ac:dyDescent="0.35">
      <c r="A7303" s="165" t="s">
        <v>140</v>
      </c>
      <c r="B7303" s="165" t="s">
        <v>141</v>
      </c>
      <c r="C7303" s="166">
        <v>45710</v>
      </c>
      <c r="D7303">
        <v>0</v>
      </c>
    </row>
    <row r="7304" spans="1:4" x14ac:dyDescent="0.35">
      <c r="A7304" s="165" t="s">
        <v>140</v>
      </c>
      <c r="B7304" s="165" t="s">
        <v>141</v>
      </c>
      <c r="C7304" s="166">
        <v>45738</v>
      </c>
      <c r="D7304">
        <v>0</v>
      </c>
    </row>
    <row r="7305" spans="1:4" x14ac:dyDescent="0.35">
      <c r="A7305" s="165" t="s">
        <v>140</v>
      </c>
      <c r="B7305" s="165" t="s">
        <v>141</v>
      </c>
      <c r="C7305" s="166">
        <v>45769</v>
      </c>
      <c r="D7305">
        <v>0</v>
      </c>
    </row>
    <row r="7306" spans="1:4" x14ac:dyDescent="0.35">
      <c r="A7306" s="165" t="s">
        <v>140</v>
      </c>
      <c r="B7306" s="165" t="s">
        <v>141</v>
      </c>
      <c r="C7306" s="166">
        <v>45799</v>
      </c>
      <c r="D7306">
        <v>0</v>
      </c>
    </row>
    <row r="7307" spans="1:4" x14ac:dyDescent="0.35">
      <c r="A7307" s="165" t="s">
        <v>140</v>
      </c>
      <c r="B7307" s="165" t="s">
        <v>141</v>
      </c>
      <c r="C7307" s="166">
        <v>45830</v>
      </c>
      <c r="D7307">
        <v>0</v>
      </c>
    </row>
    <row r="7308" spans="1:4" x14ac:dyDescent="0.35">
      <c r="A7308" s="165" t="s">
        <v>140</v>
      </c>
      <c r="B7308" s="165" t="s">
        <v>141</v>
      </c>
      <c r="C7308" s="166">
        <v>45860</v>
      </c>
      <c r="D7308">
        <v>0</v>
      </c>
    </row>
    <row r="7309" spans="1:4" x14ac:dyDescent="0.35">
      <c r="A7309" s="165" t="s">
        <v>140</v>
      </c>
      <c r="B7309" s="165" t="s">
        <v>141</v>
      </c>
      <c r="C7309" s="166">
        <v>45891</v>
      </c>
      <c r="D7309">
        <v>0</v>
      </c>
    </row>
    <row r="7310" spans="1:4" x14ac:dyDescent="0.35">
      <c r="A7310" s="165" t="s">
        <v>140</v>
      </c>
      <c r="B7310" s="165" t="s">
        <v>141</v>
      </c>
      <c r="C7310" s="166">
        <v>45922</v>
      </c>
      <c r="D7310">
        <v>0</v>
      </c>
    </row>
    <row r="7311" spans="1:4" x14ac:dyDescent="0.35">
      <c r="A7311" s="165" t="s">
        <v>140</v>
      </c>
      <c r="B7311" s="165" t="s">
        <v>141</v>
      </c>
      <c r="C7311" s="166">
        <v>45952</v>
      </c>
      <c r="D7311">
        <v>0</v>
      </c>
    </row>
    <row r="7312" spans="1:4" x14ac:dyDescent="0.35">
      <c r="A7312" s="165" t="s">
        <v>140</v>
      </c>
      <c r="B7312" s="165" t="s">
        <v>141</v>
      </c>
      <c r="C7312" s="166">
        <v>45983</v>
      </c>
      <c r="D7312">
        <v>0</v>
      </c>
    </row>
    <row r="7313" spans="1:4" x14ac:dyDescent="0.35">
      <c r="A7313" s="165" t="s">
        <v>140</v>
      </c>
      <c r="B7313" s="165" t="s">
        <v>141</v>
      </c>
      <c r="C7313" s="166">
        <v>46013</v>
      </c>
      <c r="D7313">
        <v>0</v>
      </c>
    </row>
    <row r="7314" spans="1:4" x14ac:dyDescent="0.35">
      <c r="A7314" s="165" t="s">
        <v>140</v>
      </c>
      <c r="B7314" s="165" t="s">
        <v>141</v>
      </c>
      <c r="C7314" s="166">
        <v>45680</v>
      </c>
      <c r="D7314">
        <v>0</v>
      </c>
    </row>
    <row r="7315" spans="1:4" x14ac:dyDescent="0.35">
      <c r="A7315" s="165" t="s">
        <v>140</v>
      </c>
      <c r="B7315" s="165" t="s">
        <v>141</v>
      </c>
      <c r="C7315" s="166">
        <v>45711</v>
      </c>
      <c r="D7315">
        <v>0</v>
      </c>
    </row>
    <row r="7316" spans="1:4" x14ac:dyDescent="0.35">
      <c r="A7316" s="165" t="s">
        <v>140</v>
      </c>
      <c r="B7316" s="165" t="s">
        <v>141</v>
      </c>
      <c r="C7316" s="166">
        <v>45739</v>
      </c>
      <c r="D7316">
        <v>0</v>
      </c>
    </row>
    <row r="7317" spans="1:4" x14ac:dyDescent="0.35">
      <c r="A7317" s="165" t="s">
        <v>140</v>
      </c>
      <c r="B7317" s="165" t="s">
        <v>141</v>
      </c>
      <c r="C7317" s="166">
        <v>45770</v>
      </c>
      <c r="D7317">
        <v>0</v>
      </c>
    </row>
    <row r="7318" spans="1:4" x14ac:dyDescent="0.35">
      <c r="A7318" s="165" t="s">
        <v>140</v>
      </c>
      <c r="B7318" s="165" t="s">
        <v>141</v>
      </c>
      <c r="C7318" s="166">
        <v>45800</v>
      </c>
      <c r="D7318">
        <v>0</v>
      </c>
    </row>
    <row r="7319" spans="1:4" x14ac:dyDescent="0.35">
      <c r="A7319" s="165" t="s">
        <v>140</v>
      </c>
      <c r="B7319" s="165" t="s">
        <v>141</v>
      </c>
      <c r="C7319" s="166">
        <v>45831</v>
      </c>
      <c r="D7319">
        <v>0</v>
      </c>
    </row>
    <row r="7320" spans="1:4" x14ac:dyDescent="0.35">
      <c r="A7320" s="165" t="s">
        <v>140</v>
      </c>
      <c r="B7320" s="165" t="s">
        <v>141</v>
      </c>
      <c r="C7320" s="166">
        <v>45861</v>
      </c>
      <c r="D7320">
        <v>0</v>
      </c>
    </row>
    <row r="7321" spans="1:4" x14ac:dyDescent="0.35">
      <c r="A7321" s="165" t="s">
        <v>140</v>
      </c>
      <c r="B7321" s="165" t="s">
        <v>141</v>
      </c>
      <c r="C7321" s="166">
        <v>45892</v>
      </c>
      <c r="D7321">
        <v>0</v>
      </c>
    </row>
    <row r="7322" spans="1:4" x14ac:dyDescent="0.35">
      <c r="A7322" s="165" t="s">
        <v>140</v>
      </c>
      <c r="B7322" s="165" t="s">
        <v>141</v>
      </c>
      <c r="C7322" s="166">
        <v>45923</v>
      </c>
      <c r="D7322">
        <v>0</v>
      </c>
    </row>
    <row r="7323" spans="1:4" x14ac:dyDescent="0.35">
      <c r="A7323" s="165" t="s">
        <v>140</v>
      </c>
      <c r="B7323" s="165" t="s">
        <v>141</v>
      </c>
      <c r="C7323" s="166">
        <v>45953</v>
      </c>
      <c r="D7323">
        <v>0</v>
      </c>
    </row>
    <row r="7324" spans="1:4" x14ac:dyDescent="0.35">
      <c r="A7324" s="165" t="s">
        <v>140</v>
      </c>
      <c r="B7324" s="165" t="s">
        <v>141</v>
      </c>
      <c r="C7324" s="166">
        <v>45984</v>
      </c>
      <c r="D7324">
        <v>0</v>
      </c>
    </row>
    <row r="7325" spans="1:4" x14ac:dyDescent="0.35">
      <c r="A7325" s="165" t="s">
        <v>140</v>
      </c>
      <c r="B7325" s="165" t="s">
        <v>141</v>
      </c>
      <c r="C7325" s="166">
        <v>46014</v>
      </c>
      <c r="D7325">
        <v>0</v>
      </c>
    </row>
    <row r="7326" spans="1:4" x14ac:dyDescent="0.35">
      <c r="A7326" s="165" t="s">
        <v>140</v>
      </c>
      <c r="B7326" s="165" t="s">
        <v>141</v>
      </c>
      <c r="C7326" s="166">
        <v>45681</v>
      </c>
      <c r="D7326">
        <v>0</v>
      </c>
    </row>
    <row r="7327" spans="1:4" x14ac:dyDescent="0.35">
      <c r="A7327" s="165" t="s">
        <v>140</v>
      </c>
      <c r="B7327" s="165" t="s">
        <v>141</v>
      </c>
      <c r="C7327" s="166">
        <v>45712</v>
      </c>
      <c r="D7327">
        <v>0</v>
      </c>
    </row>
    <row r="7328" spans="1:4" x14ac:dyDescent="0.35">
      <c r="A7328" s="165" t="s">
        <v>140</v>
      </c>
      <c r="B7328" s="165" t="s">
        <v>141</v>
      </c>
      <c r="C7328" s="166">
        <v>45740</v>
      </c>
      <c r="D7328">
        <v>0</v>
      </c>
    </row>
    <row r="7329" spans="1:4" x14ac:dyDescent="0.35">
      <c r="A7329" s="165" t="s">
        <v>140</v>
      </c>
      <c r="B7329" s="165" t="s">
        <v>141</v>
      </c>
      <c r="C7329" s="166">
        <v>45771</v>
      </c>
      <c r="D7329">
        <v>0</v>
      </c>
    </row>
    <row r="7330" spans="1:4" x14ac:dyDescent="0.35">
      <c r="A7330" s="165" t="s">
        <v>140</v>
      </c>
      <c r="B7330" s="165" t="s">
        <v>141</v>
      </c>
      <c r="C7330" s="166">
        <v>45801</v>
      </c>
      <c r="D7330">
        <v>0</v>
      </c>
    </row>
    <row r="7331" spans="1:4" x14ac:dyDescent="0.35">
      <c r="A7331" s="165" t="s">
        <v>140</v>
      </c>
      <c r="B7331" s="165" t="s">
        <v>141</v>
      </c>
      <c r="C7331" s="166">
        <v>45832</v>
      </c>
      <c r="D7331">
        <v>0</v>
      </c>
    </row>
    <row r="7332" spans="1:4" x14ac:dyDescent="0.35">
      <c r="A7332" s="165" t="s">
        <v>140</v>
      </c>
      <c r="B7332" s="165" t="s">
        <v>141</v>
      </c>
      <c r="C7332" s="166">
        <v>45862</v>
      </c>
      <c r="D7332">
        <v>0</v>
      </c>
    </row>
    <row r="7333" spans="1:4" x14ac:dyDescent="0.35">
      <c r="A7333" s="165" t="s">
        <v>140</v>
      </c>
      <c r="B7333" s="165" t="s">
        <v>141</v>
      </c>
      <c r="C7333" s="166">
        <v>45893</v>
      </c>
      <c r="D7333">
        <v>0</v>
      </c>
    </row>
    <row r="7334" spans="1:4" x14ac:dyDescent="0.35">
      <c r="A7334" s="165" t="s">
        <v>140</v>
      </c>
      <c r="B7334" s="165" t="s">
        <v>141</v>
      </c>
      <c r="C7334" s="166">
        <v>45924</v>
      </c>
      <c r="D7334">
        <v>0</v>
      </c>
    </row>
    <row r="7335" spans="1:4" x14ac:dyDescent="0.35">
      <c r="A7335" s="165" t="s">
        <v>140</v>
      </c>
      <c r="B7335" s="165" t="s">
        <v>141</v>
      </c>
      <c r="C7335" s="166">
        <v>45954</v>
      </c>
      <c r="D7335">
        <v>0</v>
      </c>
    </row>
    <row r="7336" spans="1:4" x14ac:dyDescent="0.35">
      <c r="A7336" s="165" t="s">
        <v>140</v>
      </c>
      <c r="B7336" s="165" t="s">
        <v>141</v>
      </c>
      <c r="C7336" s="166">
        <v>45985</v>
      </c>
      <c r="D7336">
        <v>0</v>
      </c>
    </row>
    <row r="7337" spans="1:4" x14ac:dyDescent="0.35">
      <c r="A7337" s="165" t="s">
        <v>140</v>
      </c>
      <c r="B7337" s="165" t="s">
        <v>141</v>
      </c>
      <c r="C7337" s="166">
        <v>46015</v>
      </c>
      <c r="D7337">
        <v>0</v>
      </c>
    </row>
    <row r="7338" spans="1:4" x14ac:dyDescent="0.35">
      <c r="A7338" s="165" t="s">
        <v>140</v>
      </c>
      <c r="B7338" s="165" t="s">
        <v>141</v>
      </c>
      <c r="C7338" s="166">
        <v>45682</v>
      </c>
      <c r="D7338">
        <v>0</v>
      </c>
    </row>
    <row r="7339" spans="1:4" x14ac:dyDescent="0.35">
      <c r="A7339" s="165" t="s">
        <v>140</v>
      </c>
      <c r="B7339" s="165" t="s">
        <v>141</v>
      </c>
      <c r="C7339" s="166">
        <v>45713</v>
      </c>
      <c r="D7339">
        <v>0</v>
      </c>
    </row>
    <row r="7340" spans="1:4" x14ac:dyDescent="0.35">
      <c r="A7340" s="165" t="s">
        <v>140</v>
      </c>
      <c r="B7340" s="165" t="s">
        <v>141</v>
      </c>
      <c r="C7340" s="166">
        <v>45741</v>
      </c>
      <c r="D7340">
        <v>0</v>
      </c>
    </row>
    <row r="7341" spans="1:4" x14ac:dyDescent="0.35">
      <c r="A7341" s="165" t="s">
        <v>140</v>
      </c>
      <c r="B7341" s="165" t="s">
        <v>141</v>
      </c>
      <c r="C7341" s="166">
        <v>45772</v>
      </c>
      <c r="D7341">
        <v>0</v>
      </c>
    </row>
    <row r="7342" spans="1:4" x14ac:dyDescent="0.35">
      <c r="A7342" s="165" t="s">
        <v>140</v>
      </c>
      <c r="B7342" s="165" t="s">
        <v>141</v>
      </c>
      <c r="C7342" s="166">
        <v>45802</v>
      </c>
      <c r="D7342">
        <v>0</v>
      </c>
    </row>
    <row r="7343" spans="1:4" x14ac:dyDescent="0.35">
      <c r="A7343" s="165" t="s">
        <v>140</v>
      </c>
      <c r="B7343" s="165" t="s">
        <v>141</v>
      </c>
      <c r="C7343" s="166">
        <v>45833</v>
      </c>
      <c r="D7343">
        <v>0</v>
      </c>
    </row>
    <row r="7344" spans="1:4" x14ac:dyDescent="0.35">
      <c r="A7344" s="165" t="s">
        <v>140</v>
      </c>
      <c r="B7344" s="165" t="s">
        <v>141</v>
      </c>
      <c r="C7344" s="166">
        <v>45863</v>
      </c>
      <c r="D7344">
        <v>0</v>
      </c>
    </row>
    <row r="7345" spans="1:4" x14ac:dyDescent="0.35">
      <c r="A7345" s="165" t="s">
        <v>140</v>
      </c>
      <c r="B7345" s="165" t="s">
        <v>141</v>
      </c>
      <c r="C7345" s="166">
        <v>45894</v>
      </c>
      <c r="D7345">
        <v>0</v>
      </c>
    </row>
    <row r="7346" spans="1:4" x14ac:dyDescent="0.35">
      <c r="A7346" s="165" t="s">
        <v>140</v>
      </c>
      <c r="B7346" s="165" t="s">
        <v>141</v>
      </c>
      <c r="C7346" s="166">
        <v>45925</v>
      </c>
      <c r="D7346">
        <v>0</v>
      </c>
    </row>
    <row r="7347" spans="1:4" x14ac:dyDescent="0.35">
      <c r="A7347" s="165" t="s">
        <v>140</v>
      </c>
      <c r="B7347" s="165" t="s">
        <v>141</v>
      </c>
      <c r="C7347" s="166">
        <v>45955</v>
      </c>
      <c r="D7347">
        <v>0</v>
      </c>
    </row>
    <row r="7348" spans="1:4" x14ac:dyDescent="0.35">
      <c r="A7348" s="165" t="s">
        <v>140</v>
      </c>
      <c r="B7348" s="165" t="s">
        <v>141</v>
      </c>
      <c r="C7348" s="166">
        <v>45986</v>
      </c>
      <c r="D7348">
        <v>0</v>
      </c>
    </row>
    <row r="7349" spans="1:4" x14ac:dyDescent="0.35">
      <c r="A7349" s="165" t="s">
        <v>140</v>
      </c>
      <c r="B7349" s="165" t="s">
        <v>141</v>
      </c>
      <c r="C7349" s="166">
        <v>46016</v>
      </c>
      <c r="D7349">
        <v>0</v>
      </c>
    </row>
    <row r="7350" spans="1:4" x14ac:dyDescent="0.35">
      <c r="A7350" s="165" t="s">
        <v>140</v>
      </c>
      <c r="B7350" s="165" t="s">
        <v>141</v>
      </c>
      <c r="C7350" s="166">
        <v>45683</v>
      </c>
      <c r="D7350">
        <v>0</v>
      </c>
    </row>
    <row r="7351" spans="1:4" x14ac:dyDescent="0.35">
      <c r="A7351" s="165" t="s">
        <v>140</v>
      </c>
      <c r="B7351" s="165" t="s">
        <v>141</v>
      </c>
      <c r="C7351" s="166">
        <v>45714</v>
      </c>
      <c r="D7351">
        <v>0</v>
      </c>
    </row>
    <row r="7352" spans="1:4" x14ac:dyDescent="0.35">
      <c r="A7352" s="165" t="s">
        <v>140</v>
      </c>
      <c r="B7352" s="165" t="s">
        <v>141</v>
      </c>
      <c r="C7352" s="166">
        <v>45742</v>
      </c>
      <c r="D7352">
        <v>0</v>
      </c>
    </row>
    <row r="7353" spans="1:4" x14ac:dyDescent="0.35">
      <c r="A7353" s="165" t="s">
        <v>140</v>
      </c>
      <c r="B7353" s="165" t="s">
        <v>141</v>
      </c>
      <c r="C7353" s="166">
        <v>45773</v>
      </c>
      <c r="D7353">
        <v>0</v>
      </c>
    </row>
    <row r="7354" spans="1:4" x14ac:dyDescent="0.35">
      <c r="A7354" s="165" t="s">
        <v>140</v>
      </c>
      <c r="B7354" s="165" t="s">
        <v>141</v>
      </c>
      <c r="C7354" s="166">
        <v>45803</v>
      </c>
      <c r="D7354">
        <v>0</v>
      </c>
    </row>
    <row r="7355" spans="1:4" x14ac:dyDescent="0.35">
      <c r="A7355" s="165" t="s">
        <v>140</v>
      </c>
      <c r="B7355" s="165" t="s">
        <v>141</v>
      </c>
      <c r="C7355" s="166">
        <v>45834</v>
      </c>
      <c r="D7355">
        <v>0</v>
      </c>
    </row>
    <row r="7356" spans="1:4" x14ac:dyDescent="0.35">
      <c r="A7356" s="165" t="s">
        <v>140</v>
      </c>
      <c r="B7356" s="165" t="s">
        <v>141</v>
      </c>
      <c r="C7356" s="166">
        <v>45864</v>
      </c>
      <c r="D7356">
        <v>0</v>
      </c>
    </row>
    <row r="7357" spans="1:4" x14ac:dyDescent="0.35">
      <c r="A7357" s="165" t="s">
        <v>140</v>
      </c>
      <c r="B7357" s="165" t="s">
        <v>141</v>
      </c>
      <c r="C7357" s="166">
        <v>45895</v>
      </c>
      <c r="D7357">
        <v>0</v>
      </c>
    </row>
    <row r="7358" spans="1:4" x14ac:dyDescent="0.35">
      <c r="A7358" s="165" t="s">
        <v>140</v>
      </c>
      <c r="B7358" s="165" t="s">
        <v>141</v>
      </c>
      <c r="C7358" s="166">
        <v>45926</v>
      </c>
      <c r="D7358">
        <v>0</v>
      </c>
    </row>
    <row r="7359" spans="1:4" x14ac:dyDescent="0.35">
      <c r="A7359" s="165" t="s">
        <v>140</v>
      </c>
      <c r="B7359" s="165" t="s">
        <v>141</v>
      </c>
      <c r="C7359" s="166">
        <v>45956</v>
      </c>
      <c r="D7359">
        <v>0</v>
      </c>
    </row>
    <row r="7360" spans="1:4" x14ac:dyDescent="0.35">
      <c r="A7360" s="165" t="s">
        <v>140</v>
      </c>
      <c r="B7360" s="165" t="s">
        <v>141</v>
      </c>
      <c r="C7360" s="166">
        <v>45987</v>
      </c>
      <c r="D7360">
        <v>0</v>
      </c>
    </row>
    <row r="7361" spans="1:4" x14ac:dyDescent="0.35">
      <c r="A7361" s="165" t="s">
        <v>140</v>
      </c>
      <c r="B7361" s="165" t="s">
        <v>141</v>
      </c>
      <c r="C7361" s="166">
        <v>46017</v>
      </c>
      <c r="D7361">
        <v>0</v>
      </c>
    </row>
    <row r="7362" spans="1:4" x14ac:dyDescent="0.35">
      <c r="A7362" s="165" t="s">
        <v>140</v>
      </c>
      <c r="B7362" s="165" t="s">
        <v>141</v>
      </c>
      <c r="C7362" s="166">
        <v>45684</v>
      </c>
      <c r="D7362">
        <v>0</v>
      </c>
    </row>
    <row r="7363" spans="1:4" x14ac:dyDescent="0.35">
      <c r="A7363" s="165" t="s">
        <v>140</v>
      </c>
      <c r="B7363" s="165" t="s">
        <v>141</v>
      </c>
      <c r="C7363" s="166">
        <v>45715</v>
      </c>
      <c r="D7363">
        <v>0</v>
      </c>
    </row>
    <row r="7364" spans="1:4" x14ac:dyDescent="0.35">
      <c r="A7364" s="165" t="s">
        <v>140</v>
      </c>
      <c r="B7364" s="165" t="s">
        <v>141</v>
      </c>
      <c r="C7364" s="166">
        <v>45743</v>
      </c>
      <c r="D7364">
        <v>0</v>
      </c>
    </row>
    <row r="7365" spans="1:4" x14ac:dyDescent="0.35">
      <c r="A7365" s="165" t="s">
        <v>140</v>
      </c>
      <c r="B7365" s="165" t="s">
        <v>141</v>
      </c>
      <c r="C7365" s="166">
        <v>45774</v>
      </c>
      <c r="D7365">
        <v>0</v>
      </c>
    </row>
    <row r="7366" spans="1:4" x14ac:dyDescent="0.35">
      <c r="A7366" s="165" t="s">
        <v>140</v>
      </c>
      <c r="B7366" s="165" t="s">
        <v>141</v>
      </c>
      <c r="C7366" s="166">
        <v>45804</v>
      </c>
      <c r="D7366">
        <v>0</v>
      </c>
    </row>
    <row r="7367" spans="1:4" x14ac:dyDescent="0.35">
      <c r="A7367" s="165" t="s">
        <v>140</v>
      </c>
      <c r="B7367" s="165" t="s">
        <v>141</v>
      </c>
      <c r="C7367" s="166">
        <v>45835</v>
      </c>
      <c r="D7367">
        <v>0</v>
      </c>
    </row>
    <row r="7368" spans="1:4" x14ac:dyDescent="0.35">
      <c r="A7368" s="165" t="s">
        <v>140</v>
      </c>
      <c r="B7368" s="165" t="s">
        <v>141</v>
      </c>
      <c r="C7368" s="166">
        <v>45865</v>
      </c>
      <c r="D7368">
        <v>0</v>
      </c>
    </row>
    <row r="7369" spans="1:4" x14ac:dyDescent="0.35">
      <c r="A7369" s="165" t="s">
        <v>140</v>
      </c>
      <c r="B7369" s="165" t="s">
        <v>141</v>
      </c>
      <c r="C7369" s="166">
        <v>45896</v>
      </c>
      <c r="D7369">
        <v>0</v>
      </c>
    </row>
    <row r="7370" spans="1:4" x14ac:dyDescent="0.35">
      <c r="A7370" s="165" t="s">
        <v>140</v>
      </c>
      <c r="B7370" s="165" t="s">
        <v>141</v>
      </c>
      <c r="C7370" s="166">
        <v>45927</v>
      </c>
      <c r="D7370">
        <v>0</v>
      </c>
    </row>
    <row r="7371" spans="1:4" x14ac:dyDescent="0.35">
      <c r="A7371" s="165" t="s">
        <v>140</v>
      </c>
      <c r="B7371" s="165" t="s">
        <v>141</v>
      </c>
      <c r="C7371" s="166">
        <v>45957</v>
      </c>
      <c r="D7371">
        <v>0</v>
      </c>
    </row>
    <row r="7372" spans="1:4" x14ac:dyDescent="0.35">
      <c r="A7372" s="165" t="s">
        <v>140</v>
      </c>
      <c r="B7372" s="165" t="s">
        <v>141</v>
      </c>
      <c r="C7372" s="166">
        <v>45988</v>
      </c>
      <c r="D7372">
        <v>0</v>
      </c>
    </row>
    <row r="7373" spans="1:4" x14ac:dyDescent="0.35">
      <c r="A7373" s="165" t="s">
        <v>140</v>
      </c>
      <c r="B7373" s="165" t="s">
        <v>141</v>
      </c>
      <c r="C7373" s="166">
        <v>46018</v>
      </c>
      <c r="D7373">
        <v>0</v>
      </c>
    </row>
    <row r="7374" spans="1:4" x14ac:dyDescent="0.35">
      <c r="A7374" s="165"/>
      <c r="B7374" s="165"/>
      <c r="C7374" s="166">
        <v>45862</v>
      </c>
      <c r="D7374">
        <v>0</v>
      </c>
    </row>
    <row r="7375" spans="1:4" x14ac:dyDescent="0.35">
      <c r="A7375" s="165"/>
      <c r="B7375" s="165"/>
      <c r="C7375" s="166">
        <v>45893</v>
      </c>
      <c r="D7375">
        <v>0</v>
      </c>
    </row>
    <row r="7376" spans="1:4" x14ac:dyDescent="0.35">
      <c r="A7376" s="165"/>
      <c r="B7376" s="165"/>
      <c r="C7376" s="166">
        <v>45924</v>
      </c>
      <c r="D7376">
        <v>0</v>
      </c>
    </row>
    <row r="7377" spans="1:4" x14ac:dyDescent="0.35">
      <c r="A7377" s="165"/>
      <c r="B7377" s="165"/>
      <c r="C7377" s="166">
        <v>45954</v>
      </c>
      <c r="D7377">
        <v>0</v>
      </c>
    </row>
    <row r="7378" spans="1:4" x14ac:dyDescent="0.35">
      <c r="A7378" s="165"/>
      <c r="B7378" s="165"/>
      <c r="C7378" s="166">
        <v>45985</v>
      </c>
      <c r="D7378">
        <v>0</v>
      </c>
    </row>
    <row r="7379" spans="1:4" x14ac:dyDescent="0.35">
      <c r="A7379" s="165"/>
      <c r="B7379" s="165"/>
      <c r="C7379" s="166">
        <v>45682</v>
      </c>
      <c r="D7379">
        <v>0</v>
      </c>
    </row>
    <row r="7380" spans="1:4" x14ac:dyDescent="0.35">
      <c r="A7380" s="165"/>
      <c r="B7380" s="165"/>
      <c r="C7380" s="166">
        <v>45713</v>
      </c>
      <c r="D7380">
        <v>0</v>
      </c>
    </row>
    <row r="7381" spans="1:4" x14ac:dyDescent="0.35">
      <c r="A7381" s="165"/>
      <c r="B7381" s="165"/>
      <c r="C7381" s="166">
        <v>45741</v>
      </c>
      <c r="D7381">
        <v>0</v>
      </c>
    </row>
    <row r="7382" spans="1:4" x14ac:dyDescent="0.35">
      <c r="A7382" s="165" t="s">
        <v>142</v>
      </c>
      <c r="B7382" s="165"/>
      <c r="C7382" s="166">
        <v>45676</v>
      </c>
      <c r="D7382">
        <v>-318498.77999999997</v>
      </c>
    </row>
    <row r="7383" spans="1:4" x14ac:dyDescent="0.35">
      <c r="A7383" s="165" t="s">
        <v>142</v>
      </c>
      <c r="B7383" s="165"/>
      <c r="C7383" s="166">
        <v>45707</v>
      </c>
      <c r="D7383">
        <v>-278055.55000000005</v>
      </c>
    </row>
    <row r="7384" spans="1:4" x14ac:dyDescent="0.35">
      <c r="A7384" s="165" t="s">
        <v>142</v>
      </c>
      <c r="B7384" s="165"/>
      <c r="C7384" s="166">
        <v>45735</v>
      </c>
      <c r="D7384">
        <v>-411563.4</v>
      </c>
    </row>
    <row r="7385" spans="1:4" x14ac:dyDescent="0.35">
      <c r="A7385" s="165" t="s">
        <v>142</v>
      </c>
      <c r="B7385" s="165"/>
      <c r="C7385" s="166">
        <v>45766</v>
      </c>
      <c r="D7385">
        <v>-386951.58</v>
      </c>
    </row>
    <row r="7386" spans="1:4" x14ac:dyDescent="0.35">
      <c r="A7386" s="165" t="s">
        <v>142</v>
      </c>
      <c r="B7386" s="165"/>
      <c r="C7386" s="166">
        <v>45796</v>
      </c>
      <c r="D7386">
        <v>-318438.95</v>
      </c>
    </row>
    <row r="7387" spans="1:4" x14ac:dyDescent="0.35">
      <c r="A7387" s="165" t="s">
        <v>142</v>
      </c>
      <c r="B7387" s="165"/>
      <c r="C7387" s="166">
        <v>45827</v>
      </c>
      <c r="D7387">
        <v>-308959.18</v>
      </c>
    </row>
    <row r="7388" spans="1:4" x14ac:dyDescent="0.35">
      <c r="A7388" s="165" t="s">
        <v>142</v>
      </c>
      <c r="B7388" s="165"/>
      <c r="C7388" s="166">
        <v>45857</v>
      </c>
      <c r="D7388">
        <v>-385844.95</v>
      </c>
    </row>
    <row r="7389" spans="1:4" x14ac:dyDescent="0.35">
      <c r="A7389" s="165" t="s">
        <v>142</v>
      </c>
      <c r="B7389" s="165"/>
      <c r="C7389" s="166">
        <v>45888</v>
      </c>
      <c r="D7389">
        <v>-451972.58999999997</v>
      </c>
    </row>
    <row r="7390" spans="1:4" x14ac:dyDescent="0.35">
      <c r="A7390" s="165" t="s">
        <v>142</v>
      </c>
      <c r="B7390" s="165"/>
      <c r="C7390" s="166">
        <v>45919</v>
      </c>
      <c r="D7390">
        <v>-236441.32</v>
      </c>
    </row>
    <row r="7391" spans="1:4" x14ac:dyDescent="0.35">
      <c r="A7391" s="165" t="s">
        <v>142</v>
      </c>
      <c r="B7391" s="165"/>
      <c r="C7391" s="166">
        <v>45949</v>
      </c>
      <c r="D7391">
        <v>-272757.65000000002</v>
      </c>
    </row>
    <row r="7392" spans="1:4" x14ac:dyDescent="0.35">
      <c r="A7392" s="165" t="s">
        <v>142</v>
      </c>
      <c r="B7392" s="165"/>
      <c r="C7392" s="166">
        <v>45980</v>
      </c>
      <c r="D7392">
        <v>-333150.08000000007</v>
      </c>
    </row>
    <row r="7393" spans="1:4" x14ac:dyDescent="0.35">
      <c r="A7393" s="165" t="s">
        <v>142</v>
      </c>
      <c r="B7393" s="165"/>
      <c r="C7393" s="166">
        <v>46010</v>
      </c>
      <c r="D7393">
        <v>-295839.40000000008</v>
      </c>
    </row>
    <row r="7394" spans="1:4" x14ac:dyDescent="0.35">
      <c r="A7394" s="165" t="s">
        <v>142</v>
      </c>
      <c r="B7394" s="165"/>
      <c r="C7394" s="166">
        <v>45677</v>
      </c>
      <c r="D7394">
        <v>-327924.48000000004</v>
      </c>
    </row>
    <row r="7395" spans="1:4" x14ac:dyDescent="0.35">
      <c r="A7395" s="165" t="s">
        <v>142</v>
      </c>
      <c r="B7395" s="165"/>
      <c r="C7395" s="166">
        <v>45708</v>
      </c>
      <c r="D7395">
        <v>-356893.11000000004</v>
      </c>
    </row>
    <row r="7396" spans="1:4" x14ac:dyDescent="0.35">
      <c r="A7396" s="165" t="s">
        <v>142</v>
      </c>
      <c r="B7396" s="165"/>
      <c r="C7396" s="166">
        <v>45736</v>
      </c>
      <c r="D7396">
        <v>-163281.53999999998</v>
      </c>
    </row>
    <row r="7397" spans="1:4" x14ac:dyDescent="0.35">
      <c r="A7397" s="165" t="s">
        <v>142</v>
      </c>
      <c r="B7397" s="165"/>
      <c r="C7397" s="166">
        <v>45767</v>
      </c>
      <c r="D7397">
        <v>-7507.4200000000474</v>
      </c>
    </row>
    <row r="7398" spans="1:4" x14ac:dyDescent="0.35">
      <c r="A7398" s="165" t="s">
        <v>142</v>
      </c>
      <c r="B7398" s="165"/>
      <c r="C7398" s="166">
        <v>45797</v>
      </c>
      <c r="D7398">
        <v>-7847.9799999999959</v>
      </c>
    </row>
    <row r="7399" spans="1:4" x14ac:dyDescent="0.35">
      <c r="A7399" s="165" t="s">
        <v>142</v>
      </c>
      <c r="B7399" s="165"/>
      <c r="C7399" s="166">
        <v>45828</v>
      </c>
      <c r="D7399">
        <v>-8325.0399999999645</v>
      </c>
    </row>
    <row r="7400" spans="1:4" x14ac:dyDescent="0.35">
      <c r="A7400" s="165" t="s">
        <v>142</v>
      </c>
      <c r="B7400" s="165"/>
      <c r="C7400" s="166">
        <v>45858</v>
      </c>
      <c r="D7400">
        <v>-15904.75</v>
      </c>
    </row>
    <row r="7401" spans="1:4" x14ac:dyDescent="0.35">
      <c r="A7401" s="165" t="s">
        <v>142</v>
      </c>
      <c r="B7401" s="165"/>
      <c r="C7401" s="166">
        <v>45889</v>
      </c>
      <c r="D7401">
        <v>-107676.46</v>
      </c>
    </row>
    <row r="7402" spans="1:4" x14ac:dyDescent="0.35">
      <c r="A7402" s="165" t="s">
        <v>142</v>
      </c>
      <c r="B7402" s="165"/>
      <c r="C7402" s="166">
        <v>45920</v>
      </c>
      <c r="D7402">
        <v>-91662.71</v>
      </c>
    </row>
    <row r="7403" spans="1:4" x14ac:dyDescent="0.35">
      <c r="A7403" s="165" t="s">
        <v>142</v>
      </c>
      <c r="B7403" s="165"/>
      <c r="C7403" s="166">
        <v>45950</v>
      </c>
      <c r="D7403">
        <v>-153219.66</v>
      </c>
    </row>
    <row r="7404" spans="1:4" x14ac:dyDescent="0.35">
      <c r="A7404" s="165" t="s">
        <v>142</v>
      </c>
      <c r="B7404" s="165"/>
      <c r="C7404" s="166">
        <v>45981</v>
      </c>
      <c r="D7404">
        <v>-142076.74</v>
      </c>
    </row>
    <row r="7405" spans="1:4" x14ac:dyDescent="0.35">
      <c r="A7405" s="165" t="s">
        <v>142</v>
      </c>
      <c r="B7405" s="165"/>
      <c r="C7405" s="166">
        <v>46011</v>
      </c>
      <c r="D7405">
        <v>-151810.07999999999</v>
      </c>
    </row>
    <row r="7406" spans="1:4" x14ac:dyDescent="0.35">
      <c r="A7406" s="165" t="s">
        <v>142</v>
      </c>
      <c r="B7406" s="165"/>
      <c r="C7406" s="166">
        <v>45678</v>
      </c>
      <c r="D7406">
        <v>-76986.569999999992</v>
      </c>
    </row>
    <row r="7407" spans="1:4" x14ac:dyDescent="0.35">
      <c r="A7407" s="165" t="s">
        <v>142</v>
      </c>
      <c r="B7407" s="165"/>
      <c r="C7407" s="166">
        <v>45709</v>
      </c>
      <c r="D7407">
        <v>-104954.23</v>
      </c>
    </row>
    <row r="7408" spans="1:4" x14ac:dyDescent="0.35">
      <c r="A7408" s="165" t="s">
        <v>142</v>
      </c>
      <c r="B7408" s="165"/>
      <c r="C7408" s="166">
        <v>45737</v>
      </c>
      <c r="D7408">
        <v>-149547.56000000003</v>
      </c>
    </row>
    <row r="7409" spans="1:4" x14ac:dyDescent="0.35">
      <c r="A7409" s="165" t="s">
        <v>142</v>
      </c>
      <c r="B7409" s="165"/>
      <c r="C7409" s="166">
        <v>45768</v>
      </c>
      <c r="D7409">
        <v>-140936.03000000003</v>
      </c>
    </row>
    <row r="7410" spans="1:4" x14ac:dyDescent="0.35">
      <c r="A7410" s="165" t="s">
        <v>142</v>
      </c>
      <c r="B7410" s="165"/>
      <c r="C7410" s="166">
        <v>45798</v>
      </c>
      <c r="D7410">
        <v>-105887.40000000001</v>
      </c>
    </row>
    <row r="7411" spans="1:4" x14ac:dyDescent="0.35">
      <c r="A7411" s="165" t="s">
        <v>142</v>
      </c>
      <c r="B7411" s="165"/>
      <c r="C7411" s="166">
        <v>45829</v>
      </c>
      <c r="D7411">
        <v>-157634.86000000004</v>
      </c>
    </row>
    <row r="7412" spans="1:4" x14ac:dyDescent="0.35">
      <c r="A7412" s="165" t="s">
        <v>142</v>
      </c>
      <c r="B7412" s="165"/>
      <c r="C7412" s="166">
        <v>45859</v>
      </c>
      <c r="D7412">
        <v>-234614.89000000004</v>
      </c>
    </row>
    <row r="7413" spans="1:4" x14ac:dyDescent="0.35">
      <c r="A7413" s="165" t="s">
        <v>142</v>
      </c>
      <c r="B7413" s="165"/>
      <c r="C7413" s="166">
        <v>45890</v>
      </c>
      <c r="D7413">
        <v>-294306.36</v>
      </c>
    </row>
    <row r="7414" spans="1:4" x14ac:dyDescent="0.35">
      <c r="A7414" s="165" t="s">
        <v>142</v>
      </c>
      <c r="B7414" s="165"/>
      <c r="C7414" s="166">
        <v>45921</v>
      </c>
      <c r="D7414">
        <v>-212084.14999999997</v>
      </c>
    </row>
    <row r="7415" spans="1:4" x14ac:dyDescent="0.35">
      <c r="A7415" s="165" t="s">
        <v>142</v>
      </c>
      <c r="B7415" s="165"/>
      <c r="C7415" s="166">
        <v>45951</v>
      </c>
      <c r="D7415">
        <v>-233916.96000000002</v>
      </c>
    </row>
    <row r="7416" spans="1:4" x14ac:dyDescent="0.35">
      <c r="A7416" s="165" t="s">
        <v>142</v>
      </c>
      <c r="B7416" s="165"/>
      <c r="C7416" s="166">
        <v>45991</v>
      </c>
      <c r="D7416">
        <v>-260362.21000000005</v>
      </c>
    </row>
    <row r="7417" spans="1:4" x14ac:dyDescent="0.35">
      <c r="A7417" s="165" t="s">
        <v>142</v>
      </c>
      <c r="B7417" s="165"/>
      <c r="C7417" s="166">
        <v>46022</v>
      </c>
      <c r="D7417">
        <v>-213592.95999999999</v>
      </c>
    </row>
    <row r="7418" spans="1:4" x14ac:dyDescent="0.35">
      <c r="A7418" s="165" t="s">
        <v>142</v>
      </c>
      <c r="B7418" s="165"/>
      <c r="C7418" s="166">
        <v>45679</v>
      </c>
      <c r="D7418">
        <v>-167498.47</v>
      </c>
    </row>
    <row r="7419" spans="1:4" x14ac:dyDescent="0.35">
      <c r="A7419" s="165" t="s">
        <v>142</v>
      </c>
      <c r="B7419" s="165"/>
      <c r="C7419" s="166">
        <v>45710</v>
      </c>
      <c r="D7419">
        <v>-198810.57</v>
      </c>
    </row>
    <row r="7420" spans="1:4" x14ac:dyDescent="0.35">
      <c r="A7420" s="165" t="s">
        <v>142</v>
      </c>
      <c r="B7420" s="165"/>
      <c r="C7420" s="166">
        <v>45738</v>
      </c>
      <c r="D7420">
        <v>-252558.41999999998</v>
      </c>
    </row>
    <row r="7421" spans="1:4" x14ac:dyDescent="0.35">
      <c r="A7421" s="165" t="s">
        <v>142</v>
      </c>
      <c r="B7421" s="165"/>
      <c r="C7421" s="166">
        <v>45769</v>
      </c>
      <c r="D7421">
        <v>-200753.99</v>
      </c>
    </row>
    <row r="7422" spans="1:4" x14ac:dyDescent="0.35">
      <c r="A7422" s="165" t="s">
        <v>142</v>
      </c>
      <c r="B7422" s="165"/>
      <c r="C7422" s="166">
        <v>45799</v>
      </c>
      <c r="D7422">
        <v>-218327.94000000006</v>
      </c>
    </row>
    <row r="7423" spans="1:4" x14ac:dyDescent="0.35">
      <c r="A7423" s="165" t="s">
        <v>142</v>
      </c>
      <c r="B7423" s="165"/>
      <c r="C7423" s="166">
        <v>45830</v>
      </c>
      <c r="D7423">
        <v>-244922.34</v>
      </c>
    </row>
    <row r="7424" spans="1:4" x14ac:dyDescent="0.35">
      <c r="A7424" s="165" t="s">
        <v>142</v>
      </c>
      <c r="B7424" s="165"/>
      <c r="C7424" s="166">
        <v>45860</v>
      </c>
      <c r="D7424">
        <v>-299551.41000000003</v>
      </c>
    </row>
    <row r="7425" spans="1:4" x14ac:dyDescent="0.35">
      <c r="A7425" s="165" t="s">
        <v>142</v>
      </c>
      <c r="B7425" s="165"/>
      <c r="C7425" s="166">
        <v>45891</v>
      </c>
      <c r="D7425">
        <v>-356968.75</v>
      </c>
    </row>
    <row r="7426" spans="1:4" x14ac:dyDescent="0.35">
      <c r="A7426" s="165" t="s">
        <v>142</v>
      </c>
      <c r="B7426" s="165"/>
      <c r="C7426" s="166">
        <v>45922</v>
      </c>
      <c r="D7426">
        <v>-286024.33</v>
      </c>
    </row>
    <row r="7427" spans="1:4" x14ac:dyDescent="0.35">
      <c r="A7427" s="165" t="s">
        <v>142</v>
      </c>
      <c r="B7427" s="165"/>
      <c r="C7427" s="166">
        <v>45952</v>
      </c>
      <c r="D7427">
        <v>-260192.86999999997</v>
      </c>
    </row>
    <row r="7428" spans="1:4" x14ac:dyDescent="0.35">
      <c r="A7428" s="165" t="s">
        <v>142</v>
      </c>
      <c r="B7428" s="165"/>
      <c r="C7428" s="166">
        <v>45983</v>
      </c>
      <c r="D7428">
        <v>-269749.37</v>
      </c>
    </row>
    <row r="7429" spans="1:4" x14ac:dyDescent="0.35">
      <c r="A7429" s="165" t="s">
        <v>142</v>
      </c>
      <c r="B7429" s="165"/>
      <c r="C7429" s="166">
        <v>46013</v>
      </c>
      <c r="D7429">
        <v>-227930.79</v>
      </c>
    </row>
    <row r="7430" spans="1:4" x14ac:dyDescent="0.35">
      <c r="A7430" s="165" t="s">
        <v>142</v>
      </c>
      <c r="B7430" s="165"/>
      <c r="C7430" s="166">
        <v>45680</v>
      </c>
      <c r="D7430">
        <v>-272125.81</v>
      </c>
    </row>
    <row r="7431" spans="1:4" x14ac:dyDescent="0.35">
      <c r="A7431" s="165" t="s">
        <v>142</v>
      </c>
      <c r="B7431" s="165"/>
      <c r="C7431" s="166">
        <v>45711</v>
      </c>
      <c r="D7431">
        <v>-254472.42</v>
      </c>
    </row>
    <row r="7432" spans="1:4" x14ac:dyDescent="0.35">
      <c r="A7432" s="165" t="s">
        <v>142</v>
      </c>
      <c r="B7432" s="165"/>
      <c r="C7432" s="166">
        <v>45739</v>
      </c>
      <c r="D7432">
        <v>-300525.43</v>
      </c>
    </row>
    <row r="7433" spans="1:4" x14ac:dyDescent="0.35">
      <c r="A7433" s="165" t="s">
        <v>142</v>
      </c>
      <c r="B7433" s="165"/>
      <c r="C7433" s="166">
        <v>45770</v>
      </c>
      <c r="D7433">
        <v>-264468.3</v>
      </c>
    </row>
    <row r="7434" spans="1:4" x14ac:dyDescent="0.35">
      <c r="A7434" s="165" t="s">
        <v>142</v>
      </c>
      <c r="B7434" s="165"/>
      <c r="C7434" s="166">
        <v>45800</v>
      </c>
      <c r="D7434">
        <v>-414300.35000000003</v>
      </c>
    </row>
    <row r="7435" spans="1:4" x14ac:dyDescent="0.35">
      <c r="A7435" s="165" t="s">
        <v>142</v>
      </c>
      <c r="B7435" s="165"/>
      <c r="C7435" s="166">
        <v>45831</v>
      </c>
      <c r="D7435">
        <v>-375552.68</v>
      </c>
    </row>
    <row r="7436" spans="1:4" x14ac:dyDescent="0.35">
      <c r="A7436" s="165" t="s">
        <v>142</v>
      </c>
      <c r="B7436" s="165"/>
      <c r="C7436" s="166">
        <v>45861</v>
      </c>
      <c r="D7436">
        <v>-415838.88000000006</v>
      </c>
    </row>
    <row r="7437" spans="1:4" x14ac:dyDescent="0.35">
      <c r="A7437" s="165" t="s">
        <v>142</v>
      </c>
      <c r="B7437" s="165"/>
      <c r="C7437" s="166">
        <v>45892</v>
      </c>
      <c r="D7437">
        <v>-599189.59</v>
      </c>
    </row>
    <row r="7438" spans="1:4" x14ac:dyDescent="0.35">
      <c r="A7438" s="165" t="s">
        <v>142</v>
      </c>
      <c r="B7438" s="165"/>
      <c r="C7438" s="166">
        <v>45923</v>
      </c>
      <c r="D7438">
        <v>-367505.83</v>
      </c>
    </row>
    <row r="7439" spans="1:4" x14ac:dyDescent="0.35">
      <c r="A7439" s="165" t="s">
        <v>142</v>
      </c>
      <c r="B7439" s="165"/>
      <c r="C7439" s="166">
        <v>45953</v>
      </c>
      <c r="D7439">
        <v>-378640.11</v>
      </c>
    </row>
    <row r="7440" spans="1:4" x14ac:dyDescent="0.35">
      <c r="A7440" s="165" t="s">
        <v>142</v>
      </c>
      <c r="B7440" s="165"/>
      <c r="C7440" s="166">
        <v>45984</v>
      </c>
      <c r="D7440">
        <v>-412773.00000000006</v>
      </c>
    </row>
    <row r="7441" spans="1:4" x14ac:dyDescent="0.35">
      <c r="A7441" s="165" t="s">
        <v>142</v>
      </c>
      <c r="B7441" s="165"/>
      <c r="C7441" s="166">
        <v>46014</v>
      </c>
      <c r="D7441">
        <v>-370240.52000000008</v>
      </c>
    </row>
    <row r="7442" spans="1:4" x14ac:dyDescent="0.35">
      <c r="A7442" s="165" t="s">
        <v>142</v>
      </c>
      <c r="B7442" s="165"/>
      <c r="C7442" s="166">
        <v>45681</v>
      </c>
      <c r="D7442">
        <v>-389095.87</v>
      </c>
    </row>
    <row r="7443" spans="1:4" x14ac:dyDescent="0.35">
      <c r="A7443" s="165" t="s">
        <v>142</v>
      </c>
      <c r="B7443" s="165"/>
      <c r="C7443" s="166">
        <v>45712</v>
      </c>
      <c r="D7443">
        <v>-393803.22999999992</v>
      </c>
    </row>
    <row r="7444" spans="1:4" x14ac:dyDescent="0.35">
      <c r="A7444" s="165" t="s">
        <v>142</v>
      </c>
      <c r="B7444" s="165"/>
      <c r="C7444" s="166">
        <v>45740</v>
      </c>
      <c r="D7444">
        <v>-436042.23000000004</v>
      </c>
    </row>
    <row r="7445" spans="1:4" x14ac:dyDescent="0.35">
      <c r="A7445" s="165" t="s">
        <v>142</v>
      </c>
      <c r="B7445" s="165"/>
      <c r="C7445" s="166">
        <v>45771</v>
      </c>
      <c r="D7445">
        <v>-448892.39000000007</v>
      </c>
    </row>
    <row r="7446" spans="1:4" x14ac:dyDescent="0.35">
      <c r="A7446" s="165" t="s">
        <v>142</v>
      </c>
      <c r="B7446" s="165"/>
      <c r="C7446" s="166">
        <v>45801</v>
      </c>
      <c r="D7446">
        <v>-383629.93</v>
      </c>
    </row>
    <row r="7447" spans="1:4" x14ac:dyDescent="0.35">
      <c r="A7447" s="165" t="s">
        <v>142</v>
      </c>
      <c r="B7447" s="165"/>
      <c r="C7447" s="166">
        <v>45832</v>
      </c>
      <c r="D7447">
        <v>-372042.64999999991</v>
      </c>
    </row>
    <row r="7448" spans="1:4" x14ac:dyDescent="0.35">
      <c r="A7448" s="165" t="s">
        <v>142</v>
      </c>
      <c r="B7448" s="165"/>
      <c r="C7448" s="166">
        <v>45862</v>
      </c>
      <c r="D7448">
        <v>-557075.35</v>
      </c>
    </row>
    <row r="7449" spans="1:4" x14ac:dyDescent="0.35">
      <c r="A7449" s="165" t="s">
        <v>142</v>
      </c>
      <c r="B7449" s="165"/>
      <c r="C7449" s="166">
        <v>45893</v>
      </c>
      <c r="D7449">
        <v>-654604.66</v>
      </c>
    </row>
    <row r="7450" spans="1:4" x14ac:dyDescent="0.35">
      <c r="A7450" s="165" t="s">
        <v>142</v>
      </c>
      <c r="B7450" s="165"/>
      <c r="C7450" s="166">
        <v>45924</v>
      </c>
      <c r="D7450">
        <v>-364903.08999999997</v>
      </c>
    </row>
    <row r="7451" spans="1:4" x14ac:dyDescent="0.35">
      <c r="A7451" s="165" t="s">
        <v>142</v>
      </c>
      <c r="B7451" s="165"/>
      <c r="C7451" s="166">
        <v>45954</v>
      </c>
      <c r="D7451">
        <v>-447554.35</v>
      </c>
    </row>
    <row r="7452" spans="1:4" x14ac:dyDescent="0.35">
      <c r="A7452" s="165" t="s">
        <v>142</v>
      </c>
      <c r="B7452" s="165"/>
      <c r="C7452" s="166">
        <v>45985</v>
      </c>
      <c r="D7452">
        <v>-479026.26</v>
      </c>
    </row>
    <row r="7453" spans="1:4" x14ac:dyDescent="0.35">
      <c r="A7453" s="165" t="s">
        <v>142</v>
      </c>
      <c r="B7453" s="165"/>
      <c r="C7453" s="166">
        <v>46015</v>
      </c>
      <c r="D7453">
        <v>-345623.44999999995</v>
      </c>
    </row>
    <row r="7454" spans="1:4" x14ac:dyDescent="0.35">
      <c r="A7454" s="165" t="s">
        <v>142</v>
      </c>
      <c r="B7454" s="165"/>
      <c r="C7454" s="166">
        <v>45682</v>
      </c>
      <c r="D7454">
        <v>-472006.91000000003</v>
      </c>
    </row>
    <row r="7455" spans="1:4" x14ac:dyDescent="0.35">
      <c r="A7455" s="165" t="s">
        <v>142</v>
      </c>
      <c r="B7455" s="165"/>
      <c r="C7455" s="166">
        <v>45713</v>
      </c>
      <c r="D7455">
        <v>-434195.45</v>
      </c>
    </row>
    <row r="7456" spans="1:4" x14ac:dyDescent="0.35">
      <c r="A7456" s="165" t="s">
        <v>142</v>
      </c>
      <c r="B7456" s="165"/>
      <c r="C7456" s="166">
        <v>45741</v>
      </c>
      <c r="D7456">
        <v>-599009.29999999993</v>
      </c>
    </row>
    <row r="7457" spans="1:4" x14ac:dyDescent="0.35">
      <c r="A7457" s="165" t="s">
        <v>142</v>
      </c>
      <c r="B7457" s="165"/>
      <c r="C7457" s="166">
        <v>45772</v>
      </c>
      <c r="D7457">
        <v>-460086.97</v>
      </c>
    </row>
    <row r="7458" spans="1:4" x14ac:dyDescent="0.35">
      <c r="A7458" s="165" t="s">
        <v>142</v>
      </c>
      <c r="B7458" s="165"/>
      <c r="C7458" s="166">
        <v>45802</v>
      </c>
      <c r="D7458">
        <v>-499636.73766262591</v>
      </c>
    </row>
    <row r="7459" spans="1:4" x14ac:dyDescent="0.35">
      <c r="A7459" s="165" t="s">
        <v>142</v>
      </c>
      <c r="B7459" s="165"/>
      <c r="C7459" s="166">
        <v>45833</v>
      </c>
      <c r="D7459">
        <v>-528733.71977922914</v>
      </c>
    </row>
    <row r="7460" spans="1:4" x14ac:dyDescent="0.35">
      <c r="A7460" s="165" t="s">
        <v>142</v>
      </c>
      <c r="B7460" s="165"/>
      <c r="C7460" s="166">
        <v>45863</v>
      </c>
      <c r="D7460">
        <v>-631303.12823723094</v>
      </c>
    </row>
    <row r="7461" spans="1:4" x14ac:dyDescent="0.35">
      <c r="A7461" s="165" t="s">
        <v>142</v>
      </c>
      <c r="B7461" s="165"/>
      <c r="C7461" s="166">
        <v>45894</v>
      </c>
      <c r="D7461">
        <v>-761168.00228832336</v>
      </c>
    </row>
    <row r="7462" spans="1:4" x14ac:dyDescent="0.35">
      <c r="A7462" s="165" t="s">
        <v>142</v>
      </c>
      <c r="B7462" s="165"/>
      <c r="C7462" s="166">
        <v>45925</v>
      </c>
      <c r="D7462">
        <v>-525090.2013739025</v>
      </c>
    </row>
    <row r="7463" spans="1:4" x14ac:dyDescent="0.35">
      <c r="A7463" s="165" t="s">
        <v>142</v>
      </c>
      <c r="B7463" s="165"/>
      <c r="C7463" s="166">
        <v>45955</v>
      </c>
      <c r="D7463">
        <v>-536289.92703482998</v>
      </c>
    </row>
    <row r="7464" spans="1:4" x14ac:dyDescent="0.35">
      <c r="A7464" s="165" t="s">
        <v>142</v>
      </c>
      <c r="B7464" s="165"/>
      <c r="C7464" s="166">
        <v>45986</v>
      </c>
      <c r="D7464">
        <v>-582510.26172139298</v>
      </c>
    </row>
    <row r="7465" spans="1:4" x14ac:dyDescent="0.35">
      <c r="A7465" s="165" t="s">
        <v>142</v>
      </c>
      <c r="B7465" s="165"/>
      <c r="C7465" s="166">
        <v>46016</v>
      </c>
      <c r="D7465">
        <v>-409653.90908765572</v>
      </c>
    </row>
    <row r="7466" spans="1:4" x14ac:dyDescent="0.35">
      <c r="A7466" s="165" t="s">
        <v>142</v>
      </c>
      <c r="B7466" s="165"/>
      <c r="C7466" s="166">
        <v>45683</v>
      </c>
      <c r="D7466">
        <v>-596288.56827408215</v>
      </c>
    </row>
    <row r="7467" spans="1:4" x14ac:dyDescent="0.35">
      <c r="A7467" s="165" t="s">
        <v>142</v>
      </c>
      <c r="B7467" s="165"/>
      <c r="C7467" s="166">
        <v>45714</v>
      </c>
      <c r="D7467">
        <v>-605259.66317785962</v>
      </c>
    </row>
    <row r="7468" spans="1:4" x14ac:dyDescent="0.35">
      <c r="A7468" s="165" t="s">
        <v>142</v>
      </c>
      <c r="B7468" s="165"/>
      <c r="C7468" s="166">
        <v>45742</v>
      </c>
      <c r="D7468">
        <v>-668343.88210605306</v>
      </c>
    </row>
    <row r="7469" spans="1:4" x14ac:dyDescent="0.35">
      <c r="A7469" s="165" t="s">
        <v>142</v>
      </c>
      <c r="B7469" s="165"/>
      <c r="C7469" s="166">
        <v>45773</v>
      </c>
      <c r="D7469">
        <v>-698430.83708508173</v>
      </c>
    </row>
    <row r="7470" spans="1:4" x14ac:dyDescent="0.35">
      <c r="A7470" s="165" t="s">
        <v>142</v>
      </c>
      <c r="B7470" s="165"/>
      <c r="C7470" s="166">
        <v>45803</v>
      </c>
      <c r="D7470">
        <v>-595991.71608709078</v>
      </c>
    </row>
    <row r="7471" spans="1:4" x14ac:dyDescent="0.35">
      <c r="A7471" s="165" t="s">
        <v>142</v>
      </c>
      <c r="B7471" s="165"/>
      <c r="C7471" s="166">
        <v>45834</v>
      </c>
      <c r="D7471">
        <v>-573635.38541574089</v>
      </c>
    </row>
    <row r="7472" spans="1:4" x14ac:dyDescent="0.35">
      <c r="A7472" s="165" t="s">
        <v>142</v>
      </c>
      <c r="B7472" s="165"/>
      <c r="C7472" s="166">
        <v>45864</v>
      </c>
      <c r="D7472">
        <v>-848741.44753129955</v>
      </c>
    </row>
    <row r="7473" spans="1:4" x14ac:dyDescent="0.35">
      <c r="A7473" s="165" t="s">
        <v>142</v>
      </c>
      <c r="B7473" s="165"/>
      <c r="C7473" s="166">
        <v>45895</v>
      </c>
      <c r="D7473">
        <v>-982974.04108977481</v>
      </c>
    </row>
    <row r="7474" spans="1:4" x14ac:dyDescent="0.35">
      <c r="A7474" s="165" t="s">
        <v>142</v>
      </c>
      <c r="B7474" s="165"/>
      <c r="C7474" s="166">
        <v>45926</v>
      </c>
      <c r="D7474">
        <v>-556796.27595176315</v>
      </c>
    </row>
    <row r="7475" spans="1:4" x14ac:dyDescent="0.35">
      <c r="A7475" s="165" t="s">
        <v>142</v>
      </c>
      <c r="B7475" s="165"/>
      <c r="C7475" s="166">
        <v>45956</v>
      </c>
      <c r="D7475">
        <v>-681171.77475778817</v>
      </c>
    </row>
    <row r="7476" spans="1:4" x14ac:dyDescent="0.35">
      <c r="A7476" s="165" t="s">
        <v>142</v>
      </c>
      <c r="B7476" s="165"/>
      <c r="C7476" s="166">
        <v>45987</v>
      </c>
      <c r="D7476">
        <v>-726455.68859753711</v>
      </c>
    </row>
    <row r="7477" spans="1:4" x14ac:dyDescent="0.35">
      <c r="A7477" s="165" t="s">
        <v>142</v>
      </c>
      <c r="B7477" s="165"/>
      <c r="C7477" s="166">
        <v>46017</v>
      </c>
      <c r="D7477">
        <v>-518631.10558497458</v>
      </c>
    </row>
    <row r="7478" spans="1:4" x14ac:dyDescent="0.35">
      <c r="A7478" s="165" t="s">
        <v>142</v>
      </c>
      <c r="B7478" s="165"/>
      <c r="C7478" s="166">
        <v>45684</v>
      </c>
      <c r="D7478">
        <v>-703869.26045437437</v>
      </c>
    </row>
    <row r="7479" spans="1:4" x14ac:dyDescent="0.35">
      <c r="A7479" s="165" t="s">
        <v>142</v>
      </c>
      <c r="B7479" s="165"/>
      <c r="C7479" s="166">
        <v>45715</v>
      </c>
      <c r="D7479">
        <v>-714172.96803759236</v>
      </c>
    </row>
    <row r="7480" spans="1:4" x14ac:dyDescent="0.35">
      <c r="A7480" s="165" t="s">
        <v>142</v>
      </c>
      <c r="B7480" s="165"/>
      <c r="C7480" s="166">
        <v>45743</v>
      </c>
      <c r="D7480">
        <v>-787039.89107570529</v>
      </c>
    </row>
    <row r="7481" spans="1:4" x14ac:dyDescent="0.35">
      <c r="A7481" s="165" t="s">
        <v>142</v>
      </c>
      <c r="B7481" s="165"/>
      <c r="C7481" s="166">
        <v>45774</v>
      </c>
      <c r="D7481">
        <v>-821726.02554608858</v>
      </c>
    </row>
    <row r="7482" spans="1:4" x14ac:dyDescent="0.35">
      <c r="A7482" s="165" t="s">
        <v>142</v>
      </c>
      <c r="B7482" s="165"/>
      <c r="C7482" s="166">
        <v>45804</v>
      </c>
      <c r="D7482">
        <v>-696531.89761415671</v>
      </c>
    </row>
    <row r="7483" spans="1:4" x14ac:dyDescent="0.35">
      <c r="A7483" s="165" t="s">
        <v>142</v>
      </c>
      <c r="B7483" s="165"/>
      <c r="C7483" s="166">
        <v>45835</v>
      </c>
      <c r="D7483">
        <v>-669472.4980972925</v>
      </c>
    </row>
    <row r="7484" spans="1:4" x14ac:dyDescent="0.35">
      <c r="A7484" s="165" t="s">
        <v>142</v>
      </c>
      <c r="B7484" s="165"/>
      <c r="C7484" s="166">
        <v>45865</v>
      </c>
      <c r="D7484">
        <v>-990425.45163457014</v>
      </c>
    </row>
    <row r="7485" spans="1:4" x14ac:dyDescent="0.35">
      <c r="A7485" s="165" t="s">
        <v>142</v>
      </c>
      <c r="B7485" s="165"/>
      <c r="C7485" s="166">
        <v>45896</v>
      </c>
      <c r="D7485">
        <v>-1147776.4534697726</v>
      </c>
    </row>
    <row r="7486" spans="1:4" x14ac:dyDescent="0.35">
      <c r="A7486" s="165" t="s">
        <v>142</v>
      </c>
      <c r="B7486" s="165"/>
      <c r="C7486" s="166">
        <v>45927</v>
      </c>
      <c r="D7486">
        <v>-653237.75353723532</v>
      </c>
    </row>
    <row r="7487" spans="1:4" x14ac:dyDescent="0.35">
      <c r="A7487" s="165" t="s">
        <v>142</v>
      </c>
      <c r="B7487" s="165"/>
      <c r="C7487" s="166">
        <v>45957</v>
      </c>
      <c r="D7487">
        <v>-796555.74693703686</v>
      </c>
    </row>
    <row r="7488" spans="1:4" x14ac:dyDescent="0.35">
      <c r="A7488" s="165" t="s">
        <v>142</v>
      </c>
      <c r="B7488" s="165"/>
      <c r="C7488" s="166">
        <v>45988</v>
      </c>
      <c r="D7488">
        <v>-848801.71809192875</v>
      </c>
    </row>
    <row r="7489" spans="1:4" x14ac:dyDescent="0.35">
      <c r="A7489" s="165" t="s">
        <v>142</v>
      </c>
      <c r="B7489" s="165"/>
      <c r="C7489" s="166">
        <v>46018</v>
      </c>
      <c r="D7489">
        <v>-607797.82748412527</v>
      </c>
    </row>
    <row r="7490" spans="1:4" x14ac:dyDescent="0.35">
      <c r="A7490" s="165" t="s">
        <v>143</v>
      </c>
      <c r="B7490" s="165"/>
      <c r="C7490" s="166">
        <v>45677</v>
      </c>
      <c r="D7490">
        <v>12092.54</v>
      </c>
    </row>
    <row r="7491" spans="1:4" x14ac:dyDescent="0.35">
      <c r="A7491" s="165" t="s">
        <v>143</v>
      </c>
      <c r="B7491" s="165"/>
      <c r="C7491" s="166">
        <v>45708</v>
      </c>
      <c r="D7491">
        <v>13201.66</v>
      </c>
    </row>
    <row r="7492" spans="1:4" x14ac:dyDescent="0.35">
      <c r="A7492" s="165" t="s">
        <v>143</v>
      </c>
      <c r="B7492" s="165"/>
      <c r="C7492" s="166">
        <v>45736</v>
      </c>
      <c r="D7492">
        <v>5944.68</v>
      </c>
    </row>
    <row r="7493" spans="1:4" x14ac:dyDescent="0.35">
      <c r="A7493" s="165" t="s">
        <v>143</v>
      </c>
      <c r="B7493" s="165"/>
      <c r="C7493" s="166">
        <v>45767</v>
      </c>
      <c r="D7493">
        <v>50</v>
      </c>
    </row>
    <row r="7494" spans="1:4" x14ac:dyDescent="0.35">
      <c r="A7494" s="165" t="s">
        <v>143</v>
      </c>
      <c r="B7494" s="165"/>
      <c r="C7494" s="166">
        <v>45797</v>
      </c>
      <c r="D7494">
        <v>0</v>
      </c>
    </row>
    <row r="7495" spans="1:4" x14ac:dyDescent="0.35">
      <c r="A7495" s="165" t="s">
        <v>143</v>
      </c>
      <c r="B7495" s="165"/>
      <c r="C7495" s="166">
        <v>45828</v>
      </c>
      <c r="D7495">
        <v>0</v>
      </c>
    </row>
    <row r="7496" spans="1:4" x14ac:dyDescent="0.35">
      <c r="A7496" s="165" t="s">
        <v>143</v>
      </c>
      <c r="B7496" s="165"/>
      <c r="C7496" s="166">
        <v>45858</v>
      </c>
      <c r="D7496">
        <v>291</v>
      </c>
    </row>
    <row r="7497" spans="1:4" x14ac:dyDescent="0.35">
      <c r="A7497" s="165" t="s">
        <v>143</v>
      </c>
      <c r="B7497" s="165"/>
      <c r="C7497" s="166">
        <v>45889</v>
      </c>
      <c r="D7497">
        <v>3684.25</v>
      </c>
    </row>
    <row r="7498" spans="1:4" x14ac:dyDescent="0.35">
      <c r="A7498" s="165" t="s">
        <v>143</v>
      </c>
      <c r="B7498" s="165"/>
      <c r="C7498" s="166">
        <v>45920</v>
      </c>
      <c r="D7498">
        <v>3975</v>
      </c>
    </row>
    <row r="7499" spans="1:4" x14ac:dyDescent="0.35">
      <c r="A7499" s="165" t="s">
        <v>143</v>
      </c>
      <c r="B7499" s="165"/>
      <c r="C7499" s="166">
        <v>45950</v>
      </c>
      <c r="D7499">
        <v>5144.76</v>
      </c>
    </row>
    <row r="7500" spans="1:4" x14ac:dyDescent="0.35">
      <c r="A7500" s="165" t="s">
        <v>143</v>
      </c>
      <c r="B7500" s="165"/>
      <c r="C7500" s="166">
        <v>45981</v>
      </c>
      <c r="D7500">
        <v>6396.99</v>
      </c>
    </row>
    <row r="7501" spans="1:4" x14ac:dyDescent="0.35">
      <c r="A7501" s="165" t="s">
        <v>143</v>
      </c>
      <c r="B7501" s="165"/>
      <c r="C7501" s="166">
        <v>46011</v>
      </c>
      <c r="D7501">
        <v>6510.65</v>
      </c>
    </row>
    <row r="7502" spans="1:4" x14ac:dyDescent="0.35">
      <c r="A7502" s="165" t="s">
        <v>143</v>
      </c>
      <c r="B7502" s="165"/>
      <c r="C7502" s="166">
        <v>45678</v>
      </c>
      <c r="D7502">
        <v>3291.32</v>
      </c>
    </row>
    <row r="7503" spans="1:4" x14ac:dyDescent="0.35">
      <c r="A7503" s="165" t="s">
        <v>143</v>
      </c>
      <c r="B7503" s="165"/>
      <c r="C7503" s="166">
        <v>45709</v>
      </c>
      <c r="D7503">
        <v>3838</v>
      </c>
    </row>
    <row r="7504" spans="1:4" x14ac:dyDescent="0.35">
      <c r="A7504" s="165" t="s">
        <v>143</v>
      </c>
      <c r="B7504" s="165"/>
      <c r="C7504" s="166">
        <v>45737</v>
      </c>
      <c r="D7504">
        <v>5392.92</v>
      </c>
    </row>
    <row r="7505" spans="1:4" x14ac:dyDescent="0.35">
      <c r="A7505" s="165" t="s">
        <v>143</v>
      </c>
      <c r="B7505" s="165"/>
      <c r="C7505" s="166">
        <v>45768</v>
      </c>
      <c r="D7505">
        <v>4525.84</v>
      </c>
    </row>
    <row r="7506" spans="1:4" x14ac:dyDescent="0.35">
      <c r="A7506" s="165" t="s">
        <v>143</v>
      </c>
      <c r="B7506" s="165"/>
      <c r="C7506" s="166">
        <v>45798</v>
      </c>
      <c r="D7506">
        <v>3730.35</v>
      </c>
    </row>
    <row r="7507" spans="1:4" x14ac:dyDescent="0.35">
      <c r="A7507" s="165" t="s">
        <v>143</v>
      </c>
      <c r="B7507" s="165"/>
      <c r="C7507" s="166">
        <v>45829</v>
      </c>
      <c r="D7507">
        <v>5624.2800000000007</v>
      </c>
    </row>
    <row r="7508" spans="1:4" x14ac:dyDescent="0.35">
      <c r="A7508" s="165" t="s">
        <v>143</v>
      </c>
      <c r="B7508" s="165"/>
      <c r="C7508" s="166">
        <v>45859</v>
      </c>
      <c r="D7508">
        <v>8507.08</v>
      </c>
    </row>
    <row r="7509" spans="1:4" x14ac:dyDescent="0.35">
      <c r="A7509" s="165" t="s">
        <v>143</v>
      </c>
      <c r="B7509" s="165"/>
      <c r="C7509" s="166">
        <v>45890</v>
      </c>
      <c r="D7509">
        <v>10614.220000000001</v>
      </c>
    </row>
    <row r="7510" spans="1:4" x14ac:dyDescent="0.35">
      <c r="A7510" s="165" t="s">
        <v>143</v>
      </c>
      <c r="B7510" s="165"/>
      <c r="C7510" s="166">
        <v>45921</v>
      </c>
      <c r="D7510">
        <v>7499</v>
      </c>
    </row>
    <row r="7511" spans="1:4" x14ac:dyDescent="0.35">
      <c r="A7511" s="165" t="s">
        <v>143</v>
      </c>
      <c r="B7511" s="165"/>
      <c r="C7511" s="166">
        <v>45951</v>
      </c>
      <c r="D7511">
        <v>8228</v>
      </c>
    </row>
    <row r="7512" spans="1:4" x14ac:dyDescent="0.35">
      <c r="A7512" s="165" t="s">
        <v>143</v>
      </c>
      <c r="B7512" s="165"/>
      <c r="C7512" s="166">
        <v>45991</v>
      </c>
      <c r="D7512">
        <v>9026.02</v>
      </c>
    </row>
    <row r="7513" spans="1:4" x14ac:dyDescent="0.35">
      <c r="A7513" s="165" t="s">
        <v>143</v>
      </c>
      <c r="B7513" s="165"/>
      <c r="C7513" s="166">
        <v>46022</v>
      </c>
      <c r="D7513">
        <v>7864.93</v>
      </c>
    </row>
    <row r="7514" spans="1:4" x14ac:dyDescent="0.35">
      <c r="A7514" s="165" t="s">
        <v>143</v>
      </c>
      <c r="B7514" s="165"/>
      <c r="C7514" s="166">
        <v>45679</v>
      </c>
      <c r="D7514">
        <v>5694.09</v>
      </c>
    </row>
    <row r="7515" spans="1:4" x14ac:dyDescent="0.35">
      <c r="A7515" s="165" t="s">
        <v>143</v>
      </c>
      <c r="B7515" s="165"/>
      <c r="C7515" s="166">
        <v>45710</v>
      </c>
      <c r="D7515">
        <v>6729.34</v>
      </c>
    </row>
    <row r="7516" spans="1:4" x14ac:dyDescent="0.35">
      <c r="A7516" s="165" t="s">
        <v>143</v>
      </c>
      <c r="B7516" s="165"/>
      <c r="C7516" s="166">
        <v>45738</v>
      </c>
      <c r="D7516">
        <v>8331</v>
      </c>
    </row>
    <row r="7517" spans="1:4" x14ac:dyDescent="0.35">
      <c r="A7517" s="165" t="s">
        <v>143</v>
      </c>
      <c r="B7517" s="165"/>
      <c r="C7517" s="166">
        <v>45769</v>
      </c>
      <c r="D7517">
        <v>6387.96</v>
      </c>
    </row>
    <row r="7518" spans="1:4" x14ac:dyDescent="0.35">
      <c r="A7518" s="165" t="s">
        <v>143</v>
      </c>
      <c r="B7518" s="165"/>
      <c r="C7518" s="166">
        <v>45799</v>
      </c>
      <c r="D7518">
        <v>7077</v>
      </c>
    </row>
    <row r="7519" spans="1:4" x14ac:dyDescent="0.35">
      <c r="A7519" s="165" t="s">
        <v>143</v>
      </c>
      <c r="B7519" s="165"/>
      <c r="C7519" s="166">
        <v>45830</v>
      </c>
      <c r="D7519">
        <v>7478</v>
      </c>
    </row>
    <row r="7520" spans="1:4" x14ac:dyDescent="0.35">
      <c r="A7520" s="165" t="s">
        <v>143</v>
      </c>
      <c r="B7520" s="165"/>
      <c r="C7520" s="166">
        <v>45860</v>
      </c>
      <c r="D7520">
        <v>9713</v>
      </c>
    </row>
    <row r="7521" spans="1:4" x14ac:dyDescent="0.35">
      <c r="A7521" s="165" t="s">
        <v>143</v>
      </c>
      <c r="B7521" s="165"/>
      <c r="C7521" s="166">
        <v>45891</v>
      </c>
      <c r="D7521">
        <v>11645</v>
      </c>
    </row>
    <row r="7522" spans="1:4" x14ac:dyDescent="0.35">
      <c r="A7522" s="165" t="s">
        <v>143</v>
      </c>
      <c r="B7522" s="165"/>
      <c r="C7522" s="166">
        <v>45922</v>
      </c>
      <c r="D7522">
        <v>8938</v>
      </c>
    </row>
    <row r="7523" spans="1:4" x14ac:dyDescent="0.35">
      <c r="A7523" s="165" t="s">
        <v>143</v>
      </c>
      <c r="B7523" s="165"/>
      <c r="C7523" s="166">
        <v>45952</v>
      </c>
      <c r="D7523">
        <v>8305</v>
      </c>
    </row>
    <row r="7524" spans="1:4" x14ac:dyDescent="0.35">
      <c r="A7524" s="165" t="s">
        <v>143</v>
      </c>
      <c r="B7524" s="165"/>
      <c r="C7524" s="166">
        <v>45983</v>
      </c>
      <c r="D7524">
        <v>8615</v>
      </c>
    </row>
    <row r="7525" spans="1:4" x14ac:dyDescent="0.35">
      <c r="A7525" s="165" t="s">
        <v>143</v>
      </c>
      <c r="B7525" s="165"/>
      <c r="C7525" s="166">
        <v>46013</v>
      </c>
      <c r="D7525">
        <v>8143</v>
      </c>
    </row>
    <row r="7526" spans="1:4" x14ac:dyDescent="0.35">
      <c r="A7526" s="165" t="s">
        <v>143</v>
      </c>
      <c r="B7526" s="165"/>
      <c r="C7526" s="166">
        <v>45680</v>
      </c>
      <c r="D7526">
        <v>8870</v>
      </c>
    </row>
    <row r="7527" spans="1:4" x14ac:dyDescent="0.35">
      <c r="A7527" s="165" t="s">
        <v>143</v>
      </c>
      <c r="B7527" s="165"/>
      <c r="C7527" s="166">
        <v>45711</v>
      </c>
      <c r="D7527">
        <v>7279</v>
      </c>
    </row>
    <row r="7528" spans="1:4" x14ac:dyDescent="0.35">
      <c r="A7528" s="165" t="s">
        <v>143</v>
      </c>
      <c r="B7528" s="165"/>
      <c r="C7528" s="166">
        <v>45739</v>
      </c>
      <c r="D7528">
        <v>9771</v>
      </c>
    </row>
    <row r="7529" spans="1:4" x14ac:dyDescent="0.35">
      <c r="A7529" s="165" t="s">
        <v>143</v>
      </c>
      <c r="B7529" s="165"/>
      <c r="C7529" s="166">
        <v>45770</v>
      </c>
      <c r="D7529">
        <v>8797.99</v>
      </c>
    </row>
    <row r="7530" spans="1:4" x14ac:dyDescent="0.35">
      <c r="A7530" s="165" t="s">
        <v>143</v>
      </c>
      <c r="B7530" s="165"/>
      <c r="C7530" s="166">
        <v>45800</v>
      </c>
      <c r="D7530">
        <v>12328.83</v>
      </c>
    </row>
    <row r="7531" spans="1:4" x14ac:dyDescent="0.35">
      <c r="A7531" s="165" t="s">
        <v>143</v>
      </c>
      <c r="B7531" s="165"/>
      <c r="C7531" s="166">
        <v>45831</v>
      </c>
      <c r="D7531">
        <v>12401</v>
      </c>
    </row>
    <row r="7532" spans="1:4" x14ac:dyDescent="0.35">
      <c r="A7532" s="165" t="s">
        <v>143</v>
      </c>
      <c r="B7532" s="165"/>
      <c r="C7532" s="166">
        <v>45861</v>
      </c>
      <c r="D7532">
        <v>13508</v>
      </c>
    </row>
    <row r="7533" spans="1:4" x14ac:dyDescent="0.35">
      <c r="A7533" s="165" t="s">
        <v>143</v>
      </c>
      <c r="B7533" s="165"/>
      <c r="C7533" s="166">
        <v>45892</v>
      </c>
      <c r="D7533">
        <v>17748.16</v>
      </c>
    </row>
    <row r="7534" spans="1:4" x14ac:dyDescent="0.35">
      <c r="A7534" s="165" t="s">
        <v>143</v>
      </c>
      <c r="B7534" s="165"/>
      <c r="C7534" s="166">
        <v>45923</v>
      </c>
      <c r="D7534">
        <v>11295.07</v>
      </c>
    </row>
    <row r="7535" spans="1:4" x14ac:dyDescent="0.35">
      <c r="A7535" s="165" t="s">
        <v>143</v>
      </c>
      <c r="B7535" s="165"/>
      <c r="C7535" s="166">
        <v>45953</v>
      </c>
      <c r="D7535">
        <v>11587</v>
      </c>
    </row>
    <row r="7536" spans="1:4" x14ac:dyDescent="0.35">
      <c r="A7536" s="165" t="s">
        <v>143</v>
      </c>
      <c r="B7536" s="165"/>
      <c r="C7536" s="166">
        <v>45984</v>
      </c>
      <c r="D7536">
        <v>12725.76</v>
      </c>
    </row>
    <row r="7537" spans="1:4" x14ac:dyDescent="0.35">
      <c r="A7537" s="165" t="s">
        <v>143</v>
      </c>
      <c r="B7537" s="165"/>
      <c r="C7537" s="166">
        <v>46014</v>
      </c>
      <c r="D7537">
        <v>11593</v>
      </c>
    </row>
    <row r="7538" spans="1:4" x14ac:dyDescent="0.35">
      <c r="A7538" s="165" t="s">
        <v>143</v>
      </c>
      <c r="B7538" s="165"/>
      <c r="C7538" s="166">
        <v>45681</v>
      </c>
      <c r="D7538">
        <v>11746</v>
      </c>
    </row>
    <row r="7539" spans="1:4" x14ac:dyDescent="0.35">
      <c r="A7539" s="165" t="s">
        <v>143</v>
      </c>
      <c r="B7539" s="165"/>
      <c r="C7539" s="166">
        <v>45712</v>
      </c>
      <c r="D7539">
        <v>11916.91</v>
      </c>
    </row>
    <row r="7540" spans="1:4" x14ac:dyDescent="0.35">
      <c r="A7540" s="165" t="s">
        <v>143</v>
      </c>
      <c r="B7540" s="165"/>
      <c r="C7540" s="166">
        <v>45740</v>
      </c>
      <c r="D7540">
        <v>13133</v>
      </c>
    </row>
    <row r="7541" spans="1:4" x14ac:dyDescent="0.35">
      <c r="A7541" s="165" t="s">
        <v>143</v>
      </c>
      <c r="B7541" s="165"/>
      <c r="C7541" s="166">
        <v>45771</v>
      </c>
      <c r="D7541">
        <v>13670.95</v>
      </c>
    </row>
    <row r="7542" spans="1:4" x14ac:dyDescent="0.35">
      <c r="A7542" s="165" t="s">
        <v>143</v>
      </c>
      <c r="B7542" s="165"/>
      <c r="C7542" s="166">
        <v>45801</v>
      </c>
      <c r="D7542">
        <v>11626.5</v>
      </c>
    </row>
    <row r="7543" spans="1:4" x14ac:dyDescent="0.35">
      <c r="A7543" s="165" t="s">
        <v>143</v>
      </c>
      <c r="B7543" s="165"/>
      <c r="C7543" s="166">
        <v>45832</v>
      </c>
      <c r="D7543">
        <v>11228.59</v>
      </c>
    </row>
    <row r="7544" spans="1:4" x14ac:dyDescent="0.35">
      <c r="A7544" s="165" t="s">
        <v>143</v>
      </c>
      <c r="B7544" s="165"/>
      <c r="C7544" s="166">
        <v>45862</v>
      </c>
      <c r="D7544">
        <v>16495.54</v>
      </c>
    </row>
    <row r="7545" spans="1:4" x14ac:dyDescent="0.35">
      <c r="A7545" s="165" t="s">
        <v>143</v>
      </c>
      <c r="B7545" s="165"/>
      <c r="C7545" s="166">
        <v>45893</v>
      </c>
      <c r="D7545">
        <v>19169.550000000003</v>
      </c>
    </row>
    <row r="7546" spans="1:4" x14ac:dyDescent="0.35">
      <c r="A7546" s="165" t="s">
        <v>143</v>
      </c>
      <c r="B7546" s="165"/>
      <c r="C7546" s="166">
        <v>45924</v>
      </c>
      <c r="D7546">
        <v>10853.01</v>
      </c>
    </row>
    <row r="7547" spans="1:4" x14ac:dyDescent="0.35">
      <c r="A7547" s="165" t="s">
        <v>143</v>
      </c>
      <c r="B7547" s="165"/>
      <c r="C7547" s="166">
        <v>45954</v>
      </c>
      <c r="D7547">
        <v>13364.42</v>
      </c>
    </row>
    <row r="7548" spans="1:4" x14ac:dyDescent="0.35">
      <c r="A7548" s="165" t="s">
        <v>143</v>
      </c>
      <c r="B7548" s="165"/>
      <c r="C7548" s="166">
        <v>45985</v>
      </c>
      <c r="D7548">
        <v>14159.78</v>
      </c>
    </row>
    <row r="7549" spans="1:4" x14ac:dyDescent="0.35">
      <c r="A7549" s="165" t="s">
        <v>143</v>
      </c>
      <c r="B7549" s="165"/>
      <c r="C7549" s="166">
        <v>46015</v>
      </c>
      <c r="D7549">
        <v>10122.32</v>
      </c>
    </row>
    <row r="7550" spans="1:4" x14ac:dyDescent="0.35">
      <c r="A7550" s="165" t="s">
        <v>143</v>
      </c>
      <c r="B7550" s="165"/>
      <c r="C7550" s="166">
        <v>45682</v>
      </c>
      <c r="D7550">
        <v>14140.53</v>
      </c>
    </row>
    <row r="7551" spans="1:4" x14ac:dyDescent="0.35">
      <c r="A7551" s="165" t="s">
        <v>143</v>
      </c>
      <c r="B7551" s="165"/>
      <c r="C7551" s="166">
        <v>45713</v>
      </c>
      <c r="D7551">
        <v>12166.99</v>
      </c>
    </row>
    <row r="7552" spans="1:4" x14ac:dyDescent="0.35">
      <c r="A7552" s="165" t="s">
        <v>143</v>
      </c>
      <c r="B7552" s="165"/>
      <c r="C7552" s="166">
        <v>45741</v>
      </c>
      <c r="D7552">
        <v>16329.82</v>
      </c>
    </row>
    <row r="7553" spans="1:4" x14ac:dyDescent="0.35">
      <c r="A7553" s="165" t="s">
        <v>143</v>
      </c>
      <c r="B7553" s="165"/>
      <c r="C7553" s="166">
        <v>45772</v>
      </c>
      <c r="D7553">
        <v>12970.32</v>
      </c>
    </row>
    <row r="7554" spans="1:4" x14ac:dyDescent="0.35">
      <c r="A7554" s="165" t="s">
        <v>143</v>
      </c>
      <c r="B7554" s="165"/>
      <c r="C7554" s="166">
        <v>45802</v>
      </c>
      <c r="D7554">
        <v>13971.6243852147</v>
      </c>
    </row>
    <row r="7555" spans="1:4" x14ac:dyDescent="0.35">
      <c r="A7555" s="165" t="s">
        <v>143</v>
      </c>
      <c r="B7555" s="165"/>
      <c r="C7555" s="166">
        <v>45833</v>
      </c>
      <c r="D7555">
        <v>14664.639200015958</v>
      </c>
    </row>
    <row r="7556" spans="1:4" x14ac:dyDescent="0.35">
      <c r="A7556" s="165" t="s">
        <v>143</v>
      </c>
      <c r="B7556" s="165"/>
      <c r="C7556" s="166">
        <v>45863</v>
      </c>
      <c r="D7556">
        <v>17420.905471693157</v>
      </c>
    </row>
    <row r="7557" spans="1:4" x14ac:dyDescent="0.35">
      <c r="A7557" s="165" t="s">
        <v>143</v>
      </c>
      <c r="B7557" s="165"/>
      <c r="C7557" s="166">
        <v>45894</v>
      </c>
      <c r="D7557">
        <v>21137.325537013454</v>
      </c>
    </row>
    <row r="7558" spans="1:4" x14ac:dyDescent="0.35">
      <c r="A7558" s="165" t="s">
        <v>143</v>
      </c>
      <c r="B7558" s="165"/>
      <c r="C7558" s="166">
        <v>45925</v>
      </c>
      <c r="D7558">
        <v>14419.510954479545</v>
      </c>
    </row>
    <row r="7559" spans="1:4" x14ac:dyDescent="0.35">
      <c r="A7559" s="165" t="s">
        <v>143</v>
      </c>
      <c r="B7559" s="165"/>
      <c r="C7559" s="166">
        <v>45955</v>
      </c>
      <c r="D7559">
        <v>14871.961671435043</v>
      </c>
    </row>
    <row r="7560" spans="1:4" x14ac:dyDescent="0.35">
      <c r="A7560" s="165" t="s">
        <v>143</v>
      </c>
      <c r="B7560" s="165"/>
      <c r="C7560" s="166">
        <v>45986</v>
      </c>
      <c r="D7560">
        <v>16056.830236651222</v>
      </c>
    </row>
    <row r="7561" spans="1:4" x14ac:dyDescent="0.35">
      <c r="A7561" s="165" t="s">
        <v>143</v>
      </c>
      <c r="B7561" s="165"/>
      <c r="C7561" s="166">
        <v>46016</v>
      </c>
      <c r="D7561">
        <v>11233.846971119356</v>
      </c>
    </row>
    <row r="7562" spans="1:4" x14ac:dyDescent="0.35">
      <c r="A7562" s="165" t="s">
        <v>143</v>
      </c>
      <c r="B7562" s="165"/>
      <c r="C7562" s="166">
        <v>45683</v>
      </c>
      <c r="D7562">
        <v>15907.655954524902</v>
      </c>
    </row>
    <row r="7563" spans="1:4" x14ac:dyDescent="0.35">
      <c r="A7563" s="165" t="s">
        <v>143</v>
      </c>
      <c r="B7563" s="165"/>
      <c r="C7563" s="166">
        <v>45714</v>
      </c>
      <c r="D7563">
        <v>16139.120068196606</v>
      </c>
    </row>
    <row r="7564" spans="1:4" x14ac:dyDescent="0.35">
      <c r="A7564" s="165" t="s">
        <v>143</v>
      </c>
      <c r="B7564" s="165"/>
      <c r="C7564" s="166">
        <v>45742</v>
      </c>
      <c r="D7564">
        <v>17786.075740743701</v>
      </c>
    </row>
    <row r="7565" spans="1:4" x14ac:dyDescent="0.35">
      <c r="A7565" s="165" t="s">
        <v>143</v>
      </c>
      <c r="B7565" s="165"/>
      <c r="C7565" s="166">
        <v>45773</v>
      </c>
      <c r="D7565">
        <v>18514.62363115207</v>
      </c>
    </row>
    <row r="7566" spans="1:4" x14ac:dyDescent="0.35">
      <c r="A7566" s="165" t="s">
        <v>143</v>
      </c>
      <c r="B7566" s="165"/>
      <c r="C7566" s="166">
        <v>45803</v>
      </c>
      <c r="D7566">
        <v>15745.81661461636</v>
      </c>
    </row>
    <row r="7567" spans="1:4" x14ac:dyDescent="0.35">
      <c r="A7567" s="165" t="s">
        <v>143</v>
      </c>
      <c r="B7567" s="165"/>
      <c r="C7567" s="166">
        <v>45834</v>
      </c>
      <c r="D7567">
        <v>15206.925470323407</v>
      </c>
    </row>
    <row r="7568" spans="1:4" x14ac:dyDescent="0.35">
      <c r="A7568" s="165" t="s">
        <v>143</v>
      </c>
      <c r="B7568" s="165"/>
      <c r="C7568" s="166">
        <v>45864</v>
      </c>
      <c r="D7568">
        <v>22339.977447991118</v>
      </c>
    </row>
    <row r="7569" spans="1:4" x14ac:dyDescent="0.35">
      <c r="A7569" s="165" t="s">
        <v>143</v>
      </c>
      <c r="B7569" s="165"/>
      <c r="C7569" s="166">
        <v>45895</v>
      </c>
      <c r="D7569">
        <v>25961.400153504412</v>
      </c>
    </row>
    <row r="7570" spans="1:4" x14ac:dyDescent="0.35">
      <c r="A7570" s="165" t="s">
        <v>143</v>
      </c>
      <c r="B7570" s="165"/>
      <c r="C7570" s="166">
        <v>45926</v>
      </c>
      <c r="D7570">
        <v>14698.275936575714</v>
      </c>
    </row>
    <row r="7571" spans="1:4" x14ac:dyDescent="0.35">
      <c r="A7571" s="165" t="s">
        <v>143</v>
      </c>
      <c r="B7571" s="165"/>
      <c r="C7571" s="166">
        <v>45956</v>
      </c>
      <c r="D7571">
        <v>18099.488795485409</v>
      </c>
    </row>
    <row r="7572" spans="1:4" x14ac:dyDescent="0.35">
      <c r="A7572" s="165" t="s">
        <v>143</v>
      </c>
      <c r="B7572" s="165"/>
      <c r="C7572" s="166">
        <v>45987</v>
      </c>
      <c r="D7572">
        <v>19176.648104185475</v>
      </c>
    </row>
    <row r="7573" spans="1:4" x14ac:dyDescent="0.35">
      <c r="A7573" s="165" t="s">
        <v>143</v>
      </c>
      <c r="B7573" s="165"/>
      <c r="C7573" s="166">
        <v>46017</v>
      </c>
      <c r="D7573">
        <v>13708.699474000208</v>
      </c>
    </row>
    <row r="7574" spans="1:4" x14ac:dyDescent="0.35">
      <c r="A7574" s="165" t="s">
        <v>143</v>
      </c>
      <c r="B7574" s="165"/>
      <c r="C7574" s="166">
        <v>45684</v>
      </c>
      <c r="D7574">
        <v>18100.066746822929</v>
      </c>
    </row>
    <row r="7575" spans="1:4" x14ac:dyDescent="0.35">
      <c r="A7575" s="165" t="s">
        <v>143</v>
      </c>
      <c r="B7575" s="165"/>
      <c r="C7575" s="166">
        <v>45715</v>
      </c>
      <c r="D7575">
        <v>18363.43150143723</v>
      </c>
    </row>
    <row r="7576" spans="1:4" x14ac:dyDescent="0.35">
      <c r="A7576" s="165" t="s">
        <v>143</v>
      </c>
      <c r="B7576" s="165"/>
      <c r="C7576" s="166">
        <v>45743</v>
      </c>
      <c r="D7576">
        <v>20237.372431979024</v>
      </c>
    </row>
    <row r="7577" spans="1:4" x14ac:dyDescent="0.35">
      <c r="A7577" s="165" t="s">
        <v>143</v>
      </c>
      <c r="B7577" s="165"/>
      <c r="C7577" s="166">
        <v>45774</v>
      </c>
      <c r="D7577">
        <v>21066.329600926187</v>
      </c>
    </row>
    <row r="7578" spans="1:4" x14ac:dyDescent="0.35">
      <c r="A7578" s="165" t="s">
        <v>143</v>
      </c>
      <c r="B7578" s="165"/>
      <c r="C7578" s="166">
        <v>45804</v>
      </c>
      <c r="D7578">
        <v>17915.922529536594</v>
      </c>
    </row>
    <row r="7579" spans="1:4" x14ac:dyDescent="0.35">
      <c r="A7579" s="165" t="s">
        <v>143</v>
      </c>
      <c r="B7579" s="165"/>
      <c r="C7579" s="166">
        <v>45835</v>
      </c>
      <c r="D7579">
        <v>17302.760809867912</v>
      </c>
    </row>
    <row r="7580" spans="1:4" x14ac:dyDescent="0.35">
      <c r="A7580" s="165" t="s">
        <v>143</v>
      </c>
      <c r="B7580" s="165"/>
      <c r="C7580" s="166">
        <v>45865</v>
      </c>
      <c r="D7580">
        <v>25418.897924815908</v>
      </c>
    </row>
    <row r="7581" spans="1:4" x14ac:dyDescent="0.35">
      <c r="A7581" s="165" t="s">
        <v>143</v>
      </c>
      <c r="B7581" s="165"/>
      <c r="C7581" s="166">
        <v>45896</v>
      </c>
      <c r="D7581">
        <v>29539.429125366896</v>
      </c>
    </row>
    <row r="7582" spans="1:4" x14ac:dyDescent="0.35">
      <c r="A7582" s="165" t="s">
        <v>143</v>
      </c>
      <c r="B7582" s="165"/>
      <c r="C7582" s="166">
        <v>45927</v>
      </c>
      <c r="D7582">
        <v>16724.008633061192</v>
      </c>
    </row>
    <row r="7583" spans="1:4" x14ac:dyDescent="0.35">
      <c r="A7583" s="165" t="s">
        <v>143</v>
      </c>
      <c r="B7583" s="165"/>
      <c r="C7583" s="166">
        <v>45957</v>
      </c>
      <c r="D7583">
        <v>20593.980421639313</v>
      </c>
    </row>
    <row r="7584" spans="1:4" x14ac:dyDescent="0.35">
      <c r="A7584" s="165" t="s">
        <v>143</v>
      </c>
      <c r="B7584" s="165"/>
      <c r="C7584" s="166">
        <v>45988</v>
      </c>
      <c r="D7584">
        <v>21819.595021311801</v>
      </c>
    </row>
    <row r="7585" spans="1:4" x14ac:dyDescent="0.35">
      <c r="A7585" s="165" t="s">
        <v>143</v>
      </c>
      <c r="B7585" s="165"/>
      <c r="C7585" s="166">
        <v>46018</v>
      </c>
      <c r="D7585">
        <v>15598.047644534368</v>
      </c>
    </row>
    <row r="7586" spans="1:4" x14ac:dyDescent="0.35">
      <c r="A7586" s="165" t="s">
        <v>144</v>
      </c>
      <c r="B7586" s="165"/>
      <c r="C7586" s="166">
        <v>45677</v>
      </c>
      <c r="D7586">
        <v>33</v>
      </c>
    </row>
    <row r="7587" spans="1:4" x14ac:dyDescent="0.35">
      <c r="A7587" s="165" t="s">
        <v>144</v>
      </c>
      <c r="B7587" s="165"/>
      <c r="C7587" s="166">
        <v>45708</v>
      </c>
      <c r="D7587">
        <v>26.5</v>
      </c>
    </row>
    <row r="7588" spans="1:4" x14ac:dyDescent="0.35">
      <c r="A7588" s="165" t="s">
        <v>144</v>
      </c>
      <c r="B7588" s="165"/>
      <c r="C7588" s="166">
        <v>45736</v>
      </c>
      <c r="D7588">
        <v>50</v>
      </c>
    </row>
    <row r="7589" spans="1:4" x14ac:dyDescent="0.35">
      <c r="A7589" s="165" t="s">
        <v>144</v>
      </c>
      <c r="B7589" s="165"/>
      <c r="C7589" s="166">
        <v>45767</v>
      </c>
      <c r="D7589">
        <v>50</v>
      </c>
    </row>
    <row r="7590" spans="1:4" x14ac:dyDescent="0.35">
      <c r="A7590" s="165" t="s">
        <v>144</v>
      </c>
      <c r="B7590" s="165"/>
      <c r="C7590" s="166">
        <v>45797</v>
      </c>
      <c r="D7590">
        <v>0</v>
      </c>
    </row>
    <row r="7591" spans="1:4" x14ac:dyDescent="0.35">
      <c r="A7591" s="165" t="s">
        <v>144</v>
      </c>
      <c r="B7591" s="165"/>
      <c r="C7591" s="166">
        <v>45828</v>
      </c>
      <c r="D7591">
        <v>0</v>
      </c>
    </row>
    <row r="7592" spans="1:4" x14ac:dyDescent="0.35">
      <c r="A7592" s="165" t="s">
        <v>144</v>
      </c>
      <c r="B7592" s="165"/>
      <c r="C7592" s="166">
        <v>45858</v>
      </c>
      <c r="D7592">
        <v>37.5</v>
      </c>
    </row>
    <row r="7593" spans="1:4" x14ac:dyDescent="0.35">
      <c r="A7593" s="165" t="s">
        <v>144</v>
      </c>
      <c r="B7593" s="165"/>
      <c r="C7593" s="166">
        <v>45889</v>
      </c>
      <c r="D7593">
        <v>423.5</v>
      </c>
    </row>
    <row r="7594" spans="1:4" x14ac:dyDescent="0.35">
      <c r="A7594" s="165" t="s">
        <v>144</v>
      </c>
      <c r="B7594" s="165"/>
      <c r="C7594" s="166">
        <v>45920</v>
      </c>
      <c r="D7594">
        <v>164.08</v>
      </c>
    </row>
    <row r="7595" spans="1:4" x14ac:dyDescent="0.35">
      <c r="A7595" s="165" t="s">
        <v>144</v>
      </c>
      <c r="B7595" s="165"/>
      <c r="C7595" s="166">
        <v>45950</v>
      </c>
      <c r="D7595">
        <v>648.25</v>
      </c>
    </row>
    <row r="7596" spans="1:4" x14ac:dyDescent="0.35">
      <c r="A7596" s="165" t="s">
        <v>144</v>
      </c>
      <c r="B7596" s="165"/>
      <c r="C7596" s="166">
        <v>45981</v>
      </c>
      <c r="D7596">
        <v>81.5</v>
      </c>
    </row>
    <row r="7597" spans="1:4" x14ac:dyDescent="0.35">
      <c r="A7597" s="165" t="s">
        <v>144</v>
      </c>
      <c r="B7597" s="165"/>
      <c r="C7597" s="166">
        <v>46011</v>
      </c>
      <c r="D7597">
        <v>31</v>
      </c>
    </row>
    <row r="7598" spans="1:4" x14ac:dyDescent="0.35">
      <c r="A7598" s="165" t="s">
        <v>144</v>
      </c>
      <c r="B7598" s="165"/>
      <c r="C7598" s="166">
        <v>45678</v>
      </c>
      <c r="D7598">
        <v>534.58000000000004</v>
      </c>
    </row>
    <row r="7599" spans="1:4" x14ac:dyDescent="0.35">
      <c r="A7599" s="165" t="s">
        <v>144</v>
      </c>
      <c r="B7599" s="165"/>
      <c r="C7599" s="166">
        <v>45709</v>
      </c>
      <c r="D7599">
        <v>300</v>
      </c>
    </row>
    <row r="7600" spans="1:4" x14ac:dyDescent="0.35">
      <c r="A7600" s="165" t="s">
        <v>144</v>
      </c>
      <c r="B7600" s="165"/>
      <c r="C7600" s="166">
        <v>45737</v>
      </c>
      <c r="D7600">
        <v>545.48</v>
      </c>
    </row>
    <row r="7601" spans="1:4" x14ac:dyDescent="0.35">
      <c r="A7601" s="165" t="s">
        <v>144</v>
      </c>
      <c r="B7601" s="165"/>
      <c r="C7601" s="166">
        <v>45768</v>
      </c>
      <c r="D7601">
        <v>367</v>
      </c>
    </row>
    <row r="7602" spans="1:4" x14ac:dyDescent="0.35">
      <c r="A7602" s="165" t="s">
        <v>144</v>
      </c>
      <c r="B7602" s="165"/>
      <c r="C7602" s="166">
        <v>45798</v>
      </c>
      <c r="D7602">
        <v>527.5</v>
      </c>
    </row>
    <row r="7603" spans="1:4" x14ac:dyDescent="0.35">
      <c r="A7603" s="165" t="s">
        <v>144</v>
      </c>
      <c r="B7603" s="165"/>
      <c r="C7603" s="166">
        <v>45829</v>
      </c>
      <c r="D7603">
        <v>570.58000000000004</v>
      </c>
    </row>
    <row r="7604" spans="1:4" x14ac:dyDescent="0.35">
      <c r="A7604" s="165" t="s">
        <v>144</v>
      </c>
      <c r="B7604" s="165"/>
      <c r="C7604" s="166">
        <v>45859</v>
      </c>
      <c r="D7604">
        <v>481.5</v>
      </c>
    </row>
    <row r="7605" spans="1:4" x14ac:dyDescent="0.35">
      <c r="A7605" s="165" t="s">
        <v>144</v>
      </c>
      <c r="B7605" s="165"/>
      <c r="C7605" s="166">
        <v>45890</v>
      </c>
      <c r="D7605">
        <v>427.75</v>
      </c>
    </row>
    <row r="7606" spans="1:4" x14ac:dyDescent="0.35">
      <c r="A7606" s="165" t="s">
        <v>144</v>
      </c>
      <c r="B7606" s="165"/>
      <c r="C7606" s="166">
        <v>45921</v>
      </c>
      <c r="D7606">
        <v>369</v>
      </c>
    </row>
    <row r="7607" spans="1:4" x14ac:dyDescent="0.35">
      <c r="A7607" s="165" t="s">
        <v>144</v>
      </c>
      <c r="B7607" s="165"/>
      <c r="C7607" s="166">
        <v>45951</v>
      </c>
      <c r="D7607">
        <v>285</v>
      </c>
    </row>
    <row r="7608" spans="1:4" x14ac:dyDescent="0.35">
      <c r="A7608" s="165" t="s">
        <v>144</v>
      </c>
      <c r="B7608" s="165"/>
      <c r="C7608" s="166">
        <v>45991</v>
      </c>
      <c r="D7608">
        <v>356</v>
      </c>
    </row>
    <row r="7609" spans="1:4" x14ac:dyDescent="0.35">
      <c r="A7609" s="165" t="s">
        <v>144</v>
      </c>
      <c r="B7609" s="165"/>
      <c r="C7609" s="166">
        <v>46022</v>
      </c>
      <c r="D7609">
        <v>469.23</v>
      </c>
    </row>
    <row r="7610" spans="1:4" x14ac:dyDescent="0.35">
      <c r="A7610" s="165" t="s">
        <v>144</v>
      </c>
      <c r="B7610" s="165"/>
      <c r="C7610" s="166">
        <v>45679</v>
      </c>
      <c r="D7610">
        <v>109</v>
      </c>
    </row>
    <row r="7611" spans="1:4" x14ac:dyDescent="0.35">
      <c r="A7611" s="165" t="s">
        <v>144</v>
      </c>
      <c r="B7611" s="165"/>
      <c r="C7611" s="166">
        <v>45710</v>
      </c>
      <c r="D7611">
        <v>415.16999999999996</v>
      </c>
    </row>
    <row r="7612" spans="1:4" x14ac:dyDescent="0.35">
      <c r="A7612" s="165" t="s">
        <v>144</v>
      </c>
      <c r="B7612" s="165"/>
      <c r="C7612" s="166">
        <v>45738</v>
      </c>
      <c r="D7612">
        <v>612</v>
      </c>
    </row>
    <row r="7613" spans="1:4" x14ac:dyDescent="0.35">
      <c r="A7613" s="165" t="s">
        <v>144</v>
      </c>
      <c r="B7613" s="165"/>
      <c r="C7613" s="166">
        <v>45769</v>
      </c>
      <c r="D7613">
        <v>625.33000000000004</v>
      </c>
    </row>
    <row r="7614" spans="1:4" x14ac:dyDescent="0.35">
      <c r="A7614" s="165" t="s">
        <v>144</v>
      </c>
      <c r="B7614" s="165"/>
      <c r="C7614" s="166">
        <v>45799</v>
      </c>
      <c r="D7614">
        <v>398</v>
      </c>
    </row>
    <row r="7615" spans="1:4" x14ac:dyDescent="0.35">
      <c r="A7615" s="165" t="s">
        <v>144</v>
      </c>
      <c r="B7615" s="165"/>
      <c r="C7615" s="166">
        <v>45830</v>
      </c>
      <c r="D7615">
        <v>477</v>
      </c>
    </row>
    <row r="7616" spans="1:4" x14ac:dyDescent="0.35">
      <c r="A7616" s="165" t="s">
        <v>144</v>
      </c>
      <c r="B7616" s="165"/>
      <c r="C7616" s="166">
        <v>45860</v>
      </c>
      <c r="D7616">
        <v>409</v>
      </c>
    </row>
    <row r="7617" spans="1:4" x14ac:dyDescent="0.35">
      <c r="A7617" s="165" t="s">
        <v>144</v>
      </c>
      <c r="B7617" s="165"/>
      <c r="C7617" s="166">
        <v>45891</v>
      </c>
      <c r="D7617">
        <v>666</v>
      </c>
    </row>
    <row r="7618" spans="1:4" x14ac:dyDescent="0.35">
      <c r="A7618" s="165" t="s">
        <v>144</v>
      </c>
      <c r="B7618" s="165"/>
      <c r="C7618" s="166">
        <v>45922</v>
      </c>
      <c r="D7618">
        <v>533</v>
      </c>
    </row>
    <row r="7619" spans="1:4" x14ac:dyDescent="0.35">
      <c r="A7619" s="165" t="s">
        <v>144</v>
      </c>
      <c r="B7619" s="165"/>
      <c r="C7619" s="166">
        <v>45952</v>
      </c>
      <c r="D7619">
        <v>453</v>
      </c>
    </row>
    <row r="7620" spans="1:4" x14ac:dyDescent="0.35">
      <c r="A7620" s="165" t="s">
        <v>144</v>
      </c>
      <c r="B7620" s="165"/>
      <c r="C7620" s="166">
        <v>45983</v>
      </c>
      <c r="D7620">
        <v>195</v>
      </c>
    </row>
    <row r="7621" spans="1:4" x14ac:dyDescent="0.35">
      <c r="A7621" s="165" t="s">
        <v>144</v>
      </c>
      <c r="B7621" s="165"/>
      <c r="C7621" s="166">
        <v>46013</v>
      </c>
      <c r="D7621">
        <v>304</v>
      </c>
    </row>
    <row r="7622" spans="1:4" x14ac:dyDescent="0.35">
      <c r="A7622" s="165" t="s">
        <v>144</v>
      </c>
      <c r="B7622" s="165"/>
      <c r="C7622" s="166">
        <v>45680</v>
      </c>
      <c r="D7622">
        <v>252</v>
      </c>
    </row>
    <row r="7623" spans="1:4" x14ac:dyDescent="0.35">
      <c r="A7623" s="165" t="s">
        <v>144</v>
      </c>
      <c r="B7623" s="165"/>
      <c r="C7623" s="166">
        <v>45711</v>
      </c>
      <c r="D7623">
        <v>170</v>
      </c>
    </row>
    <row r="7624" spans="1:4" x14ac:dyDescent="0.35">
      <c r="A7624" s="165" t="s">
        <v>144</v>
      </c>
      <c r="B7624" s="165"/>
      <c r="C7624" s="166">
        <v>45739</v>
      </c>
      <c r="D7624">
        <v>234</v>
      </c>
    </row>
    <row r="7625" spans="1:4" x14ac:dyDescent="0.35">
      <c r="A7625" s="165" t="s">
        <v>144</v>
      </c>
      <c r="B7625" s="165"/>
      <c r="C7625" s="166">
        <v>45770</v>
      </c>
      <c r="D7625">
        <v>299</v>
      </c>
    </row>
    <row r="7626" spans="1:4" x14ac:dyDescent="0.35">
      <c r="A7626" s="165" t="s">
        <v>144</v>
      </c>
      <c r="B7626" s="165"/>
      <c r="C7626" s="166">
        <v>45800</v>
      </c>
      <c r="D7626">
        <v>449</v>
      </c>
    </row>
    <row r="7627" spans="1:4" x14ac:dyDescent="0.35">
      <c r="A7627" s="165" t="s">
        <v>144</v>
      </c>
      <c r="B7627" s="165"/>
      <c r="C7627" s="166">
        <v>45831</v>
      </c>
      <c r="D7627">
        <v>182</v>
      </c>
    </row>
    <row r="7628" spans="1:4" x14ac:dyDescent="0.35">
      <c r="A7628" s="165" t="s">
        <v>144</v>
      </c>
      <c r="B7628" s="165"/>
      <c r="C7628" s="166">
        <v>45861</v>
      </c>
      <c r="D7628">
        <v>119</v>
      </c>
    </row>
    <row r="7629" spans="1:4" x14ac:dyDescent="0.35">
      <c r="A7629" s="165" t="s">
        <v>144</v>
      </c>
      <c r="B7629" s="165"/>
      <c r="C7629" s="166">
        <v>45892</v>
      </c>
      <c r="D7629">
        <v>256.17</v>
      </c>
    </row>
    <row r="7630" spans="1:4" x14ac:dyDescent="0.35">
      <c r="A7630" s="165" t="s">
        <v>144</v>
      </c>
      <c r="B7630" s="165"/>
      <c r="C7630" s="166">
        <v>45923</v>
      </c>
      <c r="D7630">
        <v>290</v>
      </c>
    </row>
    <row r="7631" spans="1:4" x14ac:dyDescent="0.35">
      <c r="A7631" s="165" t="s">
        <v>144</v>
      </c>
      <c r="B7631" s="165"/>
      <c r="C7631" s="166">
        <v>45953</v>
      </c>
      <c r="D7631">
        <v>458</v>
      </c>
    </row>
    <row r="7632" spans="1:4" x14ac:dyDescent="0.35">
      <c r="A7632" s="165" t="s">
        <v>144</v>
      </c>
      <c r="B7632" s="165"/>
      <c r="C7632" s="166">
        <v>45984</v>
      </c>
      <c r="D7632">
        <v>265</v>
      </c>
    </row>
    <row r="7633" spans="1:4" x14ac:dyDescent="0.35">
      <c r="A7633" s="165" t="s">
        <v>144</v>
      </c>
      <c r="B7633" s="165"/>
      <c r="C7633" s="166">
        <v>46014</v>
      </c>
      <c r="D7633">
        <v>335</v>
      </c>
    </row>
    <row r="7634" spans="1:4" x14ac:dyDescent="0.35">
      <c r="A7634" s="165" t="s">
        <v>144</v>
      </c>
      <c r="B7634" s="165"/>
      <c r="C7634" s="166">
        <v>45681</v>
      </c>
      <c r="D7634">
        <v>175</v>
      </c>
    </row>
    <row r="7635" spans="1:4" x14ac:dyDescent="0.35">
      <c r="A7635" s="165" t="s">
        <v>144</v>
      </c>
      <c r="B7635" s="165"/>
      <c r="C7635" s="166">
        <v>45712</v>
      </c>
      <c r="D7635">
        <v>197.17</v>
      </c>
    </row>
    <row r="7636" spans="1:4" x14ac:dyDescent="0.35">
      <c r="A7636" s="165" t="s">
        <v>144</v>
      </c>
      <c r="B7636" s="165"/>
      <c r="C7636" s="166">
        <v>45740</v>
      </c>
      <c r="D7636">
        <v>221</v>
      </c>
    </row>
    <row r="7637" spans="1:4" x14ac:dyDescent="0.35">
      <c r="A7637" s="165" t="s">
        <v>144</v>
      </c>
      <c r="B7637" s="165"/>
      <c r="C7637" s="166">
        <v>45771</v>
      </c>
      <c r="D7637">
        <v>286</v>
      </c>
    </row>
    <row r="7638" spans="1:4" x14ac:dyDescent="0.35">
      <c r="A7638" s="165" t="s">
        <v>144</v>
      </c>
      <c r="B7638" s="165"/>
      <c r="C7638" s="166">
        <v>45801</v>
      </c>
      <c r="D7638">
        <v>228.91</v>
      </c>
    </row>
    <row r="7639" spans="1:4" x14ac:dyDescent="0.35">
      <c r="A7639" s="165" t="s">
        <v>144</v>
      </c>
      <c r="B7639" s="165"/>
      <c r="C7639" s="166">
        <v>45832</v>
      </c>
      <c r="D7639">
        <v>169.6</v>
      </c>
    </row>
    <row r="7640" spans="1:4" x14ac:dyDescent="0.35">
      <c r="A7640" s="165" t="s">
        <v>144</v>
      </c>
      <c r="B7640" s="165"/>
      <c r="C7640" s="166">
        <v>45862</v>
      </c>
      <c r="D7640">
        <v>77.75</v>
      </c>
    </row>
    <row r="7641" spans="1:4" x14ac:dyDescent="0.35">
      <c r="A7641" s="165" t="s">
        <v>144</v>
      </c>
      <c r="B7641" s="165"/>
      <c r="C7641" s="166">
        <v>45893</v>
      </c>
      <c r="D7641">
        <v>150.5</v>
      </c>
    </row>
    <row r="7642" spans="1:4" x14ac:dyDescent="0.35">
      <c r="A7642" s="165" t="s">
        <v>144</v>
      </c>
      <c r="B7642" s="165"/>
      <c r="C7642" s="166">
        <v>45924</v>
      </c>
      <c r="D7642">
        <v>42.26</v>
      </c>
    </row>
    <row r="7643" spans="1:4" x14ac:dyDescent="0.35">
      <c r="A7643" s="165" t="s">
        <v>144</v>
      </c>
      <c r="B7643" s="165"/>
      <c r="C7643" s="166">
        <v>45954</v>
      </c>
      <c r="D7643">
        <v>56</v>
      </c>
    </row>
    <row r="7644" spans="1:4" x14ac:dyDescent="0.35">
      <c r="A7644" s="165" t="s">
        <v>144</v>
      </c>
      <c r="B7644" s="165"/>
      <c r="C7644" s="166">
        <v>45985</v>
      </c>
      <c r="D7644">
        <v>267.25</v>
      </c>
    </row>
    <row r="7645" spans="1:4" x14ac:dyDescent="0.35">
      <c r="A7645" s="165" t="s">
        <v>144</v>
      </c>
      <c r="B7645" s="165"/>
      <c r="C7645" s="166">
        <v>46015</v>
      </c>
      <c r="D7645">
        <v>3</v>
      </c>
    </row>
    <row r="7646" spans="1:4" x14ac:dyDescent="0.35">
      <c r="A7646" s="165" t="s">
        <v>144</v>
      </c>
      <c r="B7646" s="165"/>
      <c r="C7646" s="166">
        <v>45682</v>
      </c>
      <c r="D7646">
        <v>58.5</v>
      </c>
    </row>
    <row r="7647" spans="1:4" x14ac:dyDescent="0.35">
      <c r="A7647" s="165" t="s">
        <v>144</v>
      </c>
      <c r="B7647" s="165"/>
      <c r="C7647" s="166">
        <v>45713</v>
      </c>
      <c r="D7647">
        <v>57.08</v>
      </c>
    </row>
    <row r="7648" spans="1:4" x14ac:dyDescent="0.35">
      <c r="A7648" s="165" t="s">
        <v>144</v>
      </c>
      <c r="B7648" s="165"/>
      <c r="C7648" s="166">
        <v>45741</v>
      </c>
      <c r="D7648">
        <v>270</v>
      </c>
    </row>
    <row r="7649" spans="1:4" x14ac:dyDescent="0.35">
      <c r="A7649" s="165" t="s">
        <v>144</v>
      </c>
      <c r="B7649" s="165"/>
      <c r="C7649" s="166">
        <v>45772</v>
      </c>
      <c r="D7649">
        <v>153.66</v>
      </c>
    </row>
    <row r="7650" spans="1:4" x14ac:dyDescent="0.35">
      <c r="A7650" s="165" t="s">
        <v>144</v>
      </c>
      <c r="B7650" s="165"/>
      <c r="C7650" s="166">
        <v>45802</v>
      </c>
      <c r="D7650">
        <v>384.3</v>
      </c>
    </row>
    <row r="7651" spans="1:4" x14ac:dyDescent="0.35">
      <c r="A7651" s="165" t="s">
        <v>144</v>
      </c>
      <c r="B7651" s="165"/>
      <c r="C7651" s="166">
        <v>45833</v>
      </c>
      <c r="D7651">
        <v>706.5</v>
      </c>
    </row>
    <row r="7652" spans="1:4" x14ac:dyDescent="0.35">
      <c r="A7652" s="165" t="s">
        <v>144</v>
      </c>
      <c r="B7652" s="165"/>
      <c r="C7652" s="166">
        <v>45863</v>
      </c>
      <c r="D7652">
        <v>748.5</v>
      </c>
    </row>
    <row r="7653" spans="1:4" x14ac:dyDescent="0.35">
      <c r="A7653" s="165" t="s">
        <v>144</v>
      </c>
      <c r="B7653" s="165"/>
      <c r="C7653" s="166">
        <v>45894</v>
      </c>
      <c r="D7653">
        <v>678</v>
      </c>
    </row>
    <row r="7654" spans="1:4" x14ac:dyDescent="0.35">
      <c r="A7654" s="165" t="s">
        <v>144</v>
      </c>
      <c r="B7654" s="165"/>
      <c r="C7654" s="166">
        <v>45925</v>
      </c>
      <c r="D7654">
        <v>286.875</v>
      </c>
    </row>
    <row r="7655" spans="1:4" x14ac:dyDescent="0.35">
      <c r="A7655" s="165" t="s">
        <v>144</v>
      </c>
      <c r="B7655" s="165"/>
      <c r="C7655" s="166">
        <v>45955</v>
      </c>
      <c r="D7655">
        <v>448.125</v>
      </c>
    </row>
    <row r="7656" spans="1:4" x14ac:dyDescent="0.35">
      <c r="A7656" s="165" t="s">
        <v>144</v>
      </c>
      <c r="B7656" s="165"/>
      <c r="C7656" s="166">
        <v>45986</v>
      </c>
      <c r="D7656">
        <v>521.25</v>
      </c>
    </row>
    <row r="7657" spans="1:4" x14ac:dyDescent="0.35">
      <c r="A7657" s="165" t="s">
        <v>144</v>
      </c>
      <c r="B7657" s="165"/>
      <c r="C7657" s="166">
        <v>46016</v>
      </c>
      <c r="D7657">
        <v>394.6875</v>
      </c>
    </row>
    <row r="7658" spans="1:4" x14ac:dyDescent="0.35">
      <c r="A7658" s="165" t="s">
        <v>144</v>
      </c>
      <c r="B7658" s="165"/>
      <c r="C7658" s="166">
        <v>45683</v>
      </c>
      <c r="D7658">
        <v>22.5</v>
      </c>
    </row>
    <row r="7659" spans="1:4" x14ac:dyDescent="0.35">
      <c r="A7659" s="165" t="s">
        <v>144</v>
      </c>
      <c r="B7659" s="165"/>
      <c r="C7659" s="166">
        <v>45714</v>
      </c>
      <c r="D7659">
        <v>54</v>
      </c>
    </row>
    <row r="7660" spans="1:4" x14ac:dyDescent="0.35">
      <c r="A7660" s="165" t="s">
        <v>144</v>
      </c>
      <c r="B7660" s="165"/>
      <c r="C7660" s="166">
        <v>45742</v>
      </c>
      <c r="D7660">
        <v>238.5</v>
      </c>
    </row>
    <row r="7661" spans="1:4" x14ac:dyDescent="0.35">
      <c r="A7661" s="165" t="s">
        <v>144</v>
      </c>
      <c r="B7661" s="165"/>
      <c r="C7661" s="166">
        <v>45773</v>
      </c>
      <c r="D7661">
        <v>226.5</v>
      </c>
    </row>
    <row r="7662" spans="1:4" x14ac:dyDescent="0.35">
      <c r="A7662" s="165" t="s">
        <v>144</v>
      </c>
      <c r="B7662" s="165"/>
      <c r="C7662" s="166">
        <v>45803</v>
      </c>
      <c r="D7662">
        <v>541.5</v>
      </c>
    </row>
    <row r="7663" spans="1:4" x14ac:dyDescent="0.35">
      <c r="A7663" s="165" t="s">
        <v>144</v>
      </c>
      <c r="B7663" s="165"/>
      <c r="C7663" s="166">
        <v>45834</v>
      </c>
      <c r="D7663">
        <v>702.75</v>
      </c>
    </row>
    <row r="7664" spans="1:4" x14ac:dyDescent="0.35">
      <c r="A7664" s="165" t="s">
        <v>144</v>
      </c>
      <c r="B7664" s="165"/>
      <c r="C7664" s="166">
        <v>45864</v>
      </c>
      <c r="D7664">
        <v>624</v>
      </c>
    </row>
    <row r="7665" spans="1:4" x14ac:dyDescent="0.35">
      <c r="A7665" s="165" t="s">
        <v>144</v>
      </c>
      <c r="B7665" s="165"/>
      <c r="C7665" s="166">
        <v>45895</v>
      </c>
      <c r="D7665">
        <v>603</v>
      </c>
    </row>
    <row r="7666" spans="1:4" x14ac:dyDescent="0.35">
      <c r="A7666" s="165" t="s">
        <v>144</v>
      </c>
      <c r="B7666" s="165"/>
      <c r="C7666" s="166">
        <v>45926</v>
      </c>
      <c r="D7666">
        <v>226.5</v>
      </c>
    </row>
    <row r="7667" spans="1:4" x14ac:dyDescent="0.35">
      <c r="A7667" s="165" t="s">
        <v>144</v>
      </c>
      <c r="B7667" s="165"/>
      <c r="C7667" s="166">
        <v>45956</v>
      </c>
      <c r="D7667">
        <v>264</v>
      </c>
    </row>
    <row r="7668" spans="1:4" x14ac:dyDescent="0.35">
      <c r="A7668" s="165" t="s">
        <v>144</v>
      </c>
      <c r="B7668" s="165"/>
      <c r="C7668" s="166">
        <v>45987</v>
      </c>
      <c r="D7668">
        <v>199.5</v>
      </c>
    </row>
    <row r="7669" spans="1:4" x14ac:dyDescent="0.35">
      <c r="A7669" s="165" t="s">
        <v>144</v>
      </c>
      <c r="B7669" s="165"/>
      <c r="C7669" s="166">
        <v>46017</v>
      </c>
      <c r="D7669">
        <v>13.5</v>
      </c>
    </row>
    <row r="7670" spans="1:4" x14ac:dyDescent="0.35">
      <c r="A7670" s="165" t="s">
        <v>144</v>
      </c>
      <c r="B7670" s="165"/>
      <c r="C7670" s="166">
        <v>45684</v>
      </c>
      <c r="D7670">
        <v>22.5</v>
      </c>
    </row>
    <row r="7671" spans="1:4" x14ac:dyDescent="0.35">
      <c r="A7671" s="165" t="s">
        <v>144</v>
      </c>
      <c r="B7671" s="165"/>
      <c r="C7671" s="166">
        <v>45715</v>
      </c>
      <c r="D7671">
        <v>54</v>
      </c>
    </row>
    <row r="7672" spans="1:4" x14ac:dyDescent="0.35">
      <c r="A7672" s="165" t="s">
        <v>144</v>
      </c>
      <c r="B7672" s="165"/>
      <c r="C7672" s="166">
        <v>45743</v>
      </c>
      <c r="D7672">
        <v>238.5</v>
      </c>
    </row>
    <row r="7673" spans="1:4" x14ac:dyDescent="0.35">
      <c r="A7673" s="165" t="s">
        <v>144</v>
      </c>
      <c r="B7673" s="165"/>
      <c r="C7673" s="166">
        <v>45774</v>
      </c>
      <c r="D7673">
        <v>226.5</v>
      </c>
    </row>
    <row r="7674" spans="1:4" x14ac:dyDescent="0.35">
      <c r="A7674" s="165" t="s">
        <v>144</v>
      </c>
      <c r="B7674" s="165"/>
      <c r="C7674" s="166">
        <v>45804</v>
      </c>
      <c r="D7674">
        <v>541.5</v>
      </c>
    </row>
    <row r="7675" spans="1:4" x14ac:dyDescent="0.35">
      <c r="A7675" s="165" t="s">
        <v>144</v>
      </c>
      <c r="B7675" s="165"/>
      <c r="C7675" s="166">
        <v>45835</v>
      </c>
      <c r="D7675">
        <v>702.75</v>
      </c>
    </row>
    <row r="7676" spans="1:4" x14ac:dyDescent="0.35">
      <c r="A7676" s="165" t="s">
        <v>144</v>
      </c>
      <c r="B7676" s="165"/>
      <c r="C7676" s="166">
        <v>45865</v>
      </c>
      <c r="D7676">
        <v>624</v>
      </c>
    </row>
    <row r="7677" spans="1:4" x14ac:dyDescent="0.35">
      <c r="A7677" s="165" t="s">
        <v>144</v>
      </c>
      <c r="B7677" s="165"/>
      <c r="C7677" s="166">
        <v>45896</v>
      </c>
      <c r="D7677">
        <v>603</v>
      </c>
    </row>
    <row r="7678" spans="1:4" x14ac:dyDescent="0.35">
      <c r="A7678" s="165" t="s">
        <v>144</v>
      </c>
      <c r="B7678" s="165"/>
      <c r="C7678" s="166">
        <v>45927</v>
      </c>
      <c r="D7678">
        <v>226.5</v>
      </c>
    </row>
    <row r="7679" spans="1:4" x14ac:dyDescent="0.35">
      <c r="A7679" s="165" t="s">
        <v>144</v>
      </c>
      <c r="B7679" s="165"/>
      <c r="C7679" s="166">
        <v>45957</v>
      </c>
      <c r="D7679">
        <v>264</v>
      </c>
    </row>
    <row r="7680" spans="1:4" x14ac:dyDescent="0.35">
      <c r="A7680" s="165" t="s">
        <v>144</v>
      </c>
      <c r="B7680" s="165"/>
      <c r="C7680" s="166">
        <v>45988</v>
      </c>
      <c r="D7680">
        <v>199.5</v>
      </c>
    </row>
    <row r="7681" spans="1:4" x14ac:dyDescent="0.35">
      <c r="A7681" s="165" t="s">
        <v>144</v>
      </c>
      <c r="B7681" s="165"/>
      <c r="C7681" s="166">
        <v>46018</v>
      </c>
      <c r="D7681">
        <v>13.5</v>
      </c>
    </row>
    <row r="7682" spans="1:4" x14ac:dyDescent="0.35">
      <c r="A7682" s="165" t="s">
        <v>145</v>
      </c>
      <c r="B7682" s="165"/>
      <c r="C7682" s="166">
        <v>45677</v>
      </c>
      <c r="D7682">
        <v>1593.25</v>
      </c>
    </row>
    <row r="7683" spans="1:4" x14ac:dyDescent="0.35">
      <c r="A7683" s="165" t="s">
        <v>145</v>
      </c>
      <c r="B7683" s="165"/>
      <c r="C7683" s="166">
        <v>45708</v>
      </c>
      <c r="D7683">
        <v>1463.42</v>
      </c>
    </row>
    <row r="7684" spans="1:4" x14ac:dyDescent="0.35">
      <c r="A7684" s="165" t="s">
        <v>145</v>
      </c>
      <c r="B7684" s="165"/>
      <c r="C7684" s="166">
        <v>45736</v>
      </c>
      <c r="D7684">
        <v>970.75</v>
      </c>
    </row>
    <row r="7685" spans="1:4" x14ac:dyDescent="0.35">
      <c r="A7685" s="165" t="s">
        <v>145</v>
      </c>
      <c r="B7685" s="165"/>
      <c r="C7685" s="166">
        <v>45767</v>
      </c>
      <c r="D7685">
        <v>0</v>
      </c>
    </row>
    <row r="7686" spans="1:4" x14ac:dyDescent="0.35">
      <c r="A7686" s="165" t="s">
        <v>145</v>
      </c>
      <c r="B7686" s="165"/>
      <c r="C7686" s="166">
        <v>45797</v>
      </c>
      <c r="D7686">
        <v>0</v>
      </c>
    </row>
    <row r="7687" spans="1:4" x14ac:dyDescent="0.35">
      <c r="A7687" s="165" t="s">
        <v>145</v>
      </c>
      <c r="B7687" s="165"/>
      <c r="C7687" s="166">
        <v>45828</v>
      </c>
      <c r="D7687">
        <v>0</v>
      </c>
    </row>
    <row r="7688" spans="1:4" x14ac:dyDescent="0.35">
      <c r="A7688" s="165" t="s">
        <v>145</v>
      </c>
      <c r="B7688" s="165"/>
      <c r="C7688" s="166">
        <v>45858</v>
      </c>
      <c r="D7688">
        <v>130</v>
      </c>
    </row>
    <row r="7689" spans="1:4" x14ac:dyDescent="0.35">
      <c r="A7689" s="165" t="s">
        <v>145</v>
      </c>
      <c r="B7689" s="165"/>
      <c r="C7689" s="166">
        <v>45889</v>
      </c>
      <c r="D7689">
        <v>1917</v>
      </c>
    </row>
    <row r="7690" spans="1:4" x14ac:dyDescent="0.35">
      <c r="A7690" s="165" t="s">
        <v>145</v>
      </c>
      <c r="B7690" s="165"/>
      <c r="C7690" s="166">
        <v>45920</v>
      </c>
      <c r="D7690">
        <v>1216.25</v>
      </c>
    </row>
    <row r="7691" spans="1:4" x14ac:dyDescent="0.35">
      <c r="A7691" s="165" t="s">
        <v>145</v>
      </c>
      <c r="B7691" s="165"/>
      <c r="C7691" s="166">
        <v>45950</v>
      </c>
      <c r="D7691">
        <v>1459.5</v>
      </c>
    </row>
    <row r="7692" spans="1:4" x14ac:dyDescent="0.35">
      <c r="A7692" s="165" t="s">
        <v>145</v>
      </c>
      <c r="B7692" s="165"/>
      <c r="C7692" s="166">
        <v>45981</v>
      </c>
      <c r="D7692">
        <v>680.75</v>
      </c>
    </row>
    <row r="7693" spans="1:4" x14ac:dyDescent="0.35">
      <c r="A7693" s="165" t="s">
        <v>145</v>
      </c>
      <c r="B7693" s="165"/>
      <c r="C7693" s="166">
        <v>46011</v>
      </c>
      <c r="D7693">
        <v>650.66999999999996</v>
      </c>
    </row>
    <row r="7694" spans="1:4" x14ac:dyDescent="0.35">
      <c r="A7694" s="165" t="s">
        <v>145</v>
      </c>
      <c r="B7694" s="165"/>
      <c r="C7694" s="166">
        <v>45678</v>
      </c>
      <c r="D7694">
        <v>1791.99</v>
      </c>
    </row>
    <row r="7695" spans="1:4" x14ac:dyDescent="0.35">
      <c r="A7695" s="165" t="s">
        <v>145</v>
      </c>
      <c r="B7695" s="165"/>
      <c r="C7695" s="166">
        <v>45709</v>
      </c>
      <c r="D7695">
        <v>510</v>
      </c>
    </row>
    <row r="7696" spans="1:4" x14ac:dyDescent="0.35">
      <c r="A7696" s="165" t="s">
        <v>145</v>
      </c>
      <c r="B7696" s="165"/>
      <c r="C7696" s="166">
        <v>45737</v>
      </c>
      <c r="D7696">
        <v>1136.48</v>
      </c>
    </row>
    <row r="7697" spans="1:4" x14ac:dyDescent="0.35">
      <c r="A7697" s="165" t="s">
        <v>145</v>
      </c>
      <c r="B7697" s="165"/>
      <c r="C7697" s="166">
        <v>45768</v>
      </c>
      <c r="D7697">
        <v>758.75</v>
      </c>
    </row>
    <row r="7698" spans="1:4" x14ac:dyDescent="0.35">
      <c r="A7698" s="165" t="s">
        <v>145</v>
      </c>
      <c r="B7698" s="165"/>
      <c r="C7698" s="166">
        <v>45798</v>
      </c>
      <c r="D7698">
        <v>426.5</v>
      </c>
    </row>
    <row r="7699" spans="1:4" x14ac:dyDescent="0.35">
      <c r="A7699" s="165" t="s">
        <v>145</v>
      </c>
      <c r="B7699" s="165"/>
      <c r="C7699" s="166">
        <v>45829</v>
      </c>
      <c r="D7699">
        <v>1271.92</v>
      </c>
    </row>
    <row r="7700" spans="1:4" x14ac:dyDescent="0.35">
      <c r="A7700" s="165" t="s">
        <v>145</v>
      </c>
      <c r="B7700" s="165"/>
      <c r="C7700" s="166">
        <v>45859</v>
      </c>
      <c r="D7700">
        <v>1144.75</v>
      </c>
    </row>
    <row r="7701" spans="1:4" x14ac:dyDescent="0.35">
      <c r="A7701" s="165" t="s">
        <v>145</v>
      </c>
      <c r="B7701" s="165"/>
      <c r="C7701" s="166">
        <v>45890</v>
      </c>
      <c r="D7701">
        <v>1122.0500000000002</v>
      </c>
    </row>
    <row r="7702" spans="1:4" x14ac:dyDescent="0.35">
      <c r="A7702" s="165" t="s">
        <v>145</v>
      </c>
      <c r="B7702" s="165"/>
      <c r="C7702" s="166">
        <v>45921</v>
      </c>
      <c r="D7702">
        <v>482</v>
      </c>
    </row>
    <row r="7703" spans="1:4" x14ac:dyDescent="0.35">
      <c r="A7703" s="165" t="s">
        <v>145</v>
      </c>
      <c r="B7703" s="165"/>
      <c r="C7703" s="166">
        <v>45951</v>
      </c>
      <c r="D7703">
        <v>836</v>
      </c>
    </row>
    <row r="7704" spans="1:4" x14ac:dyDescent="0.35">
      <c r="A7704" s="165" t="s">
        <v>145</v>
      </c>
      <c r="B7704" s="165"/>
      <c r="C7704" s="166">
        <v>45991</v>
      </c>
      <c r="D7704">
        <v>764.5</v>
      </c>
    </row>
    <row r="7705" spans="1:4" x14ac:dyDescent="0.35">
      <c r="A7705" s="165" t="s">
        <v>145</v>
      </c>
      <c r="B7705" s="165"/>
      <c r="C7705" s="166">
        <v>46022</v>
      </c>
      <c r="D7705">
        <v>748.19</v>
      </c>
    </row>
    <row r="7706" spans="1:4" x14ac:dyDescent="0.35">
      <c r="A7706" s="165" t="s">
        <v>145</v>
      </c>
      <c r="B7706" s="165"/>
      <c r="C7706" s="166">
        <v>45679</v>
      </c>
      <c r="D7706">
        <v>828.35</v>
      </c>
    </row>
    <row r="7707" spans="1:4" x14ac:dyDescent="0.35">
      <c r="A7707" s="165" t="s">
        <v>145</v>
      </c>
      <c r="B7707" s="165"/>
      <c r="C7707" s="166">
        <v>45710</v>
      </c>
      <c r="D7707">
        <v>1098.3400000000001</v>
      </c>
    </row>
    <row r="7708" spans="1:4" x14ac:dyDescent="0.35">
      <c r="A7708" s="165" t="s">
        <v>145</v>
      </c>
      <c r="B7708" s="165"/>
      <c r="C7708" s="166">
        <v>45738</v>
      </c>
      <c r="D7708">
        <v>1499</v>
      </c>
    </row>
    <row r="7709" spans="1:4" x14ac:dyDescent="0.35">
      <c r="A7709" s="165" t="s">
        <v>145</v>
      </c>
      <c r="B7709" s="165"/>
      <c r="C7709" s="166">
        <v>45769</v>
      </c>
      <c r="D7709">
        <v>1164.07</v>
      </c>
    </row>
    <row r="7710" spans="1:4" x14ac:dyDescent="0.35">
      <c r="A7710" s="165" t="s">
        <v>145</v>
      </c>
      <c r="B7710" s="165"/>
      <c r="C7710" s="166">
        <v>45799</v>
      </c>
      <c r="D7710">
        <v>1396</v>
      </c>
    </row>
    <row r="7711" spans="1:4" x14ac:dyDescent="0.35">
      <c r="A7711" s="165" t="s">
        <v>145</v>
      </c>
      <c r="B7711" s="165"/>
      <c r="C7711" s="166">
        <v>45830</v>
      </c>
      <c r="D7711">
        <v>1770</v>
      </c>
    </row>
    <row r="7712" spans="1:4" x14ac:dyDescent="0.35">
      <c r="A7712" s="165" t="s">
        <v>145</v>
      </c>
      <c r="B7712" s="165"/>
      <c r="C7712" s="166">
        <v>45860</v>
      </c>
      <c r="D7712">
        <v>1365</v>
      </c>
    </row>
    <row r="7713" spans="1:4" x14ac:dyDescent="0.35">
      <c r="A7713" s="165" t="s">
        <v>145</v>
      </c>
      <c r="B7713" s="165"/>
      <c r="C7713" s="166">
        <v>45891</v>
      </c>
      <c r="D7713">
        <v>1761</v>
      </c>
    </row>
    <row r="7714" spans="1:4" x14ac:dyDescent="0.35">
      <c r="A7714" s="165" t="s">
        <v>145</v>
      </c>
      <c r="B7714" s="165"/>
      <c r="C7714" s="166">
        <v>45922</v>
      </c>
      <c r="D7714">
        <v>1312</v>
      </c>
    </row>
    <row r="7715" spans="1:4" x14ac:dyDescent="0.35">
      <c r="A7715" s="165" t="s">
        <v>145</v>
      </c>
      <c r="B7715" s="165"/>
      <c r="C7715" s="166">
        <v>45952</v>
      </c>
      <c r="D7715">
        <v>1378</v>
      </c>
    </row>
    <row r="7716" spans="1:4" x14ac:dyDescent="0.35">
      <c r="A7716" s="165" t="s">
        <v>145</v>
      </c>
      <c r="B7716" s="165"/>
      <c r="C7716" s="166">
        <v>45983</v>
      </c>
      <c r="D7716">
        <v>1532</v>
      </c>
    </row>
    <row r="7717" spans="1:4" x14ac:dyDescent="0.35">
      <c r="A7717" s="165" t="s">
        <v>145</v>
      </c>
      <c r="B7717" s="165"/>
      <c r="C7717" s="166">
        <v>46013</v>
      </c>
      <c r="D7717">
        <v>1805</v>
      </c>
    </row>
    <row r="7718" spans="1:4" x14ac:dyDescent="0.35">
      <c r="A7718" s="165" t="s">
        <v>145</v>
      </c>
      <c r="B7718" s="165"/>
      <c r="C7718" s="166">
        <v>45680</v>
      </c>
      <c r="D7718">
        <v>1728</v>
      </c>
    </row>
    <row r="7719" spans="1:4" x14ac:dyDescent="0.35">
      <c r="A7719" s="165" t="s">
        <v>145</v>
      </c>
      <c r="B7719" s="165"/>
      <c r="C7719" s="166">
        <v>45711</v>
      </c>
      <c r="D7719">
        <v>931</v>
      </c>
    </row>
    <row r="7720" spans="1:4" x14ac:dyDescent="0.35">
      <c r="A7720" s="165" t="s">
        <v>145</v>
      </c>
      <c r="B7720" s="165"/>
      <c r="C7720" s="166">
        <v>45739</v>
      </c>
      <c r="D7720">
        <v>1193</v>
      </c>
    </row>
    <row r="7721" spans="1:4" x14ac:dyDescent="0.35">
      <c r="A7721" s="165" t="s">
        <v>145</v>
      </c>
      <c r="B7721" s="165"/>
      <c r="C7721" s="166">
        <v>45770</v>
      </c>
      <c r="D7721">
        <v>1458</v>
      </c>
    </row>
    <row r="7722" spans="1:4" x14ac:dyDescent="0.35">
      <c r="A7722" s="165" t="s">
        <v>145</v>
      </c>
      <c r="B7722" s="165"/>
      <c r="C7722" s="166">
        <v>45800</v>
      </c>
      <c r="D7722">
        <v>2683</v>
      </c>
    </row>
    <row r="7723" spans="1:4" x14ac:dyDescent="0.35">
      <c r="A7723" s="165" t="s">
        <v>145</v>
      </c>
      <c r="B7723" s="165"/>
      <c r="C7723" s="166">
        <v>45831</v>
      </c>
      <c r="D7723">
        <v>3420</v>
      </c>
    </row>
    <row r="7724" spans="1:4" x14ac:dyDescent="0.35">
      <c r="A7724" s="165" t="s">
        <v>145</v>
      </c>
      <c r="B7724" s="165"/>
      <c r="C7724" s="166">
        <v>45861</v>
      </c>
      <c r="D7724">
        <v>2463</v>
      </c>
    </row>
    <row r="7725" spans="1:4" x14ac:dyDescent="0.35">
      <c r="A7725" s="165" t="s">
        <v>145</v>
      </c>
      <c r="B7725" s="165"/>
      <c r="C7725" s="166">
        <v>45892</v>
      </c>
      <c r="D7725">
        <v>3463.49</v>
      </c>
    </row>
    <row r="7726" spans="1:4" x14ac:dyDescent="0.35">
      <c r="A7726" s="165" t="s">
        <v>145</v>
      </c>
      <c r="B7726" s="165"/>
      <c r="C7726" s="166">
        <v>45923</v>
      </c>
      <c r="D7726">
        <v>1704.33</v>
      </c>
    </row>
    <row r="7727" spans="1:4" x14ac:dyDescent="0.35">
      <c r="A7727" s="165" t="s">
        <v>145</v>
      </c>
      <c r="B7727" s="165"/>
      <c r="C7727" s="166">
        <v>45953</v>
      </c>
      <c r="D7727">
        <v>1612</v>
      </c>
    </row>
    <row r="7728" spans="1:4" x14ac:dyDescent="0.35">
      <c r="A7728" s="165" t="s">
        <v>145</v>
      </c>
      <c r="B7728" s="165"/>
      <c r="C7728" s="166">
        <v>45984</v>
      </c>
      <c r="D7728">
        <v>2349</v>
      </c>
    </row>
    <row r="7729" spans="1:4" x14ac:dyDescent="0.35">
      <c r="A7729" s="165" t="s">
        <v>145</v>
      </c>
      <c r="B7729" s="165"/>
      <c r="C7729" s="166">
        <v>46014</v>
      </c>
      <c r="D7729">
        <v>2693</v>
      </c>
    </row>
    <row r="7730" spans="1:4" x14ac:dyDescent="0.35">
      <c r="A7730" s="165" t="s">
        <v>145</v>
      </c>
      <c r="B7730" s="165"/>
      <c r="C7730" s="166">
        <v>45681</v>
      </c>
      <c r="D7730">
        <v>1625</v>
      </c>
    </row>
    <row r="7731" spans="1:4" x14ac:dyDescent="0.35">
      <c r="A7731" s="165" t="s">
        <v>145</v>
      </c>
      <c r="B7731" s="165"/>
      <c r="C7731" s="166">
        <v>45712</v>
      </c>
      <c r="D7731">
        <v>2156</v>
      </c>
    </row>
    <row r="7732" spans="1:4" x14ac:dyDescent="0.35">
      <c r="A7732" s="165" t="s">
        <v>145</v>
      </c>
      <c r="B7732" s="165"/>
      <c r="C7732" s="166">
        <v>45740</v>
      </c>
      <c r="D7732">
        <v>2681</v>
      </c>
    </row>
    <row r="7733" spans="1:4" x14ac:dyDescent="0.35">
      <c r="A7733" s="165" t="s">
        <v>145</v>
      </c>
      <c r="B7733" s="165"/>
      <c r="C7733" s="166">
        <v>45771</v>
      </c>
      <c r="D7733">
        <v>2366</v>
      </c>
    </row>
    <row r="7734" spans="1:4" x14ac:dyDescent="0.35">
      <c r="A7734" s="165" t="s">
        <v>145</v>
      </c>
      <c r="B7734" s="165"/>
      <c r="C7734" s="166">
        <v>45801</v>
      </c>
      <c r="D7734">
        <v>1883</v>
      </c>
    </row>
    <row r="7735" spans="1:4" x14ac:dyDescent="0.35">
      <c r="A7735" s="165" t="s">
        <v>145</v>
      </c>
      <c r="B7735" s="165"/>
      <c r="C7735" s="166">
        <v>45832</v>
      </c>
      <c r="D7735">
        <v>1590</v>
      </c>
    </row>
    <row r="7736" spans="1:4" x14ac:dyDescent="0.35">
      <c r="A7736" s="165" t="s">
        <v>145</v>
      </c>
      <c r="B7736" s="165"/>
      <c r="C7736" s="166">
        <v>45862</v>
      </c>
      <c r="D7736">
        <v>1618.74</v>
      </c>
    </row>
    <row r="7737" spans="1:4" x14ac:dyDescent="0.35">
      <c r="A7737" s="165" t="s">
        <v>145</v>
      </c>
      <c r="B7737" s="165"/>
      <c r="C7737" s="166">
        <v>45893</v>
      </c>
      <c r="D7737">
        <v>2330.2600000000002</v>
      </c>
    </row>
    <row r="7738" spans="1:4" x14ac:dyDescent="0.35">
      <c r="A7738" s="165" t="s">
        <v>145</v>
      </c>
      <c r="B7738" s="165"/>
      <c r="C7738" s="166">
        <v>45924</v>
      </c>
      <c r="D7738">
        <v>1022</v>
      </c>
    </row>
    <row r="7739" spans="1:4" x14ac:dyDescent="0.35">
      <c r="A7739" s="165" t="s">
        <v>145</v>
      </c>
      <c r="B7739" s="165"/>
      <c r="C7739" s="166">
        <v>45954</v>
      </c>
      <c r="D7739">
        <v>1811.42</v>
      </c>
    </row>
    <row r="7740" spans="1:4" x14ac:dyDescent="0.35">
      <c r="A7740" s="165" t="s">
        <v>145</v>
      </c>
      <c r="B7740" s="165"/>
      <c r="C7740" s="166">
        <v>45985</v>
      </c>
      <c r="D7740">
        <v>2623.11</v>
      </c>
    </row>
    <row r="7741" spans="1:4" x14ac:dyDescent="0.35">
      <c r="A7741" s="165" t="s">
        <v>145</v>
      </c>
      <c r="B7741" s="165"/>
      <c r="C7741" s="166">
        <v>46015</v>
      </c>
      <c r="D7741">
        <v>1406.25</v>
      </c>
    </row>
    <row r="7742" spans="1:4" x14ac:dyDescent="0.35">
      <c r="A7742" s="165" t="s">
        <v>145</v>
      </c>
      <c r="B7742" s="165"/>
      <c r="C7742" s="166">
        <v>45682</v>
      </c>
      <c r="D7742">
        <v>924.59</v>
      </c>
    </row>
    <row r="7743" spans="1:4" x14ac:dyDescent="0.35">
      <c r="A7743" s="165" t="s">
        <v>145</v>
      </c>
      <c r="B7743" s="165"/>
      <c r="C7743" s="166">
        <v>45713</v>
      </c>
      <c r="D7743">
        <v>1434.66</v>
      </c>
    </row>
    <row r="7744" spans="1:4" x14ac:dyDescent="0.35">
      <c r="A7744" s="165" t="s">
        <v>145</v>
      </c>
      <c r="B7744" s="165"/>
      <c r="C7744" s="166">
        <v>45741</v>
      </c>
      <c r="D7744">
        <v>1847.53</v>
      </c>
    </row>
    <row r="7745" spans="1:4" x14ac:dyDescent="0.35">
      <c r="A7745" s="165" t="s">
        <v>145</v>
      </c>
      <c r="B7745" s="165"/>
      <c r="C7745" s="166">
        <v>45772</v>
      </c>
      <c r="D7745">
        <v>1752.66</v>
      </c>
    </row>
    <row r="7746" spans="1:4" x14ac:dyDescent="0.35">
      <c r="A7746" s="165" t="s">
        <v>145</v>
      </c>
      <c r="B7746" s="165"/>
      <c r="C7746" s="166">
        <v>45802</v>
      </c>
      <c r="D7746">
        <v>2360.6999999999998</v>
      </c>
    </row>
    <row r="7747" spans="1:4" x14ac:dyDescent="0.35">
      <c r="A7747" s="165" t="s">
        <v>145</v>
      </c>
      <c r="B7747" s="165"/>
      <c r="C7747" s="166">
        <v>45833</v>
      </c>
      <c r="D7747">
        <v>2826</v>
      </c>
    </row>
    <row r="7748" spans="1:4" x14ac:dyDescent="0.35">
      <c r="A7748" s="165" t="s">
        <v>145</v>
      </c>
      <c r="B7748" s="165"/>
      <c r="C7748" s="166">
        <v>45863</v>
      </c>
      <c r="D7748">
        <v>2994</v>
      </c>
    </row>
    <row r="7749" spans="1:4" x14ac:dyDescent="0.35">
      <c r="A7749" s="165" t="s">
        <v>145</v>
      </c>
      <c r="B7749" s="165"/>
      <c r="C7749" s="166">
        <v>45894</v>
      </c>
      <c r="D7749">
        <v>2712</v>
      </c>
    </row>
    <row r="7750" spans="1:4" x14ac:dyDescent="0.35">
      <c r="A7750" s="165" t="s">
        <v>145</v>
      </c>
      <c r="B7750" s="165"/>
      <c r="C7750" s="166">
        <v>45925</v>
      </c>
      <c r="D7750">
        <v>860.625</v>
      </c>
    </row>
    <row r="7751" spans="1:4" x14ac:dyDescent="0.35">
      <c r="A7751" s="165" t="s">
        <v>145</v>
      </c>
      <c r="B7751" s="165"/>
      <c r="C7751" s="166">
        <v>45955</v>
      </c>
      <c r="D7751">
        <v>1344.375</v>
      </c>
    </row>
    <row r="7752" spans="1:4" x14ac:dyDescent="0.35">
      <c r="A7752" s="165" t="s">
        <v>145</v>
      </c>
      <c r="B7752" s="165"/>
      <c r="C7752" s="166">
        <v>45986</v>
      </c>
      <c r="D7752">
        <v>1563.75</v>
      </c>
    </row>
    <row r="7753" spans="1:4" x14ac:dyDescent="0.35">
      <c r="A7753" s="165" t="s">
        <v>145</v>
      </c>
      <c r="B7753" s="165"/>
      <c r="C7753" s="166">
        <v>46016</v>
      </c>
      <c r="D7753">
        <v>1184.0625</v>
      </c>
    </row>
    <row r="7754" spans="1:4" x14ac:dyDescent="0.35">
      <c r="A7754" s="165" t="s">
        <v>145</v>
      </c>
      <c r="B7754" s="165"/>
      <c r="C7754" s="166">
        <v>45683</v>
      </c>
      <c r="D7754">
        <v>90</v>
      </c>
    </row>
    <row r="7755" spans="1:4" x14ac:dyDescent="0.35">
      <c r="A7755" s="165" t="s">
        <v>145</v>
      </c>
      <c r="B7755" s="165"/>
      <c r="C7755" s="166">
        <v>45714</v>
      </c>
      <c r="D7755">
        <v>216</v>
      </c>
    </row>
    <row r="7756" spans="1:4" x14ac:dyDescent="0.35">
      <c r="A7756" s="165" t="s">
        <v>145</v>
      </c>
      <c r="B7756" s="165"/>
      <c r="C7756" s="166">
        <v>45742</v>
      </c>
      <c r="D7756">
        <v>954</v>
      </c>
    </row>
    <row r="7757" spans="1:4" x14ac:dyDescent="0.35">
      <c r="A7757" s="165" t="s">
        <v>145</v>
      </c>
      <c r="B7757" s="165"/>
      <c r="C7757" s="166">
        <v>45773</v>
      </c>
      <c r="D7757">
        <v>906</v>
      </c>
    </row>
    <row r="7758" spans="1:4" x14ac:dyDescent="0.35">
      <c r="A7758" s="165" t="s">
        <v>145</v>
      </c>
      <c r="B7758" s="165"/>
      <c r="C7758" s="166">
        <v>45803</v>
      </c>
      <c r="D7758">
        <v>2166</v>
      </c>
    </row>
    <row r="7759" spans="1:4" x14ac:dyDescent="0.35">
      <c r="A7759" s="165" t="s">
        <v>145</v>
      </c>
      <c r="B7759" s="165"/>
      <c r="C7759" s="166">
        <v>45834</v>
      </c>
      <c r="D7759">
        <v>2811</v>
      </c>
    </row>
    <row r="7760" spans="1:4" x14ac:dyDescent="0.35">
      <c r="A7760" s="165" t="s">
        <v>145</v>
      </c>
      <c r="B7760" s="165"/>
      <c r="C7760" s="166">
        <v>45864</v>
      </c>
      <c r="D7760">
        <v>2496</v>
      </c>
    </row>
    <row r="7761" spans="1:4" x14ac:dyDescent="0.35">
      <c r="A7761" s="165" t="s">
        <v>145</v>
      </c>
      <c r="B7761" s="165"/>
      <c r="C7761" s="166">
        <v>45895</v>
      </c>
      <c r="D7761">
        <v>2412</v>
      </c>
    </row>
    <row r="7762" spans="1:4" x14ac:dyDescent="0.35">
      <c r="A7762" s="165" t="s">
        <v>145</v>
      </c>
      <c r="B7762" s="165"/>
      <c r="C7762" s="166">
        <v>45926</v>
      </c>
      <c r="D7762">
        <v>906</v>
      </c>
    </row>
    <row r="7763" spans="1:4" x14ac:dyDescent="0.35">
      <c r="A7763" s="165" t="s">
        <v>145</v>
      </c>
      <c r="B7763" s="165"/>
      <c r="C7763" s="166">
        <v>45956</v>
      </c>
      <c r="D7763">
        <v>1056</v>
      </c>
    </row>
    <row r="7764" spans="1:4" x14ac:dyDescent="0.35">
      <c r="A7764" s="165" t="s">
        <v>145</v>
      </c>
      <c r="B7764" s="165"/>
      <c r="C7764" s="166">
        <v>45987</v>
      </c>
      <c r="D7764">
        <v>798</v>
      </c>
    </row>
    <row r="7765" spans="1:4" x14ac:dyDescent="0.35">
      <c r="A7765" s="165" t="s">
        <v>145</v>
      </c>
      <c r="B7765" s="165"/>
      <c r="C7765" s="166">
        <v>46017</v>
      </c>
      <c r="D7765">
        <v>54</v>
      </c>
    </row>
    <row r="7766" spans="1:4" x14ac:dyDescent="0.35">
      <c r="A7766" s="165" t="s">
        <v>145</v>
      </c>
      <c r="B7766" s="165"/>
      <c r="C7766" s="166">
        <v>45684</v>
      </c>
      <c r="D7766">
        <v>90</v>
      </c>
    </row>
    <row r="7767" spans="1:4" x14ac:dyDescent="0.35">
      <c r="A7767" s="165" t="s">
        <v>145</v>
      </c>
      <c r="B7767" s="165"/>
      <c r="C7767" s="166">
        <v>45715</v>
      </c>
      <c r="D7767">
        <v>216</v>
      </c>
    </row>
    <row r="7768" spans="1:4" x14ac:dyDescent="0.35">
      <c r="A7768" s="165" t="s">
        <v>145</v>
      </c>
      <c r="B7768" s="165"/>
      <c r="C7768" s="166">
        <v>45743</v>
      </c>
      <c r="D7768">
        <v>954</v>
      </c>
    </row>
    <row r="7769" spans="1:4" x14ac:dyDescent="0.35">
      <c r="A7769" s="165" t="s">
        <v>145</v>
      </c>
      <c r="B7769" s="165"/>
      <c r="C7769" s="166">
        <v>45774</v>
      </c>
      <c r="D7769">
        <v>906</v>
      </c>
    </row>
    <row r="7770" spans="1:4" x14ac:dyDescent="0.35">
      <c r="A7770" s="165" t="s">
        <v>145</v>
      </c>
      <c r="B7770" s="165"/>
      <c r="C7770" s="166">
        <v>45804</v>
      </c>
      <c r="D7770">
        <v>2166</v>
      </c>
    </row>
    <row r="7771" spans="1:4" x14ac:dyDescent="0.35">
      <c r="A7771" s="165" t="s">
        <v>145</v>
      </c>
      <c r="B7771" s="165"/>
      <c r="C7771" s="166">
        <v>45835</v>
      </c>
      <c r="D7771">
        <v>2811</v>
      </c>
    </row>
    <row r="7772" spans="1:4" x14ac:dyDescent="0.35">
      <c r="A7772" s="165" t="s">
        <v>145</v>
      </c>
      <c r="B7772" s="165"/>
      <c r="C7772" s="166">
        <v>45865</v>
      </c>
      <c r="D7772">
        <v>2496</v>
      </c>
    </row>
    <row r="7773" spans="1:4" x14ac:dyDescent="0.35">
      <c r="A7773" s="165" t="s">
        <v>145</v>
      </c>
      <c r="B7773" s="165"/>
      <c r="C7773" s="166">
        <v>45896</v>
      </c>
      <c r="D7773">
        <v>2412</v>
      </c>
    </row>
    <row r="7774" spans="1:4" x14ac:dyDescent="0.35">
      <c r="A7774" s="165" t="s">
        <v>145</v>
      </c>
      <c r="B7774" s="165"/>
      <c r="C7774" s="166">
        <v>45927</v>
      </c>
      <c r="D7774">
        <v>906</v>
      </c>
    </row>
    <row r="7775" spans="1:4" x14ac:dyDescent="0.35">
      <c r="A7775" s="165" t="s">
        <v>145</v>
      </c>
      <c r="B7775" s="165"/>
      <c r="C7775" s="166">
        <v>45957</v>
      </c>
      <c r="D7775">
        <v>1056</v>
      </c>
    </row>
    <row r="7776" spans="1:4" x14ac:dyDescent="0.35">
      <c r="A7776" s="165" t="s">
        <v>145</v>
      </c>
      <c r="B7776" s="165"/>
      <c r="C7776" s="166">
        <v>45988</v>
      </c>
      <c r="D7776">
        <v>798</v>
      </c>
    </row>
    <row r="7777" spans="1:4" x14ac:dyDescent="0.35">
      <c r="A7777" s="165" t="s">
        <v>145</v>
      </c>
      <c r="B7777" s="165"/>
      <c r="C7777" s="166">
        <v>46018</v>
      </c>
      <c r="D7777">
        <v>54</v>
      </c>
    </row>
    <row r="7778" spans="1:4" x14ac:dyDescent="0.35">
      <c r="A7778" s="165" t="s">
        <v>146</v>
      </c>
      <c r="B7778" s="165"/>
      <c r="C7778" s="166">
        <v>45677</v>
      </c>
      <c r="D7778">
        <v>3131.38</v>
      </c>
    </row>
    <row r="7779" spans="1:4" x14ac:dyDescent="0.35">
      <c r="A7779" s="165" t="s">
        <v>146</v>
      </c>
      <c r="B7779" s="165"/>
      <c r="C7779" s="166">
        <v>45708</v>
      </c>
      <c r="D7779">
        <v>3004.56</v>
      </c>
    </row>
    <row r="7780" spans="1:4" x14ac:dyDescent="0.35">
      <c r="A7780" s="165" t="s">
        <v>146</v>
      </c>
      <c r="B7780" s="165"/>
      <c r="C7780" s="166">
        <v>45736</v>
      </c>
      <c r="D7780">
        <v>1339.5900000000001</v>
      </c>
    </row>
    <row r="7781" spans="1:4" x14ac:dyDescent="0.35">
      <c r="A7781" s="165" t="s">
        <v>146</v>
      </c>
      <c r="B7781" s="165"/>
      <c r="C7781" s="166">
        <v>45767</v>
      </c>
      <c r="D7781">
        <v>0</v>
      </c>
    </row>
    <row r="7782" spans="1:4" x14ac:dyDescent="0.35">
      <c r="A7782" s="165" t="s">
        <v>146</v>
      </c>
      <c r="B7782" s="165"/>
      <c r="C7782" s="166">
        <v>45797</v>
      </c>
      <c r="D7782">
        <v>0</v>
      </c>
    </row>
    <row r="7783" spans="1:4" x14ac:dyDescent="0.35">
      <c r="A7783" s="165" t="s">
        <v>146</v>
      </c>
      <c r="B7783" s="165"/>
      <c r="C7783" s="166">
        <v>45828</v>
      </c>
      <c r="D7783">
        <v>0</v>
      </c>
    </row>
    <row r="7784" spans="1:4" x14ac:dyDescent="0.35">
      <c r="A7784" s="165" t="s">
        <v>146</v>
      </c>
      <c r="B7784" s="165"/>
      <c r="C7784" s="166">
        <v>45858</v>
      </c>
      <c r="D7784">
        <v>109.5</v>
      </c>
    </row>
    <row r="7785" spans="1:4" x14ac:dyDescent="0.35">
      <c r="A7785" s="165" t="s">
        <v>146</v>
      </c>
      <c r="B7785" s="165"/>
      <c r="C7785" s="166">
        <v>45889</v>
      </c>
      <c r="D7785">
        <v>712.5</v>
      </c>
    </row>
    <row r="7786" spans="1:4" x14ac:dyDescent="0.35">
      <c r="A7786" s="165" t="s">
        <v>146</v>
      </c>
      <c r="B7786" s="165"/>
      <c r="C7786" s="166">
        <v>45920</v>
      </c>
      <c r="D7786">
        <v>1034.75</v>
      </c>
    </row>
    <row r="7787" spans="1:4" x14ac:dyDescent="0.35">
      <c r="A7787" s="165" t="s">
        <v>146</v>
      </c>
      <c r="B7787" s="165"/>
      <c r="C7787" s="166">
        <v>45950</v>
      </c>
      <c r="D7787">
        <v>1007.84</v>
      </c>
    </row>
    <row r="7788" spans="1:4" x14ac:dyDescent="0.35">
      <c r="A7788" s="165" t="s">
        <v>146</v>
      </c>
      <c r="B7788" s="165"/>
      <c r="C7788" s="166">
        <v>45981</v>
      </c>
      <c r="D7788">
        <v>1218</v>
      </c>
    </row>
    <row r="7789" spans="1:4" x14ac:dyDescent="0.35">
      <c r="A7789" s="165" t="s">
        <v>146</v>
      </c>
      <c r="B7789" s="165"/>
      <c r="C7789" s="166">
        <v>46011</v>
      </c>
      <c r="D7789">
        <v>1270</v>
      </c>
    </row>
    <row r="7790" spans="1:4" x14ac:dyDescent="0.35">
      <c r="A7790" s="165" t="s">
        <v>146</v>
      </c>
      <c r="B7790" s="165"/>
      <c r="C7790" s="166">
        <v>45678</v>
      </c>
      <c r="D7790">
        <v>63.5</v>
      </c>
    </row>
    <row r="7791" spans="1:4" x14ac:dyDescent="0.35">
      <c r="A7791" s="165" t="s">
        <v>146</v>
      </c>
      <c r="B7791" s="165"/>
      <c r="C7791" s="166">
        <v>45709</v>
      </c>
      <c r="D7791">
        <v>655</v>
      </c>
    </row>
    <row r="7792" spans="1:4" x14ac:dyDescent="0.35">
      <c r="A7792" s="165" t="s">
        <v>146</v>
      </c>
      <c r="B7792" s="165"/>
      <c r="C7792" s="166">
        <v>45737</v>
      </c>
      <c r="D7792">
        <v>1236.48</v>
      </c>
    </row>
    <row r="7793" spans="1:4" x14ac:dyDescent="0.35">
      <c r="A7793" s="165" t="s">
        <v>146</v>
      </c>
      <c r="B7793" s="165"/>
      <c r="C7793" s="166">
        <v>45768</v>
      </c>
      <c r="D7793">
        <v>857.59</v>
      </c>
    </row>
    <row r="7794" spans="1:4" x14ac:dyDescent="0.35">
      <c r="A7794" s="165" t="s">
        <v>146</v>
      </c>
      <c r="B7794" s="165"/>
      <c r="C7794" s="166">
        <v>45798</v>
      </c>
      <c r="D7794">
        <v>648.44000000000005</v>
      </c>
    </row>
    <row r="7795" spans="1:4" x14ac:dyDescent="0.35">
      <c r="A7795" s="165" t="s">
        <v>146</v>
      </c>
      <c r="B7795" s="165"/>
      <c r="C7795" s="166">
        <v>45829</v>
      </c>
      <c r="D7795">
        <v>922.27</v>
      </c>
    </row>
    <row r="7796" spans="1:4" x14ac:dyDescent="0.35">
      <c r="A7796" s="165" t="s">
        <v>146</v>
      </c>
      <c r="B7796" s="165"/>
      <c r="C7796" s="166">
        <v>45859</v>
      </c>
      <c r="D7796">
        <v>2139.5</v>
      </c>
    </row>
    <row r="7797" spans="1:4" x14ac:dyDescent="0.35">
      <c r="A7797" s="165" t="s">
        <v>146</v>
      </c>
      <c r="B7797" s="165"/>
      <c r="C7797" s="166">
        <v>45890</v>
      </c>
      <c r="D7797">
        <v>2378.75</v>
      </c>
    </row>
    <row r="7798" spans="1:4" x14ac:dyDescent="0.35">
      <c r="A7798" s="165" t="s">
        <v>146</v>
      </c>
      <c r="B7798" s="165"/>
      <c r="C7798" s="166">
        <v>45921</v>
      </c>
      <c r="D7798">
        <v>1916</v>
      </c>
    </row>
    <row r="7799" spans="1:4" x14ac:dyDescent="0.35">
      <c r="A7799" s="165" t="s">
        <v>146</v>
      </c>
      <c r="B7799" s="165"/>
      <c r="C7799" s="166">
        <v>45951</v>
      </c>
      <c r="D7799">
        <v>2201</v>
      </c>
    </row>
    <row r="7800" spans="1:4" x14ac:dyDescent="0.35">
      <c r="A7800" s="165" t="s">
        <v>146</v>
      </c>
      <c r="B7800" s="165"/>
      <c r="C7800" s="166">
        <v>45991</v>
      </c>
      <c r="D7800">
        <v>2441.73</v>
      </c>
    </row>
    <row r="7801" spans="1:4" x14ac:dyDescent="0.35">
      <c r="A7801" s="165" t="s">
        <v>146</v>
      </c>
      <c r="B7801" s="165"/>
      <c r="C7801" s="166">
        <v>46022</v>
      </c>
      <c r="D7801">
        <v>1972.17</v>
      </c>
    </row>
    <row r="7802" spans="1:4" x14ac:dyDescent="0.35">
      <c r="A7802" s="165" t="s">
        <v>146</v>
      </c>
      <c r="B7802" s="165"/>
      <c r="C7802" s="166">
        <v>45679</v>
      </c>
      <c r="D7802">
        <v>1581.75</v>
      </c>
    </row>
    <row r="7803" spans="1:4" x14ac:dyDescent="0.35">
      <c r="A7803" s="165" t="s">
        <v>146</v>
      </c>
      <c r="B7803" s="165"/>
      <c r="C7803" s="166">
        <v>45710</v>
      </c>
      <c r="D7803">
        <v>1841.7600000000002</v>
      </c>
    </row>
    <row r="7804" spans="1:4" x14ac:dyDescent="0.35">
      <c r="A7804" s="165" t="s">
        <v>146</v>
      </c>
      <c r="B7804" s="165"/>
      <c r="C7804" s="166">
        <v>45738</v>
      </c>
      <c r="D7804">
        <v>2241</v>
      </c>
    </row>
    <row r="7805" spans="1:4" x14ac:dyDescent="0.35">
      <c r="A7805" s="165" t="s">
        <v>146</v>
      </c>
      <c r="B7805" s="165"/>
      <c r="C7805" s="166">
        <v>45769</v>
      </c>
      <c r="D7805">
        <v>1455.57</v>
      </c>
    </row>
    <row r="7806" spans="1:4" x14ac:dyDescent="0.35">
      <c r="A7806" s="165" t="s">
        <v>146</v>
      </c>
      <c r="B7806" s="165"/>
      <c r="C7806" s="166">
        <v>45799</v>
      </c>
      <c r="D7806">
        <v>2031</v>
      </c>
    </row>
    <row r="7807" spans="1:4" x14ac:dyDescent="0.35">
      <c r="A7807" s="165" t="s">
        <v>146</v>
      </c>
      <c r="B7807" s="165"/>
      <c r="C7807" s="166">
        <v>45830</v>
      </c>
      <c r="D7807">
        <v>1723</v>
      </c>
    </row>
    <row r="7808" spans="1:4" x14ac:dyDescent="0.35">
      <c r="A7808" s="165" t="s">
        <v>146</v>
      </c>
      <c r="B7808" s="165"/>
      <c r="C7808" s="166">
        <v>45860</v>
      </c>
      <c r="D7808">
        <v>3622</v>
      </c>
    </row>
    <row r="7809" spans="1:4" x14ac:dyDescent="0.35">
      <c r="A7809" s="165" t="s">
        <v>146</v>
      </c>
      <c r="B7809" s="165"/>
      <c r="C7809" s="166">
        <v>45891</v>
      </c>
      <c r="D7809">
        <v>3966</v>
      </c>
    </row>
    <row r="7810" spans="1:4" x14ac:dyDescent="0.35">
      <c r="A7810" s="165" t="s">
        <v>146</v>
      </c>
      <c r="B7810" s="165"/>
      <c r="C7810" s="166">
        <v>45922</v>
      </c>
      <c r="D7810">
        <v>2999</v>
      </c>
    </row>
    <row r="7811" spans="1:4" x14ac:dyDescent="0.35">
      <c r="A7811" s="165" t="s">
        <v>146</v>
      </c>
      <c r="B7811" s="165"/>
      <c r="C7811" s="166">
        <v>45952</v>
      </c>
      <c r="D7811">
        <v>2333</v>
      </c>
    </row>
    <row r="7812" spans="1:4" x14ac:dyDescent="0.35">
      <c r="A7812" s="165" t="s">
        <v>146</v>
      </c>
      <c r="B7812" s="165"/>
      <c r="C7812" s="166">
        <v>45983</v>
      </c>
      <c r="D7812">
        <v>2491</v>
      </c>
    </row>
    <row r="7813" spans="1:4" x14ac:dyDescent="0.35">
      <c r="A7813" s="165" t="s">
        <v>146</v>
      </c>
      <c r="B7813" s="165"/>
      <c r="C7813" s="166">
        <v>46013</v>
      </c>
      <c r="D7813">
        <v>2299</v>
      </c>
    </row>
    <row r="7814" spans="1:4" x14ac:dyDescent="0.35">
      <c r="A7814" s="165" t="s">
        <v>146</v>
      </c>
      <c r="B7814" s="165"/>
      <c r="C7814" s="166">
        <v>45680</v>
      </c>
      <c r="D7814">
        <v>2646</v>
      </c>
    </row>
    <row r="7815" spans="1:4" x14ac:dyDescent="0.35">
      <c r="A7815" s="165" t="s">
        <v>146</v>
      </c>
      <c r="B7815" s="165"/>
      <c r="C7815" s="166">
        <v>45711</v>
      </c>
      <c r="D7815">
        <v>2022</v>
      </c>
    </row>
    <row r="7816" spans="1:4" x14ac:dyDescent="0.35">
      <c r="A7816" s="165" t="s">
        <v>146</v>
      </c>
      <c r="B7816" s="165"/>
      <c r="C7816" s="166">
        <v>45739</v>
      </c>
      <c r="D7816">
        <v>2565</v>
      </c>
    </row>
    <row r="7817" spans="1:4" x14ac:dyDescent="0.35">
      <c r="A7817" s="165" t="s">
        <v>146</v>
      </c>
      <c r="B7817" s="165"/>
      <c r="C7817" s="166">
        <v>45770</v>
      </c>
      <c r="D7817">
        <v>1851</v>
      </c>
    </row>
    <row r="7818" spans="1:4" x14ac:dyDescent="0.35">
      <c r="A7818" s="165" t="s">
        <v>146</v>
      </c>
      <c r="B7818" s="165"/>
      <c r="C7818" s="166">
        <v>45800</v>
      </c>
      <c r="D7818">
        <v>2279</v>
      </c>
    </row>
    <row r="7819" spans="1:4" x14ac:dyDescent="0.35">
      <c r="A7819" s="165" t="s">
        <v>146</v>
      </c>
      <c r="B7819" s="165"/>
      <c r="C7819" s="166">
        <v>45831</v>
      </c>
      <c r="D7819">
        <v>1931</v>
      </c>
    </row>
    <row r="7820" spans="1:4" x14ac:dyDescent="0.35">
      <c r="A7820" s="165" t="s">
        <v>146</v>
      </c>
      <c r="B7820" s="165"/>
      <c r="C7820" s="166">
        <v>45861</v>
      </c>
      <c r="D7820">
        <v>2345</v>
      </c>
    </row>
    <row r="7821" spans="1:4" x14ac:dyDescent="0.35">
      <c r="A7821" s="165" t="s">
        <v>146</v>
      </c>
      <c r="B7821" s="165"/>
      <c r="C7821" s="166">
        <v>45892</v>
      </c>
      <c r="D7821">
        <v>2651</v>
      </c>
    </row>
    <row r="7822" spans="1:4" x14ac:dyDescent="0.35">
      <c r="A7822" s="165" t="s">
        <v>146</v>
      </c>
      <c r="B7822" s="165"/>
      <c r="C7822" s="166">
        <v>45923</v>
      </c>
      <c r="D7822">
        <v>1664</v>
      </c>
    </row>
    <row r="7823" spans="1:4" x14ac:dyDescent="0.35">
      <c r="A7823" s="165" t="s">
        <v>146</v>
      </c>
      <c r="B7823" s="165"/>
      <c r="C7823" s="166">
        <v>45953</v>
      </c>
      <c r="D7823">
        <v>1511</v>
      </c>
    </row>
    <row r="7824" spans="1:4" x14ac:dyDescent="0.35">
      <c r="A7824" s="165" t="s">
        <v>146</v>
      </c>
      <c r="B7824" s="165"/>
      <c r="C7824" s="166">
        <v>45984</v>
      </c>
      <c r="D7824">
        <v>1270</v>
      </c>
    </row>
    <row r="7825" spans="1:4" x14ac:dyDescent="0.35">
      <c r="A7825" s="165" t="s">
        <v>146</v>
      </c>
      <c r="B7825" s="165"/>
      <c r="C7825" s="166">
        <v>46014</v>
      </c>
      <c r="D7825">
        <v>958</v>
      </c>
    </row>
    <row r="7826" spans="1:4" x14ac:dyDescent="0.35">
      <c r="A7826" s="165" t="s">
        <v>146</v>
      </c>
      <c r="B7826" s="165"/>
      <c r="C7826" s="166">
        <v>45681</v>
      </c>
      <c r="D7826">
        <v>994</v>
      </c>
    </row>
    <row r="7827" spans="1:4" x14ac:dyDescent="0.35">
      <c r="A7827" s="165" t="s">
        <v>146</v>
      </c>
      <c r="B7827" s="165"/>
      <c r="C7827" s="166">
        <v>45712</v>
      </c>
      <c r="D7827">
        <v>840</v>
      </c>
    </row>
    <row r="7828" spans="1:4" x14ac:dyDescent="0.35">
      <c r="A7828" s="165" t="s">
        <v>146</v>
      </c>
      <c r="B7828" s="165"/>
      <c r="C7828" s="166">
        <v>45740</v>
      </c>
      <c r="D7828">
        <v>896</v>
      </c>
    </row>
    <row r="7829" spans="1:4" x14ac:dyDescent="0.35">
      <c r="A7829" s="165" t="s">
        <v>146</v>
      </c>
      <c r="B7829" s="165"/>
      <c r="C7829" s="166">
        <v>45771</v>
      </c>
      <c r="D7829">
        <v>987</v>
      </c>
    </row>
    <row r="7830" spans="1:4" x14ac:dyDescent="0.35">
      <c r="A7830" s="165" t="s">
        <v>146</v>
      </c>
      <c r="B7830" s="165"/>
      <c r="C7830" s="166">
        <v>45801</v>
      </c>
      <c r="D7830">
        <v>929</v>
      </c>
    </row>
    <row r="7831" spans="1:4" x14ac:dyDescent="0.35">
      <c r="A7831" s="165" t="s">
        <v>146</v>
      </c>
      <c r="B7831" s="165"/>
      <c r="C7831" s="166">
        <v>45832</v>
      </c>
      <c r="D7831">
        <v>1317.24</v>
      </c>
    </row>
    <row r="7832" spans="1:4" x14ac:dyDescent="0.35">
      <c r="A7832" s="165" t="s">
        <v>146</v>
      </c>
      <c r="B7832" s="165"/>
      <c r="C7832" s="166">
        <v>45862</v>
      </c>
      <c r="D7832">
        <v>3066.34</v>
      </c>
    </row>
    <row r="7833" spans="1:4" x14ac:dyDescent="0.35">
      <c r="A7833" s="165" t="s">
        <v>146</v>
      </c>
      <c r="B7833" s="165"/>
      <c r="C7833" s="166">
        <v>45893</v>
      </c>
      <c r="D7833">
        <v>2933.17</v>
      </c>
    </row>
    <row r="7834" spans="1:4" x14ac:dyDescent="0.35">
      <c r="A7834" s="165" t="s">
        <v>146</v>
      </c>
      <c r="B7834" s="165"/>
      <c r="C7834" s="166">
        <v>45924</v>
      </c>
      <c r="D7834">
        <v>1855</v>
      </c>
    </row>
    <row r="7835" spans="1:4" x14ac:dyDescent="0.35">
      <c r="A7835" s="165" t="s">
        <v>146</v>
      </c>
      <c r="B7835" s="165"/>
      <c r="C7835" s="166">
        <v>45954</v>
      </c>
      <c r="D7835">
        <v>1698</v>
      </c>
    </row>
    <row r="7836" spans="1:4" x14ac:dyDescent="0.35">
      <c r="A7836" s="165" t="s">
        <v>146</v>
      </c>
      <c r="B7836" s="165"/>
      <c r="C7836" s="166">
        <v>45985</v>
      </c>
      <c r="D7836">
        <v>1752.17</v>
      </c>
    </row>
    <row r="7837" spans="1:4" x14ac:dyDescent="0.35">
      <c r="A7837" s="165" t="s">
        <v>146</v>
      </c>
      <c r="B7837" s="165"/>
      <c r="C7837" s="166">
        <v>46015</v>
      </c>
      <c r="D7837">
        <v>1140</v>
      </c>
    </row>
    <row r="7838" spans="1:4" x14ac:dyDescent="0.35">
      <c r="A7838" s="165" t="s">
        <v>146</v>
      </c>
      <c r="B7838" s="165"/>
      <c r="C7838" s="166">
        <v>45682</v>
      </c>
      <c r="D7838">
        <v>2205.65</v>
      </c>
    </row>
    <row r="7839" spans="1:4" x14ac:dyDescent="0.35">
      <c r="A7839" s="165" t="s">
        <v>146</v>
      </c>
      <c r="B7839" s="165"/>
      <c r="C7839" s="166">
        <v>45713</v>
      </c>
      <c r="D7839">
        <v>1730</v>
      </c>
    </row>
    <row r="7840" spans="1:4" x14ac:dyDescent="0.35">
      <c r="A7840" s="165" t="s">
        <v>146</v>
      </c>
      <c r="B7840" s="165"/>
      <c r="C7840" s="166">
        <v>45741</v>
      </c>
      <c r="D7840">
        <v>2361.59</v>
      </c>
    </row>
    <row r="7841" spans="1:4" x14ac:dyDescent="0.35">
      <c r="A7841" s="165" t="s">
        <v>146</v>
      </c>
      <c r="B7841" s="165"/>
      <c r="C7841" s="166">
        <v>45772</v>
      </c>
      <c r="D7841">
        <v>1599</v>
      </c>
    </row>
    <row r="7842" spans="1:4" x14ac:dyDescent="0.35">
      <c r="A7842" s="165" t="s">
        <v>146</v>
      </c>
      <c r="B7842" s="165"/>
      <c r="C7842" s="166">
        <v>45802</v>
      </c>
      <c r="D7842">
        <v>1414.1832011165293</v>
      </c>
    </row>
    <row r="7843" spans="1:4" x14ac:dyDescent="0.35">
      <c r="A7843" s="165" t="s">
        <v>146</v>
      </c>
      <c r="B7843" s="165"/>
      <c r="C7843" s="166">
        <v>45833</v>
      </c>
      <c r="D7843">
        <v>1997.5800052874945</v>
      </c>
    </row>
    <row r="7844" spans="1:4" x14ac:dyDescent="0.35">
      <c r="A7844" s="165" t="s">
        <v>146</v>
      </c>
      <c r="B7844" s="165"/>
      <c r="C7844" s="166">
        <v>45863</v>
      </c>
      <c r="D7844">
        <v>2451.4209722392147</v>
      </c>
    </row>
    <row r="7845" spans="1:4" x14ac:dyDescent="0.35">
      <c r="A7845" s="165" t="s">
        <v>146</v>
      </c>
      <c r="B7845" s="165"/>
      <c r="C7845" s="166">
        <v>45894</v>
      </c>
      <c r="D7845">
        <v>3206.0519448707596</v>
      </c>
    </row>
    <row r="7846" spans="1:4" x14ac:dyDescent="0.35">
      <c r="A7846" s="165" t="s">
        <v>146</v>
      </c>
      <c r="B7846" s="165"/>
      <c r="C7846" s="166">
        <v>45925</v>
      </c>
      <c r="D7846">
        <v>2985.0388868511027</v>
      </c>
    </row>
    <row r="7847" spans="1:4" x14ac:dyDescent="0.35">
      <c r="A7847" s="165" t="s">
        <v>146</v>
      </c>
      <c r="B7847" s="165"/>
      <c r="C7847" s="166">
        <v>45955</v>
      </c>
      <c r="D7847">
        <v>2913.3695715800222</v>
      </c>
    </row>
    <row r="7848" spans="1:4" x14ac:dyDescent="0.35">
      <c r="A7848" s="165" t="s">
        <v>146</v>
      </c>
      <c r="B7848" s="165"/>
      <c r="C7848" s="166">
        <v>45986</v>
      </c>
      <c r="D7848">
        <v>3076.2743442496985</v>
      </c>
    </row>
    <row r="7849" spans="1:4" x14ac:dyDescent="0.35">
      <c r="A7849" s="165" t="s">
        <v>146</v>
      </c>
      <c r="B7849" s="165"/>
      <c r="C7849" s="166">
        <v>46016</v>
      </c>
      <c r="D7849">
        <v>2213.2333445338472</v>
      </c>
    </row>
    <row r="7850" spans="1:4" x14ac:dyDescent="0.35">
      <c r="A7850" s="165" t="s">
        <v>146</v>
      </c>
      <c r="B7850" s="165"/>
      <c r="C7850" s="166">
        <v>45683</v>
      </c>
      <c r="D7850">
        <v>3670.2451665395006</v>
      </c>
    </row>
    <row r="7851" spans="1:4" x14ac:dyDescent="0.35">
      <c r="A7851" s="165" t="s">
        <v>146</v>
      </c>
      <c r="B7851" s="165"/>
      <c r="C7851" s="166">
        <v>45714</v>
      </c>
      <c r="D7851">
        <v>3700.2953380519457</v>
      </c>
    </row>
    <row r="7852" spans="1:4" x14ac:dyDescent="0.35">
      <c r="A7852" s="165" t="s">
        <v>146</v>
      </c>
      <c r="B7852" s="165"/>
      <c r="C7852" s="166">
        <v>45742</v>
      </c>
      <c r="D7852">
        <v>3802.9369373642085</v>
      </c>
    </row>
    <row r="7853" spans="1:4" x14ac:dyDescent="0.35">
      <c r="A7853" s="165" t="s">
        <v>146</v>
      </c>
      <c r="B7853" s="165"/>
      <c r="C7853" s="166">
        <v>45773</v>
      </c>
      <c r="D7853">
        <v>4097.0536809923888</v>
      </c>
    </row>
    <row r="7854" spans="1:4" x14ac:dyDescent="0.35">
      <c r="A7854" s="165" t="s">
        <v>146</v>
      </c>
      <c r="B7854" s="165"/>
      <c r="C7854" s="166">
        <v>45803</v>
      </c>
      <c r="D7854">
        <v>3555.1420946030721</v>
      </c>
    </row>
    <row r="7855" spans="1:4" x14ac:dyDescent="0.35">
      <c r="A7855" s="165" t="s">
        <v>146</v>
      </c>
      <c r="B7855" s="165"/>
      <c r="C7855" s="166">
        <v>45834</v>
      </c>
      <c r="D7855">
        <v>3088.202581423111</v>
      </c>
    </row>
    <row r="7856" spans="1:4" x14ac:dyDescent="0.35">
      <c r="A7856" s="165" t="s">
        <v>146</v>
      </c>
      <c r="B7856" s="165"/>
      <c r="C7856" s="166">
        <v>45864</v>
      </c>
      <c r="D7856">
        <v>5357.8083187509001</v>
      </c>
    </row>
    <row r="7857" spans="1:4" x14ac:dyDescent="0.35">
      <c r="A7857" s="165" t="s">
        <v>146</v>
      </c>
      <c r="B7857" s="165"/>
      <c r="C7857" s="166">
        <v>45895</v>
      </c>
      <c r="D7857">
        <v>6463.5362253436733</v>
      </c>
    </row>
    <row r="7858" spans="1:4" x14ac:dyDescent="0.35">
      <c r="A7858" s="165" t="s">
        <v>146</v>
      </c>
      <c r="B7858" s="165"/>
      <c r="C7858" s="166">
        <v>45926</v>
      </c>
      <c r="D7858">
        <v>3617.0782526085181</v>
      </c>
    </row>
    <row r="7859" spans="1:4" x14ac:dyDescent="0.35">
      <c r="A7859" s="165" t="s">
        <v>146</v>
      </c>
      <c r="B7859" s="165"/>
      <c r="C7859" s="166">
        <v>45956</v>
      </c>
      <c r="D7859">
        <v>4607.0106946683445</v>
      </c>
    </row>
    <row r="7860" spans="1:4" x14ac:dyDescent="0.35">
      <c r="A7860" s="165" t="s">
        <v>146</v>
      </c>
      <c r="B7860" s="165"/>
      <c r="C7860" s="166">
        <v>45987</v>
      </c>
      <c r="D7860">
        <v>5046.5186439170002</v>
      </c>
    </row>
    <row r="7861" spans="1:4" x14ac:dyDescent="0.35">
      <c r="A7861" s="165" t="s">
        <v>146</v>
      </c>
      <c r="B7861" s="165"/>
      <c r="C7861" s="166">
        <v>46017</v>
      </c>
      <c r="D7861">
        <v>3746.2264935443568</v>
      </c>
    </row>
    <row r="7862" spans="1:4" x14ac:dyDescent="0.35">
      <c r="A7862" s="165" t="s">
        <v>146</v>
      </c>
      <c r="B7862" s="165"/>
      <c r="C7862" s="166">
        <v>45684</v>
      </c>
      <c r="D7862">
        <v>5075.0372994929394</v>
      </c>
    </row>
    <row r="7863" spans="1:4" x14ac:dyDescent="0.35">
      <c r="A7863" s="165" t="s">
        <v>146</v>
      </c>
      <c r="B7863" s="165"/>
      <c r="C7863" s="166">
        <v>45715</v>
      </c>
      <c r="D7863">
        <v>5119.0123151419439</v>
      </c>
    </row>
    <row r="7864" spans="1:4" x14ac:dyDescent="0.35">
      <c r="A7864" s="165" t="s">
        <v>146</v>
      </c>
      <c r="B7864" s="165"/>
      <c r="C7864" s="166">
        <v>45743</v>
      </c>
      <c r="D7864">
        <v>5232.0275688359006</v>
      </c>
    </row>
    <row r="7865" spans="1:4" x14ac:dyDescent="0.35">
      <c r="A7865" s="165" t="s">
        <v>146</v>
      </c>
      <c r="B7865" s="165"/>
      <c r="C7865" s="166">
        <v>45774</v>
      </c>
      <c r="D7865">
        <v>5619.019564037596</v>
      </c>
    </row>
    <row r="7866" spans="1:4" x14ac:dyDescent="0.35">
      <c r="A7866" s="165" t="s">
        <v>146</v>
      </c>
      <c r="B7866" s="165"/>
      <c r="C7866" s="166">
        <v>45804</v>
      </c>
      <c r="D7866">
        <v>4217.0652015951337</v>
      </c>
    </row>
    <row r="7867" spans="1:4" x14ac:dyDescent="0.35">
      <c r="A7867" s="165" t="s">
        <v>146</v>
      </c>
      <c r="B7867" s="165"/>
      <c r="C7867" s="166">
        <v>45835</v>
      </c>
      <c r="D7867">
        <v>3623.1132161517021</v>
      </c>
    </row>
    <row r="7868" spans="1:4" x14ac:dyDescent="0.35">
      <c r="A7868" s="165" t="s">
        <v>146</v>
      </c>
      <c r="B7868" s="165"/>
      <c r="C7868" s="166">
        <v>45865</v>
      </c>
      <c r="D7868">
        <v>6213.3204926446315</v>
      </c>
    </row>
    <row r="7869" spans="1:4" x14ac:dyDescent="0.35">
      <c r="A7869" s="165" t="s">
        <v>146</v>
      </c>
      <c r="B7869" s="165"/>
      <c r="C7869" s="166">
        <v>45896</v>
      </c>
      <c r="D7869">
        <v>7465.5327858979381</v>
      </c>
    </row>
    <row r="7870" spans="1:4" x14ac:dyDescent="0.35">
      <c r="A7870" s="165" t="s">
        <v>146</v>
      </c>
      <c r="B7870" s="165"/>
      <c r="C7870" s="166">
        <v>45927</v>
      </c>
      <c r="D7870">
        <v>4382.4856215701266</v>
      </c>
    </row>
    <row r="7871" spans="1:4" x14ac:dyDescent="0.35">
      <c r="A7871" s="165" t="s">
        <v>146</v>
      </c>
      <c r="B7871" s="165"/>
      <c r="C7871" s="166">
        <v>45957</v>
      </c>
      <c r="D7871">
        <v>5281.1814635589535</v>
      </c>
    </row>
    <row r="7872" spans="1:4" x14ac:dyDescent="0.35">
      <c r="A7872" s="165" t="s">
        <v>146</v>
      </c>
      <c r="B7872" s="165"/>
      <c r="C7872" s="166">
        <v>45988</v>
      </c>
      <c r="D7872">
        <v>5768.4766032366706</v>
      </c>
    </row>
    <row r="7873" spans="1:4" x14ac:dyDescent="0.35">
      <c r="A7873" s="165" t="s">
        <v>146</v>
      </c>
      <c r="B7873" s="165"/>
      <c r="C7873" s="166">
        <v>46018</v>
      </c>
      <c r="D7873">
        <v>4376.6054904034909</v>
      </c>
    </row>
    <row r="7874" spans="1:4" x14ac:dyDescent="0.35">
      <c r="A7874" s="165" t="s">
        <v>147</v>
      </c>
      <c r="B7874" s="165"/>
      <c r="C7874" s="166">
        <v>45677</v>
      </c>
      <c r="D7874">
        <v>7334.91</v>
      </c>
    </row>
    <row r="7875" spans="1:4" x14ac:dyDescent="0.35">
      <c r="A7875" s="165" t="s">
        <v>147</v>
      </c>
      <c r="B7875" s="165"/>
      <c r="C7875" s="166">
        <v>45708</v>
      </c>
      <c r="D7875">
        <v>8707.18</v>
      </c>
    </row>
    <row r="7876" spans="1:4" x14ac:dyDescent="0.35">
      <c r="A7876" s="165" t="s">
        <v>147</v>
      </c>
      <c r="B7876" s="165"/>
      <c r="C7876" s="166">
        <v>45736</v>
      </c>
      <c r="D7876">
        <v>3584.34</v>
      </c>
    </row>
    <row r="7877" spans="1:4" x14ac:dyDescent="0.35">
      <c r="A7877" s="165" t="s">
        <v>147</v>
      </c>
      <c r="B7877" s="165"/>
      <c r="C7877" s="166">
        <v>45767</v>
      </c>
      <c r="D7877">
        <v>0</v>
      </c>
    </row>
    <row r="7878" spans="1:4" x14ac:dyDescent="0.35">
      <c r="A7878" s="165" t="s">
        <v>147</v>
      </c>
      <c r="B7878" s="165"/>
      <c r="C7878" s="166">
        <v>45797</v>
      </c>
      <c r="D7878">
        <v>0</v>
      </c>
    </row>
    <row r="7879" spans="1:4" x14ac:dyDescent="0.35">
      <c r="A7879" s="165" t="s">
        <v>147</v>
      </c>
      <c r="B7879" s="165"/>
      <c r="C7879" s="166">
        <v>45828</v>
      </c>
      <c r="D7879">
        <v>0</v>
      </c>
    </row>
    <row r="7880" spans="1:4" x14ac:dyDescent="0.35">
      <c r="A7880" s="165" t="s">
        <v>147</v>
      </c>
      <c r="B7880" s="165"/>
      <c r="C7880" s="166">
        <v>45858</v>
      </c>
      <c r="D7880">
        <v>14</v>
      </c>
    </row>
    <row r="7881" spans="1:4" x14ac:dyDescent="0.35">
      <c r="A7881" s="165" t="s">
        <v>147</v>
      </c>
      <c r="B7881" s="165"/>
      <c r="C7881" s="166">
        <v>45889</v>
      </c>
      <c r="D7881">
        <v>631.25</v>
      </c>
    </row>
    <row r="7882" spans="1:4" x14ac:dyDescent="0.35">
      <c r="A7882" s="165" t="s">
        <v>147</v>
      </c>
      <c r="B7882" s="165"/>
      <c r="C7882" s="166">
        <v>45920</v>
      </c>
      <c r="D7882">
        <v>1559.92</v>
      </c>
    </row>
    <row r="7883" spans="1:4" x14ac:dyDescent="0.35">
      <c r="A7883" s="165" t="s">
        <v>147</v>
      </c>
      <c r="B7883" s="165"/>
      <c r="C7883" s="166">
        <v>45950</v>
      </c>
      <c r="D7883">
        <v>2029.17</v>
      </c>
    </row>
    <row r="7884" spans="1:4" x14ac:dyDescent="0.35">
      <c r="A7884" s="165" t="s">
        <v>147</v>
      </c>
      <c r="B7884" s="165"/>
      <c r="C7884" s="166">
        <v>45981</v>
      </c>
      <c r="D7884">
        <v>2535.66</v>
      </c>
    </row>
    <row r="7885" spans="1:4" x14ac:dyDescent="0.35">
      <c r="A7885" s="165" t="s">
        <v>147</v>
      </c>
      <c r="B7885" s="165"/>
      <c r="C7885" s="166">
        <v>46011</v>
      </c>
      <c r="D7885">
        <v>2565.16</v>
      </c>
    </row>
    <row r="7886" spans="1:4" x14ac:dyDescent="0.35">
      <c r="A7886" s="165" t="s">
        <v>147</v>
      </c>
      <c r="B7886" s="165"/>
      <c r="C7886" s="166">
        <v>45678</v>
      </c>
      <c r="D7886">
        <v>70.5</v>
      </c>
    </row>
    <row r="7887" spans="1:4" x14ac:dyDescent="0.35">
      <c r="A7887" s="165" t="s">
        <v>147</v>
      </c>
      <c r="B7887" s="165"/>
      <c r="C7887" s="166">
        <v>45709</v>
      </c>
      <c r="D7887">
        <v>2373</v>
      </c>
    </row>
    <row r="7888" spans="1:4" x14ac:dyDescent="0.35">
      <c r="A7888" s="165" t="s">
        <v>147</v>
      </c>
      <c r="B7888" s="165"/>
      <c r="C7888" s="166">
        <v>45737</v>
      </c>
      <c r="D7888">
        <v>2474.48</v>
      </c>
    </row>
    <row r="7889" spans="1:4" x14ac:dyDescent="0.35">
      <c r="A7889" s="165" t="s">
        <v>147</v>
      </c>
      <c r="B7889" s="165"/>
      <c r="C7889" s="166">
        <v>45768</v>
      </c>
      <c r="D7889">
        <v>2542.5</v>
      </c>
    </row>
    <row r="7890" spans="1:4" x14ac:dyDescent="0.35">
      <c r="A7890" s="165" t="s">
        <v>147</v>
      </c>
      <c r="B7890" s="165"/>
      <c r="C7890" s="166">
        <v>45798</v>
      </c>
      <c r="D7890">
        <v>2127.91</v>
      </c>
    </row>
    <row r="7891" spans="1:4" x14ac:dyDescent="0.35">
      <c r="A7891" s="165" t="s">
        <v>147</v>
      </c>
      <c r="B7891" s="165"/>
      <c r="C7891" s="166">
        <v>45829</v>
      </c>
      <c r="D7891">
        <v>2859.51</v>
      </c>
    </row>
    <row r="7892" spans="1:4" x14ac:dyDescent="0.35">
      <c r="A7892" s="165" t="s">
        <v>147</v>
      </c>
      <c r="B7892" s="165"/>
      <c r="C7892" s="166">
        <v>45859</v>
      </c>
      <c r="D7892">
        <v>4741.33</v>
      </c>
    </row>
    <row r="7893" spans="1:4" x14ac:dyDescent="0.35">
      <c r="A7893" s="165" t="s">
        <v>147</v>
      </c>
      <c r="B7893" s="165"/>
      <c r="C7893" s="166">
        <v>45890</v>
      </c>
      <c r="D7893">
        <v>6685.67</v>
      </c>
    </row>
    <row r="7894" spans="1:4" x14ac:dyDescent="0.35">
      <c r="A7894" s="165" t="s">
        <v>147</v>
      </c>
      <c r="B7894" s="165"/>
      <c r="C7894" s="166">
        <v>45921</v>
      </c>
      <c r="D7894">
        <v>4732</v>
      </c>
    </row>
    <row r="7895" spans="1:4" x14ac:dyDescent="0.35">
      <c r="A7895" s="165" t="s">
        <v>147</v>
      </c>
      <c r="B7895" s="165"/>
      <c r="C7895" s="166">
        <v>45951</v>
      </c>
      <c r="D7895">
        <v>4906</v>
      </c>
    </row>
    <row r="7896" spans="1:4" x14ac:dyDescent="0.35">
      <c r="A7896" s="165" t="s">
        <v>147</v>
      </c>
      <c r="B7896" s="165"/>
      <c r="C7896" s="166">
        <v>45991</v>
      </c>
      <c r="D7896">
        <v>5463.79</v>
      </c>
    </row>
    <row r="7897" spans="1:4" x14ac:dyDescent="0.35">
      <c r="A7897" s="165" t="s">
        <v>147</v>
      </c>
      <c r="B7897" s="165"/>
      <c r="C7897" s="166">
        <v>46022</v>
      </c>
      <c r="D7897">
        <v>4675.34</v>
      </c>
    </row>
    <row r="7898" spans="1:4" x14ac:dyDescent="0.35">
      <c r="A7898" s="165" t="s">
        <v>147</v>
      </c>
      <c r="B7898" s="165"/>
      <c r="C7898" s="166">
        <v>45679</v>
      </c>
      <c r="D7898">
        <v>3174.99</v>
      </c>
    </row>
    <row r="7899" spans="1:4" x14ac:dyDescent="0.35">
      <c r="A7899" s="165" t="s">
        <v>147</v>
      </c>
      <c r="B7899" s="165"/>
      <c r="C7899" s="166">
        <v>45710</v>
      </c>
      <c r="D7899">
        <v>3374.07</v>
      </c>
    </row>
    <row r="7900" spans="1:4" x14ac:dyDescent="0.35">
      <c r="A7900" s="165" t="s">
        <v>147</v>
      </c>
      <c r="B7900" s="165"/>
      <c r="C7900" s="166">
        <v>45738</v>
      </c>
      <c r="D7900">
        <v>3979</v>
      </c>
    </row>
    <row r="7901" spans="1:4" x14ac:dyDescent="0.35">
      <c r="A7901" s="165" t="s">
        <v>147</v>
      </c>
      <c r="B7901" s="165"/>
      <c r="C7901" s="166">
        <v>45769</v>
      </c>
      <c r="D7901">
        <v>3142.99</v>
      </c>
    </row>
    <row r="7902" spans="1:4" x14ac:dyDescent="0.35">
      <c r="A7902" s="165" t="s">
        <v>147</v>
      </c>
      <c r="B7902" s="165"/>
      <c r="C7902" s="166">
        <v>45799</v>
      </c>
      <c r="D7902">
        <v>3252</v>
      </c>
    </row>
    <row r="7903" spans="1:4" x14ac:dyDescent="0.35">
      <c r="A7903" s="165" t="s">
        <v>147</v>
      </c>
      <c r="B7903" s="165"/>
      <c r="C7903" s="166">
        <v>45830</v>
      </c>
      <c r="D7903">
        <v>3508</v>
      </c>
    </row>
    <row r="7904" spans="1:4" x14ac:dyDescent="0.35">
      <c r="A7904" s="165" t="s">
        <v>147</v>
      </c>
      <c r="B7904" s="165"/>
      <c r="C7904" s="166">
        <v>45860</v>
      </c>
      <c r="D7904">
        <v>4317</v>
      </c>
    </row>
    <row r="7905" spans="1:4" x14ac:dyDescent="0.35">
      <c r="A7905" s="165" t="s">
        <v>147</v>
      </c>
      <c r="B7905" s="165"/>
      <c r="C7905" s="166">
        <v>45891</v>
      </c>
      <c r="D7905">
        <v>5252</v>
      </c>
    </row>
    <row r="7906" spans="1:4" x14ac:dyDescent="0.35">
      <c r="A7906" s="165" t="s">
        <v>147</v>
      </c>
      <c r="B7906" s="165"/>
      <c r="C7906" s="166">
        <v>45922</v>
      </c>
      <c r="D7906">
        <v>4094</v>
      </c>
    </row>
    <row r="7907" spans="1:4" x14ac:dyDescent="0.35">
      <c r="A7907" s="165" t="s">
        <v>147</v>
      </c>
      <c r="B7907" s="165"/>
      <c r="C7907" s="166">
        <v>45952</v>
      </c>
      <c r="D7907">
        <v>4141</v>
      </c>
    </row>
    <row r="7908" spans="1:4" x14ac:dyDescent="0.35">
      <c r="A7908" s="165" t="s">
        <v>147</v>
      </c>
      <c r="B7908" s="165"/>
      <c r="C7908" s="166">
        <v>45983</v>
      </c>
      <c r="D7908">
        <v>4397</v>
      </c>
    </row>
    <row r="7909" spans="1:4" x14ac:dyDescent="0.35">
      <c r="A7909" s="165" t="s">
        <v>147</v>
      </c>
      <c r="B7909" s="165"/>
      <c r="C7909" s="166">
        <v>46013</v>
      </c>
      <c r="D7909">
        <v>3735</v>
      </c>
    </row>
    <row r="7910" spans="1:4" x14ac:dyDescent="0.35">
      <c r="A7910" s="165" t="s">
        <v>147</v>
      </c>
      <c r="B7910" s="165"/>
      <c r="C7910" s="166">
        <v>45680</v>
      </c>
      <c r="D7910">
        <v>4128</v>
      </c>
    </row>
    <row r="7911" spans="1:4" x14ac:dyDescent="0.35">
      <c r="A7911" s="165" t="s">
        <v>147</v>
      </c>
      <c r="B7911" s="165"/>
      <c r="C7911" s="166">
        <v>45711</v>
      </c>
      <c r="D7911">
        <v>4095</v>
      </c>
    </row>
    <row r="7912" spans="1:4" x14ac:dyDescent="0.35">
      <c r="A7912" s="165" t="s">
        <v>147</v>
      </c>
      <c r="B7912" s="165"/>
      <c r="C7912" s="166">
        <v>45739</v>
      </c>
      <c r="D7912">
        <v>5368</v>
      </c>
    </row>
    <row r="7913" spans="1:4" x14ac:dyDescent="0.35">
      <c r="A7913" s="165" t="s">
        <v>147</v>
      </c>
      <c r="B7913" s="165"/>
      <c r="C7913" s="166">
        <v>45770</v>
      </c>
      <c r="D7913">
        <v>4427</v>
      </c>
    </row>
    <row r="7914" spans="1:4" x14ac:dyDescent="0.35">
      <c r="A7914" s="165" t="s">
        <v>147</v>
      </c>
      <c r="B7914" s="165"/>
      <c r="C7914" s="166">
        <v>45800</v>
      </c>
      <c r="D7914">
        <v>6240</v>
      </c>
    </row>
    <row r="7915" spans="1:4" x14ac:dyDescent="0.35">
      <c r="A7915" s="165" t="s">
        <v>147</v>
      </c>
      <c r="B7915" s="165"/>
      <c r="C7915" s="166">
        <v>45831</v>
      </c>
      <c r="D7915">
        <v>6342</v>
      </c>
    </row>
    <row r="7916" spans="1:4" x14ac:dyDescent="0.35">
      <c r="A7916" s="165" t="s">
        <v>147</v>
      </c>
      <c r="B7916" s="165"/>
      <c r="C7916" s="166">
        <v>45861</v>
      </c>
      <c r="D7916">
        <v>7692</v>
      </c>
    </row>
    <row r="7917" spans="1:4" x14ac:dyDescent="0.35">
      <c r="A7917" s="165" t="s">
        <v>147</v>
      </c>
      <c r="B7917" s="165"/>
      <c r="C7917" s="166">
        <v>45892</v>
      </c>
      <c r="D7917">
        <v>10305</v>
      </c>
    </row>
    <row r="7918" spans="1:4" x14ac:dyDescent="0.35">
      <c r="A7918" s="165" t="s">
        <v>147</v>
      </c>
      <c r="B7918" s="165"/>
      <c r="C7918" s="166">
        <v>45923</v>
      </c>
      <c r="D7918">
        <v>6956</v>
      </c>
    </row>
    <row r="7919" spans="1:4" x14ac:dyDescent="0.35">
      <c r="A7919" s="165" t="s">
        <v>147</v>
      </c>
      <c r="B7919" s="165"/>
      <c r="C7919" s="166">
        <v>45953</v>
      </c>
      <c r="D7919">
        <v>7230</v>
      </c>
    </row>
    <row r="7920" spans="1:4" x14ac:dyDescent="0.35">
      <c r="A7920" s="165" t="s">
        <v>147</v>
      </c>
      <c r="B7920" s="165"/>
      <c r="C7920" s="166">
        <v>45984</v>
      </c>
      <c r="D7920">
        <v>7870</v>
      </c>
    </row>
    <row r="7921" spans="1:4" x14ac:dyDescent="0.35">
      <c r="A7921" s="165" t="s">
        <v>147</v>
      </c>
      <c r="B7921" s="165"/>
      <c r="C7921" s="166">
        <v>46014</v>
      </c>
      <c r="D7921">
        <v>6792</v>
      </c>
    </row>
    <row r="7922" spans="1:4" x14ac:dyDescent="0.35">
      <c r="A7922" s="165" t="s">
        <v>147</v>
      </c>
      <c r="B7922" s="165"/>
      <c r="C7922" s="166">
        <v>45681</v>
      </c>
      <c r="D7922">
        <v>7851</v>
      </c>
    </row>
    <row r="7923" spans="1:4" x14ac:dyDescent="0.35">
      <c r="A7923" s="165" t="s">
        <v>147</v>
      </c>
      <c r="B7923" s="165"/>
      <c r="C7923" s="166">
        <v>45712</v>
      </c>
      <c r="D7923">
        <v>7929</v>
      </c>
    </row>
    <row r="7924" spans="1:4" x14ac:dyDescent="0.35">
      <c r="A7924" s="165" t="s">
        <v>147</v>
      </c>
      <c r="B7924" s="165"/>
      <c r="C7924" s="166">
        <v>45740</v>
      </c>
      <c r="D7924">
        <v>8277</v>
      </c>
    </row>
    <row r="7925" spans="1:4" x14ac:dyDescent="0.35">
      <c r="A7925" s="165" t="s">
        <v>147</v>
      </c>
      <c r="B7925" s="165"/>
      <c r="C7925" s="166">
        <v>45771</v>
      </c>
      <c r="D7925">
        <v>8934.9500000000007</v>
      </c>
    </row>
    <row r="7926" spans="1:4" x14ac:dyDescent="0.35">
      <c r="A7926" s="165" t="s">
        <v>147</v>
      </c>
      <c r="B7926" s="165"/>
      <c r="C7926" s="166">
        <v>45801</v>
      </c>
      <c r="D7926">
        <v>7421</v>
      </c>
    </row>
    <row r="7927" spans="1:4" x14ac:dyDescent="0.35">
      <c r="A7927" s="165" t="s">
        <v>147</v>
      </c>
      <c r="B7927" s="165"/>
      <c r="C7927" s="166">
        <v>45832</v>
      </c>
      <c r="D7927">
        <v>7173.75</v>
      </c>
    </row>
    <row r="7928" spans="1:4" x14ac:dyDescent="0.35">
      <c r="A7928" s="165" t="s">
        <v>147</v>
      </c>
      <c r="B7928" s="165"/>
      <c r="C7928" s="166">
        <v>45862</v>
      </c>
      <c r="D7928">
        <v>10176.790000000001</v>
      </c>
    </row>
    <row r="7929" spans="1:4" x14ac:dyDescent="0.35">
      <c r="A7929" s="165" t="s">
        <v>147</v>
      </c>
      <c r="B7929" s="165"/>
      <c r="C7929" s="166">
        <v>45893</v>
      </c>
      <c r="D7929">
        <v>12310.62</v>
      </c>
    </row>
    <row r="7930" spans="1:4" x14ac:dyDescent="0.35">
      <c r="A7930" s="165" t="s">
        <v>147</v>
      </c>
      <c r="B7930" s="165"/>
      <c r="C7930" s="166">
        <v>45924</v>
      </c>
      <c r="D7930">
        <v>6980</v>
      </c>
    </row>
    <row r="7931" spans="1:4" x14ac:dyDescent="0.35">
      <c r="A7931" s="165" t="s">
        <v>147</v>
      </c>
      <c r="B7931" s="165"/>
      <c r="C7931" s="166">
        <v>45954</v>
      </c>
      <c r="D7931">
        <v>8969</v>
      </c>
    </row>
    <row r="7932" spans="1:4" x14ac:dyDescent="0.35">
      <c r="A7932" s="165" t="s">
        <v>147</v>
      </c>
      <c r="B7932" s="165"/>
      <c r="C7932" s="166">
        <v>45985</v>
      </c>
      <c r="D7932">
        <v>8712.25</v>
      </c>
    </row>
    <row r="7933" spans="1:4" x14ac:dyDescent="0.35">
      <c r="A7933" s="165" t="s">
        <v>147</v>
      </c>
      <c r="B7933" s="165"/>
      <c r="C7933" s="166">
        <v>46015</v>
      </c>
      <c r="D7933">
        <v>6871.57</v>
      </c>
    </row>
    <row r="7934" spans="1:4" x14ac:dyDescent="0.35">
      <c r="A7934" s="165" t="s">
        <v>147</v>
      </c>
      <c r="B7934" s="165"/>
      <c r="C7934" s="166">
        <v>45682</v>
      </c>
      <c r="D7934">
        <v>10062.790000000001</v>
      </c>
    </row>
    <row r="7935" spans="1:4" x14ac:dyDescent="0.35">
      <c r="A7935" s="165" t="s">
        <v>147</v>
      </c>
      <c r="B7935" s="165"/>
      <c r="C7935" s="166">
        <v>45713</v>
      </c>
      <c r="D7935">
        <v>8495</v>
      </c>
    </row>
    <row r="7936" spans="1:4" x14ac:dyDescent="0.35">
      <c r="A7936" s="165" t="s">
        <v>147</v>
      </c>
      <c r="B7936" s="165"/>
      <c r="C7936" s="166">
        <v>45741</v>
      </c>
      <c r="D7936">
        <v>11084.11</v>
      </c>
    </row>
    <row r="7937" spans="1:4" x14ac:dyDescent="0.35">
      <c r="A7937" s="165" t="s">
        <v>147</v>
      </c>
      <c r="B7937" s="165"/>
      <c r="C7937" s="166">
        <v>45772</v>
      </c>
      <c r="D7937">
        <v>8648</v>
      </c>
    </row>
    <row r="7938" spans="1:4" x14ac:dyDescent="0.35">
      <c r="A7938" s="165" t="s">
        <v>147</v>
      </c>
      <c r="B7938" s="165"/>
      <c r="C7938" s="166">
        <v>45802</v>
      </c>
      <c r="D7938">
        <v>8687.12537828725</v>
      </c>
    </row>
    <row r="7939" spans="1:4" x14ac:dyDescent="0.35">
      <c r="A7939" s="165" t="s">
        <v>147</v>
      </c>
      <c r="B7939" s="165"/>
      <c r="C7939" s="166">
        <v>45833</v>
      </c>
      <c r="D7939">
        <v>7990.3200211499779</v>
      </c>
    </row>
    <row r="7940" spans="1:4" x14ac:dyDescent="0.35">
      <c r="A7940" s="165" t="s">
        <v>147</v>
      </c>
      <c r="B7940" s="165"/>
      <c r="C7940" s="166">
        <v>45863</v>
      </c>
      <c r="D7940">
        <v>9805.6838889568589</v>
      </c>
    </row>
    <row r="7941" spans="1:4" x14ac:dyDescent="0.35">
      <c r="A7941" s="165" t="s">
        <v>147</v>
      </c>
      <c r="B7941" s="165"/>
      <c r="C7941" s="166">
        <v>45894</v>
      </c>
      <c r="D7941">
        <v>12824.207779483038</v>
      </c>
    </row>
    <row r="7942" spans="1:4" x14ac:dyDescent="0.35">
      <c r="A7942" s="165" t="s">
        <v>147</v>
      </c>
      <c r="B7942" s="165"/>
      <c r="C7942" s="166">
        <v>45925</v>
      </c>
      <c r="D7942">
        <v>8955.1166605533072</v>
      </c>
    </row>
    <row r="7943" spans="1:4" x14ac:dyDescent="0.35">
      <c r="A7943" s="165" t="s">
        <v>147</v>
      </c>
      <c r="B7943" s="165"/>
      <c r="C7943" s="166">
        <v>45955</v>
      </c>
      <c r="D7943">
        <v>8740.1087147400667</v>
      </c>
    </row>
    <row r="7944" spans="1:4" x14ac:dyDescent="0.35">
      <c r="A7944" s="165" t="s">
        <v>147</v>
      </c>
      <c r="B7944" s="165"/>
      <c r="C7944" s="166">
        <v>45986</v>
      </c>
      <c r="D7944">
        <v>9228.8230327490965</v>
      </c>
    </row>
    <row r="7945" spans="1:4" x14ac:dyDescent="0.35">
      <c r="A7945" s="165" t="s">
        <v>147</v>
      </c>
      <c r="B7945" s="165"/>
      <c r="C7945" s="166">
        <v>46016</v>
      </c>
      <c r="D7945">
        <v>6639.7000336015417</v>
      </c>
    </row>
    <row r="7946" spans="1:4" x14ac:dyDescent="0.35">
      <c r="A7946" s="165" t="s">
        <v>147</v>
      </c>
      <c r="B7946" s="165"/>
      <c r="C7946" s="166">
        <v>45683</v>
      </c>
      <c r="D7946">
        <v>11010.735499618502</v>
      </c>
    </row>
    <row r="7947" spans="1:4" x14ac:dyDescent="0.35">
      <c r="A7947" s="165" t="s">
        <v>147</v>
      </c>
      <c r="B7947" s="165"/>
      <c r="C7947" s="166">
        <v>45714</v>
      </c>
      <c r="D7947">
        <v>11100.886014155836</v>
      </c>
    </row>
    <row r="7948" spans="1:4" x14ac:dyDescent="0.35">
      <c r="A7948" s="165" t="s">
        <v>147</v>
      </c>
      <c r="B7948" s="165"/>
      <c r="C7948" s="166">
        <v>45742</v>
      </c>
      <c r="D7948">
        <v>11408.810812092626</v>
      </c>
    </row>
    <row r="7949" spans="1:4" x14ac:dyDescent="0.35">
      <c r="A7949" s="165" t="s">
        <v>147</v>
      </c>
      <c r="B7949" s="165"/>
      <c r="C7949" s="166">
        <v>45773</v>
      </c>
      <c r="D7949">
        <v>12291.161042977166</v>
      </c>
    </row>
    <row r="7950" spans="1:4" x14ac:dyDescent="0.35">
      <c r="A7950" s="165" t="s">
        <v>147</v>
      </c>
      <c r="B7950" s="165"/>
      <c r="C7950" s="166">
        <v>45803</v>
      </c>
      <c r="D7950">
        <v>8295.3315540738349</v>
      </c>
    </row>
    <row r="7951" spans="1:4" x14ac:dyDescent="0.35">
      <c r="A7951" s="165" t="s">
        <v>147</v>
      </c>
      <c r="B7951" s="165"/>
      <c r="C7951" s="166">
        <v>45834</v>
      </c>
      <c r="D7951">
        <v>7205.8060233205915</v>
      </c>
    </row>
    <row r="7952" spans="1:4" x14ac:dyDescent="0.35">
      <c r="A7952" s="165" t="s">
        <v>147</v>
      </c>
      <c r="B7952" s="165"/>
      <c r="C7952" s="166">
        <v>45864</v>
      </c>
      <c r="D7952">
        <v>12501.5527437521</v>
      </c>
    </row>
    <row r="7953" spans="1:4" x14ac:dyDescent="0.35">
      <c r="A7953" s="165" t="s">
        <v>147</v>
      </c>
      <c r="B7953" s="165"/>
      <c r="C7953" s="166">
        <v>45895</v>
      </c>
      <c r="D7953">
        <v>15081.584525801905</v>
      </c>
    </row>
    <row r="7954" spans="1:4" x14ac:dyDescent="0.35">
      <c r="A7954" s="165" t="s">
        <v>147</v>
      </c>
      <c r="B7954" s="165"/>
      <c r="C7954" s="166">
        <v>45926</v>
      </c>
      <c r="D7954">
        <v>8439.8492560865416</v>
      </c>
    </row>
    <row r="7955" spans="1:4" x14ac:dyDescent="0.35">
      <c r="A7955" s="165" t="s">
        <v>147</v>
      </c>
      <c r="B7955" s="165"/>
      <c r="C7955" s="166">
        <v>45956</v>
      </c>
      <c r="D7955">
        <v>10749.691620892803</v>
      </c>
    </row>
    <row r="7956" spans="1:4" x14ac:dyDescent="0.35">
      <c r="A7956" s="165" t="s">
        <v>147</v>
      </c>
      <c r="B7956" s="165"/>
      <c r="C7956" s="166">
        <v>45987</v>
      </c>
      <c r="D7956">
        <v>11775.210169139666</v>
      </c>
    </row>
    <row r="7957" spans="1:4" x14ac:dyDescent="0.35">
      <c r="A7957" s="165" t="s">
        <v>147</v>
      </c>
      <c r="B7957" s="165"/>
      <c r="C7957" s="166">
        <v>46017</v>
      </c>
      <c r="D7957">
        <v>8741.1951516034987</v>
      </c>
    </row>
    <row r="7958" spans="1:4" x14ac:dyDescent="0.35">
      <c r="A7958" s="165" t="s">
        <v>147</v>
      </c>
      <c r="B7958" s="165"/>
      <c r="C7958" s="166">
        <v>45684</v>
      </c>
      <c r="D7958">
        <v>11841.753698816859</v>
      </c>
    </row>
    <row r="7959" spans="1:4" x14ac:dyDescent="0.35">
      <c r="A7959" s="165" t="s">
        <v>147</v>
      </c>
      <c r="B7959" s="165"/>
      <c r="C7959" s="166">
        <v>45715</v>
      </c>
      <c r="D7959">
        <v>11944.362068664535</v>
      </c>
    </row>
    <row r="7960" spans="1:4" x14ac:dyDescent="0.35">
      <c r="A7960" s="165" t="s">
        <v>147</v>
      </c>
      <c r="B7960" s="165"/>
      <c r="C7960" s="166">
        <v>45743</v>
      </c>
      <c r="D7960">
        <v>12208.064327283768</v>
      </c>
    </row>
    <row r="7961" spans="1:4" x14ac:dyDescent="0.35">
      <c r="A7961" s="165" t="s">
        <v>147</v>
      </c>
      <c r="B7961" s="165"/>
      <c r="C7961" s="166">
        <v>45774</v>
      </c>
      <c r="D7961">
        <v>13111.045649421056</v>
      </c>
    </row>
    <row r="7962" spans="1:4" x14ac:dyDescent="0.35">
      <c r="A7962" s="165" t="s">
        <v>147</v>
      </c>
      <c r="B7962" s="165"/>
      <c r="C7962" s="166">
        <v>45804</v>
      </c>
      <c r="D7962">
        <v>9839.818803721977</v>
      </c>
    </row>
    <row r="7963" spans="1:4" x14ac:dyDescent="0.35">
      <c r="A7963" s="165" t="s">
        <v>147</v>
      </c>
      <c r="B7963" s="165"/>
      <c r="C7963" s="166">
        <v>45835</v>
      </c>
      <c r="D7963">
        <v>8453.930837687305</v>
      </c>
    </row>
    <row r="7964" spans="1:4" x14ac:dyDescent="0.35">
      <c r="A7964" s="165" t="s">
        <v>147</v>
      </c>
      <c r="B7964" s="165"/>
      <c r="C7964" s="166">
        <v>45865</v>
      </c>
      <c r="D7964">
        <v>14497.747816170808</v>
      </c>
    </row>
    <row r="7965" spans="1:4" x14ac:dyDescent="0.35">
      <c r="A7965" s="165" t="s">
        <v>147</v>
      </c>
      <c r="B7965" s="165"/>
      <c r="C7965" s="166">
        <v>45896</v>
      </c>
      <c r="D7965">
        <v>17419.57650042852</v>
      </c>
    </row>
    <row r="7966" spans="1:4" x14ac:dyDescent="0.35">
      <c r="A7966" s="165" t="s">
        <v>147</v>
      </c>
      <c r="B7966" s="165"/>
      <c r="C7966" s="166">
        <v>45927</v>
      </c>
      <c r="D7966">
        <v>10225.79978366363</v>
      </c>
    </row>
    <row r="7967" spans="1:4" x14ac:dyDescent="0.35">
      <c r="A7967" s="165" t="s">
        <v>147</v>
      </c>
      <c r="B7967" s="165"/>
      <c r="C7967" s="166">
        <v>45957</v>
      </c>
      <c r="D7967">
        <v>12322.756748304226</v>
      </c>
    </row>
    <row r="7968" spans="1:4" x14ac:dyDescent="0.35">
      <c r="A7968" s="165" t="s">
        <v>147</v>
      </c>
      <c r="B7968" s="165"/>
      <c r="C7968" s="166">
        <v>45988</v>
      </c>
      <c r="D7968">
        <v>13459.778740885566</v>
      </c>
    </row>
    <row r="7969" spans="1:4" x14ac:dyDescent="0.35">
      <c r="A7969" s="165" t="s">
        <v>147</v>
      </c>
      <c r="B7969" s="165"/>
      <c r="C7969" s="166">
        <v>46018</v>
      </c>
      <c r="D7969">
        <v>10212.079477608144</v>
      </c>
    </row>
    <row r="7970" spans="1:4" x14ac:dyDescent="0.35">
      <c r="A7970" s="165" t="s">
        <v>148</v>
      </c>
      <c r="B7970" s="165"/>
      <c r="C7970" s="166">
        <v>45677</v>
      </c>
      <c r="D7970">
        <v>0</v>
      </c>
    </row>
    <row r="7971" spans="1:4" x14ac:dyDescent="0.35">
      <c r="A7971" s="165" t="s">
        <v>148</v>
      </c>
      <c r="B7971" s="165"/>
      <c r="C7971" s="166">
        <v>45708</v>
      </c>
      <c r="D7971">
        <v>0</v>
      </c>
    </row>
    <row r="7972" spans="1:4" x14ac:dyDescent="0.35">
      <c r="A7972" s="165" t="s">
        <v>148</v>
      </c>
      <c r="B7972" s="165"/>
      <c r="C7972" s="166">
        <v>45736</v>
      </c>
      <c r="D7972">
        <v>0</v>
      </c>
    </row>
    <row r="7973" spans="1:4" x14ac:dyDescent="0.35">
      <c r="A7973" s="165" t="s">
        <v>148</v>
      </c>
      <c r="B7973" s="165"/>
      <c r="C7973" s="166">
        <v>45767</v>
      </c>
      <c r="D7973">
        <v>0</v>
      </c>
    </row>
    <row r="7974" spans="1:4" x14ac:dyDescent="0.35">
      <c r="A7974" s="165" t="s">
        <v>148</v>
      </c>
      <c r="B7974" s="165"/>
      <c r="C7974" s="166">
        <v>45797</v>
      </c>
      <c r="D7974">
        <v>0</v>
      </c>
    </row>
    <row r="7975" spans="1:4" x14ac:dyDescent="0.35">
      <c r="A7975" s="165" t="s">
        <v>148</v>
      </c>
      <c r="B7975" s="165"/>
      <c r="C7975" s="166">
        <v>45828</v>
      </c>
      <c r="D7975">
        <v>0</v>
      </c>
    </row>
    <row r="7976" spans="1:4" x14ac:dyDescent="0.35">
      <c r="A7976" s="165" t="s">
        <v>148</v>
      </c>
      <c r="B7976" s="165"/>
      <c r="C7976" s="166">
        <v>45858</v>
      </c>
      <c r="D7976">
        <v>0</v>
      </c>
    </row>
    <row r="7977" spans="1:4" x14ac:dyDescent="0.35">
      <c r="A7977" s="165" t="s">
        <v>148</v>
      </c>
      <c r="B7977" s="165"/>
      <c r="C7977" s="166">
        <v>45889</v>
      </c>
      <c r="D7977">
        <v>0</v>
      </c>
    </row>
    <row r="7978" spans="1:4" x14ac:dyDescent="0.35">
      <c r="A7978" s="165" t="s">
        <v>148</v>
      </c>
      <c r="B7978" s="165"/>
      <c r="C7978" s="166">
        <v>45920</v>
      </c>
      <c r="D7978">
        <v>0</v>
      </c>
    </row>
    <row r="7979" spans="1:4" x14ac:dyDescent="0.35">
      <c r="A7979" s="165" t="s">
        <v>148</v>
      </c>
      <c r="B7979" s="165"/>
      <c r="C7979" s="166">
        <v>45950</v>
      </c>
      <c r="D7979">
        <v>0</v>
      </c>
    </row>
    <row r="7980" spans="1:4" x14ac:dyDescent="0.35">
      <c r="A7980" s="165" t="s">
        <v>148</v>
      </c>
      <c r="B7980" s="165"/>
      <c r="C7980" s="166">
        <v>45981</v>
      </c>
      <c r="D7980">
        <v>1881.08</v>
      </c>
    </row>
    <row r="7981" spans="1:4" x14ac:dyDescent="0.35">
      <c r="A7981" s="165" t="s">
        <v>148</v>
      </c>
      <c r="B7981" s="165"/>
      <c r="C7981" s="166">
        <v>46011</v>
      </c>
      <c r="D7981">
        <v>1993.82</v>
      </c>
    </row>
    <row r="7982" spans="1:4" x14ac:dyDescent="0.35">
      <c r="A7982" s="165" t="s">
        <v>148</v>
      </c>
      <c r="B7982" s="165"/>
      <c r="C7982" s="166">
        <v>45678</v>
      </c>
      <c r="D7982">
        <v>830.75</v>
      </c>
    </row>
    <row r="7983" spans="1:4" x14ac:dyDescent="0.35">
      <c r="A7983" s="165" t="s">
        <v>148</v>
      </c>
      <c r="B7983" s="165"/>
      <c r="C7983" s="166">
        <v>45709</v>
      </c>
      <c r="D7983">
        <v>0</v>
      </c>
    </row>
    <row r="7984" spans="1:4" x14ac:dyDescent="0.35">
      <c r="A7984" s="165" t="s">
        <v>148</v>
      </c>
      <c r="B7984" s="165"/>
      <c r="C7984" s="166">
        <v>45737</v>
      </c>
      <c r="D7984">
        <v>0</v>
      </c>
    </row>
    <row r="7985" spans="1:4" x14ac:dyDescent="0.35">
      <c r="A7985" s="165" t="s">
        <v>148</v>
      </c>
      <c r="B7985" s="165"/>
      <c r="C7985" s="166">
        <v>45768</v>
      </c>
      <c r="D7985">
        <v>0</v>
      </c>
    </row>
    <row r="7986" spans="1:4" x14ac:dyDescent="0.35">
      <c r="A7986" s="165" t="s">
        <v>148</v>
      </c>
      <c r="B7986" s="165"/>
      <c r="C7986" s="166">
        <v>45798</v>
      </c>
      <c r="D7986">
        <v>0</v>
      </c>
    </row>
    <row r="7987" spans="1:4" x14ac:dyDescent="0.35">
      <c r="A7987" s="165" t="s">
        <v>148</v>
      </c>
      <c r="B7987" s="165"/>
      <c r="C7987" s="166">
        <v>45829</v>
      </c>
      <c r="D7987">
        <v>0</v>
      </c>
    </row>
    <row r="7988" spans="1:4" x14ac:dyDescent="0.35">
      <c r="A7988" s="165" t="s">
        <v>148</v>
      </c>
      <c r="B7988" s="165"/>
      <c r="C7988" s="166">
        <v>45859</v>
      </c>
      <c r="D7988">
        <v>0</v>
      </c>
    </row>
    <row r="7989" spans="1:4" x14ac:dyDescent="0.35">
      <c r="A7989" s="165" t="s">
        <v>148</v>
      </c>
      <c r="B7989" s="165"/>
      <c r="C7989" s="166">
        <v>45890</v>
      </c>
      <c r="D7989">
        <v>0</v>
      </c>
    </row>
    <row r="7990" spans="1:4" x14ac:dyDescent="0.35">
      <c r="A7990" s="165" t="s">
        <v>148</v>
      </c>
      <c r="B7990" s="165"/>
      <c r="C7990" s="166">
        <v>45921</v>
      </c>
      <c r="D7990">
        <v>0</v>
      </c>
    </row>
    <row r="7991" spans="1:4" x14ac:dyDescent="0.35">
      <c r="A7991" s="165" t="s">
        <v>148</v>
      </c>
      <c r="B7991" s="165"/>
      <c r="C7991" s="166">
        <v>45951</v>
      </c>
      <c r="D7991">
        <v>0</v>
      </c>
    </row>
    <row r="7992" spans="1:4" x14ac:dyDescent="0.35">
      <c r="A7992" s="165" t="s">
        <v>148</v>
      </c>
      <c r="B7992" s="165"/>
      <c r="C7992" s="166">
        <v>45991</v>
      </c>
      <c r="D7992">
        <v>0</v>
      </c>
    </row>
    <row r="7993" spans="1:4" x14ac:dyDescent="0.35">
      <c r="A7993" s="165" t="s">
        <v>148</v>
      </c>
      <c r="B7993" s="165"/>
      <c r="C7993" s="166">
        <v>46022</v>
      </c>
      <c r="D7993">
        <v>0</v>
      </c>
    </row>
    <row r="7994" spans="1:4" x14ac:dyDescent="0.35">
      <c r="A7994" s="165" t="s">
        <v>148</v>
      </c>
      <c r="B7994" s="165"/>
      <c r="C7994" s="166">
        <v>45679</v>
      </c>
      <c r="D7994">
        <v>0</v>
      </c>
    </row>
    <row r="7995" spans="1:4" x14ac:dyDescent="0.35">
      <c r="A7995" s="165" t="s">
        <v>148</v>
      </c>
      <c r="B7995" s="165"/>
      <c r="C7995" s="166">
        <v>45710</v>
      </c>
      <c r="D7995">
        <v>0</v>
      </c>
    </row>
    <row r="7996" spans="1:4" x14ac:dyDescent="0.35">
      <c r="A7996" s="165" t="s">
        <v>148</v>
      </c>
      <c r="B7996" s="165"/>
      <c r="C7996" s="166">
        <v>45738</v>
      </c>
      <c r="D7996">
        <v>0</v>
      </c>
    </row>
    <row r="7997" spans="1:4" x14ac:dyDescent="0.35">
      <c r="A7997" s="165" t="s">
        <v>148</v>
      </c>
      <c r="B7997" s="165"/>
      <c r="C7997" s="166">
        <v>45769</v>
      </c>
      <c r="D7997">
        <v>0</v>
      </c>
    </row>
    <row r="7998" spans="1:4" x14ac:dyDescent="0.35">
      <c r="A7998" s="165" t="s">
        <v>148</v>
      </c>
      <c r="B7998" s="165"/>
      <c r="C7998" s="166">
        <v>45799</v>
      </c>
      <c r="D7998">
        <v>0</v>
      </c>
    </row>
    <row r="7999" spans="1:4" x14ac:dyDescent="0.35">
      <c r="A7999" s="165" t="s">
        <v>148</v>
      </c>
      <c r="B7999" s="165"/>
      <c r="C7999" s="166">
        <v>45830</v>
      </c>
      <c r="D7999">
        <v>0</v>
      </c>
    </row>
    <row r="8000" spans="1:4" x14ac:dyDescent="0.35">
      <c r="A8000" s="165" t="s">
        <v>148</v>
      </c>
      <c r="B8000" s="165"/>
      <c r="C8000" s="166">
        <v>45860</v>
      </c>
      <c r="D8000">
        <v>0</v>
      </c>
    </row>
    <row r="8001" spans="1:4" x14ac:dyDescent="0.35">
      <c r="A8001" s="165" t="s">
        <v>148</v>
      </c>
      <c r="B8001" s="165"/>
      <c r="C8001" s="166">
        <v>45891</v>
      </c>
      <c r="D8001">
        <v>0</v>
      </c>
    </row>
    <row r="8002" spans="1:4" x14ac:dyDescent="0.35">
      <c r="A8002" s="165" t="s">
        <v>148</v>
      </c>
      <c r="B8002" s="165"/>
      <c r="C8002" s="166">
        <v>45922</v>
      </c>
      <c r="D8002">
        <v>0</v>
      </c>
    </row>
    <row r="8003" spans="1:4" x14ac:dyDescent="0.35">
      <c r="A8003" s="165" t="s">
        <v>148</v>
      </c>
      <c r="B8003" s="165"/>
      <c r="C8003" s="166">
        <v>45952</v>
      </c>
      <c r="D8003">
        <v>0</v>
      </c>
    </row>
    <row r="8004" spans="1:4" x14ac:dyDescent="0.35">
      <c r="A8004" s="165" t="s">
        <v>148</v>
      </c>
      <c r="B8004" s="165"/>
      <c r="C8004" s="166">
        <v>45983</v>
      </c>
      <c r="D8004">
        <v>0</v>
      </c>
    </row>
    <row r="8005" spans="1:4" x14ac:dyDescent="0.35">
      <c r="A8005" s="165" t="s">
        <v>148</v>
      </c>
      <c r="B8005" s="165"/>
      <c r="C8005" s="166">
        <v>46013</v>
      </c>
      <c r="D8005">
        <v>0</v>
      </c>
    </row>
    <row r="8006" spans="1:4" x14ac:dyDescent="0.35">
      <c r="A8006" s="165" t="s">
        <v>148</v>
      </c>
      <c r="B8006" s="165"/>
      <c r="C8006" s="166">
        <v>45680</v>
      </c>
      <c r="D8006">
        <v>116</v>
      </c>
    </row>
    <row r="8007" spans="1:4" x14ac:dyDescent="0.35">
      <c r="A8007" s="165" t="s">
        <v>148</v>
      </c>
      <c r="B8007" s="165"/>
      <c r="C8007" s="166">
        <v>45711</v>
      </c>
      <c r="D8007">
        <v>61</v>
      </c>
    </row>
    <row r="8008" spans="1:4" x14ac:dyDescent="0.35">
      <c r="A8008" s="165" t="s">
        <v>148</v>
      </c>
      <c r="B8008" s="165"/>
      <c r="C8008" s="166">
        <v>45739</v>
      </c>
      <c r="D8008">
        <v>411</v>
      </c>
    </row>
    <row r="8009" spans="1:4" x14ac:dyDescent="0.35">
      <c r="A8009" s="165" t="s">
        <v>148</v>
      </c>
      <c r="B8009" s="165"/>
      <c r="C8009" s="166">
        <v>45770</v>
      </c>
      <c r="D8009">
        <v>762.99</v>
      </c>
    </row>
    <row r="8010" spans="1:4" x14ac:dyDescent="0.35">
      <c r="A8010" s="165" t="s">
        <v>148</v>
      </c>
      <c r="B8010" s="165"/>
      <c r="C8010" s="166">
        <v>45800</v>
      </c>
      <c r="D8010">
        <v>677.83</v>
      </c>
    </row>
    <row r="8011" spans="1:4" x14ac:dyDescent="0.35">
      <c r="A8011" s="165" t="s">
        <v>148</v>
      </c>
      <c r="B8011" s="165"/>
      <c r="C8011" s="166">
        <v>45831</v>
      </c>
      <c r="D8011">
        <v>526</v>
      </c>
    </row>
    <row r="8012" spans="1:4" x14ac:dyDescent="0.35">
      <c r="A8012" s="165" t="s">
        <v>148</v>
      </c>
      <c r="B8012" s="165"/>
      <c r="C8012" s="166">
        <v>45861</v>
      </c>
      <c r="D8012">
        <v>889</v>
      </c>
    </row>
    <row r="8013" spans="1:4" x14ac:dyDescent="0.35">
      <c r="A8013" s="165" t="s">
        <v>148</v>
      </c>
      <c r="B8013" s="165"/>
      <c r="C8013" s="166">
        <v>45892</v>
      </c>
      <c r="D8013">
        <v>1072.5</v>
      </c>
    </row>
    <row r="8014" spans="1:4" x14ac:dyDescent="0.35">
      <c r="A8014" s="165" t="s">
        <v>148</v>
      </c>
      <c r="B8014" s="165"/>
      <c r="C8014" s="166">
        <v>45923</v>
      </c>
      <c r="D8014">
        <v>680.74</v>
      </c>
    </row>
    <row r="8015" spans="1:4" x14ac:dyDescent="0.35">
      <c r="A8015" s="165" t="s">
        <v>148</v>
      </c>
      <c r="B8015" s="165"/>
      <c r="C8015" s="166">
        <v>45953</v>
      </c>
      <c r="D8015">
        <v>776</v>
      </c>
    </row>
    <row r="8016" spans="1:4" x14ac:dyDescent="0.35">
      <c r="A8016" s="165" t="s">
        <v>148</v>
      </c>
      <c r="B8016" s="165"/>
      <c r="C8016" s="166">
        <v>45984</v>
      </c>
      <c r="D8016">
        <v>971.76</v>
      </c>
    </row>
    <row r="8017" spans="1:4" x14ac:dyDescent="0.35">
      <c r="A8017" s="165" t="s">
        <v>148</v>
      </c>
      <c r="B8017" s="165"/>
      <c r="C8017" s="166">
        <v>46014</v>
      </c>
      <c r="D8017">
        <v>815</v>
      </c>
    </row>
    <row r="8018" spans="1:4" x14ac:dyDescent="0.35">
      <c r="A8018" s="165" t="s">
        <v>148</v>
      </c>
      <c r="B8018" s="165"/>
      <c r="C8018" s="166">
        <v>45681</v>
      </c>
      <c r="D8018">
        <v>1101</v>
      </c>
    </row>
    <row r="8019" spans="1:4" x14ac:dyDescent="0.35">
      <c r="A8019" s="165" t="s">
        <v>148</v>
      </c>
      <c r="B8019" s="165"/>
      <c r="C8019" s="166">
        <v>45712</v>
      </c>
      <c r="D8019">
        <v>794.74</v>
      </c>
    </row>
    <row r="8020" spans="1:4" x14ac:dyDescent="0.35">
      <c r="A8020" s="165" t="s">
        <v>148</v>
      </c>
      <c r="B8020" s="165"/>
      <c r="C8020" s="166">
        <v>45740</v>
      </c>
      <c r="D8020">
        <v>1058</v>
      </c>
    </row>
    <row r="8021" spans="1:4" x14ac:dyDescent="0.35">
      <c r="A8021" s="165" t="s">
        <v>148</v>
      </c>
      <c r="B8021" s="165"/>
      <c r="C8021" s="166">
        <v>45771</v>
      </c>
      <c r="D8021">
        <v>1097</v>
      </c>
    </row>
    <row r="8022" spans="1:4" x14ac:dyDescent="0.35">
      <c r="A8022" s="165" t="s">
        <v>148</v>
      </c>
      <c r="B8022" s="165"/>
      <c r="C8022" s="166">
        <v>45801</v>
      </c>
      <c r="D8022">
        <v>1164.5899999999999</v>
      </c>
    </row>
    <row r="8023" spans="1:4" x14ac:dyDescent="0.35">
      <c r="A8023" s="165" t="s">
        <v>148</v>
      </c>
      <c r="B8023" s="165"/>
      <c r="C8023" s="166">
        <v>45832</v>
      </c>
      <c r="D8023">
        <v>978</v>
      </c>
    </row>
    <row r="8024" spans="1:4" x14ac:dyDescent="0.35">
      <c r="A8024" s="165" t="s">
        <v>148</v>
      </c>
      <c r="B8024" s="165"/>
      <c r="C8024" s="166">
        <v>45862</v>
      </c>
      <c r="D8024">
        <v>1555.92</v>
      </c>
    </row>
    <row r="8025" spans="1:4" x14ac:dyDescent="0.35">
      <c r="A8025" s="165" t="s">
        <v>148</v>
      </c>
      <c r="B8025" s="165"/>
      <c r="C8025" s="166">
        <v>45893</v>
      </c>
      <c r="D8025">
        <v>1445</v>
      </c>
    </row>
    <row r="8026" spans="1:4" x14ac:dyDescent="0.35">
      <c r="A8026" s="165" t="s">
        <v>148</v>
      </c>
      <c r="B8026" s="165"/>
      <c r="C8026" s="166">
        <v>45924</v>
      </c>
      <c r="D8026">
        <v>953.75</v>
      </c>
    </row>
    <row r="8027" spans="1:4" x14ac:dyDescent="0.35">
      <c r="A8027" s="165" t="s">
        <v>148</v>
      </c>
      <c r="B8027" s="165"/>
      <c r="C8027" s="166">
        <v>45954</v>
      </c>
      <c r="D8027">
        <v>830</v>
      </c>
    </row>
    <row r="8028" spans="1:4" x14ac:dyDescent="0.35">
      <c r="A8028" s="165" t="s">
        <v>148</v>
      </c>
      <c r="B8028" s="165"/>
      <c r="C8028" s="166">
        <v>45985</v>
      </c>
      <c r="D8028">
        <v>805</v>
      </c>
    </row>
    <row r="8029" spans="1:4" x14ac:dyDescent="0.35">
      <c r="A8029" s="165" t="s">
        <v>148</v>
      </c>
      <c r="B8029" s="165"/>
      <c r="C8029" s="166">
        <v>46015</v>
      </c>
      <c r="D8029">
        <v>701.5</v>
      </c>
    </row>
    <row r="8030" spans="1:4" x14ac:dyDescent="0.35">
      <c r="A8030" s="165" t="s">
        <v>148</v>
      </c>
      <c r="B8030" s="165"/>
      <c r="C8030" s="166">
        <v>45682</v>
      </c>
      <c r="D8030">
        <v>889</v>
      </c>
    </row>
    <row r="8031" spans="1:4" x14ac:dyDescent="0.35">
      <c r="A8031" s="165" t="s">
        <v>148</v>
      </c>
      <c r="B8031" s="165"/>
      <c r="C8031" s="166">
        <v>45713</v>
      </c>
      <c r="D8031">
        <v>450.25</v>
      </c>
    </row>
    <row r="8032" spans="1:4" x14ac:dyDescent="0.35">
      <c r="A8032" s="165" t="s">
        <v>148</v>
      </c>
      <c r="B8032" s="165"/>
      <c r="C8032" s="166">
        <v>45741</v>
      </c>
      <c r="D8032">
        <v>766.59</v>
      </c>
    </row>
    <row r="8033" spans="1:4" x14ac:dyDescent="0.35">
      <c r="A8033" s="165" t="s">
        <v>148</v>
      </c>
      <c r="B8033" s="165"/>
      <c r="C8033" s="166">
        <v>45772</v>
      </c>
      <c r="D8033">
        <v>817</v>
      </c>
    </row>
    <row r="8034" spans="1:4" x14ac:dyDescent="0.35">
      <c r="A8034" s="165" t="s">
        <v>148</v>
      </c>
      <c r="B8034" s="165"/>
      <c r="C8034" s="166">
        <v>45802</v>
      </c>
      <c r="D8034">
        <v>1125.3158058109209</v>
      </c>
    </row>
    <row r="8035" spans="1:4" x14ac:dyDescent="0.35">
      <c r="A8035" s="165" t="s">
        <v>148</v>
      </c>
      <c r="B8035" s="165"/>
      <c r="C8035" s="166">
        <v>45833</v>
      </c>
      <c r="D8035">
        <v>1144.2391735784845</v>
      </c>
    </row>
    <row r="8036" spans="1:4" x14ac:dyDescent="0.35">
      <c r="A8036" s="165" t="s">
        <v>148</v>
      </c>
      <c r="B8036" s="165"/>
      <c r="C8036" s="166">
        <v>45863</v>
      </c>
      <c r="D8036">
        <v>1421.3006104970841</v>
      </c>
    </row>
    <row r="8037" spans="1:4" x14ac:dyDescent="0.35">
      <c r="A8037" s="165" t="s">
        <v>148</v>
      </c>
      <c r="B8037" s="165"/>
      <c r="C8037" s="166">
        <v>45894</v>
      </c>
      <c r="D8037">
        <v>1717.0658126596581</v>
      </c>
    </row>
    <row r="8038" spans="1:4" x14ac:dyDescent="0.35">
      <c r="A8038" s="165" t="s">
        <v>148</v>
      </c>
      <c r="B8038" s="165"/>
      <c r="C8038" s="166">
        <v>45925</v>
      </c>
      <c r="D8038">
        <v>1331.8554070751341</v>
      </c>
    </row>
    <row r="8039" spans="1:4" x14ac:dyDescent="0.35">
      <c r="A8039" s="165" t="s">
        <v>148</v>
      </c>
      <c r="B8039" s="165"/>
      <c r="C8039" s="166">
        <v>45955</v>
      </c>
      <c r="D8039">
        <v>1425.9833851149538</v>
      </c>
    </row>
    <row r="8040" spans="1:4" x14ac:dyDescent="0.35">
      <c r="A8040" s="165" t="s">
        <v>148</v>
      </c>
      <c r="B8040" s="165"/>
      <c r="C8040" s="166">
        <v>45986</v>
      </c>
      <c r="D8040">
        <v>1666.7328596524267</v>
      </c>
    </row>
    <row r="8041" spans="1:4" x14ac:dyDescent="0.35">
      <c r="A8041" s="165" t="s">
        <v>148</v>
      </c>
      <c r="B8041" s="165"/>
      <c r="C8041" s="166">
        <v>46016</v>
      </c>
      <c r="D8041">
        <v>802.16359298396651</v>
      </c>
    </row>
    <row r="8042" spans="1:4" x14ac:dyDescent="0.35">
      <c r="A8042" s="165" t="s">
        <v>148</v>
      </c>
      <c r="B8042" s="165"/>
      <c r="C8042" s="166">
        <v>45683</v>
      </c>
      <c r="D8042">
        <v>1114.1752883668998</v>
      </c>
    </row>
    <row r="8043" spans="1:4" x14ac:dyDescent="0.35">
      <c r="A8043" s="165" t="s">
        <v>148</v>
      </c>
      <c r="B8043" s="165"/>
      <c r="C8043" s="166">
        <v>45714</v>
      </c>
      <c r="D8043">
        <v>1067.9387159888224</v>
      </c>
    </row>
    <row r="8044" spans="1:4" x14ac:dyDescent="0.35">
      <c r="A8044" s="165" t="s">
        <v>148</v>
      </c>
      <c r="B8044" s="165"/>
      <c r="C8044" s="166">
        <v>45742</v>
      </c>
      <c r="D8044">
        <v>1381.8279912868666</v>
      </c>
    </row>
    <row r="8045" spans="1:4" x14ac:dyDescent="0.35">
      <c r="A8045" s="165" t="s">
        <v>148</v>
      </c>
      <c r="B8045" s="165"/>
      <c r="C8045" s="166">
        <v>45773</v>
      </c>
      <c r="D8045">
        <v>993.9089071825141</v>
      </c>
    </row>
    <row r="8046" spans="1:4" x14ac:dyDescent="0.35">
      <c r="A8046" s="165" t="s">
        <v>148</v>
      </c>
      <c r="B8046" s="165"/>
      <c r="C8046" s="166">
        <v>45803</v>
      </c>
      <c r="D8046">
        <v>1187.842965939454</v>
      </c>
    </row>
    <row r="8047" spans="1:4" x14ac:dyDescent="0.35">
      <c r="A8047" s="165" t="s">
        <v>148</v>
      </c>
      <c r="B8047" s="165"/>
      <c r="C8047" s="166">
        <v>45834</v>
      </c>
      <c r="D8047">
        <v>1399.1668655797039</v>
      </c>
    </row>
    <row r="8048" spans="1:4" x14ac:dyDescent="0.35">
      <c r="A8048" s="165" t="s">
        <v>148</v>
      </c>
      <c r="B8048" s="165"/>
      <c r="C8048" s="166">
        <v>45864</v>
      </c>
      <c r="D8048">
        <v>1360.6163854881183</v>
      </c>
    </row>
    <row r="8049" spans="1:4" x14ac:dyDescent="0.35">
      <c r="A8049" s="165" t="s">
        <v>148</v>
      </c>
      <c r="B8049" s="165"/>
      <c r="C8049" s="166">
        <v>45895</v>
      </c>
      <c r="D8049">
        <v>1401.2794023588317</v>
      </c>
    </row>
    <row r="8050" spans="1:4" x14ac:dyDescent="0.35">
      <c r="A8050" s="165" t="s">
        <v>148</v>
      </c>
      <c r="B8050" s="165"/>
      <c r="C8050" s="166">
        <v>45926</v>
      </c>
      <c r="D8050">
        <v>1508.8484278806532</v>
      </c>
    </row>
    <row r="8051" spans="1:4" x14ac:dyDescent="0.35">
      <c r="A8051" s="165" t="s">
        <v>148</v>
      </c>
      <c r="B8051" s="165"/>
      <c r="C8051" s="166">
        <v>45956</v>
      </c>
      <c r="D8051">
        <v>1422.7864799242634</v>
      </c>
    </row>
    <row r="8052" spans="1:4" x14ac:dyDescent="0.35">
      <c r="A8052" s="165" t="s">
        <v>148</v>
      </c>
      <c r="B8052" s="165"/>
      <c r="C8052" s="166">
        <v>45987</v>
      </c>
      <c r="D8052">
        <v>1357.4192911288073</v>
      </c>
    </row>
    <row r="8053" spans="1:4" x14ac:dyDescent="0.35">
      <c r="A8053" s="165" t="s">
        <v>148</v>
      </c>
      <c r="B8053" s="165"/>
      <c r="C8053" s="166">
        <v>46017</v>
      </c>
      <c r="D8053">
        <v>1153.7778288523537</v>
      </c>
    </row>
    <row r="8054" spans="1:4" x14ac:dyDescent="0.35">
      <c r="A8054" s="165" t="s">
        <v>148</v>
      </c>
      <c r="B8054" s="165"/>
      <c r="C8054" s="166">
        <v>45684</v>
      </c>
      <c r="D8054">
        <v>1070.7757485131315</v>
      </c>
    </row>
    <row r="8055" spans="1:4" x14ac:dyDescent="0.35">
      <c r="A8055" s="165" t="s">
        <v>148</v>
      </c>
      <c r="B8055" s="165"/>
      <c r="C8055" s="166">
        <v>45715</v>
      </c>
      <c r="D8055">
        <v>1030.0571176307481</v>
      </c>
    </row>
    <row r="8056" spans="1:4" x14ac:dyDescent="0.35">
      <c r="A8056" s="165" t="s">
        <v>148</v>
      </c>
      <c r="B8056" s="165"/>
      <c r="C8056" s="166">
        <v>45743</v>
      </c>
      <c r="D8056">
        <v>1604.7805358593546</v>
      </c>
    </row>
    <row r="8057" spans="1:4" x14ac:dyDescent="0.35">
      <c r="A8057" s="165" t="s">
        <v>148</v>
      </c>
      <c r="B8057" s="165"/>
      <c r="C8057" s="166">
        <v>45774</v>
      </c>
      <c r="D8057">
        <v>1203.7643874675332</v>
      </c>
    </row>
    <row r="8058" spans="1:4" x14ac:dyDescent="0.35">
      <c r="A8058" s="165" t="s">
        <v>148</v>
      </c>
      <c r="B8058" s="165"/>
      <c r="C8058" s="166">
        <v>45804</v>
      </c>
      <c r="D8058">
        <v>1151.5385242194814</v>
      </c>
    </row>
    <row r="8059" spans="1:4" x14ac:dyDescent="0.35">
      <c r="A8059" s="165" t="s">
        <v>148</v>
      </c>
      <c r="B8059" s="165"/>
      <c r="C8059" s="166">
        <v>45835</v>
      </c>
      <c r="D8059">
        <v>1711.9667560289072</v>
      </c>
    </row>
    <row r="8060" spans="1:4" x14ac:dyDescent="0.35">
      <c r="A8060" s="165" t="s">
        <v>148</v>
      </c>
      <c r="B8060" s="165"/>
      <c r="C8060" s="166">
        <v>45865</v>
      </c>
      <c r="D8060">
        <v>1587.8296160004668</v>
      </c>
    </row>
    <row r="8061" spans="1:4" x14ac:dyDescent="0.35">
      <c r="A8061" s="165" t="s">
        <v>148</v>
      </c>
      <c r="B8061" s="165"/>
      <c r="C8061" s="166">
        <v>45896</v>
      </c>
      <c r="D8061">
        <v>1639.3198390404389</v>
      </c>
    </row>
    <row r="8062" spans="1:4" x14ac:dyDescent="0.35">
      <c r="A8062" s="165" t="s">
        <v>148</v>
      </c>
      <c r="B8062" s="165"/>
      <c r="C8062" s="166">
        <v>45927</v>
      </c>
      <c r="D8062">
        <v>983.22322782743595</v>
      </c>
    </row>
    <row r="8063" spans="1:4" x14ac:dyDescent="0.35">
      <c r="A8063" s="165" t="s">
        <v>148</v>
      </c>
      <c r="B8063" s="165"/>
      <c r="C8063" s="166">
        <v>45957</v>
      </c>
      <c r="D8063">
        <v>1670.0422097761316</v>
      </c>
    </row>
    <row r="8064" spans="1:4" x14ac:dyDescent="0.35">
      <c r="A8064" s="165" t="s">
        <v>148</v>
      </c>
      <c r="B8064" s="165"/>
      <c r="C8064" s="166">
        <v>45988</v>
      </c>
      <c r="D8064">
        <v>1593.8396771895639</v>
      </c>
    </row>
    <row r="8065" spans="1:4" x14ac:dyDescent="0.35">
      <c r="A8065" s="165" t="s">
        <v>148</v>
      </c>
      <c r="B8065" s="165"/>
      <c r="C8065" s="166">
        <v>46018</v>
      </c>
      <c r="D8065">
        <v>941.8626765227325</v>
      </c>
    </row>
    <row r="8066" spans="1:4" x14ac:dyDescent="0.35">
      <c r="A8066" s="165" t="s">
        <v>149</v>
      </c>
      <c r="B8066" s="165"/>
      <c r="C8066" s="166">
        <v>45682</v>
      </c>
      <c r="D8066">
        <v>0</v>
      </c>
    </row>
    <row r="8067" spans="1:4" x14ac:dyDescent="0.35">
      <c r="A8067" s="165" t="s">
        <v>149</v>
      </c>
      <c r="B8067" s="165"/>
      <c r="C8067" s="166">
        <v>45713</v>
      </c>
      <c r="D8067">
        <v>0</v>
      </c>
    </row>
    <row r="8068" spans="1:4" x14ac:dyDescent="0.35">
      <c r="A8068" s="165" t="s">
        <v>149</v>
      </c>
      <c r="B8068" s="165"/>
      <c r="C8068" s="166">
        <v>45741</v>
      </c>
      <c r="D8068">
        <v>0</v>
      </c>
    </row>
    <row r="8069" spans="1:4" x14ac:dyDescent="0.35">
      <c r="A8069" s="165" t="s">
        <v>149</v>
      </c>
      <c r="B8069" s="165"/>
      <c r="C8069" s="166">
        <v>45772</v>
      </c>
      <c r="D8069">
        <v>0</v>
      </c>
    </row>
    <row r="8070" spans="1:4" x14ac:dyDescent="0.35">
      <c r="A8070" s="165" t="s">
        <v>149</v>
      </c>
      <c r="B8070" s="165"/>
      <c r="C8070" s="166">
        <v>45802</v>
      </c>
      <c r="D8070">
        <v>0</v>
      </c>
    </row>
    <row r="8071" spans="1:4" x14ac:dyDescent="0.35">
      <c r="A8071" s="165" t="s">
        <v>149</v>
      </c>
      <c r="B8071" s="165"/>
      <c r="C8071" s="166">
        <v>45833</v>
      </c>
      <c r="D8071">
        <v>0</v>
      </c>
    </row>
    <row r="8072" spans="1:4" x14ac:dyDescent="0.35">
      <c r="A8072" s="165" t="s">
        <v>149</v>
      </c>
      <c r="B8072" s="165"/>
      <c r="C8072" s="166">
        <v>45863</v>
      </c>
      <c r="D8072">
        <v>0</v>
      </c>
    </row>
    <row r="8073" spans="1:4" x14ac:dyDescent="0.35">
      <c r="A8073" s="165" t="s">
        <v>149</v>
      </c>
      <c r="B8073" s="165"/>
      <c r="C8073" s="166">
        <v>45894</v>
      </c>
      <c r="D8073">
        <v>0</v>
      </c>
    </row>
    <row r="8074" spans="1:4" x14ac:dyDescent="0.35">
      <c r="A8074" s="165" t="s">
        <v>149</v>
      </c>
      <c r="B8074" s="165"/>
      <c r="C8074" s="166">
        <v>45925</v>
      </c>
      <c r="D8074">
        <v>0</v>
      </c>
    </row>
    <row r="8075" spans="1:4" x14ac:dyDescent="0.35">
      <c r="A8075" s="165" t="s">
        <v>149</v>
      </c>
      <c r="B8075" s="165"/>
      <c r="C8075" s="166">
        <v>45955</v>
      </c>
      <c r="D8075">
        <v>0</v>
      </c>
    </row>
    <row r="8076" spans="1:4" x14ac:dyDescent="0.35">
      <c r="A8076" s="165" t="s">
        <v>149</v>
      </c>
      <c r="B8076" s="165"/>
      <c r="C8076" s="166">
        <v>45986</v>
      </c>
      <c r="D8076">
        <v>0</v>
      </c>
    </row>
    <row r="8077" spans="1:4" x14ac:dyDescent="0.35">
      <c r="A8077" s="165" t="s">
        <v>149</v>
      </c>
      <c r="B8077" s="165"/>
      <c r="C8077" s="166">
        <v>46016</v>
      </c>
      <c r="D8077">
        <v>0</v>
      </c>
    </row>
    <row r="8078" spans="1:4" x14ac:dyDescent="0.35">
      <c r="A8078" s="165" t="s">
        <v>149</v>
      </c>
      <c r="B8078" s="165"/>
      <c r="C8078" s="166">
        <v>45683</v>
      </c>
      <c r="D8078">
        <v>0</v>
      </c>
    </row>
    <row r="8079" spans="1:4" x14ac:dyDescent="0.35">
      <c r="A8079" s="165" t="s">
        <v>149</v>
      </c>
      <c r="B8079" s="165"/>
      <c r="C8079" s="166">
        <v>45714</v>
      </c>
      <c r="D8079">
        <v>0</v>
      </c>
    </row>
    <row r="8080" spans="1:4" x14ac:dyDescent="0.35">
      <c r="A8080" s="165" t="s">
        <v>149</v>
      </c>
      <c r="B8080" s="165"/>
      <c r="C8080" s="166">
        <v>45742</v>
      </c>
      <c r="D8080">
        <v>0</v>
      </c>
    </row>
    <row r="8081" spans="1:4" x14ac:dyDescent="0.35">
      <c r="A8081" s="165" t="s">
        <v>149</v>
      </c>
      <c r="B8081" s="165"/>
      <c r="C8081" s="166">
        <v>45773</v>
      </c>
      <c r="D8081">
        <v>0</v>
      </c>
    </row>
    <row r="8082" spans="1:4" x14ac:dyDescent="0.35">
      <c r="A8082" s="165" t="s">
        <v>149</v>
      </c>
      <c r="B8082" s="165"/>
      <c r="C8082" s="166">
        <v>45803</v>
      </c>
      <c r="D8082">
        <v>0</v>
      </c>
    </row>
    <row r="8083" spans="1:4" x14ac:dyDescent="0.35">
      <c r="A8083" s="165" t="s">
        <v>149</v>
      </c>
      <c r="B8083" s="165"/>
      <c r="C8083" s="166">
        <v>45834</v>
      </c>
      <c r="D8083">
        <v>0</v>
      </c>
    </row>
    <row r="8084" spans="1:4" x14ac:dyDescent="0.35">
      <c r="A8084" s="165" t="s">
        <v>149</v>
      </c>
      <c r="B8084" s="165"/>
      <c r="C8084" s="166">
        <v>45864</v>
      </c>
      <c r="D8084">
        <v>0</v>
      </c>
    </row>
    <row r="8085" spans="1:4" x14ac:dyDescent="0.35">
      <c r="A8085" s="165" t="s">
        <v>149</v>
      </c>
      <c r="B8085" s="165"/>
      <c r="C8085" s="166">
        <v>45895</v>
      </c>
      <c r="D8085">
        <v>0</v>
      </c>
    </row>
    <row r="8086" spans="1:4" x14ac:dyDescent="0.35">
      <c r="A8086" s="165" t="s">
        <v>149</v>
      </c>
      <c r="B8086" s="165"/>
      <c r="C8086" s="166">
        <v>45926</v>
      </c>
      <c r="D8086">
        <v>0</v>
      </c>
    </row>
    <row r="8087" spans="1:4" x14ac:dyDescent="0.35">
      <c r="A8087" s="165" t="s">
        <v>149</v>
      </c>
      <c r="B8087" s="165"/>
      <c r="C8087" s="166">
        <v>45956</v>
      </c>
      <c r="D8087">
        <v>0</v>
      </c>
    </row>
    <row r="8088" spans="1:4" x14ac:dyDescent="0.35">
      <c r="A8088" s="165" t="s">
        <v>149</v>
      </c>
      <c r="B8088" s="165"/>
      <c r="C8088" s="166">
        <v>45987</v>
      </c>
      <c r="D8088">
        <v>0</v>
      </c>
    </row>
    <row r="8089" spans="1:4" x14ac:dyDescent="0.35">
      <c r="A8089" s="165" t="s">
        <v>149</v>
      </c>
      <c r="B8089" s="165"/>
      <c r="C8089" s="166">
        <v>46017</v>
      </c>
      <c r="D8089">
        <v>0</v>
      </c>
    </row>
    <row r="8090" spans="1:4" x14ac:dyDescent="0.35">
      <c r="A8090" s="165" t="s">
        <v>149</v>
      </c>
      <c r="B8090" s="165"/>
      <c r="C8090" s="166">
        <v>45684</v>
      </c>
      <c r="D8090">
        <v>0</v>
      </c>
    </row>
    <row r="8091" spans="1:4" x14ac:dyDescent="0.35">
      <c r="A8091" s="165" t="s">
        <v>149</v>
      </c>
      <c r="B8091" s="165"/>
      <c r="C8091" s="166">
        <v>45715</v>
      </c>
      <c r="D8091">
        <v>0</v>
      </c>
    </row>
    <row r="8092" spans="1:4" x14ac:dyDescent="0.35">
      <c r="A8092" s="165" t="s">
        <v>149</v>
      </c>
      <c r="B8092" s="165"/>
      <c r="C8092" s="166">
        <v>45743</v>
      </c>
      <c r="D8092">
        <v>0</v>
      </c>
    </row>
    <row r="8093" spans="1:4" x14ac:dyDescent="0.35">
      <c r="A8093" s="165" t="s">
        <v>149</v>
      </c>
      <c r="B8093" s="165"/>
      <c r="C8093" s="166">
        <v>45774</v>
      </c>
      <c r="D8093">
        <v>0</v>
      </c>
    </row>
    <row r="8094" spans="1:4" x14ac:dyDescent="0.35">
      <c r="A8094" s="165" t="s">
        <v>149</v>
      </c>
      <c r="B8094" s="165"/>
      <c r="C8094" s="166">
        <v>45804</v>
      </c>
      <c r="D8094">
        <v>0</v>
      </c>
    </row>
    <row r="8095" spans="1:4" x14ac:dyDescent="0.35">
      <c r="A8095" s="165" t="s">
        <v>149</v>
      </c>
      <c r="B8095" s="165"/>
      <c r="C8095" s="166">
        <v>45835</v>
      </c>
      <c r="D8095">
        <v>0</v>
      </c>
    </row>
    <row r="8096" spans="1:4" x14ac:dyDescent="0.35">
      <c r="A8096" s="165" t="s">
        <v>149</v>
      </c>
      <c r="B8096" s="165"/>
      <c r="C8096" s="166">
        <v>45865</v>
      </c>
      <c r="D8096">
        <v>0</v>
      </c>
    </row>
    <row r="8097" spans="1:4" x14ac:dyDescent="0.35">
      <c r="A8097" s="165" t="s">
        <v>149</v>
      </c>
      <c r="B8097" s="165"/>
      <c r="C8097" s="166">
        <v>45896</v>
      </c>
      <c r="D8097">
        <v>0</v>
      </c>
    </row>
    <row r="8098" spans="1:4" x14ac:dyDescent="0.35">
      <c r="A8098" s="165" t="s">
        <v>149</v>
      </c>
      <c r="B8098" s="165"/>
      <c r="C8098" s="166">
        <v>45927</v>
      </c>
      <c r="D8098">
        <v>0</v>
      </c>
    </row>
    <row r="8099" spans="1:4" x14ac:dyDescent="0.35">
      <c r="A8099" s="165" t="s">
        <v>149</v>
      </c>
      <c r="B8099" s="165"/>
      <c r="C8099" s="166">
        <v>45957</v>
      </c>
      <c r="D8099">
        <v>0</v>
      </c>
    </row>
    <row r="8100" spans="1:4" x14ac:dyDescent="0.35">
      <c r="A8100" s="165" t="s">
        <v>149</v>
      </c>
      <c r="B8100" s="165"/>
      <c r="C8100" s="166">
        <v>45988</v>
      </c>
      <c r="D8100">
        <v>0</v>
      </c>
    </row>
    <row r="8101" spans="1:4" x14ac:dyDescent="0.35">
      <c r="A8101" s="165" t="s">
        <v>149</v>
      </c>
      <c r="B8101" s="165"/>
      <c r="C8101" s="166">
        <v>46018</v>
      </c>
      <c r="D8101">
        <v>0</v>
      </c>
    </row>
    <row r="8102" spans="1:4" x14ac:dyDescent="0.35">
      <c r="A8102" s="165"/>
      <c r="B8102" s="165"/>
      <c r="C8102" s="166">
        <v>45681</v>
      </c>
      <c r="D8102">
        <v>8845</v>
      </c>
    </row>
    <row r="8103" spans="1:4" x14ac:dyDescent="0.35">
      <c r="A8103" s="165"/>
      <c r="B8103" s="165"/>
      <c r="C8103" s="166">
        <v>45712</v>
      </c>
      <c r="D8103">
        <v>8769</v>
      </c>
    </row>
    <row r="8104" spans="1:4" x14ac:dyDescent="0.35">
      <c r="A8104" s="165"/>
      <c r="B8104" s="165"/>
      <c r="C8104" s="166">
        <v>45740</v>
      </c>
      <c r="D8104">
        <v>9173</v>
      </c>
    </row>
    <row r="8105" spans="1:4" x14ac:dyDescent="0.35">
      <c r="A8105" s="165"/>
      <c r="B8105" s="165"/>
      <c r="C8105" s="166">
        <v>45771</v>
      </c>
      <c r="D8105">
        <v>9921.9500000000007</v>
      </c>
    </row>
    <row r="8106" spans="1:4" x14ac:dyDescent="0.35">
      <c r="A8106" s="165"/>
      <c r="B8106" s="165"/>
      <c r="C8106" s="166">
        <v>45801</v>
      </c>
      <c r="D8106">
        <v>8350</v>
      </c>
    </row>
    <row r="8107" spans="1:4" x14ac:dyDescent="0.35">
      <c r="A8107" s="165"/>
      <c r="B8107" s="165"/>
      <c r="C8107" s="166">
        <v>45832</v>
      </c>
      <c r="D8107">
        <v>8490.99</v>
      </c>
    </row>
    <row r="8108" spans="1:4" x14ac:dyDescent="0.35">
      <c r="A8108" s="165"/>
      <c r="B8108" s="165"/>
      <c r="C8108" s="166">
        <v>45862</v>
      </c>
      <c r="D8108">
        <v>13243.130000000001</v>
      </c>
    </row>
    <row r="8109" spans="1:4" x14ac:dyDescent="0.35">
      <c r="A8109" s="165" t="s">
        <v>150</v>
      </c>
      <c r="B8109" s="165" t="s">
        <v>151</v>
      </c>
      <c r="C8109" s="166">
        <v>45676</v>
      </c>
      <c r="D8109">
        <v>57374.65</v>
      </c>
    </row>
    <row r="8110" spans="1:4" x14ac:dyDescent="0.35">
      <c r="A8110" s="165" t="s">
        <v>150</v>
      </c>
      <c r="B8110" s="165" t="s">
        <v>151</v>
      </c>
      <c r="C8110" s="166">
        <v>45707</v>
      </c>
      <c r="D8110">
        <v>43698.39</v>
      </c>
    </row>
    <row r="8111" spans="1:4" x14ac:dyDescent="0.35">
      <c r="A8111" s="165" t="s">
        <v>150</v>
      </c>
      <c r="B8111" s="165" t="s">
        <v>151</v>
      </c>
      <c r="C8111" s="166">
        <v>45735</v>
      </c>
      <c r="D8111">
        <v>61859.89</v>
      </c>
    </row>
    <row r="8112" spans="1:4" x14ac:dyDescent="0.35">
      <c r="A8112" s="165" t="s">
        <v>150</v>
      </c>
      <c r="B8112" s="165" t="s">
        <v>151</v>
      </c>
      <c r="C8112" s="166">
        <v>45766</v>
      </c>
      <c r="D8112">
        <v>57271.57</v>
      </c>
    </row>
    <row r="8113" spans="1:4" x14ac:dyDescent="0.35">
      <c r="A8113" s="165" t="s">
        <v>150</v>
      </c>
      <c r="B8113" s="165" t="s">
        <v>151</v>
      </c>
      <c r="C8113" s="166">
        <v>45796</v>
      </c>
      <c r="D8113">
        <v>48338.55</v>
      </c>
    </row>
    <row r="8114" spans="1:4" x14ac:dyDescent="0.35">
      <c r="A8114" s="165" t="s">
        <v>150</v>
      </c>
      <c r="B8114" s="165" t="s">
        <v>151</v>
      </c>
      <c r="C8114" s="166">
        <v>45827</v>
      </c>
      <c r="D8114">
        <v>49095.34</v>
      </c>
    </row>
    <row r="8115" spans="1:4" x14ac:dyDescent="0.35">
      <c r="A8115" s="165" t="s">
        <v>150</v>
      </c>
      <c r="B8115" s="165" t="s">
        <v>151</v>
      </c>
      <c r="C8115" s="166">
        <v>45857</v>
      </c>
      <c r="D8115">
        <v>63738.35</v>
      </c>
    </row>
    <row r="8116" spans="1:4" x14ac:dyDescent="0.35">
      <c r="A8116" s="165" t="s">
        <v>150</v>
      </c>
      <c r="B8116" s="165" t="s">
        <v>151</v>
      </c>
      <c r="C8116" s="166">
        <v>45888</v>
      </c>
      <c r="D8116">
        <v>72163.790000000008</v>
      </c>
    </row>
    <row r="8117" spans="1:4" x14ac:dyDescent="0.35">
      <c r="A8117" s="165" t="s">
        <v>150</v>
      </c>
      <c r="B8117" s="165" t="s">
        <v>151</v>
      </c>
      <c r="C8117" s="166">
        <v>45919</v>
      </c>
      <c r="D8117">
        <v>37990.68</v>
      </c>
    </row>
    <row r="8118" spans="1:4" x14ac:dyDescent="0.35">
      <c r="A8118" s="165" t="s">
        <v>150</v>
      </c>
      <c r="B8118" s="165" t="s">
        <v>151</v>
      </c>
      <c r="C8118" s="166">
        <v>45949</v>
      </c>
      <c r="D8118">
        <v>48065.63</v>
      </c>
    </row>
    <row r="8119" spans="1:4" x14ac:dyDescent="0.35">
      <c r="A8119" s="165" t="s">
        <v>150</v>
      </c>
      <c r="B8119" s="165" t="s">
        <v>151</v>
      </c>
      <c r="C8119" s="166">
        <v>45980</v>
      </c>
      <c r="D8119">
        <v>58624.91</v>
      </c>
    </row>
    <row r="8120" spans="1:4" x14ac:dyDescent="0.35">
      <c r="A8120" s="165" t="s">
        <v>150</v>
      </c>
      <c r="B8120" s="165" t="s">
        <v>151</v>
      </c>
      <c r="C8120" s="166">
        <v>46010</v>
      </c>
      <c r="D8120">
        <v>48948.41</v>
      </c>
    </row>
    <row r="8121" spans="1:4" x14ac:dyDescent="0.35">
      <c r="A8121" s="165" t="s">
        <v>150</v>
      </c>
      <c r="B8121" s="165" t="s">
        <v>151</v>
      </c>
      <c r="C8121" s="166">
        <v>45677</v>
      </c>
      <c r="D8121">
        <v>54284.09</v>
      </c>
    </row>
    <row r="8122" spans="1:4" x14ac:dyDescent="0.35">
      <c r="A8122" s="165" t="s">
        <v>150</v>
      </c>
      <c r="B8122" s="165" t="s">
        <v>151</v>
      </c>
      <c r="C8122" s="166">
        <v>45708</v>
      </c>
      <c r="D8122">
        <v>53625.97</v>
      </c>
    </row>
    <row r="8123" spans="1:4" x14ac:dyDescent="0.35">
      <c r="A8123" s="165" t="s">
        <v>150</v>
      </c>
      <c r="B8123" s="165" t="s">
        <v>151</v>
      </c>
      <c r="C8123" s="166">
        <v>45736</v>
      </c>
      <c r="D8123">
        <v>25503.700000000012</v>
      </c>
    </row>
    <row r="8124" spans="1:4" x14ac:dyDescent="0.35">
      <c r="A8124" s="165" t="s">
        <v>150</v>
      </c>
      <c r="B8124" s="165" t="s">
        <v>151</v>
      </c>
      <c r="C8124" s="166">
        <v>45767</v>
      </c>
      <c r="D8124">
        <v>126</v>
      </c>
    </row>
    <row r="8125" spans="1:4" x14ac:dyDescent="0.35">
      <c r="A8125" s="165" t="s">
        <v>150</v>
      </c>
      <c r="B8125" s="165" t="s">
        <v>151</v>
      </c>
      <c r="C8125" s="166">
        <v>45797</v>
      </c>
      <c r="D8125">
        <v>0</v>
      </c>
    </row>
    <row r="8126" spans="1:4" x14ac:dyDescent="0.35">
      <c r="A8126" s="165" t="s">
        <v>150</v>
      </c>
      <c r="B8126" s="165" t="s">
        <v>151</v>
      </c>
      <c r="C8126" s="166">
        <v>45828</v>
      </c>
      <c r="D8126">
        <v>0</v>
      </c>
    </row>
    <row r="8127" spans="1:4" x14ac:dyDescent="0.35">
      <c r="A8127" s="165" t="s">
        <v>150</v>
      </c>
      <c r="B8127" s="165" t="s">
        <v>151</v>
      </c>
      <c r="C8127" s="166">
        <v>45858</v>
      </c>
      <c r="D8127">
        <v>2600.0999999999767</v>
      </c>
    </row>
    <row r="8128" spans="1:4" x14ac:dyDescent="0.35">
      <c r="A8128" s="165" t="s">
        <v>150</v>
      </c>
      <c r="B8128" s="165" t="s">
        <v>151</v>
      </c>
      <c r="C8128" s="166">
        <v>45889</v>
      </c>
      <c r="D8128">
        <v>20520.540000000008</v>
      </c>
    </row>
    <row r="8129" spans="1:4" x14ac:dyDescent="0.35">
      <c r="A8129" s="165" t="s">
        <v>150</v>
      </c>
      <c r="B8129" s="165" t="s">
        <v>151</v>
      </c>
      <c r="C8129" s="166">
        <v>45920</v>
      </c>
      <c r="D8129">
        <v>22381.85</v>
      </c>
    </row>
    <row r="8130" spans="1:4" x14ac:dyDescent="0.35">
      <c r="A8130" s="165" t="s">
        <v>150</v>
      </c>
      <c r="B8130" s="165" t="s">
        <v>151</v>
      </c>
      <c r="C8130" s="166">
        <v>45950</v>
      </c>
      <c r="D8130">
        <v>29162.59</v>
      </c>
    </row>
    <row r="8131" spans="1:4" x14ac:dyDescent="0.35">
      <c r="A8131" s="165" t="s">
        <v>150</v>
      </c>
      <c r="B8131" s="165" t="s">
        <v>151</v>
      </c>
      <c r="C8131" s="166">
        <v>45981</v>
      </c>
      <c r="D8131">
        <v>17361.349999999999</v>
      </c>
    </row>
    <row r="8132" spans="1:4" x14ac:dyDescent="0.35">
      <c r="A8132" s="165" t="s">
        <v>150</v>
      </c>
      <c r="B8132" s="165" t="s">
        <v>151</v>
      </c>
      <c r="C8132" s="166">
        <v>46011</v>
      </c>
      <c r="D8132">
        <v>22979.38</v>
      </c>
    </row>
    <row r="8133" spans="1:4" x14ac:dyDescent="0.35">
      <c r="A8133" s="165" t="s">
        <v>150</v>
      </c>
      <c r="B8133" s="165" t="s">
        <v>151</v>
      </c>
      <c r="C8133" s="166">
        <v>45678</v>
      </c>
      <c r="D8133">
        <v>10344.75</v>
      </c>
    </row>
    <row r="8134" spans="1:4" x14ac:dyDescent="0.35">
      <c r="A8134" s="165" t="s">
        <v>150</v>
      </c>
      <c r="B8134" s="165" t="s">
        <v>151</v>
      </c>
      <c r="C8134" s="166">
        <v>45709</v>
      </c>
      <c r="D8134">
        <v>16660.740000000002</v>
      </c>
    </row>
    <row r="8135" spans="1:4" x14ac:dyDescent="0.35">
      <c r="A8135" s="165" t="s">
        <v>150</v>
      </c>
      <c r="B8135" s="165" t="s">
        <v>151</v>
      </c>
      <c r="C8135" s="166">
        <v>45737</v>
      </c>
      <c r="D8135">
        <v>35795.15</v>
      </c>
    </row>
    <row r="8136" spans="1:4" x14ac:dyDescent="0.35">
      <c r="A8136" s="165" t="s">
        <v>150</v>
      </c>
      <c r="B8136" s="165" t="s">
        <v>151</v>
      </c>
      <c r="C8136" s="166">
        <v>45768</v>
      </c>
      <c r="D8136">
        <v>23002.75</v>
      </c>
    </row>
    <row r="8137" spans="1:4" x14ac:dyDescent="0.35">
      <c r="A8137" s="165" t="s">
        <v>150</v>
      </c>
      <c r="B8137" s="165" t="s">
        <v>151</v>
      </c>
      <c r="C8137" s="166">
        <v>45798</v>
      </c>
      <c r="D8137">
        <v>22143.19</v>
      </c>
    </row>
    <row r="8138" spans="1:4" x14ac:dyDescent="0.35">
      <c r="A8138" s="165" t="s">
        <v>150</v>
      </c>
      <c r="B8138" s="165" t="s">
        <v>151</v>
      </c>
      <c r="C8138" s="166">
        <v>45829</v>
      </c>
      <c r="D8138">
        <v>31724.36</v>
      </c>
    </row>
    <row r="8139" spans="1:4" x14ac:dyDescent="0.35">
      <c r="A8139" s="165" t="s">
        <v>150</v>
      </c>
      <c r="B8139" s="165" t="s">
        <v>151</v>
      </c>
      <c r="C8139" s="166">
        <v>45859</v>
      </c>
      <c r="D8139">
        <v>42952.65</v>
      </c>
    </row>
    <row r="8140" spans="1:4" x14ac:dyDescent="0.35">
      <c r="A8140" s="165" t="s">
        <v>150</v>
      </c>
      <c r="B8140" s="165" t="s">
        <v>151</v>
      </c>
      <c r="C8140" s="166">
        <v>45890</v>
      </c>
      <c r="D8140">
        <v>66615.95</v>
      </c>
    </row>
    <row r="8141" spans="1:4" x14ac:dyDescent="0.35">
      <c r="A8141" s="165" t="s">
        <v>150</v>
      </c>
      <c r="B8141" s="165" t="s">
        <v>151</v>
      </c>
      <c r="C8141" s="166">
        <v>45921</v>
      </c>
      <c r="D8141">
        <v>31049.94</v>
      </c>
    </row>
    <row r="8142" spans="1:4" x14ac:dyDescent="0.35">
      <c r="A8142" s="165" t="s">
        <v>150</v>
      </c>
      <c r="B8142" s="165" t="s">
        <v>151</v>
      </c>
      <c r="C8142" s="166">
        <v>45951</v>
      </c>
      <c r="D8142">
        <v>51729.23</v>
      </c>
    </row>
    <row r="8143" spans="1:4" x14ac:dyDescent="0.35">
      <c r="A8143" s="165" t="s">
        <v>150</v>
      </c>
      <c r="B8143" s="165" t="s">
        <v>151</v>
      </c>
      <c r="C8143" s="166">
        <v>45991</v>
      </c>
      <c r="D8143">
        <v>51291.62</v>
      </c>
    </row>
    <row r="8144" spans="1:4" x14ac:dyDescent="0.35">
      <c r="A8144" s="165" t="s">
        <v>150</v>
      </c>
      <c r="B8144" s="165" t="s">
        <v>151</v>
      </c>
      <c r="C8144" s="166">
        <v>46022</v>
      </c>
      <c r="D8144">
        <v>43396.63</v>
      </c>
    </row>
    <row r="8145" spans="1:4" x14ac:dyDescent="0.35">
      <c r="A8145" s="165" t="s">
        <v>150</v>
      </c>
      <c r="B8145" s="165" t="s">
        <v>151</v>
      </c>
      <c r="C8145" s="166">
        <v>45679</v>
      </c>
      <c r="D8145">
        <v>30961.119999999999</v>
      </c>
    </row>
    <row r="8146" spans="1:4" x14ac:dyDescent="0.35">
      <c r="A8146" s="165" t="s">
        <v>150</v>
      </c>
      <c r="B8146" s="165" t="s">
        <v>151</v>
      </c>
      <c r="C8146" s="166">
        <v>45710</v>
      </c>
      <c r="D8146">
        <v>41489.770000000004</v>
      </c>
    </row>
    <row r="8147" spans="1:4" x14ac:dyDescent="0.35">
      <c r="A8147" s="165" t="s">
        <v>150</v>
      </c>
      <c r="B8147" s="165" t="s">
        <v>151</v>
      </c>
      <c r="C8147" s="166">
        <v>45738</v>
      </c>
      <c r="D8147">
        <v>52208.32</v>
      </c>
    </row>
    <row r="8148" spans="1:4" x14ac:dyDescent="0.35">
      <c r="A8148" s="165" t="s">
        <v>150</v>
      </c>
      <c r="B8148" s="165" t="s">
        <v>151</v>
      </c>
      <c r="C8148" s="166">
        <v>45769</v>
      </c>
      <c r="D8148">
        <v>42124.74</v>
      </c>
    </row>
    <row r="8149" spans="1:4" x14ac:dyDescent="0.35">
      <c r="A8149" s="165" t="s">
        <v>150</v>
      </c>
      <c r="B8149" s="165" t="s">
        <v>151</v>
      </c>
      <c r="C8149" s="166">
        <v>45799</v>
      </c>
      <c r="D8149">
        <v>50494.57</v>
      </c>
    </row>
    <row r="8150" spans="1:4" x14ac:dyDescent="0.35">
      <c r="A8150" s="165" t="s">
        <v>150</v>
      </c>
      <c r="B8150" s="165" t="s">
        <v>151</v>
      </c>
      <c r="C8150" s="166">
        <v>45830</v>
      </c>
      <c r="D8150">
        <v>41875.65</v>
      </c>
    </row>
    <row r="8151" spans="1:4" x14ac:dyDescent="0.35">
      <c r="A8151" s="165" t="s">
        <v>150</v>
      </c>
      <c r="B8151" s="165" t="s">
        <v>151</v>
      </c>
      <c r="C8151" s="166">
        <v>45860</v>
      </c>
      <c r="D8151">
        <v>77379.56</v>
      </c>
    </row>
    <row r="8152" spans="1:4" x14ac:dyDescent="0.35">
      <c r="A8152" s="165" t="s">
        <v>150</v>
      </c>
      <c r="B8152" s="165" t="s">
        <v>151</v>
      </c>
      <c r="C8152" s="166">
        <v>45891</v>
      </c>
      <c r="D8152">
        <v>89522.85</v>
      </c>
    </row>
    <row r="8153" spans="1:4" x14ac:dyDescent="0.35">
      <c r="A8153" s="165" t="s">
        <v>150</v>
      </c>
      <c r="B8153" s="165" t="s">
        <v>151</v>
      </c>
      <c r="C8153" s="166">
        <v>45922</v>
      </c>
      <c r="D8153">
        <v>66121.990000000005</v>
      </c>
    </row>
    <row r="8154" spans="1:4" x14ac:dyDescent="0.35">
      <c r="A8154" s="165" t="s">
        <v>150</v>
      </c>
      <c r="B8154" s="165" t="s">
        <v>151</v>
      </c>
      <c r="C8154" s="166">
        <v>45952</v>
      </c>
      <c r="D8154">
        <v>54134.71</v>
      </c>
    </row>
    <row r="8155" spans="1:4" x14ac:dyDescent="0.35">
      <c r="A8155" s="165" t="s">
        <v>150</v>
      </c>
      <c r="B8155" s="165" t="s">
        <v>151</v>
      </c>
      <c r="C8155" s="166">
        <v>45983</v>
      </c>
      <c r="D8155">
        <v>51313.13</v>
      </c>
    </row>
    <row r="8156" spans="1:4" x14ac:dyDescent="0.35">
      <c r="A8156" s="165" t="s">
        <v>150</v>
      </c>
      <c r="B8156" s="165" t="s">
        <v>151</v>
      </c>
      <c r="C8156" s="166">
        <v>46013</v>
      </c>
      <c r="D8156">
        <v>49218.37</v>
      </c>
    </row>
    <row r="8157" spans="1:4" x14ac:dyDescent="0.35">
      <c r="A8157" s="165" t="s">
        <v>150</v>
      </c>
      <c r="B8157" s="165" t="s">
        <v>151</v>
      </c>
      <c r="C8157" s="166">
        <v>45680</v>
      </c>
      <c r="D8157">
        <v>52750.23</v>
      </c>
    </row>
    <row r="8158" spans="1:4" x14ac:dyDescent="0.35">
      <c r="A8158" s="165" t="s">
        <v>150</v>
      </c>
      <c r="B8158" s="165" t="s">
        <v>151</v>
      </c>
      <c r="C8158" s="166">
        <v>45711</v>
      </c>
      <c r="D8158">
        <v>46948.73</v>
      </c>
    </row>
    <row r="8159" spans="1:4" x14ac:dyDescent="0.35">
      <c r="A8159" s="165" t="s">
        <v>150</v>
      </c>
      <c r="B8159" s="165" t="s">
        <v>151</v>
      </c>
      <c r="C8159" s="166">
        <v>45739</v>
      </c>
      <c r="D8159">
        <v>55198.82</v>
      </c>
    </row>
    <row r="8160" spans="1:4" x14ac:dyDescent="0.35">
      <c r="A8160" s="165" t="s">
        <v>150</v>
      </c>
      <c r="B8160" s="165" t="s">
        <v>151</v>
      </c>
      <c r="C8160" s="166">
        <v>45770</v>
      </c>
      <c r="D8160">
        <v>41346.120000000003</v>
      </c>
    </row>
    <row r="8161" spans="1:4" x14ac:dyDescent="0.35">
      <c r="A8161" s="165" t="s">
        <v>150</v>
      </c>
      <c r="B8161" s="165" t="s">
        <v>151</v>
      </c>
      <c r="C8161" s="166">
        <v>45800</v>
      </c>
      <c r="D8161">
        <v>51903.88</v>
      </c>
    </row>
    <row r="8162" spans="1:4" x14ac:dyDescent="0.35">
      <c r="A8162" s="165" t="s">
        <v>150</v>
      </c>
      <c r="B8162" s="165" t="s">
        <v>151</v>
      </c>
      <c r="C8162" s="166">
        <v>45831</v>
      </c>
      <c r="D8162">
        <v>41869.82</v>
      </c>
    </row>
    <row r="8163" spans="1:4" x14ac:dyDescent="0.35">
      <c r="A8163" s="165" t="s">
        <v>150</v>
      </c>
      <c r="B8163" s="165" t="s">
        <v>151</v>
      </c>
      <c r="C8163" s="166">
        <v>45861</v>
      </c>
      <c r="D8163">
        <v>45256.25</v>
      </c>
    </row>
    <row r="8164" spans="1:4" x14ac:dyDescent="0.35">
      <c r="A8164" s="165" t="s">
        <v>150</v>
      </c>
      <c r="B8164" s="165" t="s">
        <v>151</v>
      </c>
      <c r="C8164" s="166">
        <v>45892</v>
      </c>
      <c r="D8164">
        <v>57731.27</v>
      </c>
    </row>
    <row r="8165" spans="1:4" x14ac:dyDescent="0.35">
      <c r="A8165" s="165" t="s">
        <v>150</v>
      </c>
      <c r="B8165" s="165" t="s">
        <v>151</v>
      </c>
      <c r="C8165" s="166">
        <v>45923</v>
      </c>
      <c r="D8165">
        <v>40362.99</v>
      </c>
    </row>
    <row r="8166" spans="1:4" x14ac:dyDescent="0.35">
      <c r="A8166" s="165" t="s">
        <v>150</v>
      </c>
      <c r="B8166" s="165" t="s">
        <v>151</v>
      </c>
      <c r="C8166" s="166">
        <v>45953</v>
      </c>
      <c r="D8166">
        <v>39074.520000000004</v>
      </c>
    </row>
    <row r="8167" spans="1:4" x14ac:dyDescent="0.35">
      <c r="A8167" s="165" t="s">
        <v>150</v>
      </c>
      <c r="B8167" s="165" t="s">
        <v>151</v>
      </c>
      <c r="C8167" s="166">
        <v>45984</v>
      </c>
      <c r="D8167">
        <v>31792.959999999999</v>
      </c>
    </row>
    <row r="8168" spans="1:4" x14ac:dyDescent="0.35">
      <c r="A8168" s="165" t="s">
        <v>150</v>
      </c>
      <c r="B8168" s="165" t="s">
        <v>151</v>
      </c>
      <c r="C8168" s="166">
        <v>46014</v>
      </c>
      <c r="D8168">
        <v>25701.919999999998</v>
      </c>
    </row>
    <row r="8169" spans="1:4" x14ac:dyDescent="0.35">
      <c r="A8169" s="165" t="s">
        <v>150</v>
      </c>
      <c r="B8169" s="165" t="s">
        <v>151</v>
      </c>
      <c r="C8169" s="166">
        <v>45681</v>
      </c>
      <c r="D8169">
        <v>23491.03</v>
      </c>
    </row>
    <row r="8170" spans="1:4" x14ac:dyDescent="0.35">
      <c r="A8170" s="165" t="s">
        <v>150</v>
      </c>
      <c r="B8170" s="165" t="s">
        <v>151</v>
      </c>
      <c r="C8170" s="166">
        <v>45712</v>
      </c>
      <c r="D8170">
        <v>21251.58</v>
      </c>
    </row>
    <row r="8171" spans="1:4" x14ac:dyDescent="0.35">
      <c r="A8171" s="165" t="s">
        <v>150</v>
      </c>
      <c r="B8171" s="165" t="s">
        <v>151</v>
      </c>
      <c r="C8171" s="166">
        <v>45740</v>
      </c>
      <c r="D8171">
        <v>23109.42</v>
      </c>
    </row>
    <row r="8172" spans="1:4" x14ac:dyDescent="0.35">
      <c r="A8172" s="165" t="s">
        <v>150</v>
      </c>
      <c r="B8172" s="165" t="s">
        <v>151</v>
      </c>
      <c r="C8172" s="166">
        <v>45771</v>
      </c>
      <c r="D8172">
        <v>25687.23</v>
      </c>
    </row>
    <row r="8173" spans="1:4" x14ac:dyDescent="0.35">
      <c r="A8173" s="165" t="s">
        <v>150</v>
      </c>
      <c r="B8173" s="165" t="s">
        <v>151</v>
      </c>
      <c r="C8173" s="166">
        <v>45801</v>
      </c>
      <c r="D8173">
        <v>24018.53</v>
      </c>
    </row>
    <row r="8174" spans="1:4" x14ac:dyDescent="0.35">
      <c r="A8174" s="165" t="s">
        <v>150</v>
      </c>
      <c r="B8174" s="165" t="s">
        <v>151</v>
      </c>
      <c r="C8174" s="166">
        <v>45832</v>
      </c>
      <c r="D8174">
        <v>30782.33</v>
      </c>
    </row>
    <row r="8175" spans="1:4" x14ac:dyDescent="0.35">
      <c r="A8175" s="165" t="s">
        <v>150</v>
      </c>
      <c r="B8175" s="165" t="s">
        <v>151</v>
      </c>
      <c r="C8175" s="166">
        <v>45862</v>
      </c>
      <c r="D8175">
        <v>69333.759999999995</v>
      </c>
    </row>
    <row r="8176" spans="1:4" x14ac:dyDescent="0.35">
      <c r="A8176" s="165" t="s">
        <v>150</v>
      </c>
      <c r="B8176" s="165" t="s">
        <v>151</v>
      </c>
      <c r="C8176" s="166">
        <v>45893</v>
      </c>
      <c r="D8176">
        <v>68705.240000000005</v>
      </c>
    </row>
    <row r="8177" spans="1:4" x14ac:dyDescent="0.35">
      <c r="A8177" s="165" t="s">
        <v>150</v>
      </c>
      <c r="B8177" s="165" t="s">
        <v>151</v>
      </c>
      <c r="C8177" s="166">
        <v>45924</v>
      </c>
      <c r="D8177">
        <v>41803.78</v>
      </c>
    </row>
    <row r="8178" spans="1:4" x14ac:dyDescent="0.35">
      <c r="A8178" s="165" t="s">
        <v>150</v>
      </c>
      <c r="B8178" s="165" t="s">
        <v>151</v>
      </c>
      <c r="C8178" s="166">
        <v>45954</v>
      </c>
      <c r="D8178">
        <v>38819.93</v>
      </c>
    </row>
    <row r="8179" spans="1:4" x14ac:dyDescent="0.35">
      <c r="A8179" s="165" t="s">
        <v>150</v>
      </c>
      <c r="B8179" s="165" t="s">
        <v>151</v>
      </c>
      <c r="C8179" s="166">
        <v>45985</v>
      </c>
      <c r="D8179">
        <v>44706.92</v>
      </c>
    </row>
    <row r="8180" spans="1:4" x14ac:dyDescent="0.35">
      <c r="A8180" s="165" t="s">
        <v>150</v>
      </c>
      <c r="B8180" s="165" t="s">
        <v>151</v>
      </c>
      <c r="C8180" s="166">
        <v>46015</v>
      </c>
      <c r="D8180">
        <v>25488.78</v>
      </c>
    </row>
    <row r="8181" spans="1:4" x14ac:dyDescent="0.35">
      <c r="A8181" s="165" t="s">
        <v>150</v>
      </c>
      <c r="B8181" s="165" t="s">
        <v>151</v>
      </c>
      <c r="C8181" s="166">
        <v>45682</v>
      </c>
      <c r="D8181">
        <v>50462.05</v>
      </c>
    </row>
    <row r="8182" spans="1:4" x14ac:dyDescent="0.35">
      <c r="A8182" s="165" t="s">
        <v>150</v>
      </c>
      <c r="B8182" s="165" t="s">
        <v>151</v>
      </c>
      <c r="C8182" s="166">
        <v>45713</v>
      </c>
      <c r="D8182">
        <v>41651.82</v>
      </c>
    </row>
    <row r="8183" spans="1:4" x14ac:dyDescent="0.35">
      <c r="A8183" s="165" t="s">
        <v>150</v>
      </c>
      <c r="B8183" s="165" t="s">
        <v>151</v>
      </c>
      <c r="C8183" s="166">
        <v>45741</v>
      </c>
      <c r="D8183">
        <v>61365.91</v>
      </c>
    </row>
    <row r="8184" spans="1:4" x14ac:dyDescent="0.35">
      <c r="A8184" s="165" t="s">
        <v>150</v>
      </c>
      <c r="B8184" s="165" t="s">
        <v>151</v>
      </c>
      <c r="C8184" s="166">
        <v>45772</v>
      </c>
      <c r="D8184">
        <v>41673.230000000003</v>
      </c>
    </row>
    <row r="8185" spans="1:4" x14ac:dyDescent="0.35">
      <c r="A8185" s="165" t="s">
        <v>150</v>
      </c>
      <c r="B8185" s="165" t="s">
        <v>151</v>
      </c>
      <c r="C8185" s="166">
        <v>45802</v>
      </c>
      <c r="D8185">
        <v>32650.661747378424</v>
      </c>
    </row>
    <row r="8186" spans="1:4" x14ac:dyDescent="0.35">
      <c r="A8186" s="165" t="s">
        <v>150</v>
      </c>
      <c r="B8186" s="165" t="s">
        <v>151</v>
      </c>
      <c r="C8186" s="166">
        <v>45833</v>
      </c>
      <c r="D8186">
        <v>46120.127162077668</v>
      </c>
    </row>
    <row r="8187" spans="1:4" x14ac:dyDescent="0.35">
      <c r="A8187" s="165" t="s">
        <v>150</v>
      </c>
      <c r="B8187" s="165" t="s">
        <v>151</v>
      </c>
      <c r="C8187" s="166">
        <v>45863</v>
      </c>
      <c r="D8187">
        <v>56598.407407058985</v>
      </c>
    </row>
    <row r="8188" spans="1:4" x14ac:dyDescent="0.35">
      <c r="A8188" s="165" t="s">
        <v>150</v>
      </c>
      <c r="B8188" s="165" t="s">
        <v>151</v>
      </c>
      <c r="C8188" s="166">
        <v>45894</v>
      </c>
      <c r="D8188">
        <v>74021.327303176091</v>
      </c>
    </row>
    <row r="8189" spans="1:4" x14ac:dyDescent="0.35">
      <c r="A8189" s="165" t="s">
        <v>150</v>
      </c>
      <c r="B8189" s="165" t="s">
        <v>151</v>
      </c>
      <c r="C8189" s="166">
        <v>45925</v>
      </c>
      <c r="D8189">
        <v>68918.577819618251</v>
      </c>
    </row>
    <row r="8190" spans="1:4" x14ac:dyDescent="0.35">
      <c r="A8190" s="165" t="s">
        <v>150</v>
      </c>
      <c r="B8190" s="165" t="s">
        <v>151</v>
      </c>
      <c r="C8190" s="166">
        <v>45955</v>
      </c>
      <c r="D8190">
        <v>67263.876668639539</v>
      </c>
    </row>
    <row r="8191" spans="1:4" x14ac:dyDescent="0.35">
      <c r="A8191" s="165" t="s">
        <v>150</v>
      </c>
      <c r="B8191" s="165" t="s">
        <v>151</v>
      </c>
      <c r="C8191" s="166">
        <v>45986</v>
      </c>
      <c r="D8191">
        <v>71025.022060037038</v>
      </c>
    </row>
    <row r="8192" spans="1:4" x14ac:dyDescent="0.35">
      <c r="A8192" s="165" t="s">
        <v>150</v>
      </c>
      <c r="B8192" s="165" t="s">
        <v>151</v>
      </c>
      <c r="C8192" s="166">
        <v>46016</v>
      </c>
      <c r="D8192">
        <v>51099.131458597461</v>
      </c>
    </row>
    <row r="8193" spans="1:4" x14ac:dyDescent="0.35">
      <c r="A8193" s="165" t="s">
        <v>150</v>
      </c>
      <c r="B8193" s="165" t="s">
        <v>151</v>
      </c>
      <c r="C8193" s="166">
        <v>45683</v>
      </c>
      <c r="D8193">
        <v>87491.304279968608</v>
      </c>
    </row>
    <row r="8194" spans="1:4" x14ac:dyDescent="0.35">
      <c r="A8194" s="165" t="s">
        <v>150</v>
      </c>
      <c r="B8194" s="165" t="s">
        <v>151</v>
      </c>
      <c r="C8194" s="166">
        <v>45714</v>
      </c>
      <c r="D8194">
        <v>88207.640268482268</v>
      </c>
    </row>
    <row r="8195" spans="1:4" x14ac:dyDescent="0.35">
      <c r="A8195" s="165" t="s">
        <v>150</v>
      </c>
      <c r="B8195" s="165" t="s">
        <v>151</v>
      </c>
      <c r="C8195" s="166">
        <v>45742</v>
      </c>
      <c r="D8195">
        <v>90654.410712887999</v>
      </c>
    </row>
    <row r="8196" spans="1:4" x14ac:dyDescent="0.35">
      <c r="A8196" s="165" t="s">
        <v>150</v>
      </c>
      <c r="B8196" s="165" t="s">
        <v>151</v>
      </c>
      <c r="C8196" s="166">
        <v>45773</v>
      </c>
      <c r="D8196">
        <v>97665.565647496551</v>
      </c>
    </row>
    <row r="8197" spans="1:4" x14ac:dyDescent="0.35">
      <c r="A8197" s="165" t="s">
        <v>150</v>
      </c>
      <c r="B8197" s="165" t="s">
        <v>151</v>
      </c>
      <c r="C8197" s="166">
        <v>45803</v>
      </c>
      <c r="D8197">
        <v>84747.477251148026</v>
      </c>
    </row>
    <row r="8198" spans="1:4" x14ac:dyDescent="0.35">
      <c r="A8198" s="165" t="s">
        <v>150</v>
      </c>
      <c r="B8198" s="165" t="s">
        <v>151</v>
      </c>
      <c r="C8198" s="166">
        <v>45834</v>
      </c>
      <c r="D8198">
        <v>73616.573135964107</v>
      </c>
    </row>
    <row r="8199" spans="1:4" x14ac:dyDescent="0.35">
      <c r="A8199" s="165" t="s">
        <v>150</v>
      </c>
      <c r="B8199" s="165" t="s">
        <v>151</v>
      </c>
      <c r="C8199" s="166">
        <v>45864</v>
      </c>
      <c r="D8199">
        <v>127719.43470238394</v>
      </c>
    </row>
    <row r="8200" spans="1:4" x14ac:dyDescent="0.35">
      <c r="A8200" s="165" t="s">
        <v>150</v>
      </c>
      <c r="B8200" s="165" t="s">
        <v>151</v>
      </c>
      <c r="C8200" s="166">
        <v>45895</v>
      </c>
      <c r="D8200">
        <v>154077.77653974248</v>
      </c>
    </row>
    <row r="8201" spans="1:4" x14ac:dyDescent="0.35">
      <c r="A8201" s="165" t="s">
        <v>150</v>
      </c>
      <c r="B8201" s="165" t="s">
        <v>151</v>
      </c>
      <c r="C8201" s="166">
        <v>45926</v>
      </c>
      <c r="D8201">
        <v>86223.911385681844</v>
      </c>
    </row>
    <row r="8202" spans="1:4" x14ac:dyDescent="0.35">
      <c r="A8202" s="165" t="s">
        <v>150</v>
      </c>
      <c r="B8202" s="165" t="s">
        <v>151</v>
      </c>
      <c r="C8202" s="166">
        <v>45956</v>
      </c>
      <c r="D8202">
        <v>109821.92093950398</v>
      </c>
    </row>
    <row r="8203" spans="1:4" x14ac:dyDescent="0.35">
      <c r="A8203" s="165" t="s">
        <v>150</v>
      </c>
      <c r="B8203" s="165" t="s">
        <v>151</v>
      </c>
      <c r="C8203" s="166">
        <v>45987</v>
      </c>
      <c r="D8203">
        <v>120298.91143369344</v>
      </c>
    </row>
    <row r="8204" spans="1:4" x14ac:dyDescent="0.35">
      <c r="A8204" s="165" t="s">
        <v>150</v>
      </c>
      <c r="B8204" s="165" t="s">
        <v>151</v>
      </c>
      <c r="C8204" s="166">
        <v>46017</v>
      </c>
      <c r="D8204">
        <v>89302.547153110369</v>
      </c>
    </row>
    <row r="8205" spans="1:4" x14ac:dyDescent="0.35">
      <c r="A8205" s="165" t="s">
        <v>150</v>
      </c>
      <c r="B8205" s="165" t="s">
        <v>151</v>
      </c>
      <c r="C8205" s="166">
        <v>45684</v>
      </c>
      <c r="D8205">
        <v>123516.25779505915</v>
      </c>
    </row>
    <row r="8206" spans="1:4" x14ac:dyDescent="0.35">
      <c r="A8206" s="165" t="s">
        <v>150</v>
      </c>
      <c r="B8206" s="165" t="s">
        <v>151</v>
      </c>
      <c r="C8206" s="166">
        <v>45715</v>
      </c>
      <c r="D8206">
        <v>124586.52172592461</v>
      </c>
    </row>
    <row r="8207" spans="1:4" x14ac:dyDescent="0.35">
      <c r="A8207" s="165" t="s">
        <v>150</v>
      </c>
      <c r="B8207" s="165" t="s">
        <v>151</v>
      </c>
      <c r="C8207" s="166">
        <v>45743</v>
      </c>
      <c r="D8207">
        <v>127337.08697032814</v>
      </c>
    </row>
    <row r="8208" spans="1:4" x14ac:dyDescent="0.35">
      <c r="A8208" s="165" t="s">
        <v>150</v>
      </c>
      <c r="B8208" s="165" t="s">
        <v>151</v>
      </c>
      <c r="C8208" s="166">
        <v>45774</v>
      </c>
      <c r="D8208">
        <v>136755.69814954701</v>
      </c>
    </row>
    <row r="8209" spans="1:4" x14ac:dyDescent="0.35">
      <c r="A8209" s="165" t="s">
        <v>150</v>
      </c>
      <c r="B8209" s="165" t="s">
        <v>151</v>
      </c>
      <c r="C8209" s="166">
        <v>45804</v>
      </c>
      <c r="D8209">
        <v>102634.93287642235</v>
      </c>
    </row>
    <row r="8210" spans="1:4" x14ac:dyDescent="0.35">
      <c r="A8210" s="165" t="s">
        <v>150</v>
      </c>
      <c r="B8210" s="165" t="s">
        <v>151</v>
      </c>
      <c r="C8210" s="166">
        <v>45835</v>
      </c>
      <c r="D8210">
        <v>88179.329454700113</v>
      </c>
    </row>
    <row r="8211" spans="1:4" x14ac:dyDescent="0.35">
      <c r="A8211" s="165" t="s">
        <v>150</v>
      </c>
      <c r="B8211" s="165" t="s">
        <v>151</v>
      </c>
      <c r="C8211" s="166">
        <v>45865</v>
      </c>
      <c r="D8211">
        <v>151219.79414998501</v>
      </c>
    </row>
    <row r="8212" spans="1:4" x14ac:dyDescent="0.35">
      <c r="A8212" s="165" t="s">
        <v>150</v>
      </c>
      <c r="B8212" s="165" t="s">
        <v>151</v>
      </c>
      <c r="C8212" s="166">
        <v>45896</v>
      </c>
      <c r="D8212">
        <v>181696.13694318398</v>
      </c>
    </row>
    <row r="8213" spans="1:4" x14ac:dyDescent="0.35">
      <c r="A8213" s="165" t="s">
        <v>150</v>
      </c>
      <c r="B8213" s="165" t="s">
        <v>151</v>
      </c>
      <c r="C8213" s="166">
        <v>45927</v>
      </c>
      <c r="D8213">
        <v>106660.93505777374</v>
      </c>
    </row>
    <row r="8214" spans="1:4" x14ac:dyDescent="0.35">
      <c r="A8214" s="165" t="s">
        <v>150</v>
      </c>
      <c r="B8214" s="165" t="s">
        <v>151</v>
      </c>
      <c r="C8214" s="166">
        <v>45957</v>
      </c>
      <c r="D8214">
        <v>128533.3944600978</v>
      </c>
    </row>
    <row r="8215" spans="1:4" x14ac:dyDescent="0.35">
      <c r="A8215" s="165" t="s">
        <v>150</v>
      </c>
      <c r="B8215" s="165" t="s">
        <v>151</v>
      </c>
      <c r="C8215" s="166">
        <v>45988</v>
      </c>
      <c r="D8215">
        <v>140393.18356957409</v>
      </c>
    </row>
    <row r="8216" spans="1:4" x14ac:dyDescent="0.35">
      <c r="A8216" s="165" t="s">
        <v>150</v>
      </c>
      <c r="B8216" s="165" t="s">
        <v>151</v>
      </c>
      <c r="C8216" s="166">
        <v>46018</v>
      </c>
      <c r="D8216">
        <v>106517.82442544015</v>
      </c>
    </row>
    <row r="8217" spans="1:4" x14ac:dyDescent="0.35">
      <c r="A8217" s="165" t="s">
        <v>152</v>
      </c>
      <c r="B8217" s="165" t="s">
        <v>153</v>
      </c>
      <c r="C8217" s="166">
        <v>45952</v>
      </c>
      <c r="D8217">
        <v>0</v>
      </c>
    </row>
    <row r="8218" spans="1:4" x14ac:dyDescent="0.35">
      <c r="A8218" s="165" t="s">
        <v>152</v>
      </c>
      <c r="B8218" s="165" t="s">
        <v>153</v>
      </c>
      <c r="C8218" s="166">
        <v>45983</v>
      </c>
      <c r="D8218">
        <v>1410.53</v>
      </c>
    </row>
    <row r="8219" spans="1:4" x14ac:dyDescent="0.35">
      <c r="A8219" s="165" t="s">
        <v>152</v>
      </c>
      <c r="B8219" s="165" t="s">
        <v>153</v>
      </c>
      <c r="C8219" s="166">
        <v>46013</v>
      </c>
      <c r="D8219">
        <v>1163.56</v>
      </c>
    </row>
    <row r="8220" spans="1:4" x14ac:dyDescent="0.35">
      <c r="A8220" s="165" t="s">
        <v>152</v>
      </c>
      <c r="B8220" s="165" t="s">
        <v>153</v>
      </c>
      <c r="C8220" s="166">
        <v>45680</v>
      </c>
      <c r="D8220">
        <v>0</v>
      </c>
    </row>
    <row r="8221" spans="1:4" x14ac:dyDescent="0.35">
      <c r="A8221" s="165" t="s">
        <v>152</v>
      </c>
      <c r="B8221" s="165" t="s">
        <v>153</v>
      </c>
      <c r="C8221" s="166">
        <v>45711</v>
      </c>
      <c r="D8221">
        <v>0</v>
      </c>
    </row>
    <row r="8222" spans="1:4" x14ac:dyDescent="0.35">
      <c r="A8222" s="165" t="s">
        <v>152</v>
      </c>
      <c r="B8222" s="165" t="s">
        <v>153</v>
      </c>
      <c r="C8222" s="166">
        <v>45739</v>
      </c>
      <c r="D8222">
        <v>474.25</v>
      </c>
    </row>
    <row r="8223" spans="1:4" x14ac:dyDescent="0.35">
      <c r="A8223" s="165" t="s">
        <v>152</v>
      </c>
      <c r="B8223" s="165" t="s">
        <v>153</v>
      </c>
      <c r="C8223" s="166">
        <v>45770</v>
      </c>
      <c r="D8223">
        <v>1186.74</v>
      </c>
    </row>
    <row r="8224" spans="1:4" x14ac:dyDescent="0.35">
      <c r="A8224" s="165" t="s">
        <v>152</v>
      </c>
      <c r="B8224" s="165" t="s">
        <v>153</v>
      </c>
      <c r="C8224" s="166">
        <v>45800</v>
      </c>
      <c r="D8224">
        <v>1061.96</v>
      </c>
    </row>
    <row r="8225" spans="1:4" x14ac:dyDescent="0.35">
      <c r="A8225" s="165" t="s">
        <v>152</v>
      </c>
      <c r="B8225" s="165" t="s">
        <v>153</v>
      </c>
      <c r="C8225" s="166">
        <v>45831</v>
      </c>
      <c r="D8225">
        <v>1256.8600000000001</v>
      </c>
    </row>
    <row r="8226" spans="1:4" x14ac:dyDescent="0.35">
      <c r="A8226" s="165" t="s">
        <v>152</v>
      </c>
      <c r="B8226" s="165" t="s">
        <v>153</v>
      </c>
      <c r="C8226" s="166">
        <v>45861</v>
      </c>
      <c r="D8226">
        <v>2566.4</v>
      </c>
    </row>
    <row r="8227" spans="1:4" x14ac:dyDescent="0.35">
      <c r="A8227" s="165" t="s">
        <v>152</v>
      </c>
      <c r="B8227" s="165" t="s">
        <v>153</v>
      </c>
      <c r="C8227" s="166">
        <v>45892</v>
      </c>
      <c r="D8227">
        <v>-333.48</v>
      </c>
    </row>
    <row r="8228" spans="1:4" x14ac:dyDescent="0.35">
      <c r="A8228" s="165" t="s">
        <v>152</v>
      </c>
      <c r="B8228" s="165" t="s">
        <v>153</v>
      </c>
      <c r="C8228" s="166">
        <v>45923</v>
      </c>
      <c r="D8228">
        <v>1512.97</v>
      </c>
    </row>
    <row r="8229" spans="1:4" x14ac:dyDescent="0.35">
      <c r="A8229" s="165" t="s">
        <v>152</v>
      </c>
      <c r="B8229" s="165" t="s">
        <v>153</v>
      </c>
      <c r="C8229" s="166">
        <v>45953</v>
      </c>
      <c r="D8229">
        <v>1285.02</v>
      </c>
    </row>
    <row r="8230" spans="1:4" x14ac:dyDescent="0.35">
      <c r="A8230" s="165" t="s">
        <v>152</v>
      </c>
      <c r="B8230" s="165" t="s">
        <v>153</v>
      </c>
      <c r="C8230" s="166">
        <v>45984</v>
      </c>
      <c r="D8230">
        <v>1782.51</v>
      </c>
    </row>
    <row r="8231" spans="1:4" x14ac:dyDescent="0.35">
      <c r="A8231" s="165" t="s">
        <v>152</v>
      </c>
      <c r="B8231" s="165" t="s">
        <v>153</v>
      </c>
      <c r="C8231" s="166">
        <v>46014</v>
      </c>
      <c r="D8231">
        <v>876.63</v>
      </c>
    </row>
    <row r="8232" spans="1:4" x14ac:dyDescent="0.35">
      <c r="A8232" s="165" t="s">
        <v>152</v>
      </c>
      <c r="B8232" s="165" t="s">
        <v>153</v>
      </c>
      <c r="C8232" s="166">
        <v>45681</v>
      </c>
      <c r="D8232">
        <v>2336.69</v>
      </c>
    </row>
    <row r="8233" spans="1:4" x14ac:dyDescent="0.35">
      <c r="A8233" s="165" t="s">
        <v>152</v>
      </c>
      <c r="B8233" s="165" t="s">
        <v>153</v>
      </c>
      <c r="C8233" s="166">
        <v>45712</v>
      </c>
      <c r="D8233">
        <v>1074.2</v>
      </c>
    </row>
    <row r="8234" spans="1:4" x14ac:dyDescent="0.35">
      <c r="A8234" s="165" t="s">
        <v>152</v>
      </c>
      <c r="B8234" s="165" t="s">
        <v>153</v>
      </c>
      <c r="C8234" s="166">
        <v>45740</v>
      </c>
      <c r="D8234">
        <v>1594.44</v>
      </c>
    </row>
    <row r="8235" spans="1:4" x14ac:dyDescent="0.35">
      <c r="A8235" s="165" t="s">
        <v>152</v>
      </c>
      <c r="B8235" s="165" t="s">
        <v>153</v>
      </c>
      <c r="C8235" s="166">
        <v>45771</v>
      </c>
      <c r="D8235">
        <v>2726.92</v>
      </c>
    </row>
    <row r="8236" spans="1:4" x14ac:dyDescent="0.35">
      <c r="A8236" s="165" t="s">
        <v>152</v>
      </c>
      <c r="B8236" s="165" t="s">
        <v>153</v>
      </c>
      <c r="C8236" s="166">
        <v>45801</v>
      </c>
      <c r="D8236">
        <v>3040.96</v>
      </c>
    </row>
    <row r="8237" spans="1:4" x14ac:dyDescent="0.35">
      <c r="A8237" s="165" t="s">
        <v>152</v>
      </c>
      <c r="B8237" s="165" t="s">
        <v>153</v>
      </c>
      <c r="C8237" s="166">
        <v>45832</v>
      </c>
      <c r="D8237">
        <v>1785.42</v>
      </c>
    </row>
    <row r="8238" spans="1:4" x14ac:dyDescent="0.35">
      <c r="A8238" s="165" t="s">
        <v>152</v>
      </c>
      <c r="B8238" s="165" t="s">
        <v>153</v>
      </c>
      <c r="C8238" s="166">
        <v>45862</v>
      </c>
      <c r="D8238">
        <v>5477.82</v>
      </c>
    </row>
    <row r="8239" spans="1:4" x14ac:dyDescent="0.35">
      <c r="A8239" s="165" t="s">
        <v>152</v>
      </c>
      <c r="B8239" s="165" t="s">
        <v>153</v>
      </c>
      <c r="C8239" s="166">
        <v>45893</v>
      </c>
      <c r="D8239">
        <v>4632.41</v>
      </c>
    </row>
    <row r="8240" spans="1:4" x14ac:dyDescent="0.35">
      <c r="A8240" s="165" t="s">
        <v>152</v>
      </c>
      <c r="B8240" s="165" t="s">
        <v>153</v>
      </c>
      <c r="C8240" s="166">
        <v>45924</v>
      </c>
      <c r="D8240">
        <v>2727.19</v>
      </c>
    </row>
    <row r="8241" spans="1:4" x14ac:dyDescent="0.35">
      <c r="A8241" s="165" t="s">
        <v>152</v>
      </c>
      <c r="B8241" s="165" t="s">
        <v>153</v>
      </c>
      <c r="C8241" s="166">
        <v>45954</v>
      </c>
      <c r="D8241">
        <v>598.41</v>
      </c>
    </row>
    <row r="8242" spans="1:4" x14ac:dyDescent="0.35">
      <c r="A8242" s="165" t="s">
        <v>152</v>
      </c>
      <c r="B8242" s="165" t="s">
        <v>153</v>
      </c>
      <c r="C8242" s="166">
        <v>45985</v>
      </c>
      <c r="D8242">
        <v>990.81</v>
      </c>
    </row>
    <row r="8243" spans="1:4" x14ac:dyDescent="0.35">
      <c r="A8243" s="165" t="s">
        <v>152</v>
      </c>
      <c r="B8243" s="165" t="s">
        <v>153</v>
      </c>
      <c r="C8243" s="166">
        <v>46015</v>
      </c>
      <c r="D8243">
        <v>1863.49</v>
      </c>
    </row>
    <row r="8244" spans="1:4" x14ac:dyDescent="0.35">
      <c r="A8244" s="165" t="s">
        <v>152</v>
      </c>
      <c r="B8244" s="165" t="s">
        <v>153</v>
      </c>
      <c r="C8244" s="166">
        <v>45682</v>
      </c>
      <c r="D8244">
        <v>1471.75</v>
      </c>
    </row>
    <row r="8245" spans="1:4" x14ac:dyDescent="0.35">
      <c r="A8245" s="165" t="s">
        <v>152</v>
      </c>
      <c r="B8245" s="165" t="s">
        <v>153</v>
      </c>
      <c r="C8245" s="166">
        <v>45713</v>
      </c>
      <c r="D8245">
        <v>299.06</v>
      </c>
    </row>
    <row r="8246" spans="1:4" x14ac:dyDescent="0.35">
      <c r="A8246" s="165" t="s">
        <v>152</v>
      </c>
      <c r="B8246" s="165" t="s">
        <v>153</v>
      </c>
      <c r="C8246" s="166">
        <v>45741</v>
      </c>
      <c r="D8246">
        <v>3181.4</v>
      </c>
    </row>
    <row r="8247" spans="1:4" x14ac:dyDescent="0.35">
      <c r="A8247" s="165" t="s">
        <v>152</v>
      </c>
      <c r="B8247" s="165" t="s">
        <v>153</v>
      </c>
      <c r="C8247" s="166">
        <v>45772</v>
      </c>
      <c r="D8247">
        <v>2959.3</v>
      </c>
    </row>
    <row r="8248" spans="1:4" x14ac:dyDescent="0.35">
      <c r="A8248" s="165" t="s">
        <v>152</v>
      </c>
      <c r="B8248" s="165" t="s">
        <v>153</v>
      </c>
      <c r="C8248" s="166">
        <v>45802</v>
      </c>
      <c r="D8248">
        <v>3558.9237674576184</v>
      </c>
    </row>
    <row r="8249" spans="1:4" x14ac:dyDescent="0.35">
      <c r="A8249" s="165" t="s">
        <v>152</v>
      </c>
      <c r="B8249" s="165" t="s">
        <v>153</v>
      </c>
      <c r="C8249" s="166">
        <v>45833</v>
      </c>
      <c r="D8249">
        <v>5169.6725862275925</v>
      </c>
    </row>
    <row r="8250" spans="1:4" x14ac:dyDescent="0.35">
      <c r="A8250" s="165" t="s">
        <v>152</v>
      </c>
      <c r="B8250" s="165" t="s">
        <v>153</v>
      </c>
      <c r="C8250" s="166">
        <v>45863</v>
      </c>
      <c r="D8250">
        <v>6421.4361582258261</v>
      </c>
    </row>
    <row r="8251" spans="1:4" x14ac:dyDescent="0.35">
      <c r="A8251" s="165" t="s">
        <v>152</v>
      </c>
      <c r="B8251" s="165" t="s">
        <v>153</v>
      </c>
      <c r="C8251" s="166">
        <v>45894</v>
      </c>
      <c r="D8251">
        <v>7757.7033415963351</v>
      </c>
    </row>
    <row r="8252" spans="1:4" x14ac:dyDescent="0.35">
      <c r="A8252" s="165" t="s">
        <v>152</v>
      </c>
      <c r="B8252" s="165" t="s">
        <v>153</v>
      </c>
      <c r="C8252" s="166">
        <v>45925</v>
      </c>
      <c r="D8252">
        <v>7521.6534114568194</v>
      </c>
    </row>
    <row r="8253" spans="1:4" x14ac:dyDescent="0.35">
      <c r="A8253" s="165" t="s">
        <v>152</v>
      </c>
      <c r="B8253" s="165" t="s">
        <v>153</v>
      </c>
      <c r="C8253" s="166">
        <v>45955</v>
      </c>
      <c r="D8253">
        <v>8053.2411674367013</v>
      </c>
    </row>
    <row r="8254" spans="1:4" x14ac:dyDescent="0.35">
      <c r="A8254" s="165" t="s">
        <v>152</v>
      </c>
      <c r="B8254" s="165" t="s">
        <v>153</v>
      </c>
      <c r="C8254" s="166">
        <v>45986</v>
      </c>
      <c r="D8254">
        <v>9412.8738248870795</v>
      </c>
    </row>
    <row r="8255" spans="1:4" x14ac:dyDescent="0.35">
      <c r="A8255" s="165" t="s">
        <v>152</v>
      </c>
      <c r="B8255" s="165" t="s">
        <v>153</v>
      </c>
      <c r="C8255" s="166">
        <v>46016</v>
      </c>
      <c r="D8255">
        <v>4530.2188913769505</v>
      </c>
    </row>
    <row r="8256" spans="1:4" x14ac:dyDescent="0.35">
      <c r="A8256" s="165" t="s">
        <v>152</v>
      </c>
      <c r="B8256" s="165" t="s">
        <v>153</v>
      </c>
      <c r="C8256" s="166">
        <v>45683</v>
      </c>
      <c r="D8256">
        <v>6501.212807620861</v>
      </c>
    </row>
    <row r="8257" spans="1:4" x14ac:dyDescent="0.35">
      <c r="A8257" s="165" t="s">
        <v>152</v>
      </c>
      <c r="B8257" s="165" t="s">
        <v>153</v>
      </c>
      <c r="C8257" s="166">
        <v>45714</v>
      </c>
      <c r="D8257">
        <v>6231.4224077947792</v>
      </c>
    </row>
    <row r="8258" spans="1:4" x14ac:dyDescent="0.35">
      <c r="A8258" s="165" t="s">
        <v>152</v>
      </c>
      <c r="B8258" s="165" t="s">
        <v>153</v>
      </c>
      <c r="C8258" s="166">
        <v>45742</v>
      </c>
      <c r="D8258">
        <v>8062.9663291588668</v>
      </c>
    </row>
    <row r="8259" spans="1:4" x14ac:dyDescent="0.35">
      <c r="A8259" s="165" t="s">
        <v>152</v>
      </c>
      <c r="B8259" s="165" t="s">
        <v>153</v>
      </c>
      <c r="C8259" s="166">
        <v>45773</v>
      </c>
      <c r="D8259">
        <v>5799.4584734099699</v>
      </c>
    </row>
    <row r="8260" spans="1:4" x14ac:dyDescent="0.35">
      <c r="A8260" s="165" t="s">
        <v>152</v>
      </c>
      <c r="B8260" s="165" t="s">
        <v>153</v>
      </c>
      <c r="C8260" s="166">
        <v>45803</v>
      </c>
      <c r="D8260">
        <v>8317.2764475080567</v>
      </c>
    </row>
    <row r="8261" spans="1:4" x14ac:dyDescent="0.35">
      <c r="A8261" s="165" t="s">
        <v>152</v>
      </c>
      <c r="B8261" s="165" t="s">
        <v>153</v>
      </c>
      <c r="C8261" s="166">
        <v>45834</v>
      </c>
      <c r="D8261">
        <v>9796.966392789087</v>
      </c>
    </row>
    <row r="8262" spans="1:4" x14ac:dyDescent="0.35">
      <c r="A8262" s="165" t="s">
        <v>152</v>
      </c>
      <c r="B8262" s="165" t="s">
        <v>153</v>
      </c>
      <c r="C8262" s="166">
        <v>45864</v>
      </c>
      <c r="D8262">
        <v>9527.0359311878055</v>
      </c>
    </row>
    <row r="8263" spans="1:4" x14ac:dyDescent="0.35">
      <c r="A8263" s="165" t="s">
        <v>152</v>
      </c>
      <c r="B8263" s="165" t="s">
        <v>153</v>
      </c>
      <c r="C8263" s="166">
        <v>45895</v>
      </c>
      <c r="D8263">
        <v>9811.7583753165381</v>
      </c>
    </row>
    <row r="8264" spans="1:4" x14ac:dyDescent="0.35">
      <c r="A8264" s="165" t="s">
        <v>152</v>
      </c>
      <c r="B8264" s="165" t="s">
        <v>153</v>
      </c>
      <c r="C8264" s="166">
        <v>45926</v>
      </c>
      <c r="D8264">
        <v>10564.956692020332</v>
      </c>
    </row>
    <row r="8265" spans="1:4" x14ac:dyDescent="0.35">
      <c r="A8265" s="165" t="s">
        <v>152</v>
      </c>
      <c r="B8265" s="165" t="s">
        <v>153</v>
      </c>
      <c r="C8265" s="166">
        <v>45956</v>
      </c>
      <c r="D8265">
        <v>9962.350932429692</v>
      </c>
    </row>
    <row r="8266" spans="1:4" x14ac:dyDescent="0.35">
      <c r="A8266" s="165" t="s">
        <v>152</v>
      </c>
      <c r="B8266" s="165" t="s">
        <v>153</v>
      </c>
      <c r="C8266" s="166">
        <v>45987</v>
      </c>
      <c r="D8266">
        <v>9504.6498764839107</v>
      </c>
    </row>
    <row r="8267" spans="1:4" x14ac:dyDescent="0.35">
      <c r="A8267" s="165" t="s">
        <v>152</v>
      </c>
      <c r="B8267" s="165" t="s">
        <v>153</v>
      </c>
      <c r="C8267" s="166">
        <v>46017</v>
      </c>
      <c r="D8267">
        <v>8078.7523576241792</v>
      </c>
    </row>
    <row r="8268" spans="1:4" x14ac:dyDescent="0.35">
      <c r="A8268" s="165" t="s">
        <v>152</v>
      </c>
      <c r="B8268" s="165" t="s">
        <v>153</v>
      </c>
      <c r="C8268" s="166">
        <v>45684</v>
      </c>
      <c r="D8268">
        <v>7658.1881533659162</v>
      </c>
    </row>
    <row r="8269" spans="1:4" x14ac:dyDescent="0.35">
      <c r="A8269" s="165" t="s">
        <v>152</v>
      </c>
      <c r="B8269" s="165" t="s">
        <v>153</v>
      </c>
      <c r="C8269" s="166">
        <v>45715</v>
      </c>
      <c r="D8269">
        <v>7366.9685052951099</v>
      </c>
    </row>
    <row r="8270" spans="1:4" x14ac:dyDescent="0.35">
      <c r="A8270" s="165" t="s">
        <v>152</v>
      </c>
      <c r="B8270" s="165" t="s">
        <v>153</v>
      </c>
      <c r="C8270" s="166">
        <v>45743</v>
      </c>
      <c r="D8270">
        <v>11477.390392466103</v>
      </c>
    </row>
    <row r="8271" spans="1:4" x14ac:dyDescent="0.35">
      <c r="A8271" s="165" t="s">
        <v>152</v>
      </c>
      <c r="B8271" s="165" t="s">
        <v>153</v>
      </c>
      <c r="C8271" s="166">
        <v>45774</v>
      </c>
      <c r="D8271">
        <v>8609.322899167797</v>
      </c>
    </row>
    <row r="8272" spans="1:4" x14ac:dyDescent="0.35">
      <c r="A8272" s="165" t="s">
        <v>152</v>
      </c>
      <c r="B8272" s="165" t="s">
        <v>153</v>
      </c>
      <c r="C8272" s="166">
        <v>45804</v>
      </c>
      <c r="D8272">
        <v>8235.8035252177306</v>
      </c>
    </row>
    <row r="8273" spans="1:4" x14ac:dyDescent="0.35">
      <c r="A8273" s="165" t="s">
        <v>152</v>
      </c>
      <c r="B8273" s="165" t="s">
        <v>153</v>
      </c>
      <c r="C8273" s="166">
        <v>45835</v>
      </c>
      <c r="D8273">
        <v>12243.986239118745</v>
      </c>
    </row>
    <row r="8274" spans="1:4" x14ac:dyDescent="0.35">
      <c r="A8274" s="165" t="s">
        <v>152</v>
      </c>
      <c r="B8274" s="165" t="s">
        <v>153</v>
      </c>
      <c r="C8274" s="166">
        <v>45865</v>
      </c>
      <c r="D8274">
        <v>11356.157413635339</v>
      </c>
    </row>
    <row r="8275" spans="1:4" x14ac:dyDescent="0.35">
      <c r="A8275" s="165" t="s">
        <v>152</v>
      </c>
      <c r="B8275" s="165" t="s">
        <v>153</v>
      </c>
      <c r="C8275" s="166">
        <v>45896</v>
      </c>
      <c r="D8275">
        <v>11724.41548881722</v>
      </c>
    </row>
    <row r="8276" spans="1:4" x14ac:dyDescent="0.35">
      <c r="A8276" s="165" t="s">
        <v>152</v>
      </c>
      <c r="B8276" s="165" t="s">
        <v>153</v>
      </c>
      <c r="C8276" s="166">
        <v>45927</v>
      </c>
      <c r="D8276">
        <v>7032.012525421821</v>
      </c>
    </row>
    <row r="8277" spans="1:4" x14ac:dyDescent="0.35">
      <c r="A8277" s="165" t="s">
        <v>152</v>
      </c>
      <c r="B8277" s="165" t="s">
        <v>153</v>
      </c>
      <c r="C8277" s="166">
        <v>45957</v>
      </c>
      <c r="D8277">
        <v>11944.141884318895</v>
      </c>
    </row>
    <row r="8278" spans="1:4" x14ac:dyDescent="0.35">
      <c r="A8278" s="165" t="s">
        <v>152</v>
      </c>
      <c r="B8278" s="165" t="s">
        <v>153</v>
      </c>
      <c r="C8278" s="166">
        <v>45988</v>
      </c>
      <c r="D8278">
        <v>11399.141371259762</v>
      </c>
    </row>
    <row r="8279" spans="1:4" x14ac:dyDescent="0.35">
      <c r="A8279" s="165" t="s">
        <v>152</v>
      </c>
      <c r="B8279" s="165" t="s">
        <v>153</v>
      </c>
      <c r="C8279" s="166">
        <v>46018</v>
      </c>
      <c r="D8279">
        <v>6736.2018624905832</v>
      </c>
    </row>
    <row r="8280" spans="1:4" x14ac:dyDescent="0.35">
      <c r="A8280" s="165" t="s">
        <v>154</v>
      </c>
      <c r="B8280" s="165" t="s">
        <v>155</v>
      </c>
      <c r="C8280" s="166">
        <v>45680</v>
      </c>
      <c r="D8280">
        <v>0</v>
      </c>
    </row>
    <row r="8281" spans="1:4" x14ac:dyDescent="0.35">
      <c r="A8281" s="165" t="s">
        <v>154</v>
      </c>
      <c r="B8281" s="165" t="s">
        <v>155</v>
      </c>
      <c r="C8281" s="166">
        <v>45711</v>
      </c>
      <c r="D8281">
        <v>0</v>
      </c>
    </row>
    <row r="8282" spans="1:4" x14ac:dyDescent="0.35">
      <c r="A8282" s="165" t="s">
        <v>154</v>
      </c>
      <c r="B8282" s="165" t="s">
        <v>155</v>
      </c>
      <c r="C8282" s="166">
        <v>45739</v>
      </c>
      <c r="D8282">
        <v>0</v>
      </c>
    </row>
    <row r="8283" spans="1:4" x14ac:dyDescent="0.35">
      <c r="A8283" s="165" t="s">
        <v>154</v>
      </c>
      <c r="B8283" s="165" t="s">
        <v>155</v>
      </c>
      <c r="C8283" s="166">
        <v>45770</v>
      </c>
      <c r="D8283">
        <v>0</v>
      </c>
    </row>
    <row r="8284" spans="1:4" x14ac:dyDescent="0.35">
      <c r="A8284" s="165" t="s">
        <v>154</v>
      </c>
      <c r="B8284" s="165" t="s">
        <v>155</v>
      </c>
      <c r="C8284" s="166">
        <v>45800</v>
      </c>
      <c r="D8284">
        <v>0</v>
      </c>
    </row>
    <row r="8285" spans="1:4" x14ac:dyDescent="0.35">
      <c r="A8285" s="165" t="s">
        <v>154</v>
      </c>
      <c r="B8285" s="165" t="s">
        <v>155</v>
      </c>
      <c r="C8285" s="166">
        <v>45831</v>
      </c>
      <c r="D8285">
        <v>0</v>
      </c>
    </row>
    <row r="8286" spans="1:4" x14ac:dyDescent="0.35">
      <c r="A8286" s="165" t="s">
        <v>154</v>
      </c>
      <c r="B8286" s="165" t="s">
        <v>155</v>
      </c>
      <c r="C8286" s="166">
        <v>45861</v>
      </c>
      <c r="D8286">
        <v>0</v>
      </c>
    </row>
    <row r="8287" spans="1:4" x14ac:dyDescent="0.35">
      <c r="A8287" s="165" t="s">
        <v>154</v>
      </c>
      <c r="B8287" s="165" t="s">
        <v>155</v>
      </c>
      <c r="C8287" s="166">
        <v>45892</v>
      </c>
      <c r="D8287">
        <v>0</v>
      </c>
    </row>
    <row r="8288" spans="1:4" x14ac:dyDescent="0.35">
      <c r="A8288" s="165" t="s">
        <v>154</v>
      </c>
      <c r="B8288" s="165" t="s">
        <v>155</v>
      </c>
      <c r="C8288" s="166">
        <v>45923</v>
      </c>
      <c r="D8288">
        <v>0</v>
      </c>
    </row>
    <row r="8289" spans="1:4" x14ac:dyDescent="0.35">
      <c r="A8289" s="165" t="s">
        <v>154</v>
      </c>
      <c r="B8289" s="165" t="s">
        <v>155</v>
      </c>
      <c r="C8289" s="166">
        <v>45953</v>
      </c>
      <c r="D8289">
        <v>0</v>
      </c>
    </row>
    <row r="8290" spans="1:4" x14ac:dyDescent="0.35">
      <c r="A8290" s="165" t="s">
        <v>154</v>
      </c>
      <c r="B8290" s="165" t="s">
        <v>155</v>
      </c>
      <c r="C8290" s="166">
        <v>45984</v>
      </c>
      <c r="D8290">
        <v>0</v>
      </c>
    </row>
    <row r="8291" spans="1:4" x14ac:dyDescent="0.35">
      <c r="A8291" s="165" t="s">
        <v>154</v>
      </c>
      <c r="B8291" s="165" t="s">
        <v>155</v>
      </c>
      <c r="C8291" s="166">
        <v>46014</v>
      </c>
      <c r="D8291">
        <v>0</v>
      </c>
    </row>
    <row r="8292" spans="1:4" x14ac:dyDescent="0.35">
      <c r="A8292" s="165" t="s">
        <v>154</v>
      </c>
      <c r="B8292" s="165" t="s">
        <v>155</v>
      </c>
      <c r="C8292" s="166">
        <v>45681</v>
      </c>
      <c r="D8292">
        <v>0</v>
      </c>
    </row>
    <row r="8293" spans="1:4" x14ac:dyDescent="0.35">
      <c r="A8293" s="165" t="s">
        <v>154</v>
      </c>
      <c r="B8293" s="165" t="s">
        <v>155</v>
      </c>
      <c r="C8293" s="166">
        <v>45712</v>
      </c>
      <c r="D8293">
        <v>0</v>
      </c>
    </row>
    <row r="8294" spans="1:4" x14ac:dyDescent="0.35">
      <c r="A8294" s="165" t="s">
        <v>154</v>
      </c>
      <c r="B8294" s="165" t="s">
        <v>155</v>
      </c>
      <c r="C8294" s="166">
        <v>45740</v>
      </c>
      <c r="D8294">
        <v>0</v>
      </c>
    </row>
    <row r="8295" spans="1:4" x14ac:dyDescent="0.35">
      <c r="A8295" s="165" t="s">
        <v>154</v>
      </c>
      <c r="B8295" s="165" t="s">
        <v>155</v>
      </c>
      <c r="C8295" s="166">
        <v>45771</v>
      </c>
      <c r="D8295">
        <v>0</v>
      </c>
    </row>
    <row r="8296" spans="1:4" x14ac:dyDescent="0.35">
      <c r="A8296" s="165" t="s">
        <v>154</v>
      </c>
      <c r="B8296" s="165" t="s">
        <v>155</v>
      </c>
      <c r="C8296" s="166">
        <v>45801</v>
      </c>
      <c r="D8296">
        <v>0</v>
      </c>
    </row>
    <row r="8297" spans="1:4" x14ac:dyDescent="0.35">
      <c r="A8297" s="165" t="s">
        <v>154</v>
      </c>
      <c r="B8297" s="165" t="s">
        <v>155</v>
      </c>
      <c r="C8297" s="166">
        <v>45832</v>
      </c>
      <c r="D8297">
        <v>0</v>
      </c>
    </row>
    <row r="8298" spans="1:4" x14ac:dyDescent="0.35">
      <c r="A8298" s="165" t="s">
        <v>154</v>
      </c>
      <c r="B8298" s="165" t="s">
        <v>155</v>
      </c>
      <c r="C8298" s="166">
        <v>45862</v>
      </c>
      <c r="D8298">
        <v>0</v>
      </c>
    </row>
    <row r="8299" spans="1:4" x14ac:dyDescent="0.35">
      <c r="A8299" s="165" t="s">
        <v>154</v>
      </c>
      <c r="B8299" s="165" t="s">
        <v>155</v>
      </c>
      <c r="C8299" s="166">
        <v>45893</v>
      </c>
      <c r="D8299">
        <v>0</v>
      </c>
    </row>
    <row r="8300" spans="1:4" x14ac:dyDescent="0.35">
      <c r="A8300" s="165" t="s">
        <v>154</v>
      </c>
      <c r="B8300" s="165" t="s">
        <v>155</v>
      </c>
      <c r="C8300" s="166">
        <v>45924</v>
      </c>
      <c r="D8300">
        <v>0</v>
      </c>
    </row>
    <row r="8301" spans="1:4" x14ac:dyDescent="0.35">
      <c r="A8301" s="165" t="s">
        <v>154</v>
      </c>
      <c r="B8301" s="165" t="s">
        <v>155</v>
      </c>
      <c r="C8301" s="166">
        <v>45954</v>
      </c>
      <c r="D8301">
        <v>0</v>
      </c>
    </row>
    <row r="8302" spans="1:4" x14ac:dyDescent="0.35">
      <c r="A8302" s="165" t="s">
        <v>154</v>
      </c>
      <c r="B8302" s="165" t="s">
        <v>155</v>
      </c>
      <c r="C8302" s="166">
        <v>45985</v>
      </c>
      <c r="D8302">
        <v>0</v>
      </c>
    </row>
    <row r="8303" spans="1:4" x14ac:dyDescent="0.35">
      <c r="A8303" s="165" t="s">
        <v>154</v>
      </c>
      <c r="B8303" s="165" t="s">
        <v>155</v>
      </c>
      <c r="C8303" s="166">
        <v>46015</v>
      </c>
      <c r="D8303">
        <v>0</v>
      </c>
    </row>
    <row r="8304" spans="1:4" x14ac:dyDescent="0.35">
      <c r="A8304" s="165" t="s">
        <v>154</v>
      </c>
      <c r="B8304" s="165" t="s">
        <v>155</v>
      </c>
      <c r="C8304" s="166">
        <v>45682</v>
      </c>
      <c r="D8304">
        <v>0</v>
      </c>
    </row>
    <row r="8305" spans="1:4" x14ac:dyDescent="0.35">
      <c r="A8305" s="165" t="s">
        <v>154</v>
      </c>
      <c r="B8305" s="165" t="s">
        <v>155</v>
      </c>
      <c r="C8305" s="166">
        <v>45713</v>
      </c>
      <c r="D8305">
        <v>0</v>
      </c>
    </row>
    <row r="8306" spans="1:4" x14ac:dyDescent="0.35">
      <c r="A8306" s="165" t="s">
        <v>154</v>
      </c>
      <c r="B8306" s="165" t="s">
        <v>155</v>
      </c>
      <c r="C8306" s="166">
        <v>45741</v>
      </c>
      <c r="D8306">
        <v>0</v>
      </c>
    </row>
    <row r="8307" spans="1:4" x14ac:dyDescent="0.35">
      <c r="A8307" s="165" t="s">
        <v>154</v>
      </c>
      <c r="B8307" s="165" t="s">
        <v>155</v>
      </c>
      <c r="C8307" s="166">
        <v>45772</v>
      </c>
      <c r="D8307">
        <v>0</v>
      </c>
    </row>
    <row r="8308" spans="1:4" x14ac:dyDescent="0.35">
      <c r="A8308" s="165" t="s">
        <v>154</v>
      </c>
      <c r="B8308" s="165" t="s">
        <v>155</v>
      </c>
      <c r="C8308" s="166">
        <v>45802</v>
      </c>
      <c r="D8308">
        <v>8969.5619999999999</v>
      </c>
    </row>
    <row r="8309" spans="1:4" x14ac:dyDescent="0.35">
      <c r="A8309" s="165" t="s">
        <v>154</v>
      </c>
      <c r="B8309" s="165" t="s">
        <v>155</v>
      </c>
      <c r="C8309" s="166">
        <v>45833</v>
      </c>
      <c r="D8309">
        <v>16489.71</v>
      </c>
    </row>
    <row r="8310" spans="1:4" x14ac:dyDescent="0.35">
      <c r="A8310" s="165" t="s">
        <v>154</v>
      </c>
      <c r="B8310" s="165" t="s">
        <v>155</v>
      </c>
      <c r="C8310" s="166">
        <v>45863</v>
      </c>
      <c r="D8310">
        <v>17469.990000000002</v>
      </c>
    </row>
    <row r="8311" spans="1:4" x14ac:dyDescent="0.35">
      <c r="A8311" s="165" t="s">
        <v>154</v>
      </c>
      <c r="B8311" s="165" t="s">
        <v>155</v>
      </c>
      <c r="C8311" s="166">
        <v>45894</v>
      </c>
      <c r="D8311">
        <v>15824.52</v>
      </c>
    </row>
    <row r="8312" spans="1:4" x14ac:dyDescent="0.35">
      <c r="A8312" s="165" t="s">
        <v>154</v>
      </c>
      <c r="B8312" s="165" t="s">
        <v>155</v>
      </c>
      <c r="C8312" s="166">
        <v>45925</v>
      </c>
      <c r="D8312">
        <v>6695.6625000000004</v>
      </c>
    </row>
    <row r="8313" spans="1:4" x14ac:dyDescent="0.35">
      <c r="A8313" s="165" t="s">
        <v>154</v>
      </c>
      <c r="B8313" s="165" t="s">
        <v>155</v>
      </c>
      <c r="C8313" s="166">
        <v>45955</v>
      </c>
      <c r="D8313">
        <v>10459.237499999999</v>
      </c>
    </row>
    <row r="8314" spans="1:4" x14ac:dyDescent="0.35">
      <c r="A8314" s="165" t="s">
        <v>154</v>
      </c>
      <c r="B8314" s="165" t="s">
        <v>155</v>
      </c>
      <c r="C8314" s="166">
        <v>45986</v>
      </c>
      <c r="D8314">
        <v>12165.975</v>
      </c>
    </row>
    <row r="8315" spans="1:4" x14ac:dyDescent="0.35">
      <c r="A8315" s="165" t="s">
        <v>154</v>
      </c>
      <c r="B8315" s="165" t="s">
        <v>155</v>
      </c>
      <c r="C8315" s="166">
        <v>46016</v>
      </c>
      <c r="D8315">
        <v>9212.0062500000004</v>
      </c>
    </row>
    <row r="8316" spans="1:4" x14ac:dyDescent="0.35">
      <c r="A8316" s="165" t="s">
        <v>154</v>
      </c>
      <c r="B8316" s="165" t="s">
        <v>155</v>
      </c>
      <c r="C8316" s="166">
        <v>45683</v>
      </c>
      <c r="D8316">
        <v>542.02499999999998</v>
      </c>
    </row>
    <row r="8317" spans="1:4" x14ac:dyDescent="0.35">
      <c r="A8317" s="165" t="s">
        <v>154</v>
      </c>
      <c r="B8317" s="165" t="s">
        <v>155</v>
      </c>
      <c r="C8317" s="166">
        <v>45714</v>
      </c>
      <c r="D8317">
        <v>1300.8599999999999</v>
      </c>
    </row>
    <row r="8318" spans="1:4" x14ac:dyDescent="0.35">
      <c r="A8318" s="165" t="s">
        <v>154</v>
      </c>
      <c r="B8318" s="165" t="s">
        <v>155</v>
      </c>
      <c r="C8318" s="166">
        <v>45742</v>
      </c>
      <c r="D8318">
        <v>5745.4650000000001</v>
      </c>
    </row>
    <row r="8319" spans="1:4" x14ac:dyDescent="0.35">
      <c r="A8319" s="165" t="s">
        <v>154</v>
      </c>
      <c r="B8319" s="165" t="s">
        <v>155</v>
      </c>
      <c r="C8319" s="166">
        <v>45773</v>
      </c>
      <c r="D8319">
        <v>5456.3850000000002</v>
      </c>
    </row>
    <row r="8320" spans="1:4" x14ac:dyDescent="0.35">
      <c r="A8320" s="165" t="s">
        <v>154</v>
      </c>
      <c r="B8320" s="165" t="s">
        <v>155</v>
      </c>
      <c r="C8320" s="166">
        <v>45803</v>
      </c>
      <c r="D8320">
        <v>13044.735000000001</v>
      </c>
    </row>
    <row r="8321" spans="1:4" x14ac:dyDescent="0.35">
      <c r="A8321" s="165" t="s">
        <v>154</v>
      </c>
      <c r="B8321" s="165" t="s">
        <v>155</v>
      </c>
      <c r="C8321" s="166">
        <v>45834</v>
      </c>
      <c r="D8321">
        <v>16929.247500000001</v>
      </c>
    </row>
    <row r="8322" spans="1:4" x14ac:dyDescent="0.35">
      <c r="A8322" s="165" t="s">
        <v>154</v>
      </c>
      <c r="B8322" s="165" t="s">
        <v>155</v>
      </c>
      <c r="C8322" s="166">
        <v>45864</v>
      </c>
      <c r="D8322">
        <v>15032.16</v>
      </c>
    </row>
    <row r="8323" spans="1:4" x14ac:dyDescent="0.35">
      <c r="A8323" s="165" t="s">
        <v>154</v>
      </c>
      <c r="B8323" s="165" t="s">
        <v>155</v>
      </c>
      <c r="C8323" s="166">
        <v>45895</v>
      </c>
      <c r="D8323">
        <v>14526.27</v>
      </c>
    </row>
    <row r="8324" spans="1:4" x14ac:dyDescent="0.35">
      <c r="A8324" s="165" t="s">
        <v>154</v>
      </c>
      <c r="B8324" s="165" t="s">
        <v>155</v>
      </c>
      <c r="C8324" s="166">
        <v>45926</v>
      </c>
      <c r="D8324">
        <v>5456.3850000000002</v>
      </c>
    </row>
    <row r="8325" spans="1:4" x14ac:dyDescent="0.35">
      <c r="A8325" s="165" t="s">
        <v>154</v>
      </c>
      <c r="B8325" s="165" t="s">
        <v>155</v>
      </c>
      <c r="C8325" s="166">
        <v>45956</v>
      </c>
      <c r="D8325">
        <v>6359.76</v>
      </c>
    </row>
    <row r="8326" spans="1:4" x14ac:dyDescent="0.35">
      <c r="A8326" s="165" t="s">
        <v>154</v>
      </c>
      <c r="B8326" s="165" t="s">
        <v>155</v>
      </c>
      <c r="C8326" s="166">
        <v>45987</v>
      </c>
      <c r="D8326">
        <v>4805.9549999999999</v>
      </c>
    </row>
    <row r="8327" spans="1:4" x14ac:dyDescent="0.35">
      <c r="A8327" s="165" t="s">
        <v>154</v>
      </c>
      <c r="B8327" s="165" t="s">
        <v>155</v>
      </c>
      <c r="C8327" s="166">
        <v>46017</v>
      </c>
      <c r="D8327">
        <v>325.21499999999997</v>
      </c>
    </row>
    <row r="8328" spans="1:4" x14ac:dyDescent="0.35">
      <c r="A8328" s="165" t="s">
        <v>154</v>
      </c>
      <c r="B8328" s="165" t="s">
        <v>155</v>
      </c>
      <c r="C8328" s="166">
        <v>45684</v>
      </c>
      <c r="D8328">
        <v>553.27499999999998</v>
      </c>
    </row>
    <row r="8329" spans="1:4" x14ac:dyDescent="0.35">
      <c r="A8329" s="165" t="s">
        <v>154</v>
      </c>
      <c r="B8329" s="165" t="s">
        <v>155</v>
      </c>
      <c r="C8329" s="166">
        <v>45715</v>
      </c>
      <c r="D8329">
        <v>1327.86</v>
      </c>
    </row>
    <row r="8330" spans="1:4" x14ac:dyDescent="0.35">
      <c r="A8330" s="165" t="s">
        <v>154</v>
      </c>
      <c r="B8330" s="165" t="s">
        <v>155</v>
      </c>
      <c r="C8330" s="166">
        <v>45743</v>
      </c>
      <c r="D8330">
        <v>5864.7150000000001</v>
      </c>
    </row>
    <row r="8331" spans="1:4" x14ac:dyDescent="0.35">
      <c r="A8331" s="165" t="s">
        <v>154</v>
      </c>
      <c r="B8331" s="165" t="s">
        <v>155</v>
      </c>
      <c r="C8331" s="166">
        <v>45774</v>
      </c>
      <c r="D8331">
        <v>5569.6350000000002</v>
      </c>
    </row>
    <row r="8332" spans="1:4" x14ac:dyDescent="0.35">
      <c r="A8332" s="165" t="s">
        <v>154</v>
      </c>
      <c r="B8332" s="165" t="s">
        <v>155</v>
      </c>
      <c r="C8332" s="166">
        <v>45804</v>
      </c>
      <c r="D8332">
        <v>13315.485000000001</v>
      </c>
    </row>
    <row r="8333" spans="1:4" x14ac:dyDescent="0.35">
      <c r="A8333" s="165" t="s">
        <v>154</v>
      </c>
      <c r="B8333" s="165" t="s">
        <v>155</v>
      </c>
      <c r="C8333" s="166">
        <v>45835</v>
      </c>
      <c r="D8333">
        <v>17280.622500000001</v>
      </c>
    </row>
    <row r="8334" spans="1:4" x14ac:dyDescent="0.35">
      <c r="A8334" s="165" t="s">
        <v>154</v>
      </c>
      <c r="B8334" s="165" t="s">
        <v>155</v>
      </c>
      <c r="C8334" s="166">
        <v>45865</v>
      </c>
      <c r="D8334">
        <v>15344.16</v>
      </c>
    </row>
    <row r="8335" spans="1:4" x14ac:dyDescent="0.35">
      <c r="A8335" s="165" t="s">
        <v>154</v>
      </c>
      <c r="B8335" s="165" t="s">
        <v>155</v>
      </c>
      <c r="C8335" s="166">
        <v>45896</v>
      </c>
      <c r="D8335">
        <v>14827.77</v>
      </c>
    </row>
    <row r="8336" spans="1:4" x14ac:dyDescent="0.35">
      <c r="A8336" s="165" t="s">
        <v>154</v>
      </c>
      <c r="B8336" s="165" t="s">
        <v>155</v>
      </c>
      <c r="C8336" s="166">
        <v>45927</v>
      </c>
      <c r="D8336">
        <v>5569.6350000000002</v>
      </c>
    </row>
    <row r="8337" spans="1:4" x14ac:dyDescent="0.35">
      <c r="A8337" s="165" t="s">
        <v>154</v>
      </c>
      <c r="B8337" s="165" t="s">
        <v>155</v>
      </c>
      <c r="C8337" s="166">
        <v>45957</v>
      </c>
      <c r="D8337">
        <v>6491.76</v>
      </c>
    </row>
    <row r="8338" spans="1:4" x14ac:dyDescent="0.35">
      <c r="A8338" s="165" t="s">
        <v>154</v>
      </c>
      <c r="B8338" s="165" t="s">
        <v>155</v>
      </c>
      <c r="C8338" s="166">
        <v>45988</v>
      </c>
      <c r="D8338">
        <v>4905.7049999999999</v>
      </c>
    </row>
    <row r="8339" spans="1:4" x14ac:dyDescent="0.35">
      <c r="A8339" s="165" t="s">
        <v>154</v>
      </c>
      <c r="B8339" s="165" t="s">
        <v>155</v>
      </c>
      <c r="C8339" s="166">
        <v>46018</v>
      </c>
      <c r="D8339">
        <v>331.96499999999997</v>
      </c>
    </row>
    <row r="8340" spans="1:4" x14ac:dyDescent="0.35">
      <c r="A8340" s="165" t="s">
        <v>156</v>
      </c>
      <c r="B8340" s="165" t="s">
        <v>157</v>
      </c>
      <c r="C8340" s="166">
        <v>45861</v>
      </c>
      <c r="D8340">
        <v>0</v>
      </c>
    </row>
    <row r="8341" spans="1:4" x14ac:dyDescent="0.35">
      <c r="A8341" s="165" t="s">
        <v>156</v>
      </c>
      <c r="B8341" s="165" t="s">
        <v>157</v>
      </c>
      <c r="C8341" s="166">
        <v>45892</v>
      </c>
      <c r="D8341">
        <v>0</v>
      </c>
    </row>
    <row r="8342" spans="1:4" x14ac:dyDescent="0.35">
      <c r="A8342" s="165" t="s">
        <v>156</v>
      </c>
      <c r="B8342" s="165" t="s">
        <v>157</v>
      </c>
      <c r="C8342" s="166">
        <v>45923</v>
      </c>
      <c r="D8342">
        <v>0</v>
      </c>
    </row>
    <row r="8343" spans="1:4" x14ac:dyDescent="0.35">
      <c r="A8343" s="165" t="s">
        <v>156</v>
      </c>
      <c r="B8343" s="165" t="s">
        <v>157</v>
      </c>
      <c r="C8343" s="166">
        <v>45953</v>
      </c>
      <c r="D8343">
        <v>0</v>
      </c>
    </row>
    <row r="8344" spans="1:4" x14ac:dyDescent="0.35">
      <c r="A8344" s="165" t="s">
        <v>156</v>
      </c>
      <c r="B8344" s="165" t="s">
        <v>157</v>
      </c>
      <c r="C8344" s="166">
        <v>45984</v>
      </c>
      <c r="D8344">
        <v>0</v>
      </c>
    </row>
    <row r="8345" spans="1:4" x14ac:dyDescent="0.35">
      <c r="A8345" s="165" t="s">
        <v>156</v>
      </c>
      <c r="B8345" s="165" t="s">
        <v>157</v>
      </c>
      <c r="C8345" s="166">
        <v>46014</v>
      </c>
      <c r="D8345">
        <v>0</v>
      </c>
    </row>
    <row r="8346" spans="1:4" x14ac:dyDescent="0.35">
      <c r="A8346" s="165" t="s">
        <v>156</v>
      </c>
      <c r="B8346" s="165" t="s">
        <v>157</v>
      </c>
      <c r="C8346" s="166">
        <v>45681</v>
      </c>
      <c r="D8346">
        <v>0</v>
      </c>
    </row>
    <row r="8347" spans="1:4" x14ac:dyDescent="0.35">
      <c r="A8347" s="165" t="s">
        <v>156</v>
      </c>
      <c r="B8347" s="165" t="s">
        <v>157</v>
      </c>
      <c r="C8347" s="166">
        <v>45712</v>
      </c>
      <c r="D8347">
        <v>0</v>
      </c>
    </row>
    <row r="8348" spans="1:4" x14ac:dyDescent="0.35">
      <c r="A8348" s="165" t="s">
        <v>156</v>
      </c>
      <c r="B8348" s="165" t="s">
        <v>157</v>
      </c>
      <c r="C8348" s="166">
        <v>45740</v>
      </c>
      <c r="D8348">
        <v>0</v>
      </c>
    </row>
    <row r="8349" spans="1:4" x14ac:dyDescent="0.35">
      <c r="A8349" s="165" t="s">
        <v>156</v>
      </c>
      <c r="B8349" s="165" t="s">
        <v>157</v>
      </c>
      <c r="C8349" s="166">
        <v>45771</v>
      </c>
      <c r="D8349">
        <v>0</v>
      </c>
    </row>
    <row r="8350" spans="1:4" x14ac:dyDescent="0.35">
      <c r="A8350" s="165" t="s">
        <v>156</v>
      </c>
      <c r="B8350" s="165" t="s">
        <v>157</v>
      </c>
      <c r="C8350" s="166">
        <v>45801</v>
      </c>
      <c r="D8350">
        <v>0</v>
      </c>
    </row>
    <row r="8351" spans="1:4" x14ac:dyDescent="0.35">
      <c r="A8351" s="165" t="s">
        <v>156</v>
      </c>
      <c r="B8351" s="165" t="s">
        <v>157</v>
      </c>
      <c r="C8351" s="166">
        <v>45832</v>
      </c>
      <c r="D8351">
        <v>0</v>
      </c>
    </row>
    <row r="8352" spans="1:4" x14ac:dyDescent="0.35">
      <c r="A8352" s="165" t="s">
        <v>156</v>
      </c>
      <c r="B8352" s="165" t="s">
        <v>157</v>
      </c>
      <c r="C8352" s="166">
        <v>45862</v>
      </c>
      <c r="D8352">
        <v>0</v>
      </c>
    </row>
    <row r="8353" spans="1:4" x14ac:dyDescent="0.35">
      <c r="A8353" s="165" t="s">
        <v>156</v>
      </c>
      <c r="B8353" s="165" t="s">
        <v>157</v>
      </c>
      <c r="C8353" s="166">
        <v>45893</v>
      </c>
      <c r="D8353">
        <v>0</v>
      </c>
    </row>
    <row r="8354" spans="1:4" x14ac:dyDescent="0.35">
      <c r="A8354" s="165" t="s">
        <v>156</v>
      </c>
      <c r="B8354" s="165" t="s">
        <v>157</v>
      </c>
      <c r="C8354" s="166">
        <v>45924</v>
      </c>
      <c r="D8354">
        <v>0</v>
      </c>
    </row>
    <row r="8355" spans="1:4" x14ac:dyDescent="0.35">
      <c r="A8355" s="165" t="s">
        <v>156</v>
      </c>
      <c r="B8355" s="165" t="s">
        <v>157</v>
      </c>
      <c r="C8355" s="166">
        <v>45954</v>
      </c>
      <c r="D8355">
        <v>0</v>
      </c>
    </row>
    <row r="8356" spans="1:4" x14ac:dyDescent="0.35">
      <c r="A8356" s="165" t="s">
        <v>156</v>
      </c>
      <c r="B8356" s="165" t="s">
        <v>157</v>
      </c>
      <c r="C8356" s="166">
        <v>45985</v>
      </c>
      <c r="D8356">
        <v>0</v>
      </c>
    </row>
    <row r="8357" spans="1:4" x14ac:dyDescent="0.35">
      <c r="A8357" s="165" t="s">
        <v>156</v>
      </c>
      <c r="B8357" s="165" t="s">
        <v>157</v>
      </c>
      <c r="C8357" s="166">
        <v>46015</v>
      </c>
      <c r="D8357">
        <v>0</v>
      </c>
    </row>
    <row r="8358" spans="1:4" x14ac:dyDescent="0.35">
      <c r="A8358" s="165" t="s">
        <v>156</v>
      </c>
      <c r="B8358" s="165" t="s">
        <v>157</v>
      </c>
      <c r="C8358" s="166">
        <v>45682</v>
      </c>
      <c r="D8358">
        <v>0</v>
      </c>
    </row>
    <row r="8359" spans="1:4" x14ac:dyDescent="0.35">
      <c r="A8359" s="165" t="s">
        <v>156</v>
      </c>
      <c r="B8359" s="165" t="s">
        <v>157</v>
      </c>
      <c r="C8359" s="166">
        <v>45713</v>
      </c>
      <c r="D8359">
        <v>0</v>
      </c>
    </row>
    <row r="8360" spans="1:4" x14ac:dyDescent="0.35">
      <c r="A8360" s="165" t="s">
        <v>156</v>
      </c>
      <c r="B8360" s="165" t="s">
        <v>157</v>
      </c>
      <c r="C8360" s="166">
        <v>45741</v>
      </c>
      <c r="D8360">
        <v>0</v>
      </c>
    </row>
    <row r="8361" spans="1:4" x14ac:dyDescent="0.35">
      <c r="A8361" s="165" t="s">
        <v>156</v>
      </c>
      <c r="B8361" s="165" t="s">
        <v>157</v>
      </c>
      <c r="C8361" s="166">
        <v>45772</v>
      </c>
      <c r="D8361">
        <v>0</v>
      </c>
    </row>
    <row r="8362" spans="1:4" x14ac:dyDescent="0.35">
      <c r="A8362" s="165" t="s">
        <v>156</v>
      </c>
      <c r="B8362" s="165" t="s">
        <v>157</v>
      </c>
      <c r="C8362" s="166">
        <v>45802</v>
      </c>
      <c r="D8362">
        <v>0</v>
      </c>
    </row>
    <row r="8363" spans="1:4" x14ac:dyDescent="0.35">
      <c r="A8363" s="165" t="s">
        <v>156</v>
      </c>
      <c r="B8363" s="165" t="s">
        <v>157</v>
      </c>
      <c r="C8363" s="166">
        <v>45833</v>
      </c>
      <c r="D8363">
        <v>0</v>
      </c>
    </row>
    <row r="8364" spans="1:4" x14ac:dyDescent="0.35">
      <c r="A8364" s="165" t="s">
        <v>156</v>
      </c>
      <c r="B8364" s="165" t="s">
        <v>157</v>
      </c>
      <c r="C8364" s="166">
        <v>45863</v>
      </c>
      <c r="D8364">
        <v>0</v>
      </c>
    </row>
    <row r="8365" spans="1:4" x14ac:dyDescent="0.35">
      <c r="A8365" s="165" t="s">
        <v>156</v>
      </c>
      <c r="B8365" s="165" t="s">
        <v>157</v>
      </c>
      <c r="C8365" s="166">
        <v>45894</v>
      </c>
      <c r="D8365">
        <v>0</v>
      </c>
    </row>
    <row r="8366" spans="1:4" x14ac:dyDescent="0.35">
      <c r="A8366" s="165" t="s">
        <v>156</v>
      </c>
      <c r="B8366" s="165" t="s">
        <v>157</v>
      </c>
      <c r="C8366" s="166">
        <v>45925</v>
      </c>
      <c r="D8366">
        <v>0</v>
      </c>
    </row>
    <row r="8367" spans="1:4" x14ac:dyDescent="0.35">
      <c r="A8367" s="165" t="s">
        <v>156</v>
      </c>
      <c r="B8367" s="165" t="s">
        <v>157</v>
      </c>
      <c r="C8367" s="166">
        <v>45955</v>
      </c>
      <c r="D8367">
        <v>0</v>
      </c>
    </row>
    <row r="8368" spans="1:4" x14ac:dyDescent="0.35">
      <c r="A8368" s="165" t="s">
        <v>156</v>
      </c>
      <c r="B8368" s="165" t="s">
        <v>157</v>
      </c>
      <c r="C8368" s="166">
        <v>45986</v>
      </c>
      <c r="D8368">
        <v>0</v>
      </c>
    </row>
    <row r="8369" spans="1:4" x14ac:dyDescent="0.35">
      <c r="A8369" s="165" t="s">
        <v>156</v>
      </c>
      <c r="B8369" s="165" t="s">
        <v>157</v>
      </c>
      <c r="C8369" s="166">
        <v>46016</v>
      </c>
      <c r="D8369">
        <v>0</v>
      </c>
    </row>
    <row r="8370" spans="1:4" x14ac:dyDescent="0.35">
      <c r="A8370" s="165" t="s">
        <v>156</v>
      </c>
      <c r="B8370" s="165" t="s">
        <v>157</v>
      </c>
      <c r="C8370" s="166">
        <v>45683</v>
      </c>
      <c r="D8370">
        <v>0</v>
      </c>
    </row>
    <row r="8371" spans="1:4" x14ac:dyDescent="0.35">
      <c r="A8371" s="165" t="s">
        <v>156</v>
      </c>
      <c r="B8371" s="165" t="s">
        <v>157</v>
      </c>
      <c r="C8371" s="166">
        <v>45714</v>
      </c>
      <c r="D8371">
        <v>0</v>
      </c>
    </row>
    <row r="8372" spans="1:4" x14ac:dyDescent="0.35">
      <c r="A8372" s="165" t="s">
        <v>156</v>
      </c>
      <c r="B8372" s="165" t="s">
        <v>157</v>
      </c>
      <c r="C8372" s="166">
        <v>45742</v>
      </c>
      <c r="D8372">
        <v>0</v>
      </c>
    </row>
    <row r="8373" spans="1:4" x14ac:dyDescent="0.35">
      <c r="A8373" s="165" t="s">
        <v>156</v>
      </c>
      <c r="B8373" s="165" t="s">
        <v>157</v>
      </c>
      <c r="C8373" s="166">
        <v>45773</v>
      </c>
      <c r="D8373">
        <v>0</v>
      </c>
    </row>
    <row r="8374" spans="1:4" x14ac:dyDescent="0.35">
      <c r="A8374" s="165" t="s">
        <v>156</v>
      </c>
      <c r="B8374" s="165" t="s">
        <v>157</v>
      </c>
      <c r="C8374" s="166">
        <v>45803</v>
      </c>
      <c r="D8374">
        <v>0</v>
      </c>
    </row>
    <row r="8375" spans="1:4" x14ac:dyDescent="0.35">
      <c r="A8375" s="165" t="s">
        <v>156</v>
      </c>
      <c r="B8375" s="165" t="s">
        <v>157</v>
      </c>
      <c r="C8375" s="166">
        <v>45834</v>
      </c>
      <c r="D8375">
        <v>0</v>
      </c>
    </row>
    <row r="8376" spans="1:4" x14ac:dyDescent="0.35">
      <c r="A8376" s="165" t="s">
        <v>156</v>
      </c>
      <c r="B8376" s="165" t="s">
        <v>157</v>
      </c>
      <c r="C8376" s="166">
        <v>45864</v>
      </c>
      <c r="D8376">
        <v>0</v>
      </c>
    </row>
    <row r="8377" spans="1:4" x14ac:dyDescent="0.35">
      <c r="A8377" s="165" t="s">
        <v>156</v>
      </c>
      <c r="B8377" s="165" t="s">
        <v>157</v>
      </c>
      <c r="C8377" s="166">
        <v>45895</v>
      </c>
      <c r="D8377">
        <v>0</v>
      </c>
    </row>
    <row r="8378" spans="1:4" x14ac:dyDescent="0.35">
      <c r="A8378" s="165" t="s">
        <v>156</v>
      </c>
      <c r="B8378" s="165" t="s">
        <v>157</v>
      </c>
      <c r="C8378" s="166">
        <v>45926</v>
      </c>
      <c r="D8378">
        <v>0</v>
      </c>
    </row>
    <row r="8379" spans="1:4" x14ac:dyDescent="0.35">
      <c r="A8379" s="165" t="s">
        <v>156</v>
      </c>
      <c r="B8379" s="165" t="s">
        <v>157</v>
      </c>
      <c r="C8379" s="166">
        <v>45956</v>
      </c>
      <c r="D8379">
        <v>0</v>
      </c>
    </row>
    <row r="8380" spans="1:4" x14ac:dyDescent="0.35">
      <c r="A8380" s="165" t="s">
        <v>156</v>
      </c>
      <c r="B8380" s="165" t="s">
        <v>157</v>
      </c>
      <c r="C8380" s="166">
        <v>45987</v>
      </c>
      <c r="D8380">
        <v>0</v>
      </c>
    </row>
    <row r="8381" spans="1:4" x14ac:dyDescent="0.35">
      <c r="A8381" s="165" t="s">
        <v>156</v>
      </c>
      <c r="B8381" s="165" t="s">
        <v>157</v>
      </c>
      <c r="C8381" s="166">
        <v>46017</v>
      </c>
      <c r="D8381">
        <v>0</v>
      </c>
    </row>
    <row r="8382" spans="1:4" x14ac:dyDescent="0.35">
      <c r="A8382" s="165" t="s">
        <v>156</v>
      </c>
      <c r="B8382" s="165" t="s">
        <v>157</v>
      </c>
      <c r="C8382" s="166">
        <v>45684</v>
      </c>
      <c r="D8382">
        <v>0</v>
      </c>
    </row>
    <row r="8383" spans="1:4" x14ac:dyDescent="0.35">
      <c r="A8383" s="165" t="s">
        <v>156</v>
      </c>
      <c r="B8383" s="165" t="s">
        <v>157</v>
      </c>
      <c r="C8383" s="166">
        <v>45715</v>
      </c>
      <c r="D8383">
        <v>0</v>
      </c>
    </row>
    <row r="8384" spans="1:4" x14ac:dyDescent="0.35">
      <c r="A8384" s="165" t="s">
        <v>156</v>
      </c>
      <c r="B8384" s="165" t="s">
        <v>157</v>
      </c>
      <c r="C8384" s="166">
        <v>45743</v>
      </c>
      <c r="D8384">
        <v>0</v>
      </c>
    </row>
    <row r="8385" spans="1:4" x14ac:dyDescent="0.35">
      <c r="A8385" s="165" t="s">
        <v>156</v>
      </c>
      <c r="B8385" s="165" t="s">
        <v>157</v>
      </c>
      <c r="C8385" s="166">
        <v>45774</v>
      </c>
      <c r="D8385">
        <v>0</v>
      </c>
    </row>
    <row r="8386" spans="1:4" x14ac:dyDescent="0.35">
      <c r="A8386" s="165" t="s">
        <v>156</v>
      </c>
      <c r="B8386" s="165" t="s">
        <v>157</v>
      </c>
      <c r="C8386" s="166">
        <v>45804</v>
      </c>
      <c r="D8386">
        <v>0</v>
      </c>
    </row>
    <row r="8387" spans="1:4" x14ac:dyDescent="0.35">
      <c r="A8387" s="165" t="s">
        <v>156</v>
      </c>
      <c r="B8387" s="165" t="s">
        <v>157</v>
      </c>
      <c r="C8387" s="166">
        <v>45835</v>
      </c>
      <c r="D8387">
        <v>0</v>
      </c>
    </row>
    <row r="8388" spans="1:4" x14ac:dyDescent="0.35">
      <c r="A8388" s="165" t="s">
        <v>156</v>
      </c>
      <c r="B8388" s="165" t="s">
        <v>157</v>
      </c>
      <c r="C8388" s="166">
        <v>45865</v>
      </c>
      <c r="D8388">
        <v>0</v>
      </c>
    </row>
    <row r="8389" spans="1:4" x14ac:dyDescent="0.35">
      <c r="A8389" s="165" t="s">
        <v>156</v>
      </c>
      <c r="B8389" s="165" t="s">
        <v>157</v>
      </c>
      <c r="C8389" s="166">
        <v>45896</v>
      </c>
      <c r="D8389">
        <v>0</v>
      </c>
    </row>
    <row r="8390" spans="1:4" x14ac:dyDescent="0.35">
      <c r="A8390" s="165" t="s">
        <v>156</v>
      </c>
      <c r="B8390" s="165" t="s">
        <v>157</v>
      </c>
      <c r="C8390" s="166">
        <v>45927</v>
      </c>
      <c r="D8390">
        <v>0</v>
      </c>
    </row>
    <row r="8391" spans="1:4" x14ac:dyDescent="0.35">
      <c r="A8391" s="165" t="s">
        <v>156</v>
      </c>
      <c r="B8391" s="165" t="s">
        <v>157</v>
      </c>
      <c r="C8391" s="166">
        <v>45957</v>
      </c>
      <c r="D8391">
        <v>0</v>
      </c>
    </row>
    <row r="8392" spans="1:4" x14ac:dyDescent="0.35">
      <c r="A8392" s="165" t="s">
        <v>156</v>
      </c>
      <c r="B8392" s="165" t="s">
        <v>157</v>
      </c>
      <c r="C8392" s="166">
        <v>45988</v>
      </c>
      <c r="D8392">
        <v>0</v>
      </c>
    </row>
    <row r="8393" spans="1:4" x14ac:dyDescent="0.35">
      <c r="A8393" s="165" t="s">
        <v>156</v>
      </c>
      <c r="B8393" s="165" t="s">
        <v>157</v>
      </c>
      <c r="C8393" s="166">
        <v>46018</v>
      </c>
      <c r="D8393">
        <v>0</v>
      </c>
    </row>
    <row r="8394" spans="1:4" x14ac:dyDescent="0.35">
      <c r="A8394" s="165" t="s">
        <v>158</v>
      </c>
      <c r="B8394" s="165" t="s">
        <v>159</v>
      </c>
      <c r="C8394" s="166">
        <v>45680</v>
      </c>
      <c r="D8394">
        <v>0</v>
      </c>
    </row>
    <row r="8395" spans="1:4" x14ac:dyDescent="0.35">
      <c r="A8395" s="165" t="s">
        <v>158</v>
      </c>
      <c r="B8395" s="165" t="s">
        <v>159</v>
      </c>
      <c r="C8395" s="166">
        <v>45711</v>
      </c>
      <c r="D8395">
        <v>0</v>
      </c>
    </row>
    <row r="8396" spans="1:4" x14ac:dyDescent="0.35">
      <c r="A8396" s="165" t="s">
        <v>158</v>
      </c>
      <c r="B8396" s="165" t="s">
        <v>159</v>
      </c>
      <c r="C8396" s="166">
        <v>45739</v>
      </c>
      <c r="D8396">
        <v>0</v>
      </c>
    </row>
    <row r="8397" spans="1:4" x14ac:dyDescent="0.35">
      <c r="A8397" s="165" t="s">
        <v>158</v>
      </c>
      <c r="B8397" s="165" t="s">
        <v>159</v>
      </c>
      <c r="C8397" s="166">
        <v>45770</v>
      </c>
      <c r="D8397">
        <v>0</v>
      </c>
    </row>
    <row r="8398" spans="1:4" x14ac:dyDescent="0.35">
      <c r="A8398" s="165" t="s">
        <v>158</v>
      </c>
      <c r="B8398" s="165" t="s">
        <v>159</v>
      </c>
      <c r="C8398" s="166">
        <v>45800</v>
      </c>
      <c r="D8398">
        <v>0</v>
      </c>
    </row>
    <row r="8399" spans="1:4" x14ac:dyDescent="0.35">
      <c r="A8399" s="165" t="s">
        <v>158</v>
      </c>
      <c r="B8399" s="165" t="s">
        <v>159</v>
      </c>
      <c r="C8399" s="166">
        <v>45831</v>
      </c>
      <c r="D8399">
        <v>0</v>
      </c>
    </row>
    <row r="8400" spans="1:4" x14ac:dyDescent="0.35">
      <c r="A8400" s="165" t="s">
        <v>158</v>
      </c>
      <c r="B8400" s="165" t="s">
        <v>159</v>
      </c>
      <c r="C8400" s="166">
        <v>45861</v>
      </c>
      <c r="D8400">
        <v>0</v>
      </c>
    </row>
    <row r="8401" spans="1:4" x14ac:dyDescent="0.35">
      <c r="A8401" s="165" t="s">
        <v>158</v>
      </c>
      <c r="B8401" s="165" t="s">
        <v>159</v>
      </c>
      <c r="C8401" s="166">
        <v>45892</v>
      </c>
      <c r="D8401">
        <v>0</v>
      </c>
    </row>
    <row r="8402" spans="1:4" x14ac:dyDescent="0.35">
      <c r="A8402" s="165" t="s">
        <v>158</v>
      </c>
      <c r="B8402" s="165" t="s">
        <v>159</v>
      </c>
      <c r="C8402" s="166">
        <v>45923</v>
      </c>
      <c r="D8402">
        <v>0</v>
      </c>
    </row>
    <row r="8403" spans="1:4" x14ac:dyDescent="0.35">
      <c r="A8403" s="165" t="s">
        <v>158</v>
      </c>
      <c r="B8403" s="165" t="s">
        <v>159</v>
      </c>
      <c r="C8403" s="166">
        <v>45953</v>
      </c>
      <c r="D8403">
        <v>0</v>
      </c>
    </row>
    <row r="8404" spans="1:4" x14ac:dyDescent="0.35">
      <c r="A8404" s="165" t="s">
        <v>158</v>
      </c>
      <c r="B8404" s="165" t="s">
        <v>159</v>
      </c>
      <c r="C8404" s="166">
        <v>45984</v>
      </c>
      <c r="D8404">
        <v>0</v>
      </c>
    </row>
    <row r="8405" spans="1:4" x14ac:dyDescent="0.35">
      <c r="A8405" s="165" t="s">
        <v>158</v>
      </c>
      <c r="B8405" s="165" t="s">
        <v>159</v>
      </c>
      <c r="C8405" s="166">
        <v>46014</v>
      </c>
      <c r="D8405">
        <v>0</v>
      </c>
    </row>
    <row r="8406" spans="1:4" x14ac:dyDescent="0.35">
      <c r="A8406" s="165" t="s">
        <v>158</v>
      </c>
      <c r="B8406" s="165" t="s">
        <v>159</v>
      </c>
      <c r="C8406" s="166">
        <v>45681</v>
      </c>
      <c r="D8406">
        <v>0</v>
      </c>
    </row>
    <row r="8407" spans="1:4" x14ac:dyDescent="0.35">
      <c r="A8407" s="165" t="s">
        <v>158</v>
      </c>
      <c r="B8407" s="165" t="s">
        <v>159</v>
      </c>
      <c r="C8407" s="166">
        <v>45712</v>
      </c>
      <c r="D8407">
        <v>0</v>
      </c>
    </row>
    <row r="8408" spans="1:4" x14ac:dyDescent="0.35">
      <c r="A8408" s="165" t="s">
        <v>158</v>
      </c>
      <c r="B8408" s="165" t="s">
        <v>159</v>
      </c>
      <c r="C8408" s="166">
        <v>45740</v>
      </c>
      <c r="D8408">
        <v>0</v>
      </c>
    </row>
    <row r="8409" spans="1:4" x14ac:dyDescent="0.35">
      <c r="A8409" s="165" t="s">
        <v>158</v>
      </c>
      <c r="B8409" s="165" t="s">
        <v>159</v>
      </c>
      <c r="C8409" s="166">
        <v>45771</v>
      </c>
      <c r="D8409">
        <v>0</v>
      </c>
    </row>
    <row r="8410" spans="1:4" x14ac:dyDescent="0.35">
      <c r="A8410" s="165" t="s">
        <v>158</v>
      </c>
      <c r="B8410" s="165" t="s">
        <v>159</v>
      </c>
      <c r="C8410" s="166">
        <v>45801</v>
      </c>
      <c r="D8410">
        <v>0</v>
      </c>
    </row>
    <row r="8411" spans="1:4" x14ac:dyDescent="0.35">
      <c r="A8411" s="165" t="s">
        <v>158</v>
      </c>
      <c r="B8411" s="165" t="s">
        <v>159</v>
      </c>
      <c r="C8411" s="166">
        <v>45832</v>
      </c>
      <c r="D8411">
        <v>0</v>
      </c>
    </row>
    <row r="8412" spans="1:4" x14ac:dyDescent="0.35">
      <c r="A8412" s="165" t="s">
        <v>158</v>
      </c>
      <c r="B8412" s="165" t="s">
        <v>159</v>
      </c>
      <c r="C8412" s="166">
        <v>45862</v>
      </c>
      <c r="D8412">
        <v>0</v>
      </c>
    </row>
    <row r="8413" spans="1:4" x14ac:dyDescent="0.35">
      <c r="A8413" s="165" t="s">
        <v>158</v>
      </c>
      <c r="B8413" s="165" t="s">
        <v>159</v>
      </c>
      <c r="C8413" s="166">
        <v>45893</v>
      </c>
      <c r="D8413">
        <v>0</v>
      </c>
    </row>
    <row r="8414" spans="1:4" x14ac:dyDescent="0.35">
      <c r="A8414" s="165" t="s">
        <v>158</v>
      </c>
      <c r="B8414" s="165" t="s">
        <v>159</v>
      </c>
      <c r="C8414" s="166">
        <v>45924</v>
      </c>
      <c r="D8414">
        <v>0</v>
      </c>
    </row>
    <row r="8415" spans="1:4" x14ac:dyDescent="0.35">
      <c r="A8415" s="165" t="s">
        <v>158</v>
      </c>
      <c r="B8415" s="165" t="s">
        <v>159</v>
      </c>
      <c r="C8415" s="166">
        <v>45954</v>
      </c>
      <c r="D8415">
        <v>0</v>
      </c>
    </row>
    <row r="8416" spans="1:4" x14ac:dyDescent="0.35">
      <c r="A8416" s="165" t="s">
        <v>158</v>
      </c>
      <c r="B8416" s="165" t="s">
        <v>159</v>
      </c>
      <c r="C8416" s="166">
        <v>45985</v>
      </c>
      <c r="D8416">
        <v>0</v>
      </c>
    </row>
    <row r="8417" spans="1:4" x14ac:dyDescent="0.35">
      <c r="A8417" s="165" t="s">
        <v>158</v>
      </c>
      <c r="B8417" s="165" t="s">
        <v>159</v>
      </c>
      <c r="C8417" s="166">
        <v>46015</v>
      </c>
      <c r="D8417">
        <v>0</v>
      </c>
    </row>
    <row r="8418" spans="1:4" x14ac:dyDescent="0.35">
      <c r="A8418" s="165" t="s">
        <v>158</v>
      </c>
      <c r="B8418" s="165" t="s">
        <v>159</v>
      </c>
      <c r="C8418" s="166">
        <v>45682</v>
      </c>
      <c r="D8418">
        <v>0</v>
      </c>
    </row>
    <row r="8419" spans="1:4" x14ac:dyDescent="0.35">
      <c r="A8419" s="165" t="s">
        <v>158</v>
      </c>
      <c r="B8419" s="165" t="s">
        <v>159</v>
      </c>
      <c r="C8419" s="166">
        <v>45713</v>
      </c>
      <c r="D8419">
        <v>0</v>
      </c>
    </row>
    <row r="8420" spans="1:4" x14ac:dyDescent="0.35">
      <c r="A8420" s="165" t="s">
        <v>158</v>
      </c>
      <c r="B8420" s="165" t="s">
        <v>159</v>
      </c>
      <c r="C8420" s="166">
        <v>45741</v>
      </c>
      <c r="D8420">
        <v>0</v>
      </c>
    </row>
    <row r="8421" spans="1:4" x14ac:dyDescent="0.35">
      <c r="A8421" s="165" t="s">
        <v>158</v>
      </c>
      <c r="B8421" s="165" t="s">
        <v>159</v>
      </c>
      <c r="C8421" s="166">
        <v>45772</v>
      </c>
      <c r="D8421">
        <v>0</v>
      </c>
    </row>
    <row r="8422" spans="1:4" x14ac:dyDescent="0.35">
      <c r="A8422" s="165" t="s">
        <v>158</v>
      </c>
      <c r="B8422" s="165" t="s">
        <v>159</v>
      </c>
      <c r="C8422" s="166">
        <v>45802</v>
      </c>
      <c r="D8422">
        <v>44263.125</v>
      </c>
    </row>
    <row r="8423" spans="1:4" x14ac:dyDescent="0.35">
      <c r="A8423" s="165" t="s">
        <v>158</v>
      </c>
      <c r="B8423" s="165" t="s">
        <v>159</v>
      </c>
      <c r="C8423" s="166">
        <v>45833</v>
      </c>
      <c r="D8423">
        <v>52987.5</v>
      </c>
    </row>
    <row r="8424" spans="1:4" x14ac:dyDescent="0.35">
      <c r="A8424" s="165" t="s">
        <v>158</v>
      </c>
      <c r="B8424" s="165" t="s">
        <v>159</v>
      </c>
      <c r="C8424" s="166">
        <v>45863</v>
      </c>
      <c r="D8424">
        <v>56137.5</v>
      </c>
    </row>
    <row r="8425" spans="1:4" x14ac:dyDescent="0.35">
      <c r="A8425" s="165" t="s">
        <v>158</v>
      </c>
      <c r="B8425" s="165" t="s">
        <v>159</v>
      </c>
      <c r="C8425" s="166">
        <v>45894</v>
      </c>
      <c r="D8425">
        <v>50850</v>
      </c>
    </row>
    <row r="8426" spans="1:4" x14ac:dyDescent="0.35">
      <c r="A8426" s="165" t="s">
        <v>158</v>
      </c>
      <c r="B8426" s="165" t="s">
        <v>159</v>
      </c>
      <c r="C8426" s="166">
        <v>45925</v>
      </c>
      <c r="D8426">
        <v>16136.71875</v>
      </c>
    </row>
    <row r="8427" spans="1:4" x14ac:dyDescent="0.35">
      <c r="A8427" s="165" t="s">
        <v>158</v>
      </c>
      <c r="B8427" s="165" t="s">
        <v>159</v>
      </c>
      <c r="C8427" s="166">
        <v>45955</v>
      </c>
      <c r="D8427">
        <v>25207.03125</v>
      </c>
    </row>
    <row r="8428" spans="1:4" x14ac:dyDescent="0.35">
      <c r="A8428" s="165" t="s">
        <v>158</v>
      </c>
      <c r="B8428" s="165" t="s">
        <v>159</v>
      </c>
      <c r="C8428" s="166">
        <v>45986</v>
      </c>
      <c r="D8428">
        <v>29320.3125</v>
      </c>
    </row>
    <row r="8429" spans="1:4" x14ac:dyDescent="0.35">
      <c r="A8429" s="165" t="s">
        <v>158</v>
      </c>
      <c r="B8429" s="165" t="s">
        <v>159</v>
      </c>
      <c r="C8429" s="166">
        <v>46016</v>
      </c>
      <c r="D8429">
        <v>22201.171875</v>
      </c>
    </row>
    <row r="8430" spans="1:4" x14ac:dyDescent="0.35">
      <c r="A8430" s="165" t="s">
        <v>158</v>
      </c>
      <c r="B8430" s="165" t="s">
        <v>159</v>
      </c>
      <c r="C8430" s="166">
        <v>45683</v>
      </c>
      <c r="D8430">
        <v>1732.5</v>
      </c>
    </row>
    <row r="8431" spans="1:4" x14ac:dyDescent="0.35">
      <c r="A8431" s="165" t="s">
        <v>158</v>
      </c>
      <c r="B8431" s="165" t="s">
        <v>159</v>
      </c>
      <c r="C8431" s="166">
        <v>45714</v>
      </c>
      <c r="D8431">
        <v>4158</v>
      </c>
    </row>
    <row r="8432" spans="1:4" x14ac:dyDescent="0.35">
      <c r="A8432" s="165" t="s">
        <v>158</v>
      </c>
      <c r="B8432" s="165" t="s">
        <v>159</v>
      </c>
      <c r="C8432" s="166">
        <v>45742</v>
      </c>
      <c r="D8432">
        <v>18364.5</v>
      </c>
    </row>
    <row r="8433" spans="1:4" x14ac:dyDescent="0.35">
      <c r="A8433" s="165" t="s">
        <v>158</v>
      </c>
      <c r="B8433" s="165" t="s">
        <v>159</v>
      </c>
      <c r="C8433" s="166">
        <v>45773</v>
      </c>
      <c r="D8433">
        <v>17440.5</v>
      </c>
    </row>
    <row r="8434" spans="1:4" x14ac:dyDescent="0.35">
      <c r="A8434" s="165" t="s">
        <v>158</v>
      </c>
      <c r="B8434" s="165" t="s">
        <v>159</v>
      </c>
      <c r="C8434" s="166">
        <v>45803</v>
      </c>
      <c r="D8434">
        <v>41695.5</v>
      </c>
    </row>
    <row r="8435" spans="1:4" x14ac:dyDescent="0.35">
      <c r="A8435" s="165" t="s">
        <v>158</v>
      </c>
      <c r="B8435" s="165" t="s">
        <v>159</v>
      </c>
      <c r="C8435" s="166">
        <v>45834</v>
      </c>
      <c r="D8435">
        <v>54111.75</v>
      </c>
    </row>
    <row r="8436" spans="1:4" x14ac:dyDescent="0.35">
      <c r="A8436" s="165" t="s">
        <v>158</v>
      </c>
      <c r="B8436" s="165" t="s">
        <v>159</v>
      </c>
      <c r="C8436" s="166">
        <v>45864</v>
      </c>
      <c r="D8436">
        <v>48048</v>
      </c>
    </row>
    <row r="8437" spans="1:4" x14ac:dyDescent="0.35">
      <c r="A8437" s="165" t="s">
        <v>158</v>
      </c>
      <c r="B8437" s="165" t="s">
        <v>159</v>
      </c>
      <c r="C8437" s="166">
        <v>45895</v>
      </c>
      <c r="D8437">
        <v>46431</v>
      </c>
    </row>
    <row r="8438" spans="1:4" x14ac:dyDescent="0.35">
      <c r="A8438" s="165" t="s">
        <v>158</v>
      </c>
      <c r="B8438" s="165" t="s">
        <v>159</v>
      </c>
      <c r="C8438" s="166">
        <v>45926</v>
      </c>
      <c r="D8438">
        <v>17440.5</v>
      </c>
    </row>
    <row r="8439" spans="1:4" x14ac:dyDescent="0.35">
      <c r="A8439" s="165" t="s">
        <v>158</v>
      </c>
      <c r="B8439" s="165" t="s">
        <v>159</v>
      </c>
      <c r="C8439" s="166">
        <v>45956</v>
      </c>
      <c r="D8439">
        <v>20328</v>
      </c>
    </row>
    <row r="8440" spans="1:4" x14ac:dyDescent="0.35">
      <c r="A8440" s="165" t="s">
        <v>158</v>
      </c>
      <c r="B8440" s="165" t="s">
        <v>159</v>
      </c>
      <c r="C8440" s="166">
        <v>45987</v>
      </c>
      <c r="D8440">
        <v>15361.5</v>
      </c>
    </row>
    <row r="8441" spans="1:4" x14ac:dyDescent="0.35">
      <c r="A8441" s="165" t="s">
        <v>158</v>
      </c>
      <c r="B8441" s="165" t="s">
        <v>159</v>
      </c>
      <c r="C8441" s="166">
        <v>46017</v>
      </c>
      <c r="D8441">
        <v>1039.5</v>
      </c>
    </row>
    <row r="8442" spans="1:4" x14ac:dyDescent="0.35">
      <c r="A8442" s="165" t="s">
        <v>158</v>
      </c>
      <c r="B8442" s="165" t="s">
        <v>159</v>
      </c>
      <c r="C8442" s="166">
        <v>45684</v>
      </c>
      <c r="D8442">
        <v>1777.5</v>
      </c>
    </row>
    <row r="8443" spans="1:4" x14ac:dyDescent="0.35">
      <c r="A8443" s="165" t="s">
        <v>158</v>
      </c>
      <c r="B8443" s="165" t="s">
        <v>159</v>
      </c>
      <c r="C8443" s="166">
        <v>45715</v>
      </c>
      <c r="D8443">
        <v>4266</v>
      </c>
    </row>
    <row r="8444" spans="1:4" x14ac:dyDescent="0.35">
      <c r="A8444" s="165" t="s">
        <v>158</v>
      </c>
      <c r="B8444" s="165" t="s">
        <v>159</v>
      </c>
      <c r="C8444" s="166">
        <v>45743</v>
      </c>
      <c r="D8444">
        <v>18841.5</v>
      </c>
    </row>
    <row r="8445" spans="1:4" x14ac:dyDescent="0.35">
      <c r="A8445" s="165" t="s">
        <v>158</v>
      </c>
      <c r="B8445" s="165" t="s">
        <v>159</v>
      </c>
      <c r="C8445" s="166">
        <v>45774</v>
      </c>
      <c r="D8445">
        <v>17893.5</v>
      </c>
    </row>
    <row r="8446" spans="1:4" x14ac:dyDescent="0.35">
      <c r="A8446" s="165" t="s">
        <v>158</v>
      </c>
      <c r="B8446" s="165" t="s">
        <v>159</v>
      </c>
      <c r="C8446" s="166">
        <v>45804</v>
      </c>
      <c r="D8446">
        <v>42778.5</v>
      </c>
    </row>
    <row r="8447" spans="1:4" x14ac:dyDescent="0.35">
      <c r="A8447" s="165" t="s">
        <v>158</v>
      </c>
      <c r="B8447" s="165" t="s">
        <v>159</v>
      </c>
      <c r="C8447" s="166">
        <v>45835</v>
      </c>
      <c r="D8447">
        <v>55517.25</v>
      </c>
    </row>
    <row r="8448" spans="1:4" x14ac:dyDescent="0.35">
      <c r="A8448" s="165" t="s">
        <v>158</v>
      </c>
      <c r="B8448" s="165" t="s">
        <v>159</v>
      </c>
      <c r="C8448" s="166">
        <v>45865</v>
      </c>
      <c r="D8448">
        <v>49296</v>
      </c>
    </row>
    <row r="8449" spans="1:4" x14ac:dyDescent="0.35">
      <c r="A8449" s="165" t="s">
        <v>158</v>
      </c>
      <c r="B8449" s="165" t="s">
        <v>159</v>
      </c>
      <c r="C8449" s="166">
        <v>45896</v>
      </c>
      <c r="D8449">
        <v>47637</v>
      </c>
    </row>
    <row r="8450" spans="1:4" x14ac:dyDescent="0.35">
      <c r="A8450" s="165" t="s">
        <v>158</v>
      </c>
      <c r="B8450" s="165" t="s">
        <v>159</v>
      </c>
      <c r="C8450" s="166">
        <v>45927</v>
      </c>
      <c r="D8450">
        <v>17893.5</v>
      </c>
    </row>
    <row r="8451" spans="1:4" x14ac:dyDescent="0.35">
      <c r="A8451" s="165" t="s">
        <v>158</v>
      </c>
      <c r="B8451" s="165" t="s">
        <v>159</v>
      </c>
      <c r="C8451" s="166">
        <v>45957</v>
      </c>
      <c r="D8451">
        <v>20856</v>
      </c>
    </row>
    <row r="8452" spans="1:4" x14ac:dyDescent="0.35">
      <c r="A8452" s="165" t="s">
        <v>158</v>
      </c>
      <c r="B8452" s="165" t="s">
        <v>159</v>
      </c>
      <c r="C8452" s="166">
        <v>45988</v>
      </c>
      <c r="D8452">
        <v>15760.5</v>
      </c>
    </row>
    <row r="8453" spans="1:4" x14ac:dyDescent="0.35">
      <c r="A8453" s="165" t="s">
        <v>158</v>
      </c>
      <c r="B8453" s="165" t="s">
        <v>159</v>
      </c>
      <c r="C8453" s="166">
        <v>46018</v>
      </c>
      <c r="D8453">
        <v>1066.5</v>
      </c>
    </row>
    <row r="8454" spans="1:4" x14ac:dyDescent="0.35">
      <c r="A8454" s="165" t="s">
        <v>160</v>
      </c>
      <c r="B8454" s="165" t="s">
        <v>161</v>
      </c>
      <c r="C8454" s="166">
        <v>45676</v>
      </c>
      <c r="D8454">
        <v>131294.04999999999</v>
      </c>
    </row>
    <row r="8455" spans="1:4" x14ac:dyDescent="0.35">
      <c r="A8455" s="165" t="s">
        <v>160</v>
      </c>
      <c r="B8455" s="165" t="s">
        <v>161</v>
      </c>
      <c r="C8455" s="166">
        <v>45707</v>
      </c>
      <c r="D8455">
        <v>112421.02</v>
      </c>
    </row>
    <row r="8456" spans="1:4" x14ac:dyDescent="0.35">
      <c r="A8456" s="165" t="s">
        <v>160</v>
      </c>
      <c r="B8456" s="165" t="s">
        <v>161</v>
      </c>
      <c r="C8456" s="166">
        <v>45735</v>
      </c>
      <c r="D8456">
        <v>174547.73</v>
      </c>
    </row>
    <row r="8457" spans="1:4" x14ac:dyDescent="0.35">
      <c r="A8457" s="165" t="s">
        <v>160</v>
      </c>
      <c r="B8457" s="165" t="s">
        <v>161</v>
      </c>
      <c r="C8457" s="166">
        <v>45766</v>
      </c>
      <c r="D8457">
        <v>154902.92000000001</v>
      </c>
    </row>
    <row r="8458" spans="1:4" x14ac:dyDescent="0.35">
      <c r="A8458" s="165" t="s">
        <v>160</v>
      </c>
      <c r="B8458" s="165" t="s">
        <v>161</v>
      </c>
      <c r="C8458" s="166">
        <v>45796</v>
      </c>
      <c r="D8458">
        <v>133036.16</v>
      </c>
    </row>
    <row r="8459" spans="1:4" x14ac:dyDescent="0.35">
      <c r="A8459" s="165" t="s">
        <v>160</v>
      </c>
      <c r="B8459" s="165" t="s">
        <v>161</v>
      </c>
      <c r="C8459" s="166">
        <v>45827</v>
      </c>
      <c r="D8459">
        <v>123566.46</v>
      </c>
    </row>
    <row r="8460" spans="1:4" x14ac:dyDescent="0.35">
      <c r="A8460" s="165" t="s">
        <v>160</v>
      </c>
      <c r="B8460" s="165" t="s">
        <v>161</v>
      </c>
      <c r="C8460" s="166">
        <v>45857</v>
      </c>
      <c r="D8460">
        <v>155798.46</v>
      </c>
    </row>
    <row r="8461" spans="1:4" x14ac:dyDescent="0.35">
      <c r="A8461" s="165" t="s">
        <v>160</v>
      </c>
      <c r="B8461" s="165" t="s">
        <v>161</v>
      </c>
      <c r="C8461" s="166">
        <v>45888</v>
      </c>
      <c r="D8461">
        <v>184172.77</v>
      </c>
    </row>
    <row r="8462" spans="1:4" x14ac:dyDescent="0.35">
      <c r="A8462" s="165" t="s">
        <v>160</v>
      </c>
      <c r="B8462" s="165" t="s">
        <v>161</v>
      </c>
      <c r="C8462" s="166">
        <v>45919</v>
      </c>
      <c r="D8462">
        <v>93969.01</v>
      </c>
    </row>
    <row r="8463" spans="1:4" x14ac:dyDescent="0.35">
      <c r="A8463" s="165" t="s">
        <v>160</v>
      </c>
      <c r="B8463" s="165" t="s">
        <v>161</v>
      </c>
      <c r="C8463" s="166">
        <v>45949</v>
      </c>
      <c r="D8463">
        <v>111952.94</v>
      </c>
    </row>
    <row r="8464" spans="1:4" x14ac:dyDescent="0.35">
      <c r="A8464" s="165" t="s">
        <v>160</v>
      </c>
      <c r="B8464" s="165" t="s">
        <v>161</v>
      </c>
      <c r="C8464" s="166">
        <v>45980</v>
      </c>
      <c r="D8464">
        <v>123822.6</v>
      </c>
    </row>
    <row r="8465" spans="1:4" x14ac:dyDescent="0.35">
      <c r="A8465" s="165" t="s">
        <v>160</v>
      </c>
      <c r="B8465" s="165" t="s">
        <v>161</v>
      </c>
      <c r="C8465" s="166">
        <v>46010</v>
      </c>
      <c r="D8465">
        <v>110592.25</v>
      </c>
    </row>
    <row r="8466" spans="1:4" x14ac:dyDescent="0.35">
      <c r="A8466" s="165" t="s">
        <v>160</v>
      </c>
      <c r="B8466" s="165" t="s">
        <v>161</v>
      </c>
      <c r="C8466" s="166">
        <v>45677</v>
      </c>
      <c r="D8466">
        <v>130021.48</v>
      </c>
    </row>
    <row r="8467" spans="1:4" x14ac:dyDescent="0.35">
      <c r="A8467" s="165" t="s">
        <v>160</v>
      </c>
      <c r="B8467" s="165" t="s">
        <v>161</v>
      </c>
      <c r="C8467" s="166">
        <v>45708</v>
      </c>
      <c r="D8467">
        <v>148380.65000000002</v>
      </c>
    </row>
    <row r="8468" spans="1:4" x14ac:dyDescent="0.35">
      <c r="A8468" s="165" t="s">
        <v>160</v>
      </c>
      <c r="B8468" s="165" t="s">
        <v>161</v>
      </c>
      <c r="C8468" s="166">
        <v>45736</v>
      </c>
      <c r="D8468">
        <v>67551.77999999997</v>
      </c>
    </row>
    <row r="8469" spans="1:4" x14ac:dyDescent="0.35">
      <c r="A8469" s="165" t="s">
        <v>160</v>
      </c>
      <c r="B8469" s="165" t="s">
        <v>161</v>
      </c>
      <c r="C8469" s="166">
        <v>45767</v>
      </c>
      <c r="D8469">
        <v>91</v>
      </c>
    </row>
    <row r="8470" spans="1:4" x14ac:dyDescent="0.35">
      <c r="A8470" s="165" t="s">
        <v>160</v>
      </c>
      <c r="B8470" s="165" t="s">
        <v>161</v>
      </c>
      <c r="C8470" s="166">
        <v>45797</v>
      </c>
      <c r="D8470">
        <v>0</v>
      </c>
    </row>
    <row r="8471" spans="1:4" x14ac:dyDescent="0.35">
      <c r="A8471" s="165" t="s">
        <v>160</v>
      </c>
      <c r="B8471" s="165" t="s">
        <v>161</v>
      </c>
      <c r="C8471" s="166">
        <v>45828</v>
      </c>
      <c r="D8471">
        <v>143.5</v>
      </c>
    </row>
    <row r="8472" spans="1:4" x14ac:dyDescent="0.35">
      <c r="A8472" s="165" t="s">
        <v>160</v>
      </c>
      <c r="B8472" s="165" t="s">
        <v>161</v>
      </c>
      <c r="C8472" s="166">
        <v>45858</v>
      </c>
      <c r="D8472">
        <v>2145.2600000000093</v>
      </c>
    </row>
    <row r="8473" spans="1:4" x14ac:dyDescent="0.35">
      <c r="A8473" s="165" t="s">
        <v>160</v>
      </c>
      <c r="B8473" s="165" t="s">
        <v>161</v>
      </c>
      <c r="C8473" s="166">
        <v>45889</v>
      </c>
      <c r="D8473">
        <v>36300.44</v>
      </c>
    </row>
    <row r="8474" spans="1:4" x14ac:dyDescent="0.35">
      <c r="A8474" s="165" t="s">
        <v>160</v>
      </c>
      <c r="B8474" s="165" t="s">
        <v>161</v>
      </c>
      <c r="C8474" s="166">
        <v>45920</v>
      </c>
      <c r="D8474">
        <v>43371.44</v>
      </c>
    </row>
    <row r="8475" spans="1:4" x14ac:dyDescent="0.35">
      <c r="A8475" s="165" t="s">
        <v>160</v>
      </c>
      <c r="B8475" s="165" t="s">
        <v>161</v>
      </c>
      <c r="C8475" s="166">
        <v>45950</v>
      </c>
      <c r="D8475">
        <v>49941.3</v>
      </c>
    </row>
    <row r="8476" spans="1:4" x14ac:dyDescent="0.35">
      <c r="A8476" s="165" t="s">
        <v>160</v>
      </c>
      <c r="B8476" s="165" t="s">
        <v>161</v>
      </c>
      <c r="C8476" s="166">
        <v>45981</v>
      </c>
      <c r="D8476">
        <v>40270.959999999999</v>
      </c>
    </row>
    <row r="8477" spans="1:4" x14ac:dyDescent="0.35">
      <c r="A8477" s="165" t="s">
        <v>160</v>
      </c>
      <c r="B8477" s="165" t="s">
        <v>161</v>
      </c>
      <c r="C8477" s="166">
        <v>46011</v>
      </c>
      <c r="D8477">
        <v>46748.03</v>
      </c>
    </row>
    <row r="8478" spans="1:4" x14ac:dyDescent="0.35">
      <c r="A8478" s="165" t="s">
        <v>160</v>
      </c>
      <c r="B8478" s="165" t="s">
        <v>161</v>
      </c>
      <c r="C8478" s="166">
        <v>45678</v>
      </c>
      <c r="D8478">
        <v>26146.38</v>
      </c>
    </row>
    <row r="8479" spans="1:4" x14ac:dyDescent="0.35">
      <c r="A8479" s="165" t="s">
        <v>160</v>
      </c>
      <c r="B8479" s="165" t="s">
        <v>161</v>
      </c>
      <c r="C8479" s="166">
        <v>45709</v>
      </c>
      <c r="D8479">
        <v>41278.99</v>
      </c>
    </row>
    <row r="8480" spans="1:4" x14ac:dyDescent="0.35">
      <c r="A8480" s="165" t="s">
        <v>160</v>
      </c>
      <c r="B8480" s="165" t="s">
        <v>161</v>
      </c>
      <c r="C8480" s="166">
        <v>45737</v>
      </c>
      <c r="D8480">
        <v>48938.21</v>
      </c>
    </row>
    <row r="8481" spans="1:4" x14ac:dyDescent="0.35">
      <c r="A8481" s="165" t="s">
        <v>160</v>
      </c>
      <c r="B8481" s="165" t="s">
        <v>161</v>
      </c>
      <c r="C8481" s="166">
        <v>45768</v>
      </c>
      <c r="D8481">
        <v>48028.54</v>
      </c>
    </row>
    <row r="8482" spans="1:4" x14ac:dyDescent="0.35">
      <c r="A8482" s="165" t="s">
        <v>160</v>
      </c>
      <c r="B8482" s="165" t="s">
        <v>161</v>
      </c>
      <c r="C8482" s="166">
        <v>45798</v>
      </c>
      <c r="D8482">
        <v>35603.410000000003</v>
      </c>
    </row>
    <row r="8483" spans="1:4" x14ac:dyDescent="0.35">
      <c r="A8483" s="165" t="s">
        <v>160</v>
      </c>
      <c r="B8483" s="165" t="s">
        <v>161</v>
      </c>
      <c r="C8483" s="166">
        <v>45829</v>
      </c>
      <c r="D8483">
        <v>56497.95</v>
      </c>
    </row>
    <row r="8484" spans="1:4" x14ac:dyDescent="0.35">
      <c r="A8484" s="165" t="s">
        <v>160</v>
      </c>
      <c r="B8484" s="165" t="s">
        <v>161</v>
      </c>
      <c r="C8484" s="166">
        <v>45859</v>
      </c>
      <c r="D8484">
        <v>90725.8</v>
      </c>
    </row>
    <row r="8485" spans="1:4" x14ac:dyDescent="0.35">
      <c r="A8485" s="165" t="s">
        <v>160</v>
      </c>
      <c r="B8485" s="165" t="s">
        <v>161</v>
      </c>
      <c r="C8485" s="166">
        <v>45890</v>
      </c>
      <c r="D8485">
        <v>102373.14</v>
      </c>
    </row>
    <row r="8486" spans="1:4" x14ac:dyDescent="0.35">
      <c r="A8486" s="165" t="s">
        <v>160</v>
      </c>
      <c r="B8486" s="165" t="s">
        <v>161</v>
      </c>
      <c r="C8486" s="166">
        <v>45921</v>
      </c>
      <c r="D8486">
        <v>89640.76</v>
      </c>
    </row>
    <row r="8487" spans="1:4" x14ac:dyDescent="0.35">
      <c r="A8487" s="165" t="s">
        <v>160</v>
      </c>
      <c r="B8487" s="165" t="s">
        <v>161</v>
      </c>
      <c r="C8487" s="166">
        <v>45951</v>
      </c>
      <c r="D8487">
        <v>80982.87</v>
      </c>
    </row>
    <row r="8488" spans="1:4" x14ac:dyDescent="0.35">
      <c r="A8488" s="165" t="s">
        <v>160</v>
      </c>
      <c r="B8488" s="165" t="s">
        <v>161</v>
      </c>
      <c r="C8488" s="166">
        <v>45991</v>
      </c>
      <c r="D8488">
        <v>94635.98</v>
      </c>
    </row>
    <row r="8489" spans="1:4" x14ac:dyDescent="0.35">
      <c r="A8489" s="165" t="s">
        <v>160</v>
      </c>
      <c r="B8489" s="165" t="s">
        <v>161</v>
      </c>
      <c r="C8489" s="166">
        <v>46022</v>
      </c>
      <c r="D8489">
        <v>77579.430000000008</v>
      </c>
    </row>
    <row r="8490" spans="1:4" x14ac:dyDescent="0.35">
      <c r="A8490" s="165" t="s">
        <v>160</v>
      </c>
      <c r="B8490" s="165" t="s">
        <v>161</v>
      </c>
      <c r="C8490" s="166">
        <v>45679</v>
      </c>
      <c r="D8490">
        <v>60778.92</v>
      </c>
    </row>
    <row r="8491" spans="1:4" x14ac:dyDescent="0.35">
      <c r="A8491" s="165" t="s">
        <v>160</v>
      </c>
      <c r="B8491" s="165" t="s">
        <v>161</v>
      </c>
      <c r="C8491" s="166">
        <v>45710</v>
      </c>
      <c r="D8491">
        <v>67237.279999999999</v>
      </c>
    </row>
    <row r="8492" spans="1:4" x14ac:dyDescent="0.35">
      <c r="A8492" s="165" t="s">
        <v>160</v>
      </c>
      <c r="B8492" s="165" t="s">
        <v>161</v>
      </c>
      <c r="C8492" s="166">
        <v>45738</v>
      </c>
      <c r="D8492">
        <v>83116.09</v>
      </c>
    </row>
    <row r="8493" spans="1:4" x14ac:dyDescent="0.35">
      <c r="A8493" s="165" t="s">
        <v>160</v>
      </c>
      <c r="B8493" s="165" t="s">
        <v>161</v>
      </c>
      <c r="C8493" s="166">
        <v>45769</v>
      </c>
      <c r="D8493">
        <v>69816.3</v>
      </c>
    </row>
    <row r="8494" spans="1:4" x14ac:dyDescent="0.35">
      <c r="A8494" s="165" t="s">
        <v>160</v>
      </c>
      <c r="B8494" s="165" t="s">
        <v>161</v>
      </c>
      <c r="C8494" s="166">
        <v>45799</v>
      </c>
      <c r="D8494">
        <v>75087.990000000005</v>
      </c>
    </row>
    <row r="8495" spans="1:4" x14ac:dyDescent="0.35">
      <c r="A8495" s="165" t="s">
        <v>160</v>
      </c>
      <c r="B8495" s="165" t="s">
        <v>161</v>
      </c>
      <c r="C8495" s="166">
        <v>45830</v>
      </c>
      <c r="D8495">
        <v>85636.65</v>
      </c>
    </row>
    <row r="8496" spans="1:4" x14ac:dyDescent="0.35">
      <c r="A8496" s="165" t="s">
        <v>160</v>
      </c>
      <c r="B8496" s="165" t="s">
        <v>161</v>
      </c>
      <c r="C8496" s="166">
        <v>45860</v>
      </c>
      <c r="D8496">
        <v>93191.51</v>
      </c>
    </row>
    <row r="8497" spans="1:4" x14ac:dyDescent="0.35">
      <c r="A8497" s="165" t="s">
        <v>160</v>
      </c>
      <c r="B8497" s="165" t="s">
        <v>161</v>
      </c>
      <c r="C8497" s="166">
        <v>45891</v>
      </c>
      <c r="D8497">
        <v>113051.4</v>
      </c>
    </row>
    <row r="8498" spans="1:4" x14ac:dyDescent="0.35">
      <c r="A8498" s="165" t="s">
        <v>160</v>
      </c>
      <c r="B8498" s="165" t="s">
        <v>161</v>
      </c>
      <c r="C8498" s="166">
        <v>45922</v>
      </c>
      <c r="D8498">
        <v>88588.27</v>
      </c>
    </row>
    <row r="8499" spans="1:4" x14ac:dyDescent="0.35">
      <c r="A8499" s="165" t="s">
        <v>160</v>
      </c>
      <c r="B8499" s="165" t="s">
        <v>161</v>
      </c>
      <c r="C8499" s="166">
        <v>45952</v>
      </c>
      <c r="D8499">
        <v>92060.75</v>
      </c>
    </row>
    <row r="8500" spans="1:4" x14ac:dyDescent="0.35">
      <c r="A8500" s="165" t="s">
        <v>160</v>
      </c>
      <c r="B8500" s="165" t="s">
        <v>161</v>
      </c>
      <c r="C8500" s="166">
        <v>45983</v>
      </c>
      <c r="D8500">
        <v>97609</v>
      </c>
    </row>
    <row r="8501" spans="1:4" x14ac:dyDescent="0.35">
      <c r="A8501" s="165" t="s">
        <v>160</v>
      </c>
      <c r="B8501" s="165" t="s">
        <v>161</v>
      </c>
      <c r="C8501" s="166">
        <v>46013</v>
      </c>
      <c r="D8501">
        <v>88366.86</v>
      </c>
    </row>
    <row r="8502" spans="1:4" x14ac:dyDescent="0.35">
      <c r="A8502" s="165" t="s">
        <v>160</v>
      </c>
      <c r="B8502" s="165" t="s">
        <v>161</v>
      </c>
      <c r="C8502" s="166">
        <v>45680</v>
      </c>
      <c r="D8502">
        <v>92529.600000000006</v>
      </c>
    </row>
    <row r="8503" spans="1:4" x14ac:dyDescent="0.35">
      <c r="A8503" s="165" t="s">
        <v>160</v>
      </c>
      <c r="B8503" s="165" t="s">
        <v>161</v>
      </c>
      <c r="C8503" s="166">
        <v>45711</v>
      </c>
      <c r="D8503">
        <v>87909.15</v>
      </c>
    </row>
    <row r="8504" spans="1:4" x14ac:dyDescent="0.35">
      <c r="A8504" s="165" t="s">
        <v>160</v>
      </c>
      <c r="B8504" s="165" t="s">
        <v>161</v>
      </c>
      <c r="C8504" s="166">
        <v>45739</v>
      </c>
      <c r="D8504">
        <v>116667.34</v>
      </c>
    </row>
    <row r="8505" spans="1:4" x14ac:dyDescent="0.35">
      <c r="A8505" s="165" t="s">
        <v>160</v>
      </c>
      <c r="B8505" s="165" t="s">
        <v>161</v>
      </c>
      <c r="C8505" s="166">
        <v>45770</v>
      </c>
      <c r="D8505">
        <v>87796.32</v>
      </c>
    </row>
    <row r="8506" spans="1:4" x14ac:dyDescent="0.35">
      <c r="A8506" s="165" t="s">
        <v>160</v>
      </c>
      <c r="B8506" s="165" t="s">
        <v>161</v>
      </c>
      <c r="C8506" s="166">
        <v>45800</v>
      </c>
      <c r="D8506">
        <v>152111.99</v>
      </c>
    </row>
    <row r="8507" spans="1:4" x14ac:dyDescent="0.35">
      <c r="A8507" s="165" t="s">
        <v>160</v>
      </c>
      <c r="B8507" s="165" t="s">
        <v>161</v>
      </c>
      <c r="C8507" s="166">
        <v>45831</v>
      </c>
      <c r="D8507">
        <v>167641.16</v>
      </c>
    </row>
    <row r="8508" spans="1:4" x14ac:dyDescent="0.35">
      <c r="A8508" s="165" t="s">
        <v>160</v>
      </c>
      <c r="B8508" s="165" t="s">
        <v>161</v>
      </c>
      <c r="C8508" s="166">
        <v>45861</v>
      </c>
      <c r="D8508">
        <v>183450.65</v>
      </c>
    </row>
    <row r="8509" spans="1:4" x14ac:dyDescent="0.35">
      <c r="A8509" s="165" t="s">
        <v>160</v>
      </c>
      <c r="B8509" s="165" t="s">
        <v>161</v>
      </c>
      <c r="C8509" s="166">
        <v>45892</v>
      </c>
      <c r="D8509">
        <v>245816.69</v>
      </c>
    </row>
    <row r="8510" spans="1:4" x14ac:dyDescent="0.35">
      <c r="A8510" s="165" t="s">
        <v>160</v>
      </c>
      <c r="B8510" s="165" t="s">
        <v>161</v>
      </c>
      <c r="C8510" s="166">
        <v>45923</v>
      </c>
      <c r="D8510">
        <v>150123.13</v>
      </c>
    </row>
    <row r="8511" spans="1:4" x14ac:dyDescent="0.35">
      <c r="A8511" s="165" t="s">
        <v>160</v>
      </c>
      <c r="B8511" s="165" t="s">
        <v>161</v>
      </c>
      <c r="C8511" s="166">
        <v>45953</v>
      </c>
      <c r="D8511">
        <v>157588.56</v>
      </c>
    </row>
    <row r="8512" spans="1:4" x14ac:dyDescent="0.35">
      <c r="A8512" s="165" t="s">
        <v>160</v>
      </c>
      <c r="B8512" s="165" t="s">
        <v>161</v>
      </c>
      <c r="C8512" s="166">
        <v>45984</v>
      </c>
      <c r="D8512">
        <v>181064.78</v>
      </c>
    </row>
    <row r="8513" spans="1:4" x14ac:dyDescent="0.35">
      <c r="A8513" s="165" t="s">
        <v>160</v>
      </c>
      <c r="B8513" s="165" t="s">
        <v>161</v>
      </c>
      <c r="C8513" s="166">
        <v>46014</v>
      </c>
      <c r="D8513">
        <v>168759.56</v>
      </c>
    </row>
    <row r="8514" spans="1:4" x14ac:dyDescent="0.35">
      <c r="A8514" s="165" t="s">
        <v>160</v>
      </c>
      <c r="B8514" s="165" t="s">
        <v>161</v>
      </c>
      <c r="C8514" s="166">
        <v>45681</v>
      </c>
      <c r="D8514">
        <v>169193.96</v>
      </c>
    </row>
    <row r="8515" spans="1:4" x14ac:dyDescent="0.35">
      <c r="A8515" s="165" t="s">
        <v>160</v>
      </c>
      <c r="B8515" s="165" t="s">
        <v>161</v>
      </c>
      <c r="C8515" s="166">
        <v>45712</v>
      </c>
      <c r="D8515">
        <v>177889.16</v>
      </c>
    </row>
    <row r="8516" spans="1:4" x14ac:dyDescent="0.35">
      <c r="A8516" s="165" t="s">
        <v>160</v>
      </c>
      <c r="B8516" s="165" t="s">
        <v>161</v>
      </c>
      <c r="C8516" s="166">
        <v>45740</v>
      </c>
      <c r="D8516">
        <v>193932.44</v>
      </c>
    </row>
    <row r="8517" spans="1:4" x14ac:dyDescent="0.35">
      <c r="A8517" s="165" t="s">
        <v>160</v>
      </c>
      <c r="B8517" s="165" t="s">
        <v>161</v>
      </c>
      <c r="C8517" s="166">
        <v>45771</v>
      </c>
      <c r="D8517">
        <v>201018.92</v>
      </c>
    </row>
    <row r="8518" spans="1:4" x14ac:dyDescent="0.35">
      <c r="A8518" s="165" t="s">
        <v>160</v>
      </c>
      <c r="B8518" s="165" t="s">
        <v>161</v>
      </c>
      <c r="C8518" s="166">
        <v>45801</v>
      </c>
      <c r="D8518">
        <v>164489.26999999999</v>
      </c>
    </row>
    <row r="8519" spans="1:4" x14ac:dyDescent="0.35">
      <c r="A8519" s="165" t="s">
        <v>160</v>
      </c>
      <c r="B8519" s="165" t="s">
        <v>161</v>
      </c>
      <c r="C8519" s="166">
        <v>45832</v>
      </c>
      <c r="D8519">
        <v>155259.87</v>
      </c>
    </row>
    <row r="8520" spans="1:4" x14ac:dyDescent="0.35">
      <c r="A8520" s="165" t="s">
        <v>160</v>
      </c>
      <c r="B8520" s="165" t="s">
        <v>161</v>
      </c>
      <c r="C8520" s="166">
        <v>45862</v>
      </c>
      <c r="D8520">
        <v>209258.43</v>
      </c>
    </row>
    <row r="8521" spans="1:4" x14ac:dyDescent="0.35">
      <c r="A8521" s="165" t="s">
        <v>160</v>
      </c>
      <c r="B8521" s="165" t="s">
        <v>161</v>
      </c>
      <c r="C8521" s="166">
        <v>45893</v>
      </c>
      <c r="D8521">
        <v>259498.92</v>
      </c>
    </row>
    <row r="8522" spans="1:4" x14ac:dyDescent="0.35">
      <c r="A8522" s="165" t="s">
        <v>160</v>
      </c>
      <c r="B8522" s="165" t="s">
        <v>161</v>
      </c>
      <c r="C8522" s="166">
        <v>45924</v>
      </c>
      <c r="D8522">
        <v>141042.39000000001</v>
      </c>
    </row>
    <row r="8523" spans="1:4" x14ac:dyDescent="0.35">
      <c r="A8523" s="165" t="s">
        <v>160</v>
      </c>
      <c r="B8523" s="165" t="s">
        <v>161</v>
      </c>
      <c r="C8523" s="166">
        <v>45954</v>
      </c>
      <c r="D8523">
        <v>190628.71</v>
      </c>
    </row>
    <row r="8524" spans="1:4" x14ac:dyDescent="0.35">
      <c r="A8524" s="165" t="s">
        <v>160</v>
      </c>
      <c r="B8524" s="165" t="s">
        <v>161</v>
      </c>
      <c r="C8524" s="166">
        <v>45985</v>
      </c>
      <c r="D8524">
        <v>199845.99</v>
      </c>
    </row>
    <row r="8525" spans="1:4" x14ac:dyDescent="0.35">
      <c r="A8525" s="165" t="s">
        <v>160</v>
      </c>
      <c r="B8525" s="165" t="s">
        <v>161</v>
      </c>
      <c r="C8525" s="166">
        <v>46015</v>
      </c>
      <c r="D8525">
        <v>145878.21</v>
      </c>
    </row>
    <row r="8526" spans="1:4" x14ac:dyDescent="0.35">
      <c r="A8526" s="165" t="s">
        <v>160</v>
      </c>
      <c r="B8526" s="165" t="s">
        <v>161</v>
      </c>
      <c r="C8526" s="166">
        <v>45682</v>
      </c>
      <c r="D8526">
        <v>191933.96</v>
      </c>
    </row>
    <row r="8527" spans="1:4" x14ac:dyDescent="0.35">
      <c r="A8527" s="165" t="s">
        <v>160</v>
      </c>
      <c r="B8527" s="165" t="s">
        <v>161</v>
      </c>
      <c r="C8527" s="166">
        <v>45713</v>
      </c>
      <c r="D8527">
        <v>186327.11</v>
      </c>
    </row>
    <row r="8528" spans="1:4" x14ac:dyDescent="0.35">
      <c r="A8528" s="165" t="s">
        <v>160</v>
      </c>
      <c r="B8528" s="165" t="s">
        <v>161</v>
      </c>
      <c r="C8528" s="166">
        <v>45741</v>
      </c>
      <c r="D8528">
        <v>242348.31</v>
      </c>
    </row>
    <row r="8529" spans="1:4" x14ac:dyDescent="0.35">
      <c r="A8529" s="165" t="s">
        <v>160</v>
      </c>
      <c r="B8529" s="165" t="s">
        <v>161</v>
      </c>
      <c r="C8529" s="166">
        <v>45772</v>
      </c>
      <c r="D8529">
        <v>197189.85</v>
      </c>
    </row>
    <row r="8530" spans="1:4" x14ac:dyDescent="0.35">
      <c r="A8530" s="165" t="s">
        <v>160</v>
      </c>
      <c r="B8530" s="165" t="s">
        <v>161</v>
      </c>
      <c r="C8530" s="166">
        <v>45802</v>
      </c>
      <c r="D8530">
        <v>162232.06643951437</v>
      </c>
    </row>
    <row r="8531" spans="1:4" x14ac:dyDescent="0.35">
      <c r="A8531" s="165" t="s">
        <v>160</v>
      </c>
      <c r="B8531" s="165" t="s">
        <v>161</v>
      </c>
      <c r="C8531" s="166">
        <v>45833</v>
      </c>
      <c r="D8531">
        <v>149219.22639497582</v>
      </c>
    </row>
    <row r="8532" spans="1:4" x14ac:dyDescent="0.35">
      <c r="A8532" s="165" t="s">
        <v>160</v>
      </c>
      <c r="B8532" s="165" t="s">
        <v>161</v>
      </c>
      <c r="C8532" s="166">
        <v>45863</v>
      </c>
      <c r="D8532">
        <v>183121.1466262693</v>
      </c>
    </row>
    <row r="8533" spans="1:4" x14ac:dyDescent="0.35">
      <c r="A8533" s="165" t="s">
        <v>160</v>
      </c>
      <c r="B8533" s="165" t="s">
        <v>161</v>
      </c>
      <c r="C8533" s="166">
        <v>45894</v>
      </c>
      <c r="D8533">
        <v>239492.0802818457</v>
      </c>
    </row>
    <row r="8534" spans="1:4" x14ac:dyDescent="0.35">
      <c r="A8534" s="165" t="s">
        <v>160</v>
      </c>
      <c r="B8534" s="165" t="s">
        <v>161</v>
      </c>
      <c r="C8534" s="166">
        <v>45925</v>
      </c>
      <c r="D8534">
        <v>167236.803635833</v>
      </c>
    </row>
    <row r="8535" spans="1:4" x14ac:dyDescent="0.35">
      <c r="A8535" s="165" t="s">
        <v>160</v>
      </c>
      <c r="B8535" s="165" t="s">
        <v>161</v>
      </c>
      <c r="C8535" s="166">
        <v>45955</v>
      </c>
      <c r="D8535">
        <v>163221.53024777072</v>
      </c>
    </row>
    <row r="8536" spans="1:4" x14ac:dyDescent="0.35">
      <c r="A8536" s="165" t="s">
        <v>160</v>
      </c>
      <c r="B8536" s="165" t="s">
        <v>161</v>
      </c>
      <c r="C8536" s="166">
        <v>45986</v>
      </c>
      <c r="D8536">
        <v>172348.27013658936</v>
      </c>
    </row>
    <row r="8537" spans="1:4" x14ac:dyDescent="0.35">
      <c r="A8537" s="165" t="s">
        <v>160</v>
      </c>
      <c r="B8537" s="165" t="s">
        <v>161</v>
      </c>
      <c r="C8537" s="166">
        <v>46016</v>
      </c>
      <c r="D8537">
        <v>123996.39812750877</v>
      </c>
    </row>
    <row r="8538" spans="1:4" x14ac:dyDescent="0.35">
      <c r="A8538" s="165" t="s">
        <v>160</v>
      </c>
      <c r="B8538" s="165" t="s">
        <v>161</v>
      </c>
      <c r="C8538" s="166">
        <v>45683</v>
      </c>
      <c r="D8538">
        <v>211130.85320518474</v>
      </c>
    </row>
    <row r="8539" spans="1:4" x14ac:dyDescent="0.35">
      <c r="A8539" s="165" t="s">
        <v>160</v>
      </c>
      <c r="B8539" s="165" t="s">
        <v>161</v>
      </c>
      <c r="C8539" s="166">
        <v>45714</v>
      </c>
      <c r="D8539">
        <v>212859.48932143813</v>
      </c>
    </row>
    <row r="8540" spans="1:4" x14ac:dyDescent="0.35">
      <c r="A8540" s="165" t="s">
        <v>160</v>
      </c>
      <c r="B8540" s="165" t="s">
        <v>161</v>
      </c>
      <c r="C8540" s="166">
        <v>45742</v>
      </c>
      <c r="D8540">
        <v>218763.94732187607</v>
      </c>
    </row>
    <row r="8541" spans="1:4" x14ac:dyDescent="0.35">
      <c r="A8541" s="165" t="s">
        <v>160</v>
      </c>
      <c r="B8541" s="165" t="s">
        <v>161</v>
      </c>
      <c r="C8541" s="166">
        <v>45773</v>
      </c>
      <c r="D8541">
        <v>235683.01299908714</v>
      </c>
    </row>
    <row r="8542" spans="1:4" x14ac:dyDescent="0.35">
      <c r="A8542" s="165" t="s">
        <v>160</v>
      </c>
      <c r="B8542" s="165" t="s">
        <v>161</v>
      </c>
      <c r="C8542" s="166">
        <v>45803</v>
      </c>
      <c r="D8542">
        <v>159062.98254936576</v>
      </c>
    </row>
    <row r="8543" spans="1:4" x14ac:dyDescent="0.35">
      <c r="A8543" s="165" t="s">
        <v>160</v>
      </c>
      <c r="B8543" s="165" t="s">
        <v>161</v>
      </c>
      <c r="C8543" s="166">
        <v>45834</v>
      </c>
      <c r="D8543">
        <v>138171.33049717231</v>
      </c>
    </row>
    <row r="8544" spans="1:4" x14ac:dyDescent="0.35">
      <c r="A8544" s="165" t="s">
        <v>160</v>
      </c>
      <c r="B8544" s="165" t="s">
        <v>161</v>
      </c>
      <c r="C8544" s="166">
        <v>45864</v>
      </c>
      <c r="D8544">
        <v>239717.27386144648</v>
      </c>
    </row>
    <row r="8545" spans="1:4" x14ac:dyDescent="0.35">
      <c r="A8545" s="165" t="s">
        <v>160</v>
      </c>
      <c r="B8545" s="165" t="s">
        <v>161</v>
      </c>
      <c r="C8545" s="166">
        <v>45895</v>
      </c>
      <c r="D8545">
        <v>289189.38328225148</v>
      </c>
    </row>
    <row r="8546" spans="1:4" x14ac:dyDescent="0.35">
      <c r="A8546" s="165" t="s">
        <v>160</v>
      </c>
      <c r="B8546" s="165" t="s">
        <v>161</v>
      </c>
      <c r="C8546" s="166">
        <v>45926</v>
      </c>
      <c r="D8546">
        <v>161834.1094854594</v>
      </c>
    </row>
    <row r="8547" spans="1:4" x14ac:dyDescent="0.35">
      <c r="A8547" s="165" t="s">
        <v>160</v>
      </c>
      <c r="B8547" s="165" t="s">
        <v>161</v>
      </c>
      <c r="C8547" s="166">
        <v>45956</v>
      </c>
      <c r="D8547">
        <v>206125.33683061946</v>
      </c>
    </row>
    <row r="8548" spans="1:4" x14ac:dyDescent="0.35">
      <c r="A8548" s="165" t="s">
        <v>160</v>
      </c>
      <c r="B8548" s="165" t="s">
        <v>161</v>
      </c>
      <c r="C8548" s="166">
        <v>45987</v>
      </c>
      <c r="D8548">
        <v>225789.65499325306</v>
      </c>
    </row>
    <row r="8549" spans="1:4" x14ac:dyDescent="0.35">
      <c r="A8549" s="165" t="s">
        <v>160</v>
      </c>
      <c r="B8549" s="165" t="s">
        <v>161</v>
      </c>
      <c r="C8549" s="166">
        <v>46017</v>
      </c>
      <c r="D8549">
        <v>167612.41703199706</v>
      </c>
    </row>
    <row r="8550" spans="1:4" x14ac:dyDescent="0.35">
      <c r="A8550" s="165" t="s">
        <v>160</v>
      </c>
      <c r="B8550" s="165" t="s">
        <v>161</v>
      </c>
      <c r="C8550" s="166">
        <v>45684</v>
      </c>
      <c r="D8550">
        <v>232986.50402422168</v>
      </c>
    </row>
    <row r="8551" spans="1:4" x14ac:dyDescent="0.35">
      <c r="A8551" s="165" t="s">
        <v>160</v>
      </c>
      <c r="B8551" s="165" t="s">
        <v>161</v>
      </c>
      <c r="C8551" s="166">
        <v>45715</v>
      </c>
      <c r="D8551">
        <v>235005.3237009747</v>
      </c>
    </row>
    <row r="8552" spans="1:4" x14ac:dyDescent="0.35">
      <c r="A8552" s="165" t="s">
        <v>160</v>
      </c>
      <c r="B8552" s="165" t="s">
        <v>161</v>
      </c>
      <c r="C8552" s="166">
        <v>45743</v>
      </c>
      <c r="D8552">
        <v>240193.66563930811</v>
      </c>
    </row>
    <row r="8553" spans="1:4" x14ac:dyDescent="0.35">
      <c r="A8553" s="165" t="s">
        <v>160</v>
      </c>
      <c r="B8553" s="165" t="s">
        <v>161</v>
      </c>
      <c r="C8553" s="166">
        <v>45774</v>
      </c>
      <c r="D8553">
        <v>257959.82315235923</v>
      </c>
    </row>
    <row r="8554" spans="1:4" x14ac:dyDescent="0.35">
      <c r="A8554" s="165" t="s">
        <v>160</v>
      </c>
      <c r="B8554" s="165" t="s">
        <v>161</v>
      </c>
      <c r="C8554" s="166">
        <v>45804</v>
      </c>
      <c r="D8554">
        <v>193598.43496322987</v>
      </c>
    </row>
    <row r="8555" spans="1:4" x14ac:dyDescent="0.35">
      <c r="A8555" s="165" t="s">
        <v>160</v>
      </c>
      <c r="B8555" s="165" t="s">
        <v>161</v>
      </c>
      <c r="C8555" s="166">
        <v>45835</v>
      </c>
      <c r="D8555">
        <v>166331.0892314977</v>
      </c>
    </row>
    <row r="8556" spans="1:4" x14ac:dyDescent="0.35">
      <c r="A8556" s="165" t="s">
        <v>160</v>
      </c>
      <c r="B8556" s="165" t="s">
        <v>161</v>
      </c>
      <c r="C8556" s="166">
        <v>45865</v>
      </c>
      <c r="D8556">
        <v>285243.18828316062</v>
      </c>
    </row>
    <row r="8557" spans="1:4" x14ac:dyDescent="0.35">
      <c r="A8557" s="165" t="s">
        <v>160</v>
      </c>
      <c r="B8557" s="165" t="s">
        <v>161</v>
      </c>
      <c r="C8557" s="166">
        <v>45896</v>
      </c>
      <c r="D8557">
        <v>342730.16764593107</v>
      </c>
    </row>
    <row r="8558" spans="1:4" x14ac:dyDescent="0.35">
      <c r="A8558" s="165" t="s">
        <v>160</v>
      </c>
      <c r="B8558" s="165" t="s">
        <v>161</v>
      </c>
      <c r="C8558" s="166">
        <v>45927</v>
      </c>
      <c r="D8558">
        <v>201192.61074358187</v>
      </c>
    </row>
    <row r="8559" spans="1:4" x14ac:dyDescent="0.35">
      <c r="A8559" s="165" t="s">
        <v>160</v>
      </c>
      <c r="B8559" s="165" t="s">
        <v>161</v>
      </c>
      <c r="C8559" s="166">
        <v>45957</v>
      </c>
      <c r="D8559">
        <v>242450.23902288559</v>
      </c>
    </row>
    <row r="8560" spans="1:4" x14ac:dyDescent="0.35">
      <c r="A8560" s="165" t="s">
        <v>160</v>
      </c>
      <c r="B8560" s="165" t="s">
        <v>161</v>
      </c>
      <c r="C8560" s="166">
        <v>45988</v>
      </c>
      <c r="D8560">
        <v>264821.14672692347</v>
      </c>
    </row>
    <row r="8561" spans="1:4" x14ac:dyDescent="0.35">
      <c r="A8561" s="165" t="s">
        <v>160</v>
      </c>
      <c r="B8561" s="165" t="s">
        <v>161</v>
      </c>
      <c r="C8561" s="166">
        <v>46018</v>
      </c>
      <c r="D8561">
        <v>200922.66372194019</v>
      </c>
    </row>
    <row r="8562" spans="1:4" x14ac:dyDescent="0.35">
      <c r="A8562" s="165" t="s">
        <v>162</v>
      </c>
      <c r="B8562" s="165" t="s">
        <v>163</v>
      </c>
      <c r="C8562" s="166">
        <v>45983</v>
      </c>
      <c r="D8562">
        <v>307.51</v>
      </c>
    </row>
    <row r="8563" spans="1:4" x14ac:dyDescent="0.35">
      <c r="A8563" s="165" t="s">
        <v>162</v>
      </c>
      <c r="B8563" s="165" t="s">
        <v>163</v>
      </c>
      <c r="C8563" s="166">
        <v>46013</v>
      </c>
      <c r="D8563">
        <v>1085.05</v>
      </c>
    </row>
    <row r="8564" spans="1:4" x14ac:dyDescent="0.35">
      <c r="A8564" s="165" t="s">
        <v>162</v>
      </c>
      <c r="B8564" s="165" t="s">
        <v>163</v>
      </c>
      <c r="C8564" s="166">
        <v>45680</v>
      </c>
      <c r="D8564">
        <v>1140.1600000000001</v>
      </c>
    </row>
    <row r="8565" spans="1:4" x14ac:dyDescent="0.35">
      <c r="A8565" s="165" t="s">
        <v>162</v>
      </c>
      <c r="B8565" s="165" t="s">
        <v>163</v>
      </c>
      <c r="C8565" s="166">
        <v>45711</v>
      </c>
      <c r="D8565">
        <v>1295.0899999999999</v>
      </c>
    </row>
    <row r="8566" spans="1:4" x14ac:dyDescent="0.35">
      <c r="A8566" s="165" t="s">
        <v>162</v>
      </c>
      <c r="B8566" s="165" t="s">
        <v>163</v>
      </c>
      <c r="C8566" s="166">
        <v>45739</v>
      </c>
      <c r="D8566">
        <v>7546.45</v>
      </c>
    </row>
    <row r="8567" spans="1:4" x14ac:dyDescent="0.35">
      <c r="A8567" s="165" t="s">
        <v>162</v>
      </c>
      <c r="B8567" s="165" t="s">
        <v>163</v>
      </c>
      <c r="C8567" s="166">
        <v>45770</v>
      </c>
      <c r="D8567">
        <v>11132.43</v>
      </c>
    </row>
    <row r="8568" spans="1:4" x14ac:dyDescent="0.35">
      <c r="A8568" s="165" t="s">
        <v>162</v>
      </c>
      <c r="B8568" s="165" t="s">
        <v>163</v>
      </c>
      <c r="C8568" s="166">
        <v>45800</v>
      </c>
      <c r="D8568">
        <v>10785.6</v>
      </c>
    </row>
    <row r="8569" spans="1:4" x14ac:dyDescent="0.35">
      <c r="A8569" s="165" t="s">
        <v>162</v>
      </c>
      <c r="B8569" s="165" t="s">
        <v>163</v>
      </c>
      <c r="C8569" s="166">
        <v>45831</v>
      </c>
      <c r="D8569">
        <v>7173.25</v>
      </c>
    </row>
    <row r="8570" spans="1:4" x14ac:dyDescent="0.35">
      <c r="A8570" s="165" t="s">
        <v>162</v>
      </c>
      <c r="B8570" s="165" t="s">
        <v>163</v>
      </c>
      <c r="C8570" s="166">
        <v>45861</v>
      </c>
      <c r="D8570">
        <v>12285.72</v>
      </c>
    </row>
    <row r="8571" spans="1:4" x14ac:dyDescent="0.35">
      <c r="A8571" s="165" t="s">
        <v>162</v>
      </c>
      <c r="B8571" s="165" t="s">
        <v>163</v>
      </c>
      <c r="C8571" s="166">
        <v>45892</v>
      </c>
      <c r="D8571">
        <v>15461.99</v>
      </c>
    </row>
    <row r="8572" spans="1:4" x14ac:dyDescent="0.35">
      <c r="A8572" s="165" t="s">
        <v>162</v>
      </c>
      <c r="B8572" s="165" t="s">
        <v>163</v>
      </c>
      <c r="C8572" s="166">
        <v>45923</v>
      </c>
      <c r="D8572">
        <v>9947.630000000001</v>
      </c>
    </row>
    <row r="8573" spans="1:4" x14ac:dyDescent="0.35">
      <c r="A8573" s="165" t="s">
        <v>162</v>
      </c>
      <c r="B8573" s="165" t="s">
        <v>163</v>
      </c>
      <c r="C8573" s="166">
        <v>45953</v>
      </c>
      <c r="D8573">
        <v>11706.44</v>
      </c>
    </row>
    <row r="8574" spans="1:4" x14ac:dyDescent="0.35">
      <c r="A8574" s="165" t="s">
        <v>162</v>
      </c>
      <c r="B8574" s="165" t="s">
        <v>163</v>
      </c>
      <c r="C8574" s="166">
        <v>45984</v>
      </c>
      <c r="D8574">
        <v>14815.17</v>
      </c>
    </row>
    <row r="8575" spans="1:4" x14ac:dyDescent="0.35">
      <c r="A8575" s="165" t="s">
        <v>162</v>
      </c>
      <c r="B8575" s="165" t="s">
        <v>163</v>
      </c>
      <c r="C8575" s="166">
        <v>46014</v>
      </c>
      <c r="D8575">
        <v>12730.68</v>
      </c>
    </row>
    <row r="8576" spans="1:4" x14ac:dyDescent="0.35">
      <c r="A8576" s="165" t="s">
        <v>162</v>
      </c>
      <c r="B8576" s="165" t="s">
        <v>163</v>
      </c>
      <c r="C8576" s="166">
        <v>45681</v>
      </c>
      <c r="D8576">
        <v>15971.78</v>
      </c>
    </row>
    <row r="8577" spans="1:4" x14ac:dyDescent="0.35">
      <c r="A8577" s="165" t="s">
        <v>162</v>
      </c>
      <c r="B8577" s="165" t="s">
        <v>163</v>
      </c>
      <c r="C8577" s="166">
        <v>45712</v>
      </c>
      <c r="D8577">
        <v>12579.83</v>
      </c>
    </row>
    <row r="8578" spans="1:4" x14ac:dyDescent="0.35">
      <c r="A8578" s="165" t="s">
        <v>162</v>
      </c>
      <c r="B8578" s="165" t="s">
        <v>163</v>
      </c>
      <c r="C8578" s="166">
        <v>45740</v>
      </c>
      <c r="D8578">
        <v>16998.150000000001</v>
      </c>
    </row>
    <row r="8579" spans="1:4" x14ac:dyDescent="0.35">
      <c r="A8579" s="165" t="s">
        <v>162</v>
      </c>
      <c r="B8579" s="165" t="s">
        <v>163</v>
      </c>
      <c r="C8579" s="166">
        <v>45771</v>
      </c>
      <c r="D8579">
        <v>16763.04</v>
      </c>
    </row>
    <row r="8580" spans="1:4" x14ac:dyDescent="0.35">
      <c r="A8580" s="165" t="s">
        <v>162</v>
      </c>
      <c r="B8580" s="165" t="s">
        <v>163</v>
      </c>
      <c r="C8580" s="166">
        <v>45801</v>
      </c>
      <c r="D8580">
        <v>17674.91</v>
      </c>
    </row>
    <row r="8581" spans="1:4" x14ac:dyDescent="0.35">
      <c r="A8581" s="165" t="s">
        <v>162</v>
      </c>
      <c r="B8581" s="165" t="s">
        <v>163</v>
      </c>
      <c r="C8581" s="166">
        <v>45832</v>
      </c>
      <c r="D8581">
        <v>15517.95</v>
      </c>
    </row>
    <row r="8582" spans="1:4" x14ac:dyDescent="0.35">
      <c r="A8582" s="165" t="s">
        <v>162</v>
      </c>
      <c r="B8582" s="165" t="s">
        <v>163</v>
      </c>
      <c r="C8582" s="166">
        <v>45862</v>
      </c>
      <c r="D8582">
        <v>22348.93</v>
      </c>
    </row>
    <row r="8583" spans="1:4" x14ac:dyDescent="0.35">
      <c r="A8583" s="165" t="s">
        <v>162</v>
      </c>
      <c r="B8583" s="165" t="s">
        <v>163</v>
      </c>
      <c r="C8583" s="166">
        <v>45893</v>
      </c>
      <c r="D8583">
        <v>21158.49</v>
      </c>
    </row>
    <row r="8584" spans="1:4" x14ac:dyDescent="0.35">
      <c r="A8584" s="165" t="s">
        <v>162</v>
      </c>
      <c r="B8584" s="165" t="s">
        <v>163</v>
      </c>
      <c r="C8584" s="166">
        <v>45924</v>
      </c>
      <c r="D8584">
        <v>14261.4</v>
      </c>
    </row>
    <row r="8585" spans="1:4" x14ac:dyDescent="0.35">
      <c r="A8585" s="165" t="s">
        <v>162</v>
      </c>
      <c r="B8585" s="165" t="s">
        <v>163</v>
      </c>
      <c r="C8585" s="166">
        <v>45954</v>
      </c>
      <c r="D8585">
        <v>13990.88</v>
      </c>
    </row>
    <row r="8586" spans="1:4" x14ac:dyDescent="0.35">
      <c r="A8586" s="165" t="s">
        <v>162</v>
      </c>
      <c r="B8586" s="165" t="s">
        <v>163</v>
      </c>
      <c r="C8586" s="166">
        <v>45985</v>
      </c>
      <c r="D8586">
        <v>13203.96</v>
      </c>
    </row>
    <row r="8587" spans="1:4" x14ac:dyDescent="0.35">
      <c r="A8587" s="165" t="s">
        <v>162</v>
      </c>
      <c r="B8587" s="165" t="s">
        <v>163</v>
      </c>
      <c r="C8587" s="166">
        <v>46015</v>
      </c>
      <c r="D8587">
        <v>10616.69</v>
      </c>
    </row>
    <row r="8588" spans="1:4" x14ac:dyDescent="0.35">
      <c r="A8588" s="165" t="s">
        <v>162</v>
      </c>
      <c r="B8588" s="165" t="s">
        <v>163</v>
      </c>
      <c r="C8588" s="166">
        <v>45682</v>
      </c>
      <c r="D8588">
        <v>14242.89</v>
      </c>
    </row>
    <row r="8589" spans="1:4" x14ac:dyDescent="0.35">
      <c r="A8589" s="165" t="s">
        <v>162</v>
      </c>
      <c r="B8589" s="165" t="s">
        <v>163</v>
      </c>
      <c r="C8589" s="166">
        <v>45713</v>
      </c>
      <c r="D8589">
        <v>8088.74</v>
      </c>
    </row>
    <row r="8590" spans="1:4" x14ac:dyDescent="0.35">
      <c r="A8590" s="165" t="s">
        <v>162</v>
      </c>
      <c r="B8590" s="165" t="s">
        <v>163</v>
      </c>
      <c r="C8590" s="166">
        <v>45741</v>
      </c>
      <c r="D8590">
        <v>11584.38</v>
      </c>
    </row>
    <row r="8591" spans="1:4" x14ac:dyDescent="0.35">
      <c r="A8591" s="165" t="s">
        <v>162</v>
      </c>
      <c r="B8591" s="165" t="s">
        <v>163</v>
      </c>
      <c r="C8591" s="166">
        <v>45772</v>
      </c>
      <c r="D8591">
        <v>14234.79</v>
      </c>
    </row>
    <row r="8592" spans="1:4" x14ac:dyDescent="0.35">
      <c r="A8592" s="165" t="s">
        <v>162</v>
      </c>
      <c r="B8592" s="165" t="s">
        <v>163</v>
      </c>
      <c r="C8592" s="166">
        <v>45802</v>
      </c>
      <c r="D8592">
        <v>17903.77447045175</v>
      </c>
    </row>
    <row r="8593" spans="1:4" x14ac:dyDescent="0.35">
      <c r="A8593" s="165" t="s">
        <v>162</v>
      </c>
      <c r="B8593" s="165" t="s">
        <v>163</v>
      </c>
      <c r="C8593" s="166">
        <v>45833</v>
      </c>
      <c r="D8593">
        <v>16934.739768961568</v>
      </c>
    </row>
    <row r="8594" spans="1:4" x14ac:dyDescent="0.35">
      <c r="A8594" s="165" t="s">
        <v>162</v>
      </c>
      <c r="B8594" s="165" t="s">
        <v>163</v>
      </c>
      <c r="C8594" s="166">
        <v>45863</v>
      </c>
      <c r="D8594">
        <v>21035.249035356846</v>
      </c>
    </row>
    <row r="8595" spans="1:4" x14ac:dyDescent="0.35">
      <c r="A8595" s="165" t="s">
        <v>162</v>
      </c>
      <c r="B8595" s="165" t="s">
        <v>163</v>
      </c>
      <c r="C8595" s="166">
        <v>45894</v>
      </c>
      <c r="D8595">
        <v>25412.574027362938</v>
      </c>
    </row>
    <row r="8596" spans="1:4" x14ac:dyDescent="0.35">
      <c r="A8596" s="165" t="s">
        <v>162</v>
      </c>
      <c r="B8596" s="165" t="s">
        <v>163</v>
      </c>
      <c r="C8596" s="166">
        <v>45925</v>
      </c>
      <c r="D8596">
        <v>18479.493773167484</v>
      </c>
    </row>
    <row r="8597" spans="1:4" x14ac:dyDescent="0.35">
      <c r="A8597" s="165" t="s">
        <v>162</v>
      </c>
      <c r="B8597" s="165" t="s">
        <v>163</v>
      </c>
      <c r="C8597" s="166">
        <v>45955</v>
      </c>
      <c r="D8597">
        <v>19785.519468469982</v>
      </c>
    </row>
    <row r="8598" spans="1:4" x14ac:dyDescent="0.35">
      <c r="A8598" s="165" t="s">
        <v>162</v>
      </c>
      <c r="B8598" s="165" t="s">
        <v>163</v>
      </c>
      <c r="C8598" s="166">
        <v>45986</v>
      </c>
      <c r="D8598">
        <v>23125.918427677421</v>
      </c>
    </row>
    <row r="8599" spans="1:4" x14ac:dyDescent="0.35">
      <c r="A8599" s="165" t="s">
        <v>162</v>
      </c>
      <c r="B8599" s="165" t="s">
        <v>163</v>
      </c>
      <c r="C8599" s="166">
        <v>46016</v>
      </c>
      <c r="D8599">
        <v>11130.019852652535</v>
      </c>
    </row>
    <row r="8600" spans="1:4" x14ac:dyDescent="0.35">
      <c r="A8600" s="165" t="s">
        <v>162</v>
      </c>
      <c r="B8600" s="165" t="s">
        <v>163</v>
      </c>
      <c r="C8600" s="166">
        <v>45683</v>
      </c>
      <c r="D8600">
        <v>16085.905725797118</v>
      </c>
    </row>
    <row r="8601" spans="1:4" x14ac:dyDescent="0.35">
      <c r="A8601" s="165" t="s">
        <v>162</v>
      </c>
      <c r="B8601" s="165" t="s">
        <v>163</v>
      </c>
      <c r="C8601" s="166">
        <v>45714</v>
      </c>
      <c r="D8601">
        <v>15418.365212088624</v>
      </c>
    </row>
    <row r="8602" spans="1:4" x14ac:dyDescent="0.35">
      <c r="A8602" s="165" t="s">
        <v>162</v>
      </c>
      <c r="B8602" s="165" t="s">
        <v>163</v>
      </c>
      <c r="C8602" s="166">
        <v>45742</v>
      </c>
      <c r="D8602">
        <v>19950.141624204138</v>
      </c>
    </row>
    <row r="8603" spans="1:4" x14ac:dyDescent="0.35">
      <c r="A8603" s="165" t="s">
        <v>162</v>
      </c>
      <c r="B8603" s="165" t="s">
        <v>163</v>
      </c>
      <c r="C8603" s="166">
        <v>45773</v>
      </c>
      <c r="D8603">
        <v>14349.559847447546</v>
      </c>
    </row>
    <row r="8604" spans="1:4" x14ac:dyDescent="0.35">
      <c r="A8604" s="165" t="s">
        <v>162</v>
      </c>
      <c r="B8604" s="165" t="s">
        <v>163</v>
      </c>
      <c r="C8604" s="166">
        <v>45803</v>
      </c>
      <c r="D8604">
        <v>16006.183966034141</v>
      </c>
    </row>
    <row r="8605" spans="1:4" x14ac:dyDescent="0.35">
      <c r="A8605" s="165" t="s">
        <v>162</v>
      </c>
      <c r="B8605" s="165" t="s">
        <v>163</v>
      </c>
      <c r="C8605" s="166">
        <v>45834</v>
      </c>
      <c r="D8605">
        <v>18853.773513686512</v>
      </c>
    </row>
    <row r="8606" spans="1:4" x14ac:dyDescent="0.35">
      <c r="A8606" s="165" t="s">
        <v>162</v>
      </c>
      <c r="B8606" s="165" t="s">
        <v>163</v>
      </c>
      <c r="C8606" s="166">
        <v>45864</v>
      </c>
      <c r="D8606">
        <v>18334.305794452397</v>
      </c>
    </row>
    <row r="8607" spans="1:4" x14ac:dyDescent="0.35">
      <c r="A8607" s="165" t="s">
        <v>162</v>
      </c>
      <c r="B8607" s="165" t="s">
        <v>163</v>
      </c>
      <c r="C8607" s="166">
        <v>45895</v>
      </c>
      <c r="D8607">
        <v>18882.239946785256</v>
      </c>
    </row>
    <row r="8608" spans="1:4" x14ac:dyDescent="0.35">
      <c r="A8608" s="165" t="s">
        <v>162</v>
      </c>
      <c r="B8608" s="165" t="s">
        <v>163</v>
      </c>
      <c r="C8608" s="166">
        <v>45926</v>
      </c>
      <c r="D8608">
        <v>20331.7325656918</v>
      </c>
    </row>
    <row r="8609" spans="1:4" x14ac:dyDescent="0.35">
      <c r="A8609" s="165" t="s">
        <v>162</v>
      </c>
      <c r="B8609" s="165" t="s">
        <v>163</v>
      </c>
      <c r="C8609" s="166">
        <v>45956</v>
      </c>
      <c r="D8609">
        <v>19172.047816979448</v>
      </c>
    </row>
    <row r="8610" spans="1:4" x14ac:dyDescent="0.35">
      <c r="A8610" s="165" t="s">
        <v>162</v>
      </c>
      <c r="B8610" s="165" t="s">
        <v>163</v>
      </c>
      <c r="C8610" s="166">
        <v>45987</v>
      </c>
      <c r="D8610">
        <v>18291.22494796068</v>
      </c>
    </row>
    <row r="8611" spans="1:4" x14ac:dyDescent="0.35">
      <c r="A8611" s="165" t="s">
        <v>162</v>
      </c>
      <c r="B8611" s="165" t="s">
        <v>163</v>
      </c>
      <c r="C8611" s="166">
        <v>46017</v>
      </c>
      <c r="D8611">
        <v>15547.156243785465</v>
      </c>
    </row>
    <row r="8612" spans="1:4" x14ac:dyDescent="0.35">
      <c r="A8612" s="165" t="s">
        <v>162</v>
      </c>
      <c r="B8612" s="165" t="s">
        <v>163</v>
      </c>
      <c r="C8612" s="166">
        <v>45684</v>
      </c>
      <c r="D8612">
        <v>14803.47472319404</v>
      </c>
    </row>
    <row r="8613" spans="1:4" x14ac:dyDescent="0.35">
      <c r="A8613" s="165" t="s">
        <v>162</v>
      </c>
      <c r="B8613" s="165" t="s">
        <v>163</v>
      </c>
      <c r="C8613" s="166">
        <v>45715</v>
      </c>
      <c r="D8613">
        <v>14240.53965124509</v>
      </c>
    </row>
    <row r="8614" spans="1:4" x14ac:dyDescent="0.35">
      <c r="A8614" s="165" t="s">
        <v>162</v>
      </c>
      <c r="B8614" s="165" t="s">
        <v>163</v>
      </c>
      <c r="C8614" s="166">
        <v>45743</v>
      </c>
      <c r="D8614">
        <v>22186.090908255574</v>
      </c>
    </row>
    <row r="8615" spans="1:4" x14ac:dyDescent="0.35">
      <c r="A8615" s="165" t="s">
        <v>162</v>
      </c>
      <c r="B8615" s="165" t="s">
        <v>163</v>
      </c>
      <c r="C8615" s="166">
        <v>45774</v>
      </c>
      <c r="D8615">
        <v>16642.042656738646</v>
      </c>
    </row>
    <row r="8616" spans="1:4" x14ac:dyDescent="0.35">
      <c r="A8616" s="165" t="s">
        <v>162</v>
      </c>
      <c r="B8616" s="165" t="s">
        <v>163</v>
      </c>
      <c r="C8616" s="166">
        <v>45804</v>
      </c>
      <c r="D8616">
        <v>15920.020097334329</v>
      </c>
    </row>
    <row r="8617" spans="1:4" x14ac:dyDescent="0.35">
      <c r="A8617" s="165" t="s">
        <v>162</v>
      </c>
      <c r="B8617" s="165" t="s">
        <v>163</v>
      </c>
      <c r="C8617" s="166">
        <v>45835</v>
      </c>
      <c r="D8617">
        <v>23667.940402099644</v>
      </c>
    </row>
    <row r="8618" spans="1:4" x14ac:dyDescent="0.35">
      <c r="A8618" s="165" t="s">
        <v>162</v>
      </c>
      <c r="B8618" s="165" t="s">
        <v>163</v>
      </c>
      <c r="C8618" s="166">
        <v>45865</v>
      </c>
      <c r="D8618">
        <v>21951.744441206454</v>
      </c>
    </row>
    <row r="8619" spans="1:4" x14ac:dyDescent="0.35">
      <c r="A8619" s="165" t="s">
        <v>162</v>
      </c>
      <c r="B8619" s="165" t="s">
        <v>163</v>
      </c>
      <c r="C8619" s="166">
        <v>45896</v>
      </c>
      <c r="D8619">
        <v>22663.596774734066</v>
      </c>
    </row>
    <row r="8620" spans="1:4" x14ac:dyDescent="0.35">
      <c r="A8620" s="165" t="s">
        <v>162</v>
      </c>
      <c r="B8620" s="165" t="s">
        <v>163</v>
      </c>
      <c r="C8620" s="166">
        <v>45927</v>
      </c>
      <c r="D8620">
        <v>13593.061124714302</v>
      </c>
    </row>
    <row r="8621" spans="1:4" x14ac:dyDescent="0.35">
      <c r="A8621" s="165" t="s">
        <v>162</v>
      </c>
      <c r="B8621" s="165" t="s">
        <v>163</v>
      </c>
      <c r="C8621" s="166">
        <v>45957</v>
      </c>
      <c r="D8621">
        <v>23088.333550155021</v>
      </c>
    </row>
    <row r="8622" spans="1:4" x14ac:dyDescent="0.35">
      <c r="A8622" s="165" t="s">
        <v>162</v>
      </c>
      <c r="B8622" s="165" t="s">
        <v>163</v>
      </c>
      <c r="C8622" s="166">
        <v>45988</v>
      </c>
      <c r="D8622">
        <v>22034.833537145721</v>
      </c>
    </row>
    <row r="8623" spans="1:4" x14ac:dyDescent="0.35">
      <c r="A8623" s="165" t="s">
        <v>162</v>
      </c>
      <c r="B8623" s="165" t="s">
        <v>163</v>
      </c>
      <c r="C8623" s="166">
        <v>46018</v>
      </c>
      <c r="D8623">
        <v>13021.251502926776</v>
      </c>
    </row>
    <row r="8624" spans="1:4" x14ac:dyDescent="0.35">
      <c r="A8624" s="165" t="s">
        <v>164</v>
      </c>
      <c r="B8624" s="165" t="s">
        <v>165</v>
      </c>
      <c r="C8624" s="166">
        <v>45861</v>
      </c>
      <c r="D8624">
        <v>0</v>
      </c>
    </row>
    <row r="8625" spans="1:4" x14ac:dyDescent="0.35">
      <c r="A8625" s="165" t="s">
        <v>164</v>
      </c>
      <c r="B8625" s="165" t="s">
        <v>165</v>
      </c>
      <c r="C8625" s="166">
        <v>45892</v>
      </c>
      <c r="D8625">
        <v>0</v>
      </c>
    </row>
    <row r="8626" spans="1:4" x14ac:dyDescent="0.35">
      <c r="A8626" s="165" t="s">
        <v>164</v>
      </c>
      <c r="B8626" s="165" t="s">
        <v>165</v>
      </c>
      <c r="C8626" s="166">
        <v>45923</v>
      </c>
      <c r="D8626">
        <v>0</v>
      </c>
    </row>
    <row r="8627" spans="1:4" x14ac:dyDescent="0.35">
      <c r="A8627" s="165" t="s">
        <v>164</v>
      </c>
      <c r="B8627" s="165" t="s">
        <v>165</v>
      </c>
      <c r="C8627" s="166">
        <v>45953</v>
      </c>
      <c r="D8627">
        <v>0</v>
      </c>
    </row>
    <row r="8628" spans="1:4" x14ac:dyDescent="0.35">
      <c r="A8628" s="165" t="s">
        <v>164</v>
      </c>
      <c r="B8628" s="165" t="s">
        <v>165</v>
      </c>
      <c r="C8628" s="166">
        <v>45984</v>
      </c>
      <c r="D8628">
        <v>0</v>
      </c>
    </row>
    <row r="8629" spans="1:4" x14ac:dyDescent="0.35">
      <c r="A8629" s="165" t="s">
        <v>164</v>
      </c>
      <c r="B8629" s="165" t="s">
        <v>165</v>
      </c>
      <c r="C8629" s="166">
        <v>46014</v>
      </c>
      <c r="D8629">
        <v>0</v>
      </c>
    </row>
    <row r="8630" spans="1:4" x14ac:dyDescent="0.35">
      <c r="A8630" s="165" t="s">
        <v>164</v>
      </c>
      <c r="B8630" s="165" t="s">
        <v>165</v>
      </c>
      <c r="C8630" s="166">
        <v>45681</v>
      </c>
      <c r="D8630">
        <v>0</v>
      </c>
    </row>
    <row r="8631" spans="1:4" x14ac:dyDescent="0.35">
      <c r="A8631" s="165" t="s">
        <v>164</v>
      </c>
      <c r="B8631" s="165" t="s">
        <v>165</v>
      </c>
      <c r="C8631" s="166">
        <v>45712</v>
      </c>
      <c r="D8631">
        <v>0</v>
      </c>
    </row>
    <row r="8632" spans="1:4" x14ac:dyDescent="0.35">
      <c r="A8632" s="165" t="s">
        <v>164</v>
      </c>
      <c r="B8632" s="165" t="s">
        <v>165</v>
      </c>
      <c r="C8632" s="166">
        <v>45740</v>
      </c>
      <c r="D8632">
        <v>0</v>
      </c>
    </row>
    <row r="8633" spans="1:4" x14ac:dyDescent="0.35">
      <c r="A8633" s="165" t="s">
        <v>164</v>
      </c>
      <c r="B8633" s="165" t="s">
        <v>165</v>
      </c>
      <c r="C8633" s="166">
        <v>45771</v>
      </c>
      <c r="D8633">
        <v>0</v>
      </c>
    </row>
    <row r="8634" spans="1:4" x14ac:dyDescent="0.35">
      <c r="A8634" s="165" t="s">
        <v>164</v>
      </c>
      <c r="B8634" s="165" t="s">
        <v>165</v>
      </c>
      <c r="C8634" s="166">
        <v>45801</v>
      </c>
      <c r="D8634">
        <v>0</v>
      </c>
    </row>
    <row r="8635" spans="1:4" x14ac:dyDescent="0.35">
      <c r="A8635" s="165" t="s">
        <v>164</v>
      </c>
      <c r="B8635" s="165" t="s">
        <v>165</v>
      </c>
      <c r="C8635" s="166">
        <v>45832</v>
      </c>
      <c r="D8635">
        <v>0</v>
      </c>
    </row>
    <row r="8636" spans="1:4" x14ac:dyDescent="0.35">
      <c r="A8636" s="165" t="s">
        <v>164</v>
      </c>
      <c r="B8636" s="165" t="s">
        <v>165</v>
      </c>
      <c r="C8636" s="166">
        <v>45862</v>
      </c>
      <c r="D8636">
        <v>0</v>
      </c>
    </row>
    <row r="8637" spans="1:4" x14ac:dyDescent="0.35">
      <c r="A8637" s="165" t="s">
        <v>164</v>
      </c>
      <c r="B8637" s="165" t="s">
        <v>165</v>
      </c>
      <c r="C8637" s="166">
        <v>45893</v>
      </c>
      <c r="D8637">
        <v>0</v>
      </c>
    </row>
    <row r="8638" spans="1:4" x14ac:dyDescent="0.35">
      <c r="A8638" s="165" t="s">
        <v>164</v>
      </c>
      <c r="B8638" s="165" t="s">
        <v>165</v>
      </c>
      <c r="C8638" s="166">
        <v>45924</v>
      </c>
      <c r="D8638">
        <v>0</v>
      </c>
    </row>
    <row r="8639" spans="1:4" x14ac:dyDescent="0.35">
      <c r="A8639" s="165" t="s">
        <v>164</v>
      </c>
      <c r="B8639" s="165" t="s">
        <v>165</v>
      </c>
      <c r="C8639" s="166">
        <v>45954</v>
      </c>
      <c r="D8639">
        <v>0</v>
      </c>
    </row>
    <row r="8640" spans="1:4" x14ac:dyDescent="0.35">
      <c r="A8640" s="165" t="s">
        <v>164</v>
      </c>
      <c r="B8640" s="165" t="s">
        <v>165</v>
      </c>
      <c r="C8640" s="166">
        <v>45985</v>
      </c>
      <c r="D8640">
        <v>0</v>
      </c>
    </row>
    <row r="8641" spans="1:4" x14ac:dyDescent="0.35">
      <c r="A8641" s="165" t="s">
        <v>164</v>
      </c>
      <c r="B8641" s="165" t="s">
        <v>165</v>
      </c>
      <c r="C8641" s="166">
        <v>46015</v>
      </c>
      <c r="D8641">
        <v>0</v>
      </c>
    </row>
    <row r="8642" spans="1:4" x14ac:dyDescent="0.35">
      <c r="A8642" s="165" t="s">
        <v>164</v>
      </c>
      <c r="B8642" s="165" t="s">
        <v>165</v>
      </c>
      <c r="C8642" s="166">
        <v>45682</v>
      </c>
      <c r="D8642">
        <v>0</v>
      </c>
    </row>
    <row r="8643" spans="1:4" x14ac:dyDescent="0.35">
      <c r="A8643" s="165" t="s">
        <v>164</v>
      </c>
      <c r="B8643" s="165" t="s">
        <v>165</v>
      </c>
      <c r="C8643" s="166">
        <v>45713</v>
      </c>
      <c r="D8643">
        <v>0</v>
      </c>
    </row>
    <row r="8644" spans="1:4" x14ac:dyDescent="0.35">
      <c r="A8644" s="165" t="s">
        <v>164</v>
      </c>
      <c r="B8644" s="165" t="s">
        <v>165</v>
      </c>
      <c r="C8644" s="166">
        <v>45741</v>
      </c>
      <c r="D8644">
        <v>0</v>
      </c>
    </row>
    <row r="8645" spans="1:4" x14ac:dyDescent="0.35">
      <c r="A8645" s="165" t="s">
        <v>164</v>
      </c>
      <c r="B8645" s="165" t="s">
        <v>165</v>
      </c>
      <c r="C8645" s="166">
        <v>45772</v>
      </c>
      <c r="D8645">
        <v>0</v>
      </c>
    </row>
    <row r="8646" spans="1:4" x14ac:dyDescent="0.35">
      <c r="A8646" s="165" t="s">
        <v>164</v>
      </c>
      <c r="B8646" s="165" t="s">
        <v>165</v>
      </c>
      <c r="C8646" s="166">
        <v>45802</v>
      </c>
      <c r="D8646">
        <v>0</v>
      </c>
    </row>
    <row r="8647" spans="1:4" x14ac:dyDescent="0.35">
      <c r="A8647" s="165" t="s">
        <v>164</v>
      </c>
      <c r="B8647" s="165" t="s">
        <v>165</v>
      </c>
      <c r="C8647" s="166">
        <v>45833</v>
      </c>
      <c r="D8647">
        <v>0</v>
      </c>
    </row>
    <row r="8648" spans="1:4" x14ac:dyDescent="0.35">
      <c r="A8648" s="165" t="s">
        <v>164</v>
      </c>
      <c r="B8648" s="165" t="s">
        <v>165</v>
      </c>
      <c r="C8648" s="166">
        <v>45863</v>
      </c>
      <c r="D8648">
        <v>0</v>
      </c>
    </row>
    <row r="8649" spans="1:4" x14ac:dyDescent="0.35">
      <c r="A8649" s="165" t="s">
        <v>164</v>
      </c>
      <c r="B8649" s="165" t="s">
        <v>165</v>
      </c>
      <c r="C8649" s="166">
        <v>45894</v>
      </c>
      <c r="D8649">
        <v>0</v>
      </c>
    </row>
    <row r="8650" spans="1:4" x14ac:dyDescent="0.35">
      <c r="A8650" s="165" t="s">
        <v>164</v>
      </c>
      <c r="B8650" s="165" t="s">
        <v>165</v>
      </c>
      <c r="C8650" s="166">
        <v>45925</v>
      </c>
      <c r="D8650">
        <v>0</v>
      </c>
    </row>
    <row r="8651" spans="1:4" x14ac:dyDescent="0.35">
      <c r="A8651" s="165" t="s">
        <v>164</v>
      </c>
      <c r="B8651" s="165" t="s">
        <v>165</v>
      </c>
      <c r="C8651" s="166">
        <v>45955</v>
      </c>
      <c r="D8651">
        <v>0</v>
      </c>
    </row>
    <row r="8652" spans="1:4" x14ac:dyDescent="0.35">
      <c r="A8652" s="165" t="s">
        <v>164</v>
      </c>
      <c r="B8652" s="165" t="s">
        <v>165</v>
      </c>
      <c r="C8652" s="166">
        <v>45986</v>
      </c>
      <c r="D8652">
        <v>0</v>
      </c>
    </row>
    <row r="8653" spans="1:4" x14ac:dyDescent="0.35">
      <c r="A8653" s="165" t="s">
        <v>164</v>
      </c>
      <c r="B8653" s="165" t="s">
        <v>165</v>
      </c>
      <c r="C8653" s="166">
        <v>46016</v>
      </c>
      <c r="D8653">
        <v>0</v>
      </c>
    </row>
    <row r="8654" spans="1:4" x14ac:dyDescent="0.35">
      <c r="A8654" s="165" t="s">
        <v>164</v>
      </c>
      <c r="B8654" s="165" t="s">
        <v>165</v>
      </c>
      <c r="C8654" s="166">
        <v>45683</v>
      </c>
      <c r="D8654">
        <v>0</v>
      </c>
    </row>
    <row r="8655" spans="1:4" x14ac:dyDescent="0.35">
      <c r="A8655" s="165" t="s">
        <v>164</v>
      </c>
      <c r="B8655" s="165" t="s">
        <v>165</v>
      </c>
      <c r="C8655" s="166">
        <v>45714</v>
      </c>
      <c r="D8655">
        <v>0</v>
      </c>
    </row>
    <row r="8656" spans="1:4" x14ac:dyDescent="0.35">
      <c r="A8656" s="165" t="s">
        <v>164</v>
      </c>
      <c r="B8656" s="165" t="s">
        <v>165</v>
      </c>
      <c r="C8656" s="166">
        <v>45742</v>
      </c>
      <c r="D8656">
        <v>0</v>
      </c>
    </row>
    <row r="8657" spans="1:4" x14ac:dyDescent="0.35">
      <c r="A8657" s="165" t="s">
        <v>164</v>
      </c>
      <c r="B8657" s="165" t="s">
        <v>165</v>
      </c>
      <c r="C8657" s="166">
        <v>45773</v>
      </c>
      <c r="D8657">
        <v>0</v>
      </c>
    </row>
    <row r="8658" spans="1:4" x14ac:dyDescent="0.35">
      <c r="A8658" s="165" t="s">
        <v>164</v>
      </c>
      <c r="B8658" s="165" t="s">
        <v>165</v>
      </c>
      <c r="C8658" s="166">
        <v>45803</v>
      </c>
      <c r="D8658">
        <v>0</v>
      </c>
    </row>
    <row r="8659" spans="1:4" x14ac:dyDescent="0.35">
      <c r="A8659" s="165" t="s">
        <v>164</v>
      </c>
      <c r="B8659" s="165" t="s">
        <v>165</v>
      </c>
      <c r="C8659" s="166">
        <v>45834</v>
      </c>
      <c r="D8659">
        <v>0</v>
      </c>
    </row>
    <row r="8660" spans="1:4" x14ac:dyDescent="0.35">
      <c r="A8660" s="165" t="s">
        <v>164</v>
      </c>
      <c r="B8660" s="165" t="s">
        <v>165</v>
      </c>
      <c r="C8660" s="166">
        <v>45864</v>
      </c>
      <c r="D8660">
        <v>0</v>
      </c>
    </row>
    <row r="8661" spans="1:4" x14ac:dyDescent="0.35">
      <c r="A8661" s="165" t="s">
        <v>164</v>
      </c>
      <c r="B8661" s="165" t="s">
        <v>165</v>
      </c>
      <c r="C8661" s="166">
        <v>45895</v>
      </c>
      <c r="D8661">
        <v>0</v>
      </c>
    </row>
    <row r="8662" spans="1:4" x14ac:dyDescent="0.35">
      <c r="A8662" s="165" t="s">
        <v>164</v>
      </c>
      <c r="B8662" s="165" t="s">
        <v>165</v>
      </c>
      <c r="C8662" s="166">
        <v>45926</v>
      </c>
      <c r="D8662">
        <v>0</v>
      </c>
    </row>
    <row r="8663" spans="1:4" x14ac:dyDescent="0.35">
      <c r="A8663" s="165" t="s">
        <v>164</v>
      </c>
      <c r="B8663" s="165" t="s">
        <v>165</v>
      </c>
      <c r="C8663" s="166">
        <v>45956</v>
      </c>
      <c r="D8663">
        <v>0</v>
      </c>
    </row>
    <row r="8664" spans="1:4" x14ac:dyDescent="0.35">
      <c r="A8664" s="165" t="s">
        <v>164</v>
      </c>
      <c r="B8664" s="165" t="s">
        <v>165</v>
      </c>
      <c r="C8664" s="166">
        <v>45987</v>
      </c>
      <c r="D8664">
        <v>0</v>
      </c>
    </row>
    <row r="8665" spans="1:4" x14ac:dyDescent="0.35">
      <c r="A8665" s="165" t="s">
        <v>164</v>
      </c>
      <c r="B8665" s="165" t="s">
        <v>165</v>
      </c>
      <c r="C8665" s="166">
        <v>46017</v>
      </c>
      <c r="D8665">
        <v>0</v>
      </c>
    </row>
    <row r="8666" spans="1:4" x14ac:dyDescent="0.35">
      <c r="A8666" s="165" t="s">
        <v>164</v>
      </c>
      <c r="B8666" s="165" t="s">
        <v>165</v>
      </c>
      <c r="C8666" s="166">
        <v>45684</v>
      </c>
      <c r="D8666">
        <v>0</v>
      </c>
    </row>
    <row r="8667" spans="1:4" x14ac:dyDescent="0.35">
      <c r="A8667" s="165" t="s">
        <v>164</v>
      </c>
      <c r="B8667" s="165" t="s">
        <v>165</v>
      </c>
      <c r="C8667" s="166">
        <v>45715</v>
      </c>
      <c r="D8667">
        <v>0</v>
      </c>
    </row>
    <row r="8668" spans="1:4" x14ac:dyDescent="0.35">
      <c r="A8668" s="165" t="s">
        <v>164</v>
      </c>
      <c r="B8668" s="165" t="s">
        <v>165</v>
      </c>
      <c r="C8668" s="166">
        <v>45743</v>
      </c>
      <c r="D8668">
        <v>0</v>
      </c>
    </row>
    <row r="8669" spans="1:4" x14ac:dyDescent="0.35">
      <c r="A8669" s="165" t="s">
        <v>164</v>
      </c>
      <c r="B8669" s="165" t="s">
        <v>165</v>
      </c>
      <c r="C8669" s="166">
        <v>45774</v>
      </c>
      <c r="D8669">
        <v>0</v>
      </c>
    </row>
    <row r="8670" spans="1:4" x14ac:dyDescent="0.35">
      <c r="A8670" s="165" t="s">
        <v>164</v>
      </c>
      <c r="B8670" s="165" t="s">
        <v>165</v>
      </c>
      <c r="C8670" s="166">
        <v>45804</v>
      </c>
      <c r="D8670">
        <v>0</v>
      </c>
    </row>
    <row r="8671" spans="1:4" x14ac:dyDescent="0.35">
      <c r="A8671" s="165" t="s">
        <v>164</v>
      </c>
      <c r="B8671" s="165" t="s">
        <v>165</v>
      </c>
      <c r="C8671" s="166">
        <v>45835</v>
      </c>
      <c r="D8671">
        <v>0</v>
      </c>
    </row>
    <row r="8672" spans="1:4" x14ac:dyDescent="0.35">
      <c r="A8672" s="165" t="s">
        <v>164</v>
      </c>
      <c r="B8672" s="165" t="s">
        <v>165</v>
      </c>
      <c r="C8672" s="166">
        <v>45865</v>
      </c>
      <c r="D8672">
        <v>0</v>
      </c>
    </row>
    <row r="8673" spans="1:4" x14ac:dyDescent="0.35">
      <c r="A8673" s="165" t="s">
        <v>164</v>
      </c>
      <c r="B8673" s="165" t="s">
        <v>165</v>
      </c>
      <c r="C8673" s="166">
        <v>45896</v>
      </c>
      <c r="D8673">
        <v>0</v>
      </c>
    </row>
    <row r="8674" spans="1:4" x14ac:dyDescent="0.35">
      <c r="A8674" s="165" t="s">
        <v>164</v>
      </c>
      <c r="B8674" s="165" t="s">
        <v>165</v>
      </c>
      <c r="C8674" s="166">
        <v>45927</v>
      </c>
      <c r="D8674">
        <v>0</v>
      </c>
    </row>
    <row r="8675" spans="1:4" x14ac:dyDescent="0.35">
      <c r="A8675" s="165" t="s">
        <v>164</v>
      </c>
      <c r="B8675" s="165" t="s">
        <v>165</v>
      </c>
      <c r="C8675" s="166">
        <v>45957</v>
      </c>
      <c r="D8675">
        <v>0</v>
      </c>
    </row>
    <row r="8676" spans="1:4" x14ac:dyDescent="0.35">
      <c r="A8676" s="165" t="s">
        <v>164</v>
      </c>
      <c r="B8676" s="165" t="s">
        <v>165</v>
      </c>
      <c r="C8676" s="166">
        <v>45988</v>
      </c>
      <c r="D8676">
        <v>0</v>
      </c>
    </row>
    <row r="8677" spans="1:4" x14ac:dyDescent="0.35">
      <c r="A8677" s="165" t="s">
        <v>164</v>
      </c>
      <c r="B8677" s="165" t="s">
        <v>165</v>
      </c>
      <c r="C8677" s="166">
        <v>46018</v>
      </c>
      <c r="D8677">
        <v>0</v>
      </c>
    </row>
    <row r="8678" spans="1:4" x14ac:dyDescent="0.35">
      <c r="A8678" s="165" t="s">
        <v>166</v>
      </c>
      <c r="B8678" s="165" t="s">
        <v>167</v>
      </c>
      <c r="C8678" s="166">
        <v>45676</v>
      </c>
      <c r="D8678">
        <v>4991.6500000000005</v>
      </c>
    </row>
    <row r="8679" spans="1:4" x14ac:dyDescent="0.35">
      <c r="A8679" s="165" t="s">
        <v>166</v>
      </c>
      <c r="B8679" s="165" t="s">
        <v>167</v>
      </c>
      <c r="C8679" s="166">
        <v>45707</v>
      </c>
      <c r="D8679">
        <v>6180.66</v>
      </c>
    </row>
    <row r="8680" spans="1:4" x14ac:dyDescent="0.35">
      <c r="A8680" s="165" t="s">
        <v>166</v>
      </c>
      <c r="B8680" s="165" t="s">
        <v>167</v>
      </c>
      <c r="C8680" s="166">
        <v>45735</v>
      </c>
      <c r="D8680">
        <v>0</v>
      </c>
    </row>
    <row r="8681" spans="1:4" x14ac:dyDescent="0.35">
      <c r="A8681" s="165" t="s">
        <v>166</v>
      </c>
      <c r="B8681" s="165" t="s">
        <v>167</v>
      </c>
      <c r="C8681" s="166">
        <v>45766</v>
      </c>
      <c r="D8681">
        <v>7275.43</v>
      </c>
    </row>
    <row r="8682" spans="1:4" x14ac:dyDescent="0.35">
      <c r="A8682" s="165" t="s">
        <v>166</v>
      </c>
      <c r="B8682" s="165" t="s">
        <v>167</v>
      </c>
      <c r="C8682" s="166">
        <v>45796</v>
      </c>
      <c r="D8682">
        <v>7112.1</v>
      </c>
    </row>
    <row r="8683" spans="1:4" x14ac:dyDescent="0.35">
      <c r="A8683" s="165" t="s">
        <v>166</v>
      </c>
      <c r="B8683" s="165" t="s">
        <v>167</v>
      </c>
      <c r="C8683" s="166">
        <v>45827</v>
      </c>
      <c r="D8683">
        <v>0</v>
      </c>
    </row>
    <row r="8684" spans="1:4" x14ac:dyDescent="0.35">
      <c r="A8684" s="165" t="s">
        <v>166</v>
      </c>
      <c r="B8684" s="165" t="s">
        <v>167</v>
      </c>
      <c r="C8684" s="166">
        <v>45857</v>
      </c>
      <c r="D8684">
        <v>6147.93</v>
      </c>
    </row>
    <row r="8685" spans="1:4" x14ac:dyDescent="0.35">
      <c r="A8685" s="165" t="s">
        <v>166</v>
      </c>
      <c r="B8685" s="165" t="s">
        <v>167</v>
      </c>
      <c r="C8685" s="166">
        <v>45888</v>
      </c>
      <c r="D8685">
        <v>0</v>
      </c>
    </row>
    <row r="8686" spans="1:4" x14ac:dyDescent="0.35">
      <c r="A8686" s="165" t="s">
        <v>166</v>
      </c>
      <c r="B8686" s="165" t="s">
        <v>167</v>
      </c>
      <c r="C8686" s="166">
        <v>45919</v>
      </c>
      <c r="D8686">
        <v>8599.32</v>
      </c>
    </row>
    <row r="8687" spans="1:4" x14ac:dyDescent="0.35">
      <c r="A8687" s="165" t="s">
        <v>166</v>
      </c>
      <c r="B8687" s="165" t="s">
        <v>167</v>
      </c>
      <c r="C8687" s="166">
        <v>45949</v>
      </c>
      <c r="D8687">
        <v>5257.07</v>
      </c>
    </row>
    <row r="8688" spans="1:4" x14ac:dyDescent="0.35">
      <c r="A8688" s="165" t="s">
        <v>166</v>
      </c>
      <c r="B8688" s="165" t="s">
        <v>167</v>
      </c>
      <c r="C8688" s="166">
        <v>45980</v>
      </c>
      <c r="D8688">
        <v>0</v>
      </c>
    </row>
    <row r="8689" spans="1:4" x14ac:dyDescent="0.35">
      <c r="A8689" s="165" t="s">
        <v>166</v>
      </c>
      <c r="B8689" s="165" t="s">
        <v>167</v>
      </c>
      <c r="C8689" s="166">
        <v>46010</v>
      </c>
      <c r="D8689">
        <v>12559</v>
      </c>
    </row>
    <row r="8690" spans="1:4" x14ac:dyDescent="0.35">
      <c r="A8690" s="165" t="s">
        <v>166</v>
      </c>
      <c r="B8690" s="165" t="s">
        <v>167</v>
      </c>
      <c r="C8690" s="166">
        <v>45677</v>
      </c>
      <c r="D8690">
        <v>3981.59</v>
      </c>
    </row>
    <row r="8691" spans="1:4" x14ac:dyDescent="0.35">
      <c r="A8691" s="165" t="s">
        <v>166</v>
      </c>
      <c r="B8691" s="165" t="s">
        <v>167</v>
      </c>
      <c r="C8691" s="166">
        <v>45708</v>
      </c>
      <c r="D8691">
        <v>6138.09</v>
      </c>
    </row>
    <row r="8692" spans="1:4" x14ac:dyDescent="0.35">
      <c r="A8692" s="165" t="s">
        <v>166</v>
      </c>
      <c r="B8692" s="165" t="s">
        <v>167</v>
      </c>
      <c r="C8692" s="166">
        <v>45736</v>
      </c>
      <c r="D8692">
        <v>0</v>
      </c>
    </row>
    <row r="8693" spans="1:4" x14ac:dyDescent="0.35">
      <c r="A8693" s="165" t="s">
        <v>166</v>
      </c>
      <c r="B8693" s="165" t="s">
        <v>167</v>
      </c>
      <c r="C8693" s="166">
        <v>45767</v>
      </c>
      <c r="D8693">
        <v>0</v>
      </c>
    </row>
    <row r="8694" spans="1:4" x14ac:dyDescent="0.35">
      <c r="A8694" s="165" t="s">
        <v>166</v>
      </c>
      <c r="B8694" s="165" t="s">
        <v>167</v>
      </c>
      <c r="C8694" s="166">
        <v>45797</v>
      </c>
      <c r="D8694">
        <v>0</v>
      </c>
    </row>
    <row r="8695" spans="1:4" x14ac:dyDescent="0.35">
      <c r="A8695" s="165" t="s">
        <v>166</v>
      </c>
      <c r="B8695" s="165" t="s">
        <v>167</v>
      </c>
      <c r="C8695" s="166">
        <v>45828</v>
      </c>
      <c r="D8695">
        <v>0</v>
      </c>
    </row>
    <row r="8696" spans="1:4" x14ac:dyDescent="0.35">
      <c r="A8696" s="165" t="s">
        <v>166</v>
      </c>
      <c r="B8696" s="165" t="s">
        <v>167</v>
      </c>
      <c r="C8696" s="166">
        <v>45858</v>
      </c>
      <c r="D8696">
        <v>0</v>
      </c>
    </row>
    <row r="8697" spans="1:4" x14ac:dyDescent="0.35">
      <c r="A8697" s="165" t="s">
        <v>166</v>
      </c>
      <c r="B8697" s="165" t="s">
        <v>167</v>
      </c>
      <c r="C8697" s="166">
        <v>45889</v>
      </c>
      <c r="D8697">
        <v>0</v>
      </c>
    </row>
    <row r="8698" spans="1:4" x14ac:dyDescent="0.35">
      <c r="A8698" s="165" t="s">
        <v>166</v>
      </c>
      <c r="B8698" s="165" t="s">
        <v>167</v>
      </c>
      <c r="C8698" s="166">
        <v>45920</v>
      </c>
      <c r="D8698">
        <v>2027.44</v>
      </c>
    </row>
    <row r="8699" spans="1:4" x14ac:dyDescent="0.35">
      <c r="A8699" s="165" t="s">
        <v>166</v>
      </c>
      <c r="B8699" s="165" t="s">
        <v>167</v>
      </c>
      <c r="C8699" s="166">
        <v>45950</v>
      </c>
      <c r="D8699">
        <v>2089.91</v>
      </c>
    </row>
    <row r="8700" spans="1:4" x14ac:dyDescent="0.35">
      <c r="A8700" s="165" t="s">
        <v>166</v>
      </c>
      <c r="B8700" s="165" t="s">
        <v>167</v>
      </c>
      <c r="C8700" s="166">
        <v>45981</v>
      </c>
      <c r="D8700">
        <v>-42</v>
      </c>
    </row>
    <row r="8701" spans="1:4" x14ac:dyDescent="0.35">
      <c r="A8701" s="165" t="s">
        <v>166</v>
      </c>
      <c r="B8701" s="165" t="s">
        <v>167</v>
      </c>
      <c r="C8701" s="166">
        <v>46011</v>
      </c>
      <c r="D8701">
        <v>4615.7</v>
      </c>
    </row>
    <row r="8702" spans="1:4" x14ac:dyDescent="0.35">
      <c r="A8702" s="165" t="s">
        <v>166</v>
      </c>
      <c r="B8702" s="165" t="s">
        <v>167</v>
      </c>
      <c r="C8702" s="166">
        <v>45678</v>
      </c>
      <c r="D8702">
        <v>2304.6799999999998</v>
      </c>
    </row>
    <row r="8703" spans="1:4" x14ac:dyDescent="0.35">
      <c r="A8703" s="165" t="s">
        <v>166</v>
      </c>
      <c r="B8703" s="165" t="s">
        <v>167</v>
      </c>
      <c r="C8703" s="166">
        <v>45709</v>
      </c>
      <c r="D8703">
        <v>2516.16</v>
      </c>
    </row>
    <row r="8704" spans="1:4" x14ac:dyDescent="0.35">
      <c r="A8704" s="165" t="s">
        <v>166</v>
      </c>
      <c r="B8704" s="165" t="s">
        <v>167</v>
      </c>
      <c r="C8704" s="166">
        <v>45737</v>
      </c>
      <c r="D8704">
        <v>81.03</v>
      </c>
    </row>
    <row r="8705" spans="1:4" x14ac:dyDescent="0.35">
      <c r="A8705" s="165" t="s">
        <v>166</v>
      </c>
      <c r="B8705" s="165" t="s">
        <v>167</v>
      </c>
      <c r="C8705" s="166">
        <v>45768</v>
      </c>
      <c r="D8705">
        <v>2210.5300000000002</v>
      </c>
    </row>
    <row r="8706" spans="1:4" x14ac:dyDescent="0.35">
      <c r="A8706" s="165" t="s">
        <v>166</v>
      </c>
      <c r="B8706" s="165" t="s">
        <v>167</v>
      </c>
      <c r="C8706" s="166">
        <v>45798</v>
      </c>
      <c r="D8706">
        <v>1892.06</v>
      </c>
    </row>
    <row r="8707" spans="1:4" x14ac:dyDescent="0.35">
      <c r="A8707" s="165" t="s">
        <v>166</v>
      </c>
      <c r="B8707" s="165" t="s">
        <v>167</v>
      </c>
      <c r="C8707" s="166">
        <v>45829</v>
      </c>
      <c r="D8707">
        <v>-366.59</v>
      </c>
    </row>
    <row r="8708" spans="1:4" x14ac:dyDescent="0.35">
      <c r="A8708" s="165" t="s">
        <v>166</v>
      </c>
      <c r="B8708" s="165" t="s">
        <v>167</v>
      </c>
      <c r="C8708" s="166">
        <v>45859</v>
      </c>
      <c r="D8708">
        <v>2800.71</v>
      </c>
    </row>
    <row r="8709" spans="1:4" x14ac:dyDescent="0.35">
      <c r="A8709" s="165" t="s">
        <v>166</v>
      </c>
      <c r="B8709" s="165" t="s">
        <v>167</v>
      </c>
      <c r="C8709" s="166">
        <v>45890</v>
      </c>
      <c r="D8709">
        <v>-317.25</v>
      </c>
    </row>
    <row r="8710" spans="1:4" x14ac:dyDescent="0.35">
      <c r="A8710" s="165" t="s">
        <v>166</v>
      </c>
      <c r="B8710" s="165" t="s">
        <v>167</v>
      </c>
      <c r="C8710" s="166">
        <v>45921</v>
      </c>
      <c r="D8710">
        <v>5656.76</v>
      </c>
    </row>
    <row r="8711" spans="1:4" x14ac:dyDescent="0.35">
      <c r="A8711" s="165" t="s">
        <v>166</v>
      </c>
      <c r="B8711" s="165" t="s">
        <v>167</v>
      </c>
      <c r="C8711" s="166">
        <v>45951</v>
      </c>
      <c r="D8711">
        <v>3216.19</v>
      </c>
    </row>
    <row r="8712" spans="1:4" x14ac:dyDescent="0.35">
      <c r="A8712" s="165" t="s">
        <v>166</v>
      </c>
      <c r="B8712" s="165" t="s">
        <v>167</v>
      </c>
      <c r="C8712" s="166">
        <v>45991</v>
      </c>
      <c r="D8712">
        <v>0</v>
      </c>
    </row>
    <row r="8713" spans="1:4" x14ac:dyDescent="0.35">
      <c r="A8713" s="165" t="s">
        <v>166</v>
      </c>
      <c r="B8713" s="165" t="s">
        <v>167</v>
      </c>
      <c r="C8713" s="166">
        <v>46022</v>
      </c>
      <c r="D8713">
        <v>8633.02</v>
      </c>
    </row>
    <row r="8714" spans="1:4" x14ac:dyDescent="0.35">
      <c r="A8714" s="165" t="s">
        <v>166</v>
      </c>
      <c r="B8714" s="165" t="s">
        <v>167</v>
      </c>
      <c r="C8714" s="166">
        <v>45679</v>
      </c>
      <c r="D8714">
        <v>4166.88</v>
      </c>
    </row>
    <row r="8715" spans="1:4" x14ac:dyDescent="0.35">
      <c r="A8715" s="165" t="s">
        <v>166</v>
      </c>
      <c r="B8715" s="165" t="s">
        <v>167</v>
      </c>
      <c r="C8715" s="166">
        <v>45710</v>
      </c>
      <c r="D8715">
        <v>3704.02</v>
      </c>
    </row>
    <row r="8716" spans="1:4" x14ac:dyDescent="0.35">
      <c r="A8716" s="165" t="s">
        <v>166</v>
      </c>
      <c r="B8716" s="165" t="s">
        <v>167</v>
      </c>
      <c r="C8716" s="166">
        <v>45738</v>
      </c>
      <c r="D8716">
        <v>1.61</v>
      </c>
    </row>
    <row r="8717" spans="1:4" x14ac:dyDescent="0.35">
      <c r="A8717" s="165" t="s">
        <v>166</v>
      </c>
      <c r="B8717" s="165" t="s">
        <v>167</v>
      </c>
      <c r="C8717" s="166">
        <v>45769</v>
      </c>
      <c r="D8717">
        <v>3531.16</v>
      </c>
    </row>
    <row r="8718" spans="1:4" x14ac:dyDescent="0.35">
      <c r="A8718" s="165" t="s">
        <v>166</v>
      </c>
      <c r="B8718" s="165" t="s">
        <v>167</v>
      </c>
      <c r="C8718" s="166">
        <v>45799</v>
      </c>
      <c r="D8718">
        <v>3505.94</v>
      </c>
    </row>
    <row r="8719" spans="1:4" x14ac:dyDescent="0.35">
      <c r="A8719" s="165" t="s">
        <v>166</v>
      </c>
      <c r="B8719" s="165" t="s">
        <v>167</v>
      </c>
      <c r="C8719" s="166">
        <v>45830</v>
      </c>
      <c r="D8719">
        <v>0</v>
      </c>
    </row>
    <row r="8720" spans="1:4" x14ac:dyDescent="0.35">
      <c r="A8720" s="165" t="s">
        <v>166</v>
      </c>
      <c r="B8720" s="165" t="s">
        <v>167</v>
      </c>
      <c r="C8720" s="166">
        <v>45860</v>
      </c>
      <c r="D8720">
        <v>4070.86</v>
      </c>
    </row>
    <row r="8721" spans="1:4" x14ac:dyDescent="0.35">
      <c r="A8721" s="165" t="s">
        <v>166</v>
      </c>
      <c r="B8721" s="165" t="s">
        <v>167</v>
      </c>
      <c r="C8721" s="166">
        <v>45891</v>
      </c>
      <c r="D8721">
        <v>0</v>
      </c>
    </row>
    <row r="8722" spans="1:4" x14ac:dyDescent="0.35">
      <c r="A8722" s="165" t="s">
        <v>166</v>
      </c>
      <c r="B8722" s="165" t="s">
        <v>167</v>
      </c>
      <c r="C8722" s="166">
        <v>45922</v>
      </c>
      <c r="D8722">
        <v>5064.6099999999997</v>
      </c>
    </row>
    <row r="8723" spans="1:4" x14ac:dyDescent="0.35">
      <c r="A8723" s="165" t="s">
        <v>166</v>
      </c>
      <c r="B8723" s="165" t="s">
        <v>167</v>
      </c>
      <c r="C8723" s="166">
        <v>45952</v>
      </c>
      <c r="D8723">
        <v>4444.4400000000005</v>
      </c>
    </row>
    <row r="8724" spans="1:4" x14ac:dyDescent="0.35">
      <c r="A8724" s="165" t="s">
        <v>166</v>
      </c>
      <c r="B8724" s="165" t="s">
        <v>167</v>
      </c>
      <c r="C8724" s="166">
        <v>45983</v>
      </c>
      <c r="D8724">
        <v>0</v>
      </c>
    </row>
    <row r="8725" spans="1:4" x14ac:dyDescent="0.35">
      <c r="A8725" s="165" t="s">
        <v>166</v>
      </c>
      <c r="B8725" s="165" t="s">
        <v>167</v>
      </c>
      <c r="C8725" s="166">
        <v>46013</v>
      </c>
      <c r="D8725">
        <v>9122</v>
      </c>
    </row>
    <row r="8726" spans="1:4" x14ac:dyDescent="0.35">
      <c r="A8726" s="165" t="s">
        <v>166</v>
      </c>
      <c r="B8726" s="165" t="s">
        <v>167</v>
      </c>
      <c r="C8726" s="166">
        <v>45680</v>
      </c>
      <c r="D8726">
        <v>4559.74</v>
      </c>
    </row>
    <row r="8727" spans="1:4" x14ac:dyDescent="0.35">
      <c r="A8727" s="165" t="s">
        <v>166</v>
      </c>
      <c r="B8727" s="165" t="s">
        <v>167</v>
      </c>
      <c r="C8727" s="166">
        <v>45711</v>
      </c>
      <c r="D8727">
        <v>4000</v>
      </c>
    </row>
    <row r="8728" spans="1:4" x14ac:dyDescent="0.35">
      <c r="A8728" s="165" t="s">
        <v>166</v>
      </c>
      <c r="B8728" s="165" t="s">
        <v>167</v>
      </c>
      <c r="C8728" s="166">
        <v>45739</v>
      </c>
      <c r="D8728">
        <v>4151.8</v>
      </c>
    </row>
    <row r="8729" spans="1:4" x14ac:dyDescent="0.35">
      <c r="A8729" s="165" t="s">
        <v>166</v>
      </c>
      <c r="B8729" s="165" t="s">
        <v>167</v>
      </c>
      <c r="C8729" s="166">
        <v>45770</v>
      </c>
      <c r="D8729">
        <v>4309.3599999999997</v>
      </c>
    </row>
    <row r="8730" spans="1:4" x14ac:dyDescent="0.35">
      <c r="A8730" s="165" t="s">
        <v>166</v>
      </c>
      <c r="B8730" s="165" t="s">
        <v>167</v>
      </c>
      <c r="C8730" s="166">
        <v>45800</v>
      </c>
      <c r="D8730">
        <v>6620.45</v>
      </c>
    </row>
    <row r="8731" spans="1:4" x14ac:dyDescent="0.35">
      <c r="A8731" s="165" t="s">
        <v>166</v>
      </c>
      <c r="B8731" s="165" t="s">
        <v>167</v>
      </c>
      <c r="C8731" s="166">
        <v>45831</v>
      </c>
      <c r="D8731">
        <v>0</v>
      </c>
    </row>
    <row r="8732" spans="1:4" x14ac:dyDescent="0.35">
      <c r="A8732" s="165" t="s">
        <v>166</v>
      </c>
      <c r="B8732" s="165" t="s">
        <v>167</v>
      </c>
      <c r="C8732" s="166">
        <v>45861</v>
      </c>
      <c r="D8732">
        <v>7551.67</v>
      </c>
    </row>
    <row r="8733" spans="1:4" x14ac:dyDescent="0.35">
      <c r="A8733" s="165" t="s">
        <v>166</v>
      </c>
      <c r="B8733" s="165" t="s">
        <v>167</v>
      </c>
      <c r="C8733" s="166">
        <v>45892</v>
      </c>
      <c r="D8733">
        <v>0</v>
      </c>
    </row>
    <row r="8734" spans="1:4" x14ac:dyDescent="0.35">
      <c r="A8734" s="165" t="s">
        <v>166</v>
      </c>
      <c r="B8734" s="165" t="s">
        <v>167</v>
      </c>
      <c r="C8734" s="166">
        <v>45923</v>
      </c>
      <c r="D8734">
        <v>10591.29</v>
      </c>
    </row>
    <row r="8735" spans="1:4" x14ac:dyDescent="0.35">
      <c r="A8735" s="165" t="s">
        <v>166</v>
      </c>
      <c r="B8735" s="165" t="s">
        <v>167</v>
      </c>
      <c r="C8735" s="166">
        <v>45953</v>
      </c>
      <c r="D8735">
        <v>6495.65</v>
      </c>
    </row>
    <row r="8736" spans="1:4" x14ac:dyDescent="0.35">
      <c r="A8736" s="165" t="s">
        <v>166</v>
      </c>
      <c r="B8736" s="165" t="s">
        <v>167</v>
      </c>
      <c r="C8736" s="166">
        <v>45984</v>
      </c>
      <c r="D8736">
        <v>0</v>
      </c>
    </row>
    <row r="8737" spans="1:4" x14ac:dyDescent="0.35">
      <c r="A8737" s="165" t="s">
        <v>166</v>
      </c>
      <c r="B8737" s="165" t="s">
        <v>167</v>
      </c>
      <c r="C8737" s="166">
        <v>46014</v>
      </c>
      <c r="D8737">
        <v>16772.420000000002</v>
      </c>
    </row>
    <row r="8738" spans="1:4" x14ac:dyDescent="0.35">
      <c r="A8738" s="165" t="s">
        <v>166</v>
      </c>
      <c r="B8738" s="165" t="s">
        <v>167</v>
      </c>
      <c r="C8738" s="166">
        <v>45681</v>
      </c>
      <c r="D8738">
        <v>7524.26</v>
      </c>
    </row>
    <row r="8739" spans="1:4" x14ac:dyDescent="0.35">
      <c r="A8739" s="165" t="s">
        <v>166</v>
      </c>
      <c r="B8739" s="165" t="s">
        <v>167</v>
      </c>
      <c r="C8739" s="166">
        <v>45712</v>
      </c>
      <c r="D8739">
        <v>7025.25</v>
      </c>
    </row>
    <row r="8740" spans="1:4" x14ac:dyDescent="0.35">
      <c r="A8740" s="165" t="s">
        <v>166</v>
      </c>
      <c r="B8740" s="165" t="s">
        <v>167</v>
      </c>
      <c r="C8740" s="166">
        <v>45740</v>
      </c>
      <c r="D8740">
        <v>9275.99</v>
      </c>
    </row>
    <row r="8741" spans="1:4" x14ac:dyDescent="0.35">
      <c r="A8741" s="165" t="s">
        <v>166</v>
      </c>
      <c r="B8741" s="165" t="s">
        <v>167</v>
      </c>
      <c r="C8741" s="166">
        <v>45771</v>
      </c>
      <c r="D8741">
        <v>0</v>
      </c>
    </row>
    <row r="8742" spans="1:4" x14ac:dyDescent="0.35">
      <c r="A8742" s="165" t="s">
        <v>166</v>
      </c>
      <c r="B8742" s="165" t="s">
        <v>167</v>
      </c>
      <c r="C8742" s="166">
        <v>45801</v>
      </c>
      <c r="D8742">
        <v>7402.03</v>
      </c>
    </row>
    <row r="8743" spans="1:4" x14ac:dyDescent="0.35">
      <c r="A8743" s="165" t="s">
        <v>166</v>
      </c>
      <c r="B8743" s="165" t="s">
        <v>167</v>
      </c>
      <c r="C8743" s="166">
        <v>45832</v>
      </c>
      <c r="D8743">
        <v>0</v>
      </c>
    </row>
    <row r="8744" spans="1:4" x14ac:dyDescent="0.35">
      <c r="A8744" s="165" t="s">
        <v>166</v>
      </c>
      <c r="B8744" s="165" t="s">
        <v>167</v>
      </c>
      <c r="C8744" s="166">
        <v>45862</v>
      </c>
      <c r="D8744">
        <v>7445.59</v>
      </c>
    </row>
    <row r="8745" spans="1:4" x14ac:dyDescent="0.35">
      <c r="A8745" s="165" t="s">
        <v>166</v>
      </c>
      <c r="B8745" s="165" t="s">
        <v>167</v>
      </c>
      <c r="C8745" s="166">
        <v>45893</v>
      </c>
      <c r="D8745">
        <v>0</v>
      </c>
    </row>
    <row r="8746" spans="1:4" x14ac:dyDescent="0.35">
      <c r="A8746" s="165" t="s">
        <v>166</v>
      </c>
      <c r="B8746" s="165" t="s">
        <v>167</v>
      </c>
      <c r="C8746" s="166">
        <v>45924</v>
      </c>
      <c r="D8746">
        <v>11076.31</v>
      </c>
    </row>
    <row r="8747" spans="1:4" x14ac:dyDescent="0.35">
      <c r="A8747" s="165" t="s">
        <v>166</v>
      </c>
      <c r="B8747" s="165" t="s">
        <v>167</v>
      </c>
      <c r="C8747" s="166">
        <v>45954</v>
      </c>
      <c r="D8747">
        <v>7883.71</v>
      </c>
    </row>
    <row r="8748" spans="1:4" x14ac:dyDescent="0.35">
      <c r="A8748" s="165" t="s">
        <v>166</v>
      </c>
      <c r="B8748" s="165" t="s">
        <v>167</v>
      </c>
      <c r="C8748" s="166">
        <v>45985</v>
      </c>
      <c r="D8748">
        <v>0</v>
      </c>
    </row>
    <row r="8749" spans="1:4" x14ac:dyDescent="0.35">
      <c r="A8749" s="165" t="s">
        <v>166</v>
      </c>
      <c r="B8749" s="165" t="s">
        <v>167</v>
      </c>
      <c r="C8749" s="166">
        <v>46015</v>
      </c>
      <c r="D8749">
        <v>17768.36</v>
      </c>
    </row>
    <row r="8750" spans="1:4" x14ac:dyDescent="0.35">
      <c r="A8750" s="165" t="s">
        <v>166</v>
      </c>
      <c r="B8750" s="165" t="s">
        <v>167</v>
      </c>
      <c r="C8750" s="166">
        <v>45682</v>
      </c>
      <c r="D8750">
        <v>6499.46</v>
      </c>
    </row>
    <row r="8751" spans="1:4" x14ac:dyDescent="0.35">
      <c r="A8751" s="165" t="s">
        <v>166</v>
      </c>
      <c r="B8751" s="165" t="s">
        <v>167</v>
      </c>
      <c r="C8751" s="166">
        <v>45713</v>
      </c>
      <c r="D8751">
        <v>9450.85</v>
      </c>
    </row>
    <row r="8752" spans="1:4" x14ac:dyDescent="0.35">
      <c r="A8752" s="165" t="s">
        <v>166</v>
      </c>
      <c r="B8752" s="165" t="s">
        <v>167</v>
      </c>
      <c r="C8752" s="166">
        <v>45741</v>
      </c>
      <c r="D8752">
        <v>0</v>
      </c>
    </row>
    <row r="8753" spans="1:4" x14ac:dyDescent="0.35">
      <c r="A8753" s="165" t="s">
        <v>166</v>
      </c>
      <c r="B8753" s="165" t="s">
        <v>167</v>
      </c>
      <c r="C8753" s="166">
        <v>45772</v>
      </c>
      <c r="D8753">
        <v>10391.64</v>
      </c>
    </row>
    <row r="8754" spans="1:4" x14ac:dyDescent="0.35">
      <c r="A8754" s="165" t="s">
        <v>166</v>
      </c>
      <c r="B8754" s="165" t="s">
        <v>167</v>
      </c>
      <c r="C8754" s="166">
        <v>45802</v>
      </c>
      <c r="D8754">
        <v>10324.759571975719</v>
      </c>
    </row>
    <row r="8755" spans="1:4" x14ac:dyDescent="0.35">
      <c r="A8755" s="165" t="s">
        <v>166</v>
      </c>
      <c r="B8755" s="165" t="s">
        <v>167</v>
      </c>
      <c r="C8755" s="166">
        <v>45833</v>
      </c>
      <c r="D8755">
        <v>0</v>
      </c>
    </row>
    <row r="8756" spans="1:4" x14ac:dyDescent="0.35">
      <c r="A8756" s="165" t="s">
        <v>166</v>
      </c>
      <c r="B8756" s="165" t="s">
        <v>167</v>
      </c>
      <c r="C8756" s="166">
        <v>45863</v>
      </c>
      <c r="D8756">
        <v>11962.932331313465</v>
      </c>
    </row>
    <row r="8757" spans="1:4" x14ac:dyDescent="0.35">
      <c r="A8757" s="165" t="s">
        <v>166</v>
      </c>
      <c r="B8757" s="165" t="s">
        <v>167</v>
      </c>
      <c r="C8757" s="166">
        <v>45894</v>
      </c>
      <c r="D8757">
        <v>0</v>
      </c>
    </row>
    <row r="8758" spans="1:4" x14ac:dyDescent="0.35">
      <c r="A8758" s="165" t="s">
        <v>166</v>
      </c>
      <c r="B8758" s="165" t="s">
        <v>167</v>
      </c>
      <c r="C8758" s="166">
        <v>45925</v>
      </c>
      <c r="D8758">
        <v>9168.6761192916492</v>
      </c>
    </row>
    <row r="8759" spans="1:4" x14ac:dyDescent="0.35">
      <c r="A8759" s="165" t="s">
        <v>166</v>
      </c>
      <c r="B8759" s="165" t="s">
        <v>167</v>
      </c>
      <c r="C8759" s="166">
        <v>45955</v>
      </c>
      <c r="D8759">
        <v>9421.4280748885358</v>
      </c>
    </row>
    <row r="8760" spans="1:4" x14ac:dyDescent="0.35">
      <c r="A8760" s="165" t="s">
        <v>166</v>
      </c>
      <c r="B8760" s="165" t="s">
        <v>167</v>
      </c>
      <c r="C8760" s="166">
        <v>45986</v>
      </c>
      <c r="D8760">
        <v>0</v>
      </c>
    </row>
    <row r="8761" spans="1:4" x14ac:dyDescent="0.35">
      <c r="A8761" s="165" t="s">
        <v>166</v>
      </c>
      <c r="B8761" s="165" t="s">
        <v>167</v>
      </c>
      <c r="C8761" s="166">
        <v>46016</v>
      </c>
      <c r="D8761">
        <v>14619.757000250876</v>
      </c>
    </row>
    <row r="8762" spans="1:4" x14ac:dyDescent="0.35">
      <c r="A8762" s="165" t="s">
        <v>166</v>
      </c>
      <c r="B8762" s="165" t="s">
        <v>167</v>
      </c>
      <c r="C8762" s="166">
        <v>45683</v>
      </c>
      <c r="D8762">
        <v>10643.167660259238</v>
      </c>
    </row>
    <row r="8763" spans="1:4" x14ac:dyDescent="0.35">
      <c r="A8763" s="165" t="s">
        <v>166</v>
      </c>
      <c r="B8763" s="165" t="s">
        <v>167</v>
      </c>
      <c r="C8763" s="166">
        <v>45714</v>
      </c>
      <c r="D8763">
        <v>10850.874466071906</v>
      </c>
    </row>
    <row r="8764" spans="1:4" x14ac:dyDescent="0.35">
      <c r="A8764" s="165" t="s">
        <v>166</v>
      </c>
      <c r="B8764" s="165" t="s">
        <v>167</v>
      </c>
      <c r="C8764" s="166">
        <v>45742</v>
      </c>
      <c r="D8764">
        <v>0</v>
      </c>
    </row>
    <row r="8765" spans="1:4" x14ac:dyDescent="0.35">
      <c r="A8765" s="165" t="s">
        <v>166</v>
      </c>
      <c r="B8765" s="165" t="s">
        <v>167</v>
      </c>
      <c r="C8765" s="166">
        <v>45773</v>
      </c>
      <c r="D8765">
        <v>12656.175649954357</v>
      </c>
    </row>
    <row r="8766" spans="1:4" x14ac:dyDescent="0.35">
      <c r="A8766" s="165" t="s">
        <v>166</v>
      </c>
      <c r="B8766" s="165" t="s">
        <v>167</v>
      </c>
      <c r="C8766" s="166">
        <v>45803</v>
      </c>
      <c r="D8766">
        <v>10037.924127468288</v>
      </c>
    </row>
    <row r="8767" spans="1:4" x14ac:dyDescent="0.35">
      <c r="A8767" s="165" t="s">
        <v>166</v>
      </c>
      <c r="B8767" s="165" t="s">
        <v>167</v>
      </c>
      <c r="C8767" s="166">
        <v>45834</v>
      </c>
      <c r="D8767">
        <v>0</v>
      </c>
    </row>
    <row r="8768" spans="1:4" x14ac:dyDescent="0.35">
      <c r="A8768" s="165" t="s">
        <v>166</v>
      </c>
      <c r="B8768" s="165" t="s">
        <v>167</v>
      </c>
      <c r="C8768" s="166">
        <v>45864</v>
      </c>
      <c r="D8768">
        <v>14388.263693072324</v>
      </c>
    </row>
    <row r="8769" spans="1:4" x14ac:dyDescent="0.35">
      <c r="A8769" s="165" t="s">
        <v>166</v>
      </c>
      <c r="B8769" s="165" t="s">
        <v>167</v>
      </c>
      <c r="C8769" s="166">
        <v>45895</v>
      </c>
      <c r="D8769">
        <v>0</v>
      </c>
    </row>
    <row r="8770" spans="1:4" x14ac:dyDescent="0.35">
      <c r="A8770" s="165" t="s">
        <v>166</v>
      </c>
      <c r="B8770" s="165" t="s">
        <v>167</v>
      </c>
      <c r="C8770" s="166">
        <v>45926</v>
      </c>
      <c r="D8770">
        <v>8963.7304742729702</v>
      </c>
    </row>
    <row r="8771" spans="1:4" x14ac:dyDescent="0.35">
      <c r="A8771" s="165" t="s">
        <v>166</v>
      </c>
      <c r="B8771" s="165" t="s">
        <v>167</v>
      </c>
      <c r="C8771" s="166">
        <v>45956</v>
      </c>
      <c r="D8771">
        <v>11322.666841530972</v>
      </c>
    </row>
    <row r="8772" spans="1:4" x14ac:dyDescent="0.35">
      <c r="A8772" s="165" t="s">
        <v>166</v>
      </c>
      <c r="B8772" s="165" t="s">
        <v>167</v>
      </c>
      <c r="C8772" s="166">
        <v>45987</v>
      </c>
      <c r="D8772">
        <v>0</v>
      </c>
    </row>
    <row r="8773" spans="1:4" x14ac:dyDescent="0.35">
      <c r="A8773" s="165" t="s">
        <v>166</v>
      </c>
      <c r="B8773" s="165" t="s">
        <v>167</v>
      </c>
      <c r="C8773" s="166">
        <v>46017</v>
      </c>
      <c r="D8773">
        <v>16865.191703199707</v>
      </c>
    </row>
    <row r="8774" spans="1:4" x14ac:dyDescent="0.35">
      <c r="A8774" s="165" t="s">
        <v>166</v>
      </c>
      <c r="B8774" s="165" t="s">
        <v>167</v>
      </c>
      <c r="C8774" s="166">
        <v>45684</v>
      </c>
      <c r="D8774">
        <v>11738.200201211084</v>
      </c>
    </row>
    <row r="8775" spans="1:4" x14ac:dyDescent="0.35">
      <c r="A8775" s="165" t="s">
        <v>166</v>
      </c>
      <c r="B8775" s="165" t="s">
        <v>167</v>
      </c>
      <c r="C8775" s="166">
        <v>45715</v>
      </c>
      <c r="D8775">
        <v>11963.566185048734</v>
      </c>
    </row>
    <row r="8776" spans="1:4" x14ac:dyDescent="0.35">
      <c r="A8776" s="165" t="s">
        <v>166</v>
      </c>
      <c r="B8776" s="165" t="s">
        <v>167</v>
      </c>
      <c r="C8776" s="166">
        <v>45743</v>
      </c>
      <c r="D8776">
        <v>0</v>
      </c>
    </row>
    <row r="8777" spans="1:4" x14ac:dyDescent="0.35">
      <c r="A8777" s="165" t="s">
        <v>166</v>
      </c>
      <c r="B8777" s="165" t="s">
        <v>167</v>
      </c>
      <c r="C8777" s="166">
        <v>45774</v>
      </c>
      <c r="D8777">
        <v>13792.666157617961</v>
      </c>
    </row>
    <row r="8778" spans="1:4" x14ac:dyDescent="0.35">
      <c r="A8778" s="165" t="s">
        <v>166</v>
      </c>
      <c r="B8778" s="165" t="s">
        <v>167</v>
      </c>
      <c r="C8778" s="166">
        <v>45804</v>
      </c>
      <c r="D8778">
        <v>11818.846748161493</v>
      </c>
    </row>
    <row r="8779" spans="1:4" x14ac:dyDescent="0.35">
      <c r="A8779" s="165" t="s">
        <v>166</v>
      </c>
      <c r="B8779" s="165" t="s">
        <v>167</v>
      </c>
      <c r="C8779" s="166">
        <v>45835</v>
      </c>
      <c r="D8779">
        <v>0</v>
      </c>
    </row>
    <row r="8780" spans="1:4" x14ac:dyDescent="0.35">
      <c r="A8780" s="165" t="s">
        <v>166</v>
      </c>
      <c r="B8780" s="165" t="s">
        <v>167</v>
      </c>
      <c r="C8780" s="166">
        <v>45865</v>
      </c>
      <c r="D8780">
        <v>16726.959414158031</v>
      </c>
    </row>
    <row r="8781" spans="1:4" x14ac:dyDescent="0.35">
      <c r="A8781" s="165" t="s">
        <v>166</v>
      </c>
      <c r="B8781" s="165" t="s">
        <v>167</v>
      </c>
      <c r="C8781" s="166">
        <v>45896</v>
      </c>
      <c r="D8781">
        <v>0</v>
      </c>
    </row>
    <row r="8782" spans="1:4" x14ac:dyDescent="0.35">
      <c r="A8782" s="165" t="s">
        <v>166</v>
      </c>
      <c r="B8782" s="165" t="s">
        <v>167</v>
      </c>
      <c r="C8782" s="166">
        <v>45927</v>
      </c>
      <c r="D8782">
        <v>10954.305537179094</v>
      </c>
    </row>
    <row r="8783" spans="1:4" x14ac:dyDescent="0.35">
      <c r="A8783" s="165" t="s">
        <v>166</v>
      </c>
      <c r="B8783" s="165" t="s">
        <v>167</v>
      </c>
      <c r="C8783" s="166">
        <v>45957</v>
      </c>
      <c r="D8783">
        <v>13165.311951144278</v>
      </c>
    </row>
    <row r="8784" spans="1:4" x14ac:dyDescent="0.35">
      <c r="A8784" s="165" t="s">
        <v>166</v>
      </c>
      <c r="B8784" s="165" t="s">
        <v>167</v>
      </c>
      <c r="C8784" s="166">
        <v>45988</v>
      </c>
      <c r="D8784">
        <v>0</v>
      </c>
    </row>
    <row r="8785" spans="1:4" x14ac:dyDescent="0.35">
      <c r="A8785" s="165" t="s">
        <v>166</v>
      </c>
      <c r="B8785" s="165" t="s">
        <v>167</v>
      </c>
      <c r="C8785" s="166">
        <v>46018</v>
      </c>
      <c r="D8785">
        <v>20198.91637219402</v>
      </c>
    </row>
    <row r="8786" spans="1:4" x14ac:dyDescent="0.35">
      <c r="A8786" s="165" t="s">
        <v>168</v>
      </c>
      <c r="B8786" s="165" t="s">
        <v>169</v>
      </c>
      <c r="C8786" s="166">
        <v>45680</v>
      </c>
      <c r="D8786">
        <v>156.42000000000002</v>
      </c>
    </row>
    <row r="8787" spans="1:4" x14ac:dyDescent="0.35">
      <c r="A8787" s="165" t="s">
        <v>168</v>
      </c>
      <c r="B8787" s="165" t="s">
        <v>169</v>
      </c>
      <c r="C8787" s="166">
        <v>45711</v>
      </c>
      <c r="D8787">
        <v>0</v>
      </c>
    </row>
    <row r="8788" spans="1:4" x14ac:dyDescent="0.35">
      <c r="A8788" s="165" t="s">
        <v>168</v>
      </c>
      <c r="B8788" s="165" t="s">
        <v>169</v>
      </c>
      <c r="C8788" s="166">
        <v>45739</v>
      </c>
      <c r="D8788">
        <v>72.45</v>
      </c>
    </row>
    <row r="8789" spans="1:4" x14ac:dyDescent="0.35">
      <c r="A8789" s="165" t="s">
        <v>168</v>
      </c>
      <c r="B8789" s="165" t="s">
        <v>169</v>
      </c>
      <c r="C8789" s="166">
        <v>45770</v>
      </c>
      <c r="D8789">
        <v>304.78000000000003</v>
      </c>
    </row>
    <row r="8790" spans="1:4" x14ac:dyDescent="0.35">
      <c r="A8790" s="165" t="s">
        <v>168</v>
      </c>
      <c r="B8790" s="165" t="s">
        <v>169</v>
      </c>
      <c r="C8790" s="166">
        <v>45800</v>
      </c>
      <c r="D8790">
        <v>601.47</v>
      </c>
    </row>
    <row r="8791" spans="1:4" x14ac:dyDescent="0.35">
      <c r="A8791" s="165" t="s">
        <v>168</v>
      </c>
      <c r="B8791" s="165" t="s">
        <v>169</v>
      </c>
      <c r="C8791" s="166">
        <v>45831</v>
      </c>
      <c r="D8791">
        <v>0</v>
      </c>
    </row>
    <row r="8792" spans="1:4" x14ac:dyDescent="0.35">
      <c r="A8792" s="165" t="s">
        <v>168</v>
      </c>
      <c r="B8792" s="165" t="s">
        <v>169</v>
      </c>
      <c r="C8792" s="166">
        <v>45861</v>
      </c>
      <c r="D8792">
        <v>312.88</v>
      </c>
    </row>
    <row r="8793" spans="1:4" x14ac:dyDescent="0.35">
      <c r="A8793" s="165" t="s">
        <v>168</v>
      </c>
      <c r="B8793" s="165" t="s">
        <v>169</v>
      </c>
      <c r="C8793" s="166">
        <v>45892</v>
      </c>
      <c r="D8793">
        <v>0</v>
      </c>
    </row>
    <row r="8794" spans="1:4" x14ac:dyDescent="0.35">
      <c r="A8794" s="165" t="s">
        <v>168</v>
      </c>
      <c r="B8794" s="165" t="s">
        <v>169</v>
      </c>
      <c r="C8794" s="166">
        <v>45923</v>
      </c>
      <c r="D8794">
        <v>557.91999999999996</v>
      </c>
    </row>
    <row r="8795" spans="1:4" x14ac:dyDescent="0.35">
      <c r="A8795" s="165" t="s">
        <v>168</v>
      </c>
      <c r="B8795" s="165" t="s">
        <v>169</v>
      </c>
      <c r="C8795" s="166">
        <v>45953</v>
      </c>
      <c r="D8795">
        <v>392.56</v>
      </c>
    </row>
    <row r="8796" spans="1:4" x14ac:dyDescent="0.35">
      <c r="A8796" s="165" t="s">
        <v>168</v>
      </c>
      <c r="B8796" s="165" t="s">
        <v>169</v>
      </c>
      <c r="C8796" s="166">
        <v>45984</v>
      </c>
      <c r="D8796">
        <v>0</v>
      </c>
    </row>
    <row r="8797" spans="1:4" x14ac:dyDescent="0.35">
      <c r="A8797" s="165" t="s">
        <v>168</v>
      </c>
      <c r="B8797" s="165" t="s">
        <v>169</v>
      </c>
      <c r="C8797" s="166">
        <v>46014</v>
      </c>
      <c r="D8797">
        <v>1612</v>
      </c>
    </row>
    <row r="8798" spans="1:4" x14ac:dyDescent="0.35">
      <c r="A8798" s="165" t="s">
        <v>168</v>
      </c>
      <c r="B8798" s="165" t="s">
        <v>169</v>
      </c>
      <c r="C8798" s="166">
        <v>45681</v>
      </c>
      <c r="D8798">
        <v>588.34</v>
      </c>
    </row>
    <row r="8799" spans="1:4" x14ac:dyDescent="0.35">
      <c r="A8799" s="165" t="s">
        <v>168</v>
      </c>
      <c r="B8799" s="165" t="s">
        <v>169</v>
      </c>
      <c r="C8799" s="166">
        <v>45712</v>
      </c>
      <c r="D8799">
        <v>300.53000000000003</v>
      </c>
    </row>
    <row r="8800" spans="1:4" x14ac:dyDescent="0.35">
      <c r="A8800" s="165" t="s">
        <v>168</v>
      </c>
      <c r="B8800" s="165" t="s">
        <v>169</v>
      </c>
      <c r="C8800" s="166">
        <v>45740</v>
      </c>
      <c r="D8800">
        <v>769.21</v>
      </c>
    </row>
    <row r="8801" spans="1:4" x14ac:dyDescent="0.35">
      <c r="A8801" s="165" t="s">
        <v>168</v>
      </c>
      <c r="B8801" s="165" t="s">
        <v>169</v>
      </c>
      <c r="C8801" s="166">
        <v>45771</v>
      </c>
      <c r="D8801">
        <v>0</v>
      </c>
    </row>
    <row r="8802" spans="1:4" x14ac:dyDescent="0.35">
      <c r="A8802" s="165" t="s">
        <v>168</v>
      </c>
      <c r="B8802" s="165" t="s">
        <v>169</v>
      </c>
      <c r="C8802" s="166">
        <v>45801</v>
      </c>
      <c r="D8802">
        <v>776.61</v>
      </c>
    </row>
    <row r="8803" spans="1:4" x14ac:dyDescent="0.35">
      <c r="A8803" s="165" t="s">
        <v>168</v>
      </c>
      <c r="B8803" s="165" t="s">
        <v>169</v>
      </c>
      <c r="C8803" s="166">
        <v>45832</v>
      </c>
      <c r="D8803">
        <v>0</v>
      </c>
    </row>
    <row r="8804" spans="1:4" x14ac:dyDescent="0.35">
      <c r="A8804" s="165" t="s">
        <v>168</v>
      </c>
      <c r="B8804" s="165" t="s">
        <v>169</v>
      </c>
      <c r="C8804" s="166">
        <v>45862</v>
      </c>
      <c r="D8804">
        <v>746.92</v>
      </c>
    </row>
    <row r="8805" spans="1:4" x14ac:dyDescent="0.35">
      <c r="A8805" s="165" t="s">
        <v>168</v>
      </c>
      <c r="B8805" s="165" t="s">
        <v>169</v>
      </c>
      <c r="C8805" s="166">
        <v>45893</v>
      </c>
      <c r="D8805">
        <v>0</v>
      </c>
    </row>
    <row r="8806" spans="1:4" x14ac:dyDescent="0.35">
      <c r="A8806" s="165" t="s">
        <v>168</v>
      </c>
      <c r="B8806" s="165" t="s">
        <v>169</v>
      </c>
      <c r="C8806" s="166">
        <v>45924</v>
      </c>
      <c r="D8806">
        <v>832.41</v>
      </c>
    </row>
    <row r="8807" spans="1:4" x14ac:dyDescent="0.35">
      <c r="A8807" s="165" t="s">
        <v>168</v>
      </c>
      <c r="B8807" s="165" t="s">
        <v>169</v>
      </c>
      <c r="C8807" s="166">
        <v>45954</v>
      </c>
      <c r="D8807">
        <v>595.06000000000006</v>
      </c>
    </row>
    <row r="8808" spans="1:4" x14ac:dyDescent="0.35">
      <c r="A8808" s="165" t="s">
        <v>168</v>
      </c>
      <c r="B8808" s="165" t="s">
        <v>169</v>
      </c>
      <c r="C8808" s="166">
        <v>45985</v>
      </c>
      <c r="D8808">
        <v>0</v>
      </c>
    </row>
    <row r="8809" spans="1:4" x14ac:dyDescent="0.35">
      <c r="A8809" s="165" t="s">
        <v>168</v>
      </c>
      <c r="B8809" s="165" t="s">
        <v>169</v>
      </c>
      <c r="C8809" s="166">
        <v>46015</v>
      </c>
      <c r="D8809">
        <v>1315.56</v>
      </c>
    </row>
    <row r="8810" spans="1:4" x14ac:dyDescent="0.35">
      <c r="A8810" s="165" t="s">
        <v>168</v>
      </c>
      <c r="B8810" s="165" t="s">
        <v>169</v>
      </c>
      <c r="C8810" s="166">
        <v>45682</v>
      </c>
      <c r="D8810">
        <v>436.94</v>
      </c>
    </row>
    <row r="8811" spans="1:4" x14ac:dyDescent="0.35">
      <c r="A8811" s="165" t="s">
        <v>168</v>
      </c>
      <c r="B8811" s="165" t="s">
        <v>169</v>
      </c>
      <c r="C8811" s="166">
        <v>45713</v>
      </c>
      <c r="D8811">
        <v>574.75</v>
      </c>
    </row>
    <row r="8812" spans="1:4" x14ac:dyDescent="0.35">
      <c r="A8812" s="165" t="s">
        <v>168</v>
      </c>
      <c r="B8812" s="165" t="s">
        <v>169</v>
      </c>
      <c r="C8812" s="166">
        <v>45741</v>
      </c>
      <c r="D8812">
        <v>0</v>
      </c>
    </row>
    <row r="8813" spans="1:4" x14ac:dyDescent="0.35">
      <c r="A8813" s="165" t="s">
        <v>168</v>
      </c>
      <c r="B8813" s="165" t="s">
        <v>169</v>
      </c>
      <c r="C8813" s="166">
        <v>45772</v>
      </c>
      <c r="D8813">
        <v>622.6</v>
      </c>
    </row>
    <row r="8814" spans="1:4" x14ac:dyDescent="0.35">
      <c r="A8814" s="165" t="s">
        <v>168</v>
      </c>
      <c r="B8814" s="165" t="s">
        <v>169</v>
      </c>
      <c r="C8814" s="166">
        <v>45802</v>
      </c>
      <c r="D8814">
        <v>895.18872352258745</v>
      </c>
    </row>
    <row r="8815" spans="1:4" x14ac:dyDescent="0.35">
      <c r="A8815" s="165" t="s">
        <v>168</v>
      </c>
      <c r="B8815" s="165" t="s">
        <v>169</v>
      </c>
      <c r="C8815" s="166">
        <v>45833</v>
      </c>
      <c r="D8815">
        <v>0</v>
      </c>
    </row>
    <row r="8816" spans="1:4" x14ac:dyDescent="0.35">
      <c r="A8816" s="165" t="s">
        <v>168</v>
      </c>
      <c r="B8816" s="165" t="s">
        <v>169</v>
      </c>
      <c r="C8816" s="166">
        <v>45863</v>
      </c>
      <c r="D8816">
        <v>1051.7624517678423</v>
      </c>
    </row>
    <row r="8817" spans="1:4" x14ac:dyDescent="0.35">
      <c r="A8817" s="165" t="s">
        <v>168</v>
      </c>
      <c r="B8817" s="165" t="s">
        <v>169</v>
      </c>
      <c r="C8817" s="166">
        <v>45894</v>
      </c>
      <c r="D8817">
        <v>0</v>
      </c>
    </row>
    <row r="8818" spans="1:4" x14ac:dyDescent="0.35">
      <c r="A8818" s="165" t="s">
        <v>168</v>
      </c>
      <c r="B8818" s="165" t="s">
        <v>169</v>
      </c>
      <c r="C8818" s="166">
        <v>45925</v>
      </c>
      <c r="D8818">
        <v>923.97468865837413</v>
      </c>
    </row>
    <row r="8819" spans="1:4" x14ac:dyDescent="0.35">
      <c r="A8819" s="165" t="s">
        <v>168</v>
      </c>
      <c r="B8819" s="165" t="s">
        <v>169</v>
      </c>
      <c r="C8819" s="166">
        <v>45955</v>
      </c>
      <c r="D8819">
        <v>989.27597342349907</v>
      </c>
    </row>
    <row r="8820" spans="1:4" x14ac:dyDescent="0.35">
      <c r="A8820" s="165" t="s">
        <v>168</v>
      </c>
      <c r="B8820" s="165" t="s">
        <v>169</v>
      </c>
      <c r="C8820" s="166">
        <v>45986</v>
      </c>
      <c r="D8820">
        <v>0</v>
      </c>
    </row>
    <row r="8821" spans="1:4" x14ac:dyDescent="0.35">
      <c r="A8821" s="165" t="s">
        <v>168</v>
      </c>
      <c r="B8821" s="165" t="s">
        <v>169</v>
      </c>
      <c r="C8821" s="166">
        <v>46016</v>
      </c>
      <c r="D8821">
        <v>1113.0019852652536</v>
      </c>
    </row>
    <row r="8822" spans="1:4" x14ac:dyDescent="0.35">
      <c r="A8822" s="165" t="s">
        <v>168</v>
      </c>
      <c r="B8822" s="165" t="s">
        <v>169</v>
      </c>
      <c r="C8822" s="166">
        <v>45683</v>
      </c>
      <c r="D8822">
        <v>804.29528628985588</v>
      </c>
    </row>
    <row r="8823" spans="1:4" x14ac:dyDescent="0.35">
      <c r="A8823" s="165" t="s">
        <v>168</v>
      </c>
      <c r="B8823" s="165" t="s">
        <v>169</v>
      </c>
      <c r="C8823" s="166">
        <v>45714</v>
      </c>
      <c r="D8823">
        <v>770.91826060443123</v>
      </c>
    </row>
    <row r="8824" spans="1:4" x14ac:dyDescent="0.35">
      <c r="A8824" s="165" t="s">
        <v>168</v>
      </c>
      <c r="B8824" s="165" t="s">
        <v>169</v>
      </c>
      <c r="C8824" s="166">
        <v>45742</v>
      </c>
      <c r="D8824">
        <v>0</v>
      </c>
    </row>
    <row r="8825" spans="1:4" x14ac:dyDescent="0.35">
      <c r="A8825" s="165" t="s">
        <v>168</v>
      </c>
      <c r="B8825" s="165" t="s">
        <v>169</v>
      </c>
      <c r="C8825" s="166">
        <v>45773</v>
      </c>
      <c r="D8825">
        <v>717.47799237237734</v>
      </c>
    </row>
    <row r="8826" spans="1:4" x14ac:dyDescent="0.35">
      <c r="A8826" s="165" t="s">
        <v>168</v>
      </c>
      <c r="B8826" s="165" t="s">
        <v>169</v>
      </c>
      <c r="C8826" s="166">
        <v>45803</v>
      </c>
      <c r="D8826">
        <v>800.30919830170706</v>
      </c>
    </row>
    <row r="8827" spans="1:4" x14ac:dyDescent="0.35">
      <c r="A8827" s="165" t="s">
        <v>168</v>
      </c>
      <c r="B8827" s="165" t="s">
        <v>169</v>
      </c>
      <c r="C8827" s="166">
        <v>45834</v>
      </c>
      <c r="D8827">
        <v>0</v>
      </c>
    </row>
    <row r="8828" spans="1:4" x14ac:dyDescent="0.35">
      <c r="A8828" s="165" t="s">
        <v>168</v>
      </c>
      <c r="B8828" s="165" t="s">
        <v>169</v>
      </c>
      <c r="C8828" s="166">
        <v>45864</v>
      </c>
      <c r="D8828">
        <v>916.7152897226199</v>
      </c>
    </row>
    <row r="8829" spans="1:4" x14ac:dyDescent="0.35">
      <c r="A8829" s="165" t="s">
        <v>168</v>
      </c>
      <c r="B8829" s="165" t="s">
        <v>169</v>
      </c>
      <c r="C8829" s="166">
        <v>45895</v>
      </c>
      <c r="D8829">
        <v>0</v>
      </c>
    </row>
    <row r="8830" spans="1:4" x14ac:dyDescent="0.35">
      <c r="A8830" s="165" t="s">
        <v>168</v>
      </c>
      <c r="B8830" s="165" t="s">
        <v>169</v>
      </c>
      <c r="C8830" s="166">
        <v>45926</v>
      </c>
      <c r="D8830">
        <v>1016.58662828459</v>
      </c>
    </row>
    <row r="8831" spans="1:4" x14ac:dyDescent="0.35">
      <c r="A8831" s="165" t="s">
        <v>168</v>
      </c>
      <c r="B8831" s="165" t="s">
        <v>169</v>
      </c>
      <c r="C8831" s="166">
        <v>45956</v>
      </c>
      <c r="D8831">
        <v>958.60239084897239</v>
      </c>
    </row>
    <row r="8832" spans="1:4" x14ac:dyDescent="0.35">
      <c r="A8832" s="165" t="s">
        <v>168</v>
      </c>
      <c r="B8832" s="165" t="s">
        <v>169</v>
      </c>
      <c r="C8832" s="166">
        <v>45987</v>
      </c>
      <c r="D8832">
        <v>0</v>
      </c>
    </row>
    <row r="8833" spans="1:4" x14ac:dyDescent="0.35">
      <c r="A8833" s="165" t="s">
        <v>168</v>
      </c>
      <c r="B8833" s="165" t="s">
        <v>169</v>
      </c>
      <c r="C8833" s="166">
        <v>46017</v>
      </c>
      <c r="D8833">
        <v>1554.7156243785464</v>
      </c>
    </row>
    <row r="8834" spans="1:4" x14ac:dyDescent="0.35">
      <c r="A8834" s="165" t="s">
        <v>168</v>
      </c>
      <c r="B8834" s="165" t="s">
        <v>169</v>
      </c>
      <c r="C8834" s="166">
        <v>45684</v>
      </c>
      <c r="D8834">
        <v>740.173736159702</v>
      </c>
    </row>
    <row r="8835" spans="1:4" x14ac:dyDescent="0.35">
      <c r="A8835" s="165" t="s">
        <v>168</v>
      </c>
      <c r="B8835" s="165" t="s">
        <v>169</v>
      </c>
      <c r="C8835" s="166">
        <v>45715</v>
      </c>
      <c r="D8835">
        <v>712.02698256225449</v>
      </c>
    </row>
    <row r="8836" spans="1:4" x14ac:dyDescent="0.35">
      <c r="A8836" s="165" t="s">
        <v>168</v>
      </c>
      <c r="B8836" s="165" t="s">
        <v>169</v>
      </c>
      <c r="C8836" s="166">
        <v>45743</v>
      </c>
      <c r="D8836">
        <v>0</v>
      </c>
    </row>
    <row r="8837" spans="1:4" x14ac:dyDescent="0.35">
      <c r="A8837" s="165" t="s">
        <v>168</v>
      </c>
      <c r="B8837" s="165" t="s">
        <v>169</v>
      </c>
      <c r="C8837" s="166">
        <v>45774</v>
      </c>
      <c r="D8837">
        <v>832.10213283693224</v>
      </c>
    </row>
    <row r="8838" spans="1:4" x14ac:dyDescent="0.35">
      <c r="A8838" s="165" t="s">
        <v>168</v>
      </c>
      <c r="B8838" s="165" t="s">
        <v>169</v>
      </c>
      <c r="C8838" s="166">
        <v>45804</v>
      </c>
      <c r="D8838">
        <v>796.00100486671647</v>
      </c>
    </row>
    <row r="8839" spans="1:4" x14ac:dyDescent="0.35">
      <c r="A8839" s="165" t="s">
        <v>168</v>
      </c>
      <c r="B8839" s="165" t="s">
        <v>169</v>
      </c>
      <c r="C8839" s="166">
        <v>45835</v>
      </c>
      <c r="D8839">
        <v>0</v>
      </c>
    </row>
    <row r="8840" spans="1:4" x14ac:dyDescent="0.35">
      <c r="A8840" s="165" t="s">
        <v>168</v>
      </c>
      <c r="B8840" s="165" t="s">
        <v>169</v>
      </c>
      <c r="C8840" s="166">
        <v>45865</v>
      </c>
      <c r="D8840">
        <v>1097.5872220603228</v>
      </c>
    </row>
    <row r="8841" spans="1:4" x14ac:dyDescent="0.35">
      <c r="A8841" s="165" t="s">
        <v>168</v>
      </c>
      <c r="B8841" s="165" t="s">
        <v>169</v>
      </c>
      <c r="C8841" s="166">
        <v>45896</v>
      </c>
      <c r="D8841">
        <v>0</v>
      </c>
    </row>
    <row r="8842" spans="1:4" x14ac:dyDescent="0.35">
      <c r="A8842" s="165" t="s">
        <v>168</v>
      </c>
      <c r="B8842" s="165" t="s">
        <v>169</v>
      </c>
      <c r="C8842" s="166">
        <v>45927</v>
      </c>
      <c r="D8842">
        <v>679.6530562357151</v>
      </c>
    </row>
    <row r="8843" spans="1:4" x14ac:dyDescent="0.35">
      <c r="A8843" s="165" t="s">
        <v>168</v>
      </c>
      <c r="B8843" s="165" t="s">
        <v>169</v>
      </c>
      <c r="C8843" s="166">
        <v>45957</v>
      </c>
      <c r="D8843">
        <v>1154.416677507751</v>
      </c>
    </row>
    <row r="8844" spans="1:4" x14ac:dyDescent="0.35">
      <c r="A8844" s="165" t="s">
        <v>168</v>
      </c>
      <c r="B8844" s="165" t="s">
        <v>169</v>
      </c>
      <c r="C8844" s="166">
        <v>45988</v>
      </c>
      <c r="D8844">
        <v>0</v>
      </c>
    </row>
    <row r="8845" spans="1:4" x14ac:dyDescent="0.35">
      <c r="A8845" s="165" t="s">
        <v>168</v>
      </c>
      <c r="B8845" s="165" t="s">
        <v>169</v>
      </c>
      <c r="C8845" s="166">
        <v>46018</v>
      </c>
      <c r="D8845">
        <v>1302.1251502926775</v>
      </c>
    </row>
    <row r="8846" spans="1:4" x14ac:dyDescent="0.35">
      <c r="A8846" s="165" t="s">
        <v>170</v>
      </c>
      <c r="B8846" s="165" t="s">
        <v>171</v>
      </c>
      <c r="C8846" s="166">
        <v>45676</v>
      </c>
      <c r="D8846">
        <v>1943.6</v>
      </c>
    </row>
    <row r="8847" spans="1:4" x14ac:dyDescent="0.35">
      <c r="A8847" s="165" t="s">
        <v>170</v>
      </c>
      <c r="B8847" s="165" t="s">
        <v>171</v>
      </c>
      <c r="C8847" s="166">
        <v>45707</v>
      </c>
      <c r="D8847">
        <v>2614.87</v>
      </c>
    </row>
    <row r="8848" spans="1:4" x14ac:dyDescent="0.35">
      <c r="A8848" s="165" t="s">
        <v>170</v>
      </c>
      <c r="B8848" s="165" t="s">
        <v>171</v>
      </c>
      <c r="C8848" s="166">
        <v>45735</v>
      </c>
      <c r="D8848">
        <v>0</v>
      </c>
    </row>
    <row r="8849" spans="1:4" x14ac:dyDescent="0.35">
      <c r="A8849" s="165" t="s">
        <v>170</v>
      </c>
      <c r="B8849" s="165" t="s">
        <v>171</v>
      </c>
      <c r="C8849" s="166">
        <v>45766</v>
      </c>
      <c r="D8849">
        <v>3118.04</v>
      </c>
    </row>
    <row r="8850" spans="1:4" x14ac:dyDescent="0.35">
      <c r="A8850" s="165" t="s">
        <v>170</v>
      </c>
      <c r="B8850" s="165" t="s">
        <v>171</v>
      </c>
      <c r="C8850" s="166">
        <v>45796</v>
      </c>
      <c r="D8850">
        <v>1990.12</v>
      </c>
    </row>
    <row r="8851" spans="1:4" x14ac:dyDescent="0.35">
      <c r="A8851" s="165" t="s">
        <v>170</v>
      </c>
      <c r="B8851" s="165" t="s">
        <v>171</v>
      </c>
      <c r="C8851" s="166">
        <v>45827</v>
      </c>
      <c r="D8851">
        <v>0</v>
      </c>
    </row>
    <row r="8852" spans="1:4" x14ac:dyDescent="0.35">
      <c r="A8852" s="165" t="s">
        <v>170</v>
      </c>
      <c r="B8852" s="165" t="s">
        <v>171</v>
      </c>
      <c r="C8852" s="166">
        <v>45857</v>
      </c>
      <c r="D8852">
        <v>2403.83</v>
      </c>
    </row>
    <row r="8853" spans="1:4" x14ac:dyDescent="0.35">
      <c r="A8853" s="165" t="s">
        <v>170</v>
      </c>
      <c r="B8853" s="165" t="s">
        <v>171</v>
      </c>
      <c r="C8853" s="166">
        <v>45888</v>
      </c>
      <c r="D8853">
        <v>0</v>
      </c>
    </row>
    <row r="8854" spans="1:4" x14ac:dyDescent="0.35">
      <c r="A8854" s="165" t="s">
        <v>170</v>
      </c>
      <c r="B8854" s="165" t="s">
        <v>171</v>
      </c>
      <c r="C8854" s="166">
        <v>45919</v>
      </c>
      <c r="D8854">
        <v>3398.78</v>
      </c>
    </row>
    <row r="8855" spans="1:4" x14ac:dyDescent="0.35">
      <c r="A8855" s="165" t="s">
        <v>170</v>
      </c>
      <c r="B8855" s="165" t="s">
        <v>171</v>
      </c>
      <c r="C8855" s="166">
        <v>45949</v>
      </c>
      <c r="D8855">
        <v>2263.2000000000003</v>
      </c>
    </row>
    <row r="8856" spans="1:4" x14ac:dyDescent="0.35">
      <c r="A8856" s="165" t="s">
        <v>170</v>
      </c>
      <c r="B8856" s="165" t="s">
        <v>171</v>
      </c>
      <c r="C8856" s="166">
        <v>45980</v>
      </c>
      <c r="D8856">
        <v>0</v>
      </c>
    </row>
    <row r="8857" spans="1:4" x14ac:dyDescent="0.35">
      <c r="A8857" s="165" t="s">
        <v>170</v>
      </c>
      <c r="B8857" s="165" t="s">
        <v>171</v>
      </c>
      <c r="C8857" s="166">
        <v>46010</v>
      </c>
      <c r="D8857">
        <v>5400</v>
      </c>
    </row>
    <row r="8858" spans="1:4" x14ac:dyDescent="0.35">
      <c r="A8858" s="165" t="s">
        <v>170</v>
      </c>
      <c r="B8858" s="165" t="s">
        <v>171</v>
      </c>
      <c r="C8858" s="166">
        <v>45677</v>
      </c>
      <c r="D8858">
        <v>1798.61</v>
      </c>
    </row>
    <row r="8859" spans="1:4" x14ac:dyDescent="0.35">
      <c r="A8859" s="165" t="s">
        <v>170</v>
      </c>
      <c r="B8859" s="165" t="s">
        <v>171</v>
      </c>
      <c r="C8859" s="166">
        <v>45708</v>
      </c>
      <c r="D8859">
        <v>2186.04</v>
      </c>
    </row>
    <row r="8860" spans="1:4" x14ac:dyDescent="0.35">
      <c r="A8860" s="165" t="s">
        <v>170</v>
      </c>
      <c r="B8860" s="165" t="s">
        <v>171</v>
      </c>
      <c r="C8860" s="166">
        <v>45736</v>
      </c>
      <c r="D8860">
        <v>0</v>
      </c>
    </row>
    <row r="8861" spans="1:4" x14ac:dyDescent="0.35">
      <c r="A8861" s="165" t="s">
        <v>170</v>
      </c>
      <c r="B8861" s="165" t="s">
        <v>171</v>
      </c>
      <c r="C8861" s="166">
        <v>45767</v>
      </c>
      <c r="D8861">
        <v>0</v>
      </c>
    </row>
    <row r="8862" spans="1:4" x14ac:dyDescent="0.35">
      <c r="A8862" s="165" t="s">
        <v>170</v>
      </c>
      <c r="B8862" s="165" t="s">
        <v>171</v>
      </c>
      <c r="C8862" s="166">
        <v>45797</v>
      </c>
      <c r="D8862">
        <v>0</v>
      </c>
    </row>
    <row r="8863" spans="1:4" x14ac:dyDescent="0.35">
      <c r="A8863" s="165" t="s">
        <v>170</v>
      </c>
      <c r="B8863" s="165" t="s">
        <v>171</v>
      </c>
      <c r="C8863" s="166">
        <v>45828</v>
      </c>
      <c r="D8863">
        <v>0</v>
      </c>
    </row>
    <row r="8864" spans="1:4" x14ac:dyDescent="0.35">
      <c r="A8864" s="165" t="s">
        <v>170</v>
      </c>
      <c r="B8864" s="165" t="s">
        <v>171</v>
      </c>
      <c r="C8864" s="166">
        <v>45858</v>
      </c>
      <c r="D8864">
        <v>0</v>
      </c>
    </row>
    <row r="8865" spans="1:4" x14ac:dyDescent="0.35">
      <c r="A8865" s="165" t="s">
        <v>170</v>
      </c>
      <c r="B8865" s="165" t="s">
        <v>171</v>
      </c>
      <c r="C8865" s="166">
        <v>45889</v>
      </c>
      <c r="D8865">
        <v>0</v>
      </c>
    </row>
    <row r="8866" spans="1:4" x14ac:dyDescent="0.35">
      <c r="A8866" s="165" t="s">
        <v>170</v>
      </c>
      <c r="B8866" s="165" t="s">
        <v>171</v>
      </c>
      <c r="C8866" s="166">
        <v>45920</v>
      </c>
      <c r="D8866">
        <v>979.5</v>
      </c>
    </row>
    <row r="8867" spans="1:4" x14ac:dyDescent="0.35">
      <c r="A8867" s="165" t="s">
        <v>170</v>
      </c>
      <c r="B8867" s="165" t="s">
        <v>171</v>
      </c>
      <c r="C8867" s="166">
        <v>45950</v>
      </c>
      <c r="D8867">
        <v>1142.21</v>
      </c>
    </row>
    <row r="8868" spans="1:4" x14ac:dyDescent="0.35">
      <c r="A8868" s="165" t="s">
        <v>170</v>
      </c>
      <c r="B8868" s="165" t="s">
        <v>171</v>
      </c>
      <c r="C8868" s="166">
        <v>45981</v>
      </c>
      <c r="D8868">
        <v>0</v>
      </c>
    </row>
    <row r="8869" spans="1:4" x14ac:dyDescent="0.35">
      <c r="A8869" s="165" t="s">
        <v>170</v>
      </c>
      <c r="B8869" s="165" t="s">
        <v>171</v>
      </c>
      <c r="C8869" s="166">
        <v>46011</v>
      </c>
      <c r="D8869">
        <v>2431.0500000000002</v>
      </c>
    </row>
    <row r="8870" spans="1:4" x14ac:dyDescent="0.35">
      <c r="A8870" s="165" t="s">
        <v>170</v>
      </c>
      <c r="B8870" s="165" t="s">
        <v>171</v>
      </c>
      <c r="C8870" s="166">
        <v>45678</v>
      </c>
      <c r="D8870">
        <v>1246.6600000000001</v>
      </c>
    </row>
    <row r="8871" spans="1:4" x14ac:dyDescent="0.35">
      <c r="A8871" s="165" t="s">
        <v>170</v>
      </c>
      <c r="B8871" s="165" t="s">
        <v>171</v>
      </c>
      <c r="C8871" s="166">
        <v>45709</v>
      </c>
      <c r="D8871">
        <v>-65.48</v>
      </c>
    </row>
    <row r="8872" spans="1:4" x14ac:dyDescent="0.35">
      <c r="A8872" s="165" t="s">
        <v>170</v>
      </c>
      <c r="B8872" s="165" t="s">
        <v>171</v>
      </c>
      <c r="C8872" s="166">
        <v>45737</v>
      </c>
      <c r="D8872">
        <v>-81.03</v>
      </c>
    </row>
    <row r="8873" spans="1:4" x14ac:dyDescent="0.35">
      <c r="A8873" s="165" t="s">
        <v>170</v>
      </c>
      <c r="B8873" s="165" t="s">
        <v>171</v>
      </c>
      <c r="C8873" s="166">
        <v>45768</v>
      </c>
      <c r="D8873">
        <v>1371.87</v>
      </c>
    </row>
    <row r="8874" spans="1:4" x14ac:dyDescent="0.35">
      <c r="A8874" s="165" t="s">
        <v>170</v>
      </c>
      <c r="B8874" s="165" t="s">
        <v>171</v>
      </c>
      <c r="C8874" s="166">
        <v>45798</v>
      </c>
      <c r="D8874">
        <v>1030.99</v>
      </c>
    </row>
    <row r="8875" spans="1:4" x14ac:dyDescent="0.35">
      <c r="A8875" s="165" t="s">
        <v>170</v>
      </c>
      <c r="B8875" s="165" t="s">
        <v>171</v>
      </c>
      <c r="C8875" s="166">
        <v>45829</v>
      </c>
      <c r="D8875">
        <v>366.59</v>
      </c>
    </row>
    <row r="8876" spans="1:4" x14ac:dyDescent="0.35">
      <c r="A8876" s="165" t="s">
        <v>170</v>
      </c>
      <c r="B8876" s="165" t="s">
        <v>171</v>
      </c>
      <c r="C8876" s="166">
        <v>45859</v>
      </c>
      <c r="D8876">
        <v>1319.7</v>
      </c>
    </row>
    <row r="8877" spans="1:4" x14ac:dyDescent="0.35">
      <c r="A8877" s="165" t="s">
        <v>170</v>
      </c>
      <c r="B8877" s="165" t="s">
        <v>171</v>
      </c>
      <c r="C8877" s="166">
        <v>45890</v>
      </c>
      <c r="D8877">
        <v>317.25</v>
      </c>
    </row>
    <row r="8878" spans="1:4" x14ac:dyDescent="0.35">
      <c r="A8878" s="165" t="s">
        <v>170</v>
      </c>
      <c r="B8878" s="165" t="s">
        <v>171</v>
      </c>
      <c r="C8878" s="166">
        <v>45921</v>
      </c>
      <c r="D8878">
        <v>2743.88</v>
      </c>
    </row>
    <row r="8879" spans="1:4" x14ac:dyDescent="0.35">
      <c r="A8879" s="165" t="s">
        <v>170</v>
      </c>
      <c r="B8879" s="165" t="s">
        <v>171</v>
      </c>
      <c r="C8879" s="166">
        <v>45951</v>
      </c>
      <c r="D8879">
        <v>2402.59</v>
      </c>
    </row>
    <row r="8880" spans="1:4" x14ac:dyDescent="0.35">
      <c r="A8880" s="165" t="s">
        <v>170</v>
      </c>
      <c r="B8880" s="165" t="s">
        <v>171</v>
      </c>
      <c r="C8880" s="166">
        <v>45991</v>
      </c>
      <c r="D8880">
        <v>0</v>
      </c>
    </row>
    <row r="8881" spans="1:4" x14ac:dyDescent="0.35">
      <c r="A8881" s="165" t="s">
        <v>170</v>
      </c>
      <c r="B8881" s="165" t="s">
        <v>171</v>
      </c>
      <c r="C8881" s="166">
        <v>46022</v>
      </c>
      <c r="D8881">
        <v>4381.5600000000004</v>
      </c>
    </row>
    <row r="8882" spans="1:4" x14ac:dyDescent="0.35">
      <c r="A8882" s="165" t="s">
        <v>170</v>
      </c>
      <c r="B8882" s="165" t="s">
        <v>171</v>
      </c>
      <c r="C8882" s="166">
        <v>45679</v>
      </c>
      <c r="D8882">
        <v>2359.48</v>
      </c>
    </row>
    <row r="8883" spans="1:4" x14ac:dyDescent="0.35">
      <c r="A8883" s="165" t="s">
        <v>170</v>
      </c>
      <c r="B8883" s="165" t="s">
        <v>171</v>
      </c>
      <c r="C8883" s="166">
        <v>45710</v>
      </c>
      <c r="D8883">
        <v>2306.1799999999998</v>
      </c>
    </row>
    <row r="8884" spans="1:4" x14ac:dyDescent="0.35">
      <c r="A8884" s="165" t="s">
        <v>170</v>
      </c>
      <c r="B8884" s="165" t="s">
        <v>171</v>
      </c>
      <c r="C8884" s="166">
        <v>45738</v>
      </c>
      <c r="D8884">
        <v>0.69</v>
      </c>
    </row>
    <row r="8885" spans="1:4" x14ac:dyDescent="0.35">
      <c r="A8885" s="165" t="s">
        <v>170</v>
      </c>
      <c r="B8885" s="165" t="s">
        <v>171</v>
      </c>
      <c r="C8885" s="166">
        <v>45769</v>
      </c>
      <c r="D8885">
        <v>2271.2800000000002</v>
      </c>
    </row>
    <row r="8886" spans="1:4" x14ac:dyDescent="0.35">
      <c r="A8886" s="165" t="s">
        <v>170</v>
      </c>
      <c r="B8886" s="165" t="s">
        <v>171</v>
      </c>
      <c r="C8886" s="166">
        <v>45799</v>
      </c>
      <c r="D8886">
        <v>2394.5100000000002</v>
      </c>
    </row>
    <row r="8887" spans="1:4" x14ac:dyDescent="0.35">
      <c r="A8887" s="165" t="s">
        <v>170</v>
      </c>
      <c r="B8887" s="165" t="s">
        <v>171</v>
      </c>
      <c r="C8887" s="166">
        <v>45830</v>
      </c>
      <c r="D8887">
        <v>0</v>
      </c>
    </row>
    <row r="8888" spans="1:4" x14ac:dyDescent="0.35">
      <c r="A8888" s="165" t="s">
        <v>170</v>
      </c>
      <c r="B8888" s="165" t="s">
        <v>171</v>
      </c>
      <c r="C8888" s="166">
        <v>45860</v>
      </c>
      <c r="D8888">
        <v>1858.15</v>
      </c>
    </row>
    <row r="8889" spans="1:4" x14ac:dyDescent="0.35">
      <c r="A8889" s="165" t="s">
        <v>170</v>
      </c>
      <c r="B8889" s="165" t="s">
        <v>171</v>
      </c>
      <c r="C8889" s="166">
        <v>45891</v>
      </c>
      <c r="D8889">
        <v>0</v>
      </c>
    </row>
    <row r="8890" spans="1:4" x14ac:dyDescent="0.35">
      <c r="A8890" s="165" t="s">
        <v>170</v>
      </c>
      <c r="B8890" s="165" t="s">
        <v>171</v>
      </c>
      <c r="C8890" s="166">
        <v>45922</v>
      </c>
      <c r="D8890">
        <v>3901.14</v>
      </c>
    </row>
    <row r="8891" spans="1:4" x14ac:dyDescent="0.35">
      <c r="A8891" s="165" t="s">
        <v>170</v>
      </c>
      <c r="B8891" s="165" t="s">
        <v>171</v>
      </c>
      <c r="C8891" s="166">
        <v>45952</v>
      </c>
      <c r="D8891">
        <v>2855.09</v>
      </c>
    </row>
    <row r="8892" spans="1:4" x14ac:dyDescent="0.35">
      <c r="A8892" s="165" t="s">
        <v>170</v>
      </c>
      <c r="B8892" s="165" t="s">
        <v>171</v>
      </c>
      <c r="C8892" s="166">
        <v>45983</v>
      </c>
      <c r="D8892">
        <v>0</v>
      </c>
    </row>
    <row r="8893" spans="1:4" x14ac:dyDescent="0.35">
      <c r="A8893" s="165" t="s">
        <v>170</v>
      </c>
      <c r="B8893" s="165" t="s">
        <v>171</v>
      </c>
      <c r="C8893" s="166">
        <v>46013</v>
      </c>
      <c r="D8893">
        <v>4975</v>
      </c>
    </row>
    <row r="8894" spans="1:4" x14ac:dyDescent="0.35">
      <c r="A8894" s="165" t="s">
        <v>170</v>
      </c>
      <c r="B8894" s="165" t="s">
        <v>171</v>
      </c>
      <c r="C8894" s="166">
        <v>45680</v>
      </c>
      <c r="D8894">
        <v>2487.96</v>
      </c>
    </row>
    <row r="8895" spans="1:4" x14ac:dyDescent="0.35">
      <c r="A8895" s="165" t="s">
        <v>170</v>
      </c>
      <c r="B8895" s="165" t="s">
        <v>171</v>
      </c>
      <c r="C8895" s="166">
        <v>45711</v>
      </c>
      <c r="D8895">
        <v>2600</v>
      </c>
    </row>
    <row r="8896" spans="1:4" x14ac:dyDescent="0.35">
      <c r="A8896" s="165" t="s">
        <v>170</v>
      </c>
      <c r="B8896" s="165" t="s">
        <v>171</v>
      </c>
      <c r="C8896" s="166">
        <v>45739</v>
      </c>
      <c r="D8896">
        <v>2349.7800000000002</v>
      </c>
    </row>
    <row r="8897" spans="1:4" x14ac:dyDescent="0.35">
      <c r="A8897" s="165" t="s">
        <v>170</v>
      </c>
      <c r="B8897" s="165" t="s">
        <v>171</v>
      </c>
      <c r="C8897" s="166">
        <v>45770</v>
      </c>
      <c r="D8897">
        <v>2469.02</v>
      </c>
    </row>
    <row r="8898" spans="1:4" x14ac:dyDescent="0.35">
      <c r="A8898" s="165" t="s">
        <v>170</v>
      </c>
      <c r="B8898" s="165" t="s">
        <v>171</v>
      </c>
      <c r="C8898" s="166">
        <v>45800</v>
      </c>
      <c r="D8898">
        <v>2245.8200000000002</v>
      </c>
    </row>
    <row r="8899" spans="1:4" x14ac:dyDescent="0.35">
      <c r="A8899" s="165" t="s">
        <v>170</v>
      </c>
      <c r="B8899" s="165" t="s">
        <v>171</v>
      </c>
      <c r="C8899" s="166">
        <v>45831</v>
      </c>
      <c r="D8899">
        <v>0</v>
      </c>
    </row>
    <row r="8900" spans="1:4" x14ac:dyDescent="0.35">
      <c r="A8900" s="165" t="s">
        <v>170</v>
      </c>
      <c r="B8900" s="165" t="s">
        <v>171</v>
      </c>
      <c r="C8900" s="166">
        <v>45861</v>
      </c>
      <c r="D8900">
        <v>1860.23</v>
      </c>
    </row>
    <row r="8901" spans="1:4" x14ac:dyDescent="0.35">
      <c r="A8901" s="165" t="s">
        <v>170</v>
      </c>
      <c r="B8901" s="165" t="s">
        <v>171</v>
      </c>
      <c r="C8901" s="166">
        <v>45892</v>
      </c>
      <c r="D8901">
        <v>0</v>
      </c>
    </row>
    <row r="8902" spans="1:4" x14ac:dyDescent="0.35">
      <c r="A8902" s="165" t="s">
        <v>170</v>
      </c>
      <c r="B8902" s="165" t="s">
        <v>171</v>
      </c>
      <c r="C8902" s="166">
        <v>45923</v>
      </c>
      <c r="D8902">
        <v>2506.92</v>
      </c>
    </row>
    <row r="8903" spans="1:4" x14ac:dyDescent="0.35">
      <c r="A8903" s="165" t="s">
        <v>170</v>
      </c>
      <c r="B8903" s="165" t="s">
        <v>171</v>
      </c>
      <c r="C8903" s="166">
        <v>45953</v>
      </c>
      <c r="D8903">
        <v>1639.97</v>
      </c>
    </row>
    <row r="8904" spans="1:4" x14ac:dyDescent="0.35">
      <c r="A8904" s="165" t="s">
        <v>170</v>
      </c>
      <c r="B8904" s="165" t="s">
        <v>171</v>
      </c>
      <c r="C8904" s="166">
        <v>45984</v>
      </c>
      <c r="D8904">
        <v>0</v>
      </c>
    </row>
    <row r="8905" spans="1:4" x14ac:dyDescent="0.35">
      <c r="A8905" s="165" t="s">
        <v>170</v>
      </c>
      <c r="B8905" s="165" t="s">
        <v>171</v>
      </c>
      <c r="C8905" s="166">
        <v>46014</v>
      </c>
      <c r="D8905">
        <v>2891</v>
      </c>
    </row>
    <row r="8906" spans="1:4" x14ac:dyDescent="0.35">
      <c r="A8906" s="165" t="s">
        <v>170</v>
      </c>
      <c r="B8906" s="165" t="s">
        <v>171</v>
      </c>
      <c r="C8906" s="166">
        <v>45681</v>
      </c>
      <c r="D8906">
        <v>1132.8500000000001</v>
      </c>
    </row>
    <row r="8907" spans="1:4" x14ac:dyDescent="0.35">
      <c r="A8907" s="165" t="s">
        <v>170</v>
      </c>
      <c r="B8907" s="165" t="s">
        <v>171</v>
      </c>
      <c r="C8907" s="166">
        <v>45712</v>
      </c>
      <c r="D8907">
        <v>856.93</v>
      </c>
    </row>
    <row r="8908" spans="1:4" x14ac:dyDescent="0.35">
      <c r="A8908" s="165" t="s">
        <v>170</v>
      </c>
      <c r="B8908" s="165" t="s">
        <v>171</v>
      </c>
      <c r="C8908" s="166">
        <v>45740</v>
      </c>
      <c r="D8908">
        <v>1363.07</v>
      </c>
    </row>
    <row r="8909" spans="1:4" x14ac:dyDescent="0.35">
      <c r="A8909" s="165" t="s">
        <v>170</v>
      </c>
      <c r="B8909" s="165" t="s">
        <v>171</v>
      </c>
      <c r="C8909" s="166">
        <v>45771</v>
      </c>
      <c r="D8909">
        <v>0</v>
      </c>
    </row>
    <row r="8910" spans="1:4" x14ac:dyDescent="0.35">
      <c r="A8910" s="165" t="s">
        <v>170</v>
      </c>
      <c r="B8910" s="165" t="s">
        <v>171</v>
      </c>
      <c r="C8910" s="166">
        <v>45801</v>
      </c>
      <c r="D8910">
        <v>1259.8700000000001</v>
      </c>
    </row>
    <row r="8911" spans="1:4" x14ac:dyDescent="0.35">
      <c r="A8911" s="165" t="s">
        <v>170</v>
      </c>
      <c r="B8911" s="165" t="s">
        <v>171</v>
      </c>
      <c r="C8911" s="166">
        <v>45832</v>
      </c>
      <c r="D8911">
        <v>0</v>
      </c>
    </row>
    <row r="8912" spans="1:4" x14ac:dyDescent="0.35">
      <c r="A8912" s="165" t="s">
        <v>170</v>
      </c>
      <c r="B8912" s="165" t="s">
        <v>171</v>
      </c>
      <c r="C8912" s="166">
        <v>45862</v>
      </c>
      <c r="D8912">
        <v>1739.12</v>
      </c>
    </row>
    <row r="8913" spans="1:4" x14ac:dyDescent="0.35">
      <c r="A8913" s="165" t="s">
        <v>170</v>
      </c>
      <c r="B8913" s="165" t="s">
        <v>171</v>
      </c>
      <c r="C8913" s="166">
        <v>45893</v>
      </c>
      <c r="D8913">
        <v>0</v>
      </c>
    </row>
    <row r="8914" spans="1:4" x14ac:dyDescent="0.35">
      <c r="A8914" s="165" t="s">
        <v>170</v>
      </c>
      <c r="B8914" s="165" t="s">
        <v>171</v>
      </c>
      <c r="C8914" s="166">
        <v>45924</v>
      </c>
      <c r="D8914">
        <v>2571</v>
      </c>
    </row>
    <row r="8915" spans="1:4" x14ac:dyDescent="0.35">
      <c r="A8915" s="165" t="s">
        <v>170</v>
      </c>
      <c r="B8915" s="165" t="s">
        <v>171</v>
      </c>
      <c r="C8915" s="166">
        <v>45954</v>
      </c>
      <c r="D8915">
        <v>1985.69</v>
      </c>
    </row>
    <row r="8916" spans="1:4" x14ac:dyDescent="0.35">
      <c r="A8916" s="165" t="s">
        <v>170</v>
      </c>
      <c r="B8916" s="165" t="s">
        <v>171</v>
      </c>
      <c r="C8916" s="166">
        <v>45985</v>
      </c>
      <c r="D8916">
        <v>0</v>
      </c>
    </row>
    <row r="8917" spans="1:4" x14ac:dyDescent="0.35">
      <c r="A8917" s="165" t="s">
        <v>170</v>
      </c>
      <c r="B8917" s="165" t="s">
        <v>171</v>
      </c>
      <c r="C8917" s="166">
        <v>46015</v>
      </c>
      <c r="D8917">
        <v>3415.74</v>
      </c>
    </row>
    <row r="8918" spans="1:4" x14ac:dyDescent="0.35">
      <c r="A8918" s="165" t="s">
        <v>170</v>
      </c>
      <c r="B8918" s="165" t="s">
        <v>171</v>
      </c>
      <c r="C8918" s="166">
        <v>45682</v>
      </c>
      <c r="D8918">
        <v>1107.21</v>
      </c>
    </row>
    <row r="8919" spans="1:4" x14ac:dyDescent="0.35">
      <c r="A8919" s="165" t="s">
        <v>170</v>
      </c>
      <c r="B8919" s="165" t="s">
        <v>171</v>
      </c>
      <c r="C8919" s="166">
        <v>45713</v>
      </c>
      <c r="D8919">
        <v>2109.54</v>
      </c>
    </row>
    <row r="8920" spans="1:4" x14ac:dyDescent="0.35">
      <c r="A8920" s="165" t="s">
        <v>170</v>
      </c>
      <c r="B8920" s="165" t="s">
        <v>171</v>
      </c>
      <c r="C8920" s="166">
        <v>45741</v>
      </c>
      <c r="D8920">
        <v>0</v>
      </c>
    </row>
    <row r="8921" spans="1:4" x14ac:dyDescent="0.35">
      <c r="A8921" s="165" t="s">
        <v>170</v>
      </c>
      <c r="B8921" s="165" t="s">
        <v>171</v>
      </c>
      <c r="C8921" s="166">
        <v>45772</v>
      </c>
      <c r="D8921">
        <v>2161.38</v>
      </c>
    </row>
    <row r="8922" spans="1:4" x14ac:dyDescent="0.35">
      <c r="A8922" s="165" t="s">
        <v>170</v>
      </c>
      <c r="B8922" s="165" t="s">
        <v>171</v>
      </c>
      <c r="C8922" s="166">
        <v>45802</v>
      </c>
      <c r="D8922">
        <v>2081.0111873689211</v>
      </c>
    </row>
    <row r="8923" spans="1:4" x14ac:dyDescent="0.35">
      <c r="A8923" s="165" t="s">
        <v>170</v>
      </c>
      <c r="B8923" s="165" t="s">
        <v>171</v>
      </c>
      <c r="C8923" s="166">
        <v>45833</v>
      </c>
      <c r="D8923">
        <v>0</v>
      </c>
    </row>
    <row r="8924" spans="1:4" x14ac:dyDescent="0.35">
      <c r="A8924" s="165" t="s">
        <v>170</v>
      </c>
      <c r="B8924" s="165" t="s">
        <v>171</v>
      </c>
      <c r="C8924" s="166">
        <v>45863</v>
      </c>
      <c r="D8924">
        <v>3703.4198703529496</v>
      </c>
    </row>
    <row r="8925" spans="1:4" x14ac:dyDescent="0.35">
      <c r="A8925" s="165" t="s">
        <v>170</v>
      </c>
      <c r="B8925" s="165" t="s">
        <v>171</v>
      </c>
      <c r="C8925" s="166">
        <v>45894</v>
      </c>
      <c r="D8925">
        <v>0</v>
      </c>
    </row>
    <row r="8926" spans="1:4" x14ac:dyDescent="0.35">
      <c r="A8926" s="165" t="s">
        <v>170</v>
      </c>
      <c r="B8926" s="165" t="s">
        <v>171</v>
      </c>
      <c r="C8926" s="166">
        <v>45925</v>
      </c>
      <c r="D8926">
        <v>3780.7120159809128</v>
      </c>
    </row>
    <row r="8927" spans="1:4" x14ac:dyDescent="0.35">
      <c r="A8927" s="165" t="s">
        <v>170</v>
      </c>
      <c r="B8927" s="165" t="s">
        <v>171</v>
      </c>
      <c r="C8927" s="166">
        <v>45955</v>
      </c>
      <c r="D8927">
        <v>3886.155708431977</v>
      </c>
    </row>
    <row r="8928" spans="1:4" x14ac:dyDescent="0.35">
      <c r="A8928" s="165" t="s">
        <v>170</v>
      </c>
      <c r="B8928" s="165" t="s">
        <v>171</v>
      </c>
      <c r="C8928" s="166">
        <v>45986</v>
      </c>
      <c r="D8928">
        <v>0</v>
      </c>
    </row>
    <row r="8929" spans="1:4" x14ac:dyDescent="0.35">
      <c r="A8929" s="165" t="s">
        <v>170</v>
      </c>
      <c r="B8929" s="165" t="s">
        <v>171</v>
      </c>
      <c r="C8929" s="166">
        <v>46016</v>
      </c>
      <c r="D8929">
        <v>6031.1137708597462</v>
      </c>
    </row>
    <row r="8930" spans="1:4" x14ac:dyDescent="0.35">
      <c r="A8930" s="165" t="s">
        <v>170</v>
      </c>
      <c r="B8930" s="165" t="s">
        <v>171</v>
      </c>
      <c r="C8930" s="166">
        <v>45683</v>
      </c>
      <c r="D8930">
        <v>4401.6664639984301</v>
      </c>
    </row>
    <row r="8931" spans="1:4" x14ac:dyDescent="0.35">
      <c r="A8931" s="165" t="s">
        <v>170</v>
      </c>
      <c r="B8931" s="165" t="s">
        <v>171</v>
      </c>
      <c r="C8931" s="166">
        <v>45714</v>
      </c>
      <c r="D8931">
        <v>4475.4250134241138</v>
      </c>
    </row>
    <row r="8932" spans="1:4" x14ac:dyDescent="0.35">
      <c r="A8932" s="165" t="s">
        <v>170</v>
      </c>
      <c r="B8932" s="165" t="s">
        <v>171</v>
      </c>
      <c r="C8932" s="166">
        <v>45742</v>
      </c>
      <c r="D8932">
        <v>0</v>
      </c>
    </row>
    <row r="8933" spans="1:4" x14ac:dyDescent="0.35">
      <c r="A8933" s="165" t="s">
        <v>170</v>
      </c>
      <c r="B8933" s="165" t="s">
        <v>171</v>
      </c>
      <c r="C8933" s="166">
        <v>45773</v>
      </c>
      <c r="D8933">
        <v>5156.0975323748271</v>
      </c>
    </row>
    <row r="8934" spans="1:4" x14ac:dyDescent="0.35">
      <c r="A8934" s="165" t="s">
        <v>170</v>
      </c>
      <c r="B8934" s="165" t="s">
        <v>171</v>
      </c>
      <c r="C8934" s="166">
        <v>45803</v>
      </c>
      <c r="D8934">
        <v>4889.6106125574015</v>
      </c>
    </row>
    <row r="8935" spans="1:4" x14ac:dyDescent="0.35">
      <c r="A8935" s="165" t="s">
        <v>170</v>
      </c>
      <c r="B8935" s="165" t="s">
        <v>171</v>
      </c>
      <c r="C8935" s="166">
        <v>45834</v>
      </c>
      <c r="D8935">
        <v>0</v>
      </c>
    </row>
    <row r="8936" spans="1:4" x14ac:dyDescent="0.35">
      <c r="A8936" s="165" t="s">
        <v>170</v>
      </c>
      <c r="B8936" s="165" t="s">
        <v>171</v>
      </c>
      <c r="C8936" s="166">
        <v>45864</v>
      </c>
      <c r="D8936">
        <v>7137.5797351191968</v>
      </c>
    </row>
    <row r="8937" spans="1:4" x14ac:dyDescent="0.35">
      <c r="A8937" s="165" t="s">
        <v>170</v>
      </c>
      <c r="B8937" s="165" t="s">
        <v>171</v>
      </c>
      <c r="C8937" s="166">
        <v>45895</v>
      </c>
      <c r="D8937">
        <v>0</v>
      </c>
    </row>
    <row r="8938" spans="1:4" x14ac:dyDescent="0.35">
      <c r="A8938" s="165" t="s">
        <v>170</v>
      </c>
      <c r="B8938" s="165" t="s">
        <v>171</v>
      </c>
      <c r="C8938" s="166">
        <v>45926</v>
      </c>
      <c r="D8938">
        <v>4584.0148192840916</v>
      </c>
    </row>
    <row r="8939" spans="1:4" x14ac:dyDescent="0.35">
      <c r="A8939" s="165" t="s">
        <v>170</v>
      </c>
      <c r="B8939" s="165" t="s">
        <v>171</v>
      </c>
      <c r="C8939" s="166">
        <v>45956</v>
      </c>
      <c r="D8939">
        <v>5809.0840469751984</v>
      </c>
    </row>
    <row r="8940" spans="1:4" x14ac:dyDescent="0.35">
      <c r="A8940" s="165" t="s">
        <v>170</v>
      </c>
      <c r="B8940" s="165" t="s">
        <v>171</v>
      </c>
      <c r="C8940" s="166">
        <v>45987</v>
      </c>
      <c r="D8940">
        <v>0</v>
      </c>
    </row>
    <row r="8941" spans="1:4" x14ac:dyDescent="0.35">
      <c r="A8941" s="165" t="s">
        <v>170</v>
      </c>
      <c r="B8941" s="165" t="s">
        <v>171</v>
      </c>
      <c r="C8941" s="166">
        <v>46017</v>
      </c>
      <c r="D8941">
        <v>8962.7762153110361</v>
      </c>
    </row>
    <row r="8942" spans="1:4" x14ac:dyDescent="0.35">
      <c r="A8942" s="165" t="s">
        <v>170</v>
      </c>
      <c r="B8942" s="165" t="s">
        <v>171</v>
      </c>
      <c r="C8942" s="166">
        <v>45684</v>
      </c>
      <c r="D8942">
        <v>6203.4766397529575</v>
      </c>
    </row>
    <row r="8943" spans="1:4" x14ac:dyDescent="0.35">
      <c r="A8943" s="165" t="s">
        <v>170</v>
      </c>
      <c r="B8943" s="165" t="s">
        <v>171</v>
      </c>
      <c r="C8943" s="166">
        <v>45715</v>
      </c>
      <c r="D8943">
        <v>6295.7190862962307</v>
      </c>
    </row>
    <row r="8944" spans="1:4" x14ac:dyDescent="0.35">
      <c r="A8944" s="165" t="s">
        <v>170</v>
      </c>
      <c r="B8944" s="165" t="s">
        <v>171</v>
      </c>
      <c r="C8944" s="166">
        <v>45743</v>
      </c>
      <c r="D8944">
        <v>0</v>
      </c>
    </row>
    <row r="8945" spans="1:4" x14ac:dyDescent="0.35">
      <c r="A8945" s="165" t="s">
        <v>170</v>
      </c>
      <c r="B8945" s="165" t="s">
        <v>171</v>
      </c>
      <c r="C8945" s="166">
        <v>45774</v>
      </c>
      <c r="D8945">
        <v>7116.2666574773511</v>
      </c>
    </row>
    <row r="8946" spans="1:4" x14ac:dyDescent="0.35">
      <c r="A8946" s="165" t="s">
        <v>170</v>
      </c>
      <c r="B8946" s="165" t="s">
        <v>171</v>
      </c>
      <c r="C8946" s="166">
        <v>45804</v>
      </c>
      <c r="D8946">
        <v>5797.5208938211172</v>
      </c>
    </row>
    <row r="8947" spans="1:4" x14ac:dyDescent="0.35">
      <c r="A8947" s="165" t="s">
        <v>170</v>
      </c>
      <c r="B8947" s="165" t="s">
        <v>171</v>
      </c>
      <c r="C8947" s="166">
        <v>45835</v>
      </c>
      <c r="D8947">
        <v>0</v>
      </c>
    </row>
    <row r="8948" spans="1:4" x14ac:dyDescent="0.35">
      <c r="A8948" s="165" t="s">
        <v>170</v>
      </c>
      <c r="B8948" s="165" t="s">
        <v>171</v>
      </c>
      <c r="C8948" s="166">
        <v>45865</v>
      </c>
      <c r="D8948">
        <v>8328.1977074992501</v>
      </c>
    </row>
    <row r="8949" spans="1:4" x14ac:dyDescent="0.35">
      <c r="A8949" s="165" t="s">
        <v>170</v>
      </c>
      <c r="B8949" s="165" t="s">
        <v>171</v>
      </c>
      <c r="C8949" s="166">
        <v>45896</v>
      </c>
      <c r="D8949">
        <v>0</v>
      </c>
    </row>
    <row r="8950" spans="1:4" x14ac:dyDescent="0.35">
      <c r="A8950" s="165" t="s">
        <v>170</v>
      </c>
      <c r="B8950" s="165" t="s">
        <v>171</v>
      </c>
      <c r="C8950" s="166">
        <v>45927</v>
      </c>
      <c r="D8950">
        <v>5611.5285028886865</v>
      </c>
    </row>
    <row r="8951" spans="1:4" x14ac:dyDescent="0.35">
      <c r="A8951" s="165" t="s">
        <v>170</v>
      </c>
      <c r="B8951" s="165" t="s">
        <v>171</v>
      </c>
      <c r="C8951" s="166">
        <v>45957</v>
      </c>
      <c r="D8951">
        <v>6751.2577230048901</v>
      </c>
    </row>
    <row r="8952" spans="1:4" x14ac:dyDescent="0.35">
      <c r="A8952" s="165" t="s">
        <v>170</v>
      </c>
      <c r="B8952" s="165" t="s">
        <v>171</v>
      </c>
      <c r="C8952" s="166">
        <v>45988</v>
      </c>
      <c r="D8952">
        <v>0</v>
      </c>
    </row>
    <row r="8953" spans="1:4" x14ac:dyDescent="0.35">
      <c r="A8953" s="165" t="s">
        <v>170</v>
      </c>
      <c r="B8953" s="165" t="s">
        <v>171</v>
      </c>
      <c r="C8953" s="166">
        <v>46018</v>
      </c>
      <c r="D8953">
        <v>10684.978942544014</v>
      </c>
    </row>
    <row r="8954" spans="1:4" x14ac:dyDescent="0.35">
      <c r="A8954" s="165" t="s">
        <v>172</v>
      </c>
      <c r="B8954" s="165" t="s">
        <v>173</v>
      </c>
      <c r="C8954" s="166">
        <v>45861</v>
      </c>
      <c r="D8954">
        <v>0</v>
      </c>
    </row>
    <row r="8955" spans="1:4" x14ac:dyDescent="0.35">
      <c r="A8955" s="165" t="s">
        <v>172</v>
      </c>
      <c r="B8955" s="165" t="s">
        <v>173</v>
      </c>
      <c r="C8955" s="166">
        <v>45892</v>
      </c>
      <c r="D8955">
        <v>0</v>
      </c>
    </row>
    <row r="8956" spans="1:4" x14ac:dyDescent="0.35">
      <c r="A8956" s="165" t="s">
        <v>172</v>
      </c>
      <c r="B8956" s="165" t="s">
        <v>173</v>
      </c>
      <c r="C8956" s="166">
        <v>45923</v>
      </c>
      <c r="D8956">
        <v>0</v>
      </c>
    </row>
    <row r="8957" spans="1:4" x14ac:dyDescent="0.35">
      <c r="A8957" s="165" t="s">
        <v>172</v>
      </c>
      <c r="B8957" s="165" t="s">
        <v>173</v>
      </c>
      <c r="C8957" s="166">
        <v>45953</v>
      </c>
      <c r="D8957">
        <v>0</v>
      </c>
    </row>
    <row r="8958" spans="1:4" x14ac:dyDescent="0.35">
      <c r="A8958" s="165" t="s">
        <v>172</v>
      </c>
      <c r="B8958" s="165" t="s">
        <v>173</v>
      </c>
      <c r="C8958" s="166">
        <v>45984</v>
      </c>
      <c r="D8958">
        <v>0</v>
      </c>
    </row>
    <row r="8959" spans="1:4" x14ac:dyDescent="0.35">
      <c r="A8959" s="165" t="s">
        <v>172</v>
      </c>
      <c r="B8959" s="165" t="s">
        <v>173</v>
      </c>
      <c r="C8959" s="166">
        <v>46014</v>
      </c>
      <c r="D8959">
        <v>95</v>
      </c>
    </row>
    <row r="8960" spans="1:4" x14ac:dyDescent="0.35">
      <c r="A8960" s="165" t="s">
        <v>172</v>
      </c>
      <c r="B8960" s="165" t="s">
        <v>173</v>
      </c>
      <c r="C8960" s="166">
        <v>45681</v>
      </c>
      <c r="D8960">
        <v>36.840000000000003</v>
      </c>
    </row>
    <row r="8961" spans="1:4" x14ac:dyDescent="0.35">
      <c r="A8961" s="165" t="s">
        <v>172</v>
      </c>
      <c r="B8961" s="165" t="s">
        <v>173</v>
      </c>
      <c r="C8961" s="166">
        <v>45712</v>
      </c>
      <c r="D8961">
        <v>0</v>
      </c>
    </row>
    <row r="8962" spans="1:4" x14ac:dyDescent="0.35">
      <c r="A8962" s="165" t="s">
        <v>172</v>
      </c>
      <c r="B8962" s="165" t="s">
        <v>173</v>
      </c>
      <c r="C8962" s="166">
        <v>45740</v>
      </c>
      <c r="D8962">
        <v>41.99</v>
      </c>
    </row>
    <row r="8963" spans="1:4" x14ac:dyDescent="0.35">
      <c r="A8963" s="165" t="s">
        <v>172</v>
      </c>
      <c r="B8963" s="165" t="s">
        <v>173</v>
      </c>
      <c r="C8963" s="166">
        <v>45771</v>
      </c>
      <c r="D8963">
        <v>0</v>
      </c>
    </row>
    <row r="8964" spans="1:4" x14ac:dyDescent="0.35">
      <c r="A8964" s="165" t="s">
        <v>172</v>
      </c>
      <c r="B8964" s="165" t="s">
        <v>173</v>
      </c>
      <c r="C8964" s="166">
        <v>45801</v>
      </c>
      <c r="D8964">
        <v>155.20000000000002</v>
      </c>
    </row>
    <row r="8965" spans="1:4" x14ac:dyDescent="0.35">
      <c r="A8965" s="165" t="s">
        <v>172</v>
      </c>
      <c r="B8965" s="165" t="s">
        <v>173</v>
      </c>
      <c r="C8965" s="166">
        <v>45832</v>
      </c>
      <c r="D8965">
        <v>0</v>
      </c>
    </row>
    <row r="8966" spans="1:4" x14ac:dyDescent="0.35">
      <c r="A8966" s="165" t="s">
        <v>172</v>
      </c>
      <c r="B8966" s="165" t="s">
        <v>173</v>
      </c>
      <c r="C8966" s="166">
        <v>45862</v>
      </c>
      <c r="D8966">
        <v>89.46</v>
      </c>
    </row>
    <row r="8967" spans="1:4" x14ac:dyDescent="0.35">
      <c r="A8967" s="165" t="s">
        <v>172</v>
      </c>
      <c r="B8967" s="165" t="s">
        <v>173</v>
      </c>
      <c r="C8967" s="166">
        <v>45893</v>
      </c>
      <c r="D8967">
        <v>0</v>
      </c>
    </row>
    <row r="8968" spans="1:4" x14ac:dyDescent="0.35">
      <c r="A8968" s="165" t="s">
        <v>172</v>
      </c>
      <c r="B8968" s="165" t="s">
        <v>173</v>
      </c>
      <c r="C8968" s="166">
        <v>45924</v>
      </c>
      <c r="D8968">
        <v>211.11</v>
      </c>
    </row>
    <row r="8969" spans="1:4" x14ac:dyDescent="0.35">
      <c r="A8969" s="165" t="s">
        <v>172</v>
      </c>
      <c r="B8969" s="165" t="s">
        <v>173</v>
      </c>
      <c r="C8969" s="166">
        <v>45954</v>
      </c>
      <c r="D8969">
        <v>88.49</v>
      </c>
    </row>
    <row r="8970" spans="1:4" x14ac:dyDescent="0.35">
      <c r="A8970" s="165" t="s">
        <v>172</v>
      </c>
      <c r="B8970" s="165" t="s">
        <v>173</v>
      </c>
      <c r="C8970" s="166">
        <v>45985</v>
      </c>
      <c r="D8970">
        <v>0</v>
      </c>
    </row>
    <row r="8971" spans="1:4" x14ac:dyDescent="0.35">
      <c r="A8971" s="165" t="s">
        <v>172</v>
      </c>
      <c r="B8971" s="165" t="s">
        <v>173</v>
      </c>
      <c r="C8971" s="166">
        <v>46015</v>
      </c>
      <c r="D8971">
        <v>200.12</v>
      </c>
    </row>
    <row r="8972" spans="1:4" x14ac:dyDescent="0.35">
      <c r="A8972" s="165" t="s">
        <v>172</v>
      </c>
      <c r="B8972" s="165" t="s">
        <v>173</v>
      </c>
      <c r="C8972" s="166">
        <v>45682</v>
      </c>
      <c r="D8972">
        <v>82.02</v>
      </c>
    </row>
    <row r="8973" spans="1:4" x14ac:dyDescent="0.35">
      <c r="A8973" s="165" t="s">
        <v>172</v>
      </c>
      <c r="B8973" s="165" t="s">
        <v>173</v>
      </c>
      <c r="C8973" s="166">
        <v>45713</v>
      </c>
      <c r="D8973">
        <v>71.39</v>
      </c>
    </row>
    <row r="8974" spans="1:4" x14ac:dyDescent="0.35">
      <c r="A8974" s="165" t="s">
        <v>172</v>
      </c>
      <c r="B8974" s="165" t="s">
        <v>173</v>
      </c>
      <c r="C8974" s="166">
        <v>45741</v>
      </c>
      <c r="D8974">
        <v>0</v>
      </c>
    </row>
    <row r="8975" spans="1:4" x14ac:dyDescent="0.35">
      <c r="A8975" s="165" t="s">
        <v>172</v>
      </c>
      <c r="B8975" s="165" t="s">
        <v>173</v>
      </c>
      <c r="C8975" s="166">
        <v>45772</v>
      </c>
      <c r="D8975">
        <v>170.56</v>
      </c>
    </row>
    <row r="8976" spans="1:4" x14ac:dyDescent="0.35">
      <c r="A8976" s="165" t="s">
        <v>172</v>
      </c>
      <c r="B8976" s="165" t="s">
        <v>173</v>
      </c>
      <c r="C8976" s="166">
        <v>45802</v>
      </c>
      <c r="D8976">
        <v>177.94618837288093</v>
      </c>
    </row>
    <row r="8977" spans="1:4" x14ac:dyDescent="0.35">
      <c r="A8977" s="165" t="s">
        <v>172</v>
      </c>
      <c r="B8977" s="165" t="s">
        <v>173</v>
      </c>
      <c r="C8977" s="166">
        <v>45833</v>
      </c>
      <c r="D8977">
        <v>0</v>
      </c>
    </row>
    <row r="8978" spans="1:4" x14ac:dyDescent="0.35">
      <c r="A8978" s="165" t="s">
        <v>172</v>
      </c>
      <c r="B8978" s="165" t="s">
        <v>173</v>
      </c>
      <c r="C8978" s="166">
        <v>45863</v>
      </c>
      <c r="D8978">
        <v>321.07180791129133</v>
      </c>
    </row>
    <row r="8979" spans="1:4" x14ac:dyDescent="0.35">
      <c r="A8979" s="165" t="s">
        <v>172</v>
      </c>
      <c r="B8979" s="165" t="s">
        <v>173</v>
      </c>
      <c r="C8979" s="166">
        <v>45894</v>
      </c>
      <c r="D8979">
        <v>0</v>
      </c>
    </row>
    <row r="8980" spans="1:4" x14ac:dyDescent="0.35">
      <c r="A8980" s="165" t="s">
        <v>172</v>
      </c>
      <c r="B8980" s="165" t="s">
        <v>173</v>
      </c>
      <c r="C8980" s="166">
        <v>45925</v>
      </c>
      <c r="D8980">
        <v>376.08267057284098</v>
      </c>
    </row>
    <row r="8981" spans="1:4" x14ac:dyDescent="0.35">
      <c r="A8981" s="165" t="s">
        <v>172</v>
      </c>
      <c r="B8981" s="165" t="s">
        <v>173</v>
      </c>
      <c r="C8981" s="166">
        <v>45955</v>
      </c>
      <c r="D8981">
        <v>402.66205837183509</v>
      </c>
    </row>
    <row r="8982" spans="1:4" x14ac:dyDescent="0.35">
      <c r="A8982" s="165" t="s">
        <v>172</v>
      </c>
      <c r="B8982" s="165" t="s">
        <v>173</v>
      </c>
      <c r="C8982" s="166">
        <v>45986</v>
      </c>
      <c r="D8982">
        <v>0</v>
      </c>
    </row>
    <row r="8983" spans="1:4" x14ac:dyDescent="0.35">
      <c r="A8983" s="165" t="s">
        <v>172</v>
      </c>
      <c r="B8983" s="165" t="s">
        <v>173</v>
      </c>
      <c r="C8983" s="166">
        <v>46016</v>
      </c>
      <c r="D8983">
        <v>453.02188913769504</v>
      </c>
    </row>
    <row r="8984" spans="1:4" x14ac:dyDescent="0.35">
      <c r="A8984" s="165" t="s">
        <v>172</v>
      </c>
      <c r="B8984" s="165" t="s">
        <v>173</v>
      </c>
      <c r="C8984" s="166">
        <v>45683</v>
      </c>
      <c r="D8984">
        <v>325.06064038104307</v>
      </c>
    </row>
    <row r="8985" spans="1:4" x14ac:dyDescent="0.35">
      <c r="A8985" s="165" t="s">
        <v>172</v>
      </c>
      <c r="B8985" s="165" t="s">
        <v>173</v>
      </c>
      <c r="C8985" s="166">
        <v>45714</v>
      </c>
      <c r="D8985">
        <v>311.57112038973895</v>
      </c>
    </row>
    <row r="8986" spans="1:4" x14ac:dyDescent="0.35">
      <c r="A8986" s="165" t="s">
        <v>172</v>
      </c>
      <c r="B8986" s="165" t="s">
        <v>173</v>
      </c>
      <c r="C8986" s="166">
        <v>45742</v>
      </c>
      <c r="D8986">
        <v>0</v>
      </c>
    </row>
    <row r="8987" spans="1:4" x14ac:dyDescent="0.35">
      <c r="A8987" s="165" t="s">
        <v>172</v>
      </c>
      <c r="B8987" s="165" t="s">
        <v>173</v>
      </c>
      <c r="C8987" s="166">
        <v>45773</v>
      </c>
      <c r="D8987">
        <v>289.97292367049852</v>
      </c>
    </row>
    <row r="8988" spans="1:4" x14ac:dyDescent="0.35">
      <c r="A8988" s="165" t="s">
        <v>172</v>
      </c>
      <c r="B8988" s="165" t="s">
        <v>173</v>
      </c>
      <c r="C8988" s="166">
        <v>45803</v>
      </c>
      <c r="D8988">
        <v>415.86382237540283</v>
      </c>
    </row>
    <row r="8989" spans="1:4" x14ac:dyDescent="0.35">
      <c r="A8989" s="165" t="s">
        <v>172</v>
      </c>
      <c r="B8989" s="165" t="s">
        <v>173</v>
      </c>
      <c r="C8989" s="166">
        <v>45834</v>
      </c>
      <c r="D8989">
        <v>0</v>
      </c>
    </row>
    <row r="8990" spans="1:4" x14ac:dyDescent="0.35">
      <c r="A8990" s="165" t="s">
        <v>172</v>
      </c>
      <c r="B8990" s="165" t="s">
        <v>173</v>
      </c>
      <c r="C8990" s="166">
        <v>45864</v>
      </c>
      <c r="D8990">
        <v>476.35179655939027</v>
      </c>
    </row>
    <row r="8991" spans="1:4" x14ac:dyDescent="0.35">
      <c r="A8991" s="165" t="s">
        <v>172</v>
      </c>
      <c r="B8991" s="165" t="s">
        <v>173</v>
      </c>
      <c r="C8991" s="166">
        <v>45895</v>
      </c>
      <c r="D8991">
        <v>0</v>
      </c>
    </row>
    <row r="8992" spans="1:4" x14ac:dyDescent="0.35">
      <c r="A8992" s="165" t="s">
        <v>172</v>
      </c>
      <c r="B8992" s="165" t="s">
        <v>173</v>
      </c>
      <c r="C8992" s="166">
        <v>45926</v>
      </c>
      <c r="D8992">
        <v>528.24783460101662</v>
      </c>
    </row>
    <row r="8993" spans="1:4" x14ac:dyDescent="0.35">
      <c r="A8993" s="165" t="s">
        <v>172</v>
      </c>
      <c r="B8993" s="165" t="s">
        <v>173</v>
      </c>
      <c r="C8993" s="166">
        <v>45956</v>
      </c>
      <c r="D8993">
        <v>498.11754662148462</v>
      </c>
    </row>
    <row r="8994" spans="1:4" x14ac:dyDescent="0.35">
      <c r="A8994" s="165" t="s">
        <v>172</v>
      </c>
      <c r="B8994" s="165" t="s">
        <v>173</v>
      </c>
      <c r="C8994" s="166">
        <v>45987</v>
      </c>
      <c r="D8994">
        <v>0</v>
      </c>
    </row>
    <row r="8995" spans="1:4" x14ac:dyDescent="0.35">
      <c r="A8995" s="165" t="s">
        <v>172</v>
      </c>
      <c r="B8995" s="165" t="s">
        <v>173</v>
      </c>
      <c r="C8995" s="166">
        <v>46017</v>
      </c>
      <c r="D8995">
        <v>807.8752357624179</v>
      </c>
    </row>
    <row r="8996" spans="1:4" x14ac:dyDescent="0.35">
      <c r="A8996" s="165" t="s">
        <v>172</v>
      </c>
      <c r="B8996" s="165" t="s">
        <v>173</v>
      </c>
      <c r="C8996" s="166">
        <v>45684</v>
      </c>
      <c r="D8996">
        <v>382.90940766829578</v>
      </c>
    </row>
    <row r="8997" spans="1:4" x14ac:dyDescent="0.35">
      <c r="A8997" s="165" t="s">
        <v>172</v>
      </c>
      <c r="B8997" s="165" t="s">
        <v>173</v>
      </c>
      <c r="C8997" s="166">
        <v>45715</v>
      </c>
      <c r="D8997">
        <v>368.34842526475552</v>
      </c>
    </row>
    <row r="8998" spans="1:4" x14ac:dyDescent="0.35">
      <c r="A8998" s="165" t="s">
        <v>172</v>
      </c>
      <c r="B8998" s="165" t="s">
        <v>173</v>
      </c>
      <c r="C8998" s="166">
        <v>45743</v>
      </c>
      <c r="D8998">
        <v>0</v>
      </c>
    </row>
    <row r="8999" spans="1:4" x14ac:dyDescent="0.35">
      <c r="A8999" s="165" t="s">
        <v>172</v>
      </c>
      <c r="B8999" s="165" t="s">
        <v>173</v>
      </c>
      <c r="C8999" s="166">
        <v>45774</v>
      </c>
      <c r="D8999">
        <v>430.46614495838986</v>
      </c>
    </row>
    <row r="9000" spans="1:4" x14ac:dyDescent="0.35">
      <c r="A9000" s="165" t="s">
        <v>172</v>
      </c>
      <c r="B9000" s="165" t="s">
        <v>173</v>
      </c>
      <c r="C9000" s="166">
        <v>45804</v>
      </c>
      <c r="D9000">
        <v>411.79017626088654</v>
      </c>
    </row>
    <row r="9001" spans="1:4" x14ac:dyDescent="0.35">
      <c r="A9001" s="165" t="s">
        <v>172</v>
      </c>
      <c r="B9001" s="165" t="s">
        <v>173</v>
      </c>
      <c r="C9001" s="166">
        <v>45835</v>
      </c>
      <c r="D9001">
        <v>0</v>
      </c>
    </row>
    <row r="9002" spans="1:4" x14ac:dyDescent="0.35">
      <c r="A9002" s="165" t="s">
        <v>172</v>
      </c>
      <c r="B9002" s="165" t="s">
        <v>173</v>
      </c>
      <c r="C9002" s="166">
        <v>45865</v>
      </c>
      <c r="D9002">
        <v>567.80787068176699</v>
      </c>
    </row>
    <row r="9003" spans="1:4" x14ac:dyDescent="0.35">
      <c r="A9003" s="165" t="s">
        <v>172</v>
      </c>
      <c r="B9003" s="165" t="s">
        <v>173</v>
      </c>
      <c r="C9003" s="166">
        <v>45896</v>
      </c>
      <c r="D9003">
        <v>0</v>
      </c>
    </row>
    <row r="9004" spans="1:4" x14ac:dyDescent="0.35">
      <c r="A9004" s="165" t="s">
        <v>172</v>
      </c>
      <c r="B9004" s="165" t="s">
        <v>173</v>
      </c>
      <c r="C9004" s="166">
        <v>45927</v>
      </c>
      <c r="D9004">
        <v>351.60062627109107</v>
      </c>
    </row>
    <row r="9005" spans="1:4" x14ac:dyDescent="0.35">
      <c r="A9005" s="165" t="s">
        <v>172</v>
      </c>
      <c r="B9005" s="165" t="s">
        <v>173</v>
      </c>
      <c r="C9005" s="166">
        <v>45957</v>
      </c>
      <c r="D9005">
        <v>597.20709421594472</v>
      </c>
    </row>
    <row r="9006" spans="1:4" x14ac:dyDescent="0.35">
      <c r="A9006" s="165" t="s">
        <v>172</v>
      </c>
      <c r="B9006" s="165" t="s">
        <v>173</v>
      </c>
      <c r="C9006" s="166">
        <v>45988</v>
      </c>
      <c r="D9006">
        <v>0</v>
      </c>
    </row>
    <row r="9007" spans="1:4" x14ac:dyDescent="0.35">
      <c r="A9007" s="165" t="s">
        <v>172</v>
      </c>
      <c r="B9007" s="165" t="s">
        <v>173</v>
      </c>
      <c r="C9007" s="166">
        <v>46018</v>
      </c>
      <c r="D9007">
        <v>673.62018624905829</v>
      </c>
    </row>
    <row r="9008" spans="1:4" x14ac:dyDescent="0.35">
      <c r="A9008" s="165" t="s">
        <v>575</v>
      </c>
      <c r="B9008" s="165" t="s">
        <v>174</v>
      </c>
      <c r="C9008" s="166">
        <v>45676</v>
      </c>
      <c r="D9008">
        <v>0</v>
      </c>
    </row>
    <row r="9009" spans="1:4" x14ac:dyDescent="0.35">
      <c r="A9009" s="165" t="s">
        <v>575</v>
      </c>
      <c r="B9009" s="165" t="s">
        <v>174</v>
      </c>
      <c r="C9009" s="166">
        <v>45707</v>
      </c>
      <c r="D9009">
        <v>0</v>
      </c>
    </row>
    <row r="9010" spans="1:4" x14ac:dyDescent="0.35">
      <c r="A9010" s="165" t="s">
        <v>575</v>
      </c>
      <c r="B9010" s="165" t="s">
        <v>174</v>
      </c>
      <c r="C9010" s="166">
        <v>45735</v>
      </c>
      <c r="D9010">
        <v>0</v>
      </c>
    </row>
    <row r="9011" spans="1:4" x14ac:dyDescent="0.35">
      <c r="A9011" s="165" t="s">
        <v>575</v>
      </c>
      <c r="B9011" s="165" t="s">
        <v>174</v>
      </c>
      <c r="C9011" s="166">
        <v>45766</v>
      </c>
      <c r="D9011">
        <v>0</v>
      </c>
    </row>
    <row r="9012" spans="1:4" x14ac:dyDescent="0.35">
      <c r="A9012" s="165" t="s">
        <v>575</v>
      </c>
      <c r="B9012" s="165" t="s">
        <v>174</v>
      </c>
      <c r="C9012" s="166">
        <v>45796</v>
      </c>
      <c r="D9012">
        <v>0</v>
      </c>
    </row>
    <row r="9013" spans="1:4" x14ac:dyDescent="0.35">
      <c r="A9013" s="165" t="s">
        <v>575</v>
      </c>
      <c r="B9013" s="165" t="s">
        <v>174</v>
      </c>
      <c r="C9013" s="166">
        <v>45827</v>
      </c>
      <c r="D9013">
        <v>0</v>
      </c>
    </row>
    <row r="9014" spans="1:4" x14ac:dyDescent="0.35">
      <c r="A9014" s="165" t="s">
        <v>575</v>
      </c>
      <c r="B9014" s="165" t="s">
        <v>174</v>
      </c>
      <c r="C9014" s="166">
        <v>45857</v>
      </c>
      <c r="D9014">
        <v>0</v>
      </c>
    </row>
    <row r="9015" spans="1:4" x14ac:dyDescent="0.35">
      <c r="A9015" s="165" t="s">
        <v>575</v>
      </c>
      <c r="B9015" s="165" t="s">
        <v>174</v>
      </c>
      <c r="C9015" s="166">
        <v>45888</v>
      </c>
      <c r="D9015">
        <v>0</v>
      </c>
    </row>
    <row r="9016" spans="1:4" x14ac:dyDescent="0.35">
      <c r="A9016" s="165" t="s">
        <v>575</v>
      </c>
      <c r="B9016" s="165" t="s">
        <v>174</v>
      </c>
      <c r="C9016" s="166">
        <v>45919</v>
      </c>
      <c r="D9016">
        <v>0</v>
      </c>
    </row>
    <row r="9017" spans="1:4" x14ac:dyDescent="0.35">
      <c r="A9017" s="165" t="s">
        <v>575</v>
      </c>
      <c r="B9017" s="165" t="s">
        <v>174</v>
      </c>
      <c r="C9017" s="166">
        <v>45949</v>
      </c>
      <c r="D9017">
        <v>0</v>
      </c>
    </row>
    <row r="9018" spans="1:4" x14ac:dyDescent="0.35">
      <c r="A9018" s="165" t="s">
        <v>575</v>
      </c>
      <c r="B9018" s="165" t="s">
        <v>174</v>
      </c>
      <c r="C9018" s="166">
        <v>45980</v>
      </c>
      <c r="D9018">
        <v>0</v>
      </c>
    </row>
    <row r="9019" spans="1:4" x14ac:dyDescent="0.35">
      <c r="A9019" s="165" t="s">
        <v>575</v>
      </c>
      <c r="B9019" s="165" t="s">
        <v>174</v>
      </c>
      <c r="C9019" s="166">
        <v>46010</v>
      </c>
      <c r="D9019">
        <v>0</v>
      </c>
    </row>
    <row r="9020" spans="1:4" x14ac:dyDescent="0.35">
      <c r="A9020" s="165" t="s">
        <v>575</v>
      </c>
      <c r="B9020" s="165" t="s">
        <v>174</v>
      </c>
      <c r="C9020" s="166">
        <v>45677</v>
      </c>
      <c r="D9020">
        <v>0</v>
      </c>
    </row>
    <row r="9021" spans="1:4" x14ac:dyDescent="0.35">
      <c r="A9021" s="165" t="s">
        <v>575</v>
      </c>
      <c r="B9021" s="165" t="s">
        <v>174</v>
      </c>
      <c r="C9021" s="166">
        <v>45708</v>
      </c>
      <c r="D9021">
        <v>0</v>
      </c>
    </row>
    <row r="9022" spans="1:4" x14ac:dyDescent="0.35">
      <c r="A9022" s="165" t="s">
        <v>575</v>
      </c>
      <c r="B9022" s="165" t="s">
        <v>174</v>
      </c>
      <c r="C9022" s="166">
        <v>45736</v>
      </c>
      <c r="D9022">
        <v>0</v>
      </c>
    </row>
    <row r="9023" spans="1:4" x14ac:dyDescent="0.35">
      <c r="A9023" s="165" t="s">
        <v>575</v>
      </c>
      <c r="B9023" s="165" t="s">
        <v>174</v>
      </c>
      <c r="C9023" s="166">
        <v>45767</v>
      </c>
      <c r="D9023">
        <v>0</v>
      </c>
    </row>
    <row r="9024" spans="1:4" x14ac:dyDescent="0.35">
      <c r="A9024" s="165" t="s">
        <v>575</v>
      </c>
      <c r="B9024" s="165" t="s">
        <v>174</v>
      </c>
      <c r="C9024" s="166">
        <v>45797</v>
      </c>
      <c r="D9024">
        <v>0</v>
      </c>
    </row>
    <row r="9025" spans="1:4" x14ac:dyDescent="0.35">
      <c r="A9025" s="165" t="s">
        <v>575</v>
      </c>
      <c r="B9025" s="165" t="s">
        <v>174</v>
      </c>
      <c r="C9025" s="166">
        <v>45828</v>
      </c>
      <c r="D9025">
        <v>0</v>
      </c>
    </row>
    <row r="9026" spans="1:4" x14ac:dyDescent="0.35">
      <c r="A9026" s="165" t="s">
        <v>575</v>
      </c>
      <c r="B9026" s="165" t="s">
        <v>174</v>
      </c>
      <c r="C9026" s="166">
        <v>45858</v>
      </c>
      <c r="D9026">
        <v>0</v>
      </c>
    </row>
    <row r="9027" spans="1:4" x14ac:dyDescent="0.35">
      <c r="A9027" s="165" t="s">
        <v>575</v>
      </c>
      <c r="B9027" s="165" t="s">
        <v>174</v>
      </c>
      <c r="C9027" s="166">
        <v>45889</v>
      </c>
      <c r="D9027">
        <v>0</v>
      </c>
    </row>
    <row r="9028" spans="1:4" x14ac:dyDescent="0.35">
      <c r="A9028" s="165" t="s">
        <v>575</v>
      </c>
      <c r="B9028" s="165" t="s">
        <v>174</v>
      </c>
      <c r="C9028" s="166">
        <v>45920</v>
      </c>
      <c r="D9028">
        <v>0</v>
      </c>
    </row>
    <row r="9029" spans="1:4" x14ac:dyDescent="0.35">
      <c r="A9029" s="165" t="s">
        <v>575</v>
      </c>
      <c r="B9029" s="165" t="s">
        <v>174</v>
      </c>
      <c r="C9029" s="166">
        <v>45950</v>
      </c>
      <c r="D9029">
        <v>0</v>
      </c>
    </row>
    <row r="9030" spans="1:4" x14ac:dyDescent="0.35">
      <c r="A9030" s="165" t="s">
        <v>575</v>
      </c>
      <c r="B9030" s="165" t="s">
        <v>174</v>
      </c>
      <c r="C9030" s="166">
        <v>45981</v>
      </c>
      <c r="D9030">
        <v>0</v>
      </c>
    </row>
    <row r="9031" spans="1:4" x14ac:dyDescent="0.35">
      <c r="A9031" s="165" t="s">
        <v>575</v>
      </c>
      <c r="B9031" s="165" t="s">
        <v>174</v>
      </c>
      <c r="C9031" s="166">
        <v>46011</v>
      </c>
      <c r="D9031">
        <v>0</v>
      </c>
    </row>
    <row r="9032" spans="1:4" x14ac:dyDescent="0.35">
      <c r="A9032" s="165" t="s">
        <v>575</v>
      </c>
      <c r="B9032" s="165" t="s">
        <v>174</v>
      </c>
      <c r="C9032" s="166">
        <v>45678</v>
      </c>
      <c r="D9032">
        <v>0</v>
      </c>
    </row>
    <row r="9033" spans="1:4" x14ac:dyDescent="0.35">
      <c r="A9033" s="165" t="s">
        <v>575</v>
      </c>
      <c r="B9033" s="165" t="s">
        <v>174</v>
      </c>
      <c r="C9033" s="166">
        <v>45709</v>
      </c>
      <c r="D9033">
        <v>0</v>
      </c>
    </row>
    <row r="9034" spans="1:4" x14ac:dyDescent="0.35">
      <c r="A9034" s="165" t="s">
        <v>575</v>
      </c>
      <c r="B9034" s="165" t="s">
        <v>174</v>
      </c>
      <c r="C9034" s="166">
        <v>45737</v>
      </c>
      <c r="D9034">
        <v>0</v>
      </c>
    </row>
    <row r="9035" spans="1:4" x14ac:dyDescent="0.35">
      <c r="A9035" s="165" t="s">
        <v>575</v>
      </c>
      <c r="B9035" s="165" t="s">
        <v>174</v>
      </c>
      <c r="C9035" s="166">
        <v>45768</v>
      </c>
      <c r="D9035">
        <v>0</v>
      </c>
    </row>
    <row r="9036" spans="1:4" x14ac:dyDescent="0.35">
      <c r="A9036" s="165" t="s">
        <v>575</v>
      </c>
      <c r="B9036" s="165" t="s">
        <v>174</v>
      </c>
      <c r="C9036" s="166">
        <v>45798</v>
      </c>
      <c r="D9036">
        <v>0</v>
      </c>
    </row>
    <row r="9037" spans="1:4" x14ac:dyDescent="0.35">
      <c r="A9037" s="165" t="s">
        <v>575</v>
      </c>
      <c r="B9037" s="165" t="s">
        <v>174</v>
      </c>
      <c r="C9037" s="166">
        <v>45829</v>
      </c>
      <c r="D9037">
        <v>0</v>
      </c>
    </row>
    <row r="9038" spans="1:4" x14ac:dyDescent="0.35">
      <c r="A9038" s="165" t="s">
        <v>575</v>
      </c>
      <c r="B9038" s="165" t="s">
        <v>174</v>
      </c>
      <c r="C9038" s="166">
        <v>45859</v>
      </c>
      <c r="D9038">
        <v>0</v>
      </c>
    </row>
    <row r="9039" spans="1:4" x14ac:dyDescent="0.35">
      <c r="A9039" s="165" t="s">
        <v>575</v>
      </c>
      <c r="B9039" s="165" t="s">
        <v>174</v>
      </c>
      <c r="C9039" s="166">
        <v>45890</v>
      </c>
      <c r="D9039">
        <v>0</v>
      </c>
    </row>
    <row r="9040" spans="1:4" x14ac:dyDescent="0.35">
      <c r="A9040" s="165" t="s">
        <v>575</v>
      </c>
      <c r="B9040" s="165" t="s">
        <v>174</v>
      </c>
      <c r="C9040" s="166">
        <v>45921</v>
      </c>
      <c r="D9040">
        <v>0</v>
      </c>
    </row>
    <row r="9041" spans="1:4" x14ac:dyDescent="0.35">
      <c r="A9041" s="165" t="s">
        <v>575</v>
      </c>
      <c r="B9041" s="165" t="s">
        <v>174</v>
      </c>
      <c r="C9041" s="166">
        <v>45951</v>
      </c>
      <c r="D9041">
        <v>0</v>
      </c>
    </row>
    <row r="9042" spans="1:4" x14ac:dyDescent="0.35">
      <c r="A9042" s="165" t="s">
        <v>575</v>
      </c>
      <c r="B9042" s="165" t="s">
        <v>174</v>
      </c>
      <c r="C9042" s="166">
        <v>45991</v>
      </c>
      <c r="D9042">
        <v>0</v>
      </c>
    </row>
    <row r="9043" spans="1:4" x14ac:dyDescent="0.35">
      <c r="A9043" s="165" t="s">
        <v>575</v>
      </c>
      <c r="B9043" s="165" t="s">
        <v>174</v>
      </c>
      <c r="C9043" s="166">
        <v>46022</v>
      </c>
      <c r="D9043">
        <v>0</v>
      </c>
    </row>
    <row r="9044" spans="1:4" x14ac:dyDescent="0.35">
      <c r="A9044" s="165" t="s">
        <v>575</v>
      </c>
      <c r="B9044" s="165" t="s">
        <v>174</v>
      </c>
      <c r="C9044" s="166">
        <v>45679</v>
      </c>
      <c r="D9044">
        <v>0</v>
      </c>
    </row>
    <row r="9045" spans="1:4" x14ac:dyDescent="0.35">
      <c r="A9045" s="165" t="s">
        <v>575</v>
      </c>
      <c r="B9045" s="165" t="s">
        <v>174</v>
      </c>
      <c r="C9045" s="166">
        <v>45710</v>
      </c>
      <c r="D9045">
        <v>0</v>
      </c>
    </row>
    <row r="9046" spans="1:4" x14ac:dyDescent="0.35">
      <c r="A9046" s="165" t="s">
        <v>575</v>
      </c>
      <c r="B9046" s="165" t="s">
        <v>174</v>
      </c>
      <c r="C9046" s="166">
        <v>45738</v>
      </c>
      <c r="D9046">
        <v>0</v>
      </c>
    </row>
    <row r="9047" spans="1:4" x14ac:dyDescent="0.35">
      <c r="A9047" s="165" t="s">
        <v>575</v>
      </c>
      <c r="B9047" s="165" t="s">
        <v>174</v>
      </c>
      <c r="C9047" s="166">
        <v>45769</v>
      </c>
      <c r="D9047">
        <v>0</v>
      </c>
    </row>
    <row r="9048" spans="1:4" x14ac:dyDescent="0.35">
      <c r="A9048" s="165" t="s">
        <v>575</v>
      </c>
      <c r="B9048" s="165" t="s">
        <v>174</v>
      </c>
      <c r="C9048" s="166">
        <v>45799</v>
      </c>
      <c r="D9048">
        <v>0</v>
      </c>
    </row>
    <row r="9049" spans="1:4" x14ac:dyDescent="0.35">
      <c r="A9049" s="165" t="s">
        <v>575</v>
      </c>
      <c r="B9049" s="165" t="s">
        <v>174</v>
      </c>
      <c r="C9049" s="166">
        <v>45830</v>
      </c>
      <c r="D9049">
        <v>0</v>
      </c>
    </row>
    <row r="9050" spans="1:4" x14ac:dyDescent="0.35">
      <c r="A9050" s="165" t="s">
        <v>575</v>
      </c>
      <c r="B9050" s="165" t="s">
        <v>174</v>
      </c>
      <c r="C9050" s="166">
        <v>45860</v>
      </c>
      <c r="D9050">
        <v>0</v>
      </c>
    </row>
    <row r="9051" spans="1:4" x14ac:dyDescent="0.35">
      <c r="A9051" s="165" t="s">
        <v>575</v>
      </c>
      <c r="B9051" s="165" t="s">
        <v>174</v>
      </c>
      <c r="C9051" s="166">
        <v>45891</v>
      </c>
      <c r="D9051">
        <v>0</v>
      </c>
    </row>
    <row r="9052" spans="1:4" x14ac:dyDescent="0.35">
      <c r="A9052" s="165" t="s">
        <v>575</v>
      </c>
      <c r="B9052" s="165" t="s">
        <v>174</v>
      </c>
      <c r="C9052" s="166">
        <v>45922</v>
      </c>
      <c r="D9052">
        <v>0</v>
      </c>
    </row>
    <row r="9053" spans="1:4" x14ac:dyDescent="0.35">
      <c r="A9053" s="165" t="s">
        <v>575</v>
      </c>
      <c r="B9053" s="165" t="s">
        <v>174</v>
      </c>
      <c r="C9053" s="166">
        <v>45952</v>
      </c>
      <c r="D9053">
        <v>0</v>
      </c>
    </row>
    <row r="9054" spans="1:4" x14ac:dyDescent="0.35">
      <c r="A9054" s="165" t="s">
        <v>575</v>
      </c>
      <c r="B9054" s="165" t="s">
        <v>174</v>
      </c>
      <c r="C9054" s="166">
        <v>45983</v>
      </c>
      <c r="D9054">
        <v>0</v>
      </c>
    </row>
    <row r="9055" spans="1:4" x14ac:dyDescent="0.35">
      <c r="A9055" s="165" t="s">
        <v>575</v>
      </c>
      <c r="B9055" s="165" t="s">
        <v>174</v>
      </c>
      <c r="C9055" s="166">
        <v>46013</v>
      </c>
      <c r="D9055">
        <v>0</v>
      </c>
    </row>
    <row r="9056" spans="1:4" x14ac:dyDescent="0.35">
      <c r="A9056" s="165" t="s">
        <v>575</v>
      </c>
      <c r="B9056" s="165" t="s">
        <v>174</v>
      </c>
      <c r="C9056" s="166">
        <v>45680</v>
      </c>
      <c r="D9056">
        <v>0</v>
      </c>
    </row>
    <row r="9057" spans="1:4" x14ac:dyDescent="0.35">
      <c r="A9057" s="165" t="s">
        <v>575</v>
      </c>
      <c r="B9057" s="165" t="s">
        <v>174</v>
      </c>
      <c r="C9057" s="166">
        <v>45711</v>
      </c>
      <c r="D9057">
        <v>0</v>
      </c>
    </row>
    <row r="9058" spans="1:4" x14ac:dyDescent="0.35">
      <c r="A9058" s="165" t="s">
        <v>575</v>
      </c>
      <c r="B9058" s="165" t="s">
        <v>174</v>
      </c>
      <c r="C9058" s="166">
        <v>45739</v>
      </c>
      <c r="D9058">
        <v>0</v>
      </c>
    </row>
    <row r="9059" spans="1:4" x14ac:dyDescent="0.35">
      <c r="A9059" s="165" t="s">
        <v>575</v>
      </c>
      <c r="B9059" s="165" t="s">
        <v>174</v>
      </c>
      <c r="C9059" s="166">
        <v>45770</v>
      </c>
      <c r="D9059">
        <v>0</v>
      </c>
    </row>
    <row r="9060" spans="1:4" x14ac:dyDescent="0.35">
      <c r="A9060" s="165" t="s">
        <v>575</v>
      </c>
      <c r="B9060" s="165" t="s">
        <v>174</v>
      </c>
      <c r="C9060" s="166">
        <v>45800</v>
      </c>
      <c r="D9060">
        <v>0</v>
      </c>
    </row>
    <row r="9061" spans="1:4" x14ac:dyDescent="0.35">
      <c r="A9061" s="165" t="s">
        <v>575</v>
      </c>
      <c r="B9061" s="165" t="s">
        <v>174</v>
      </c>
      <c r="C9061" s="166">
        <v>45831</v>
      </c>
      <c r="D9061">
        <v>0</v>
      </c>
    </row>
    <row r="9062" spans="1:4" x14ac:dyDescent="0.35">
      <c r="A9062" s="165" t="s">
        <v>575</v>
      </c>
      <c r="B9062" s="165" t="s">
        <v>174</v>
      </c>
      <c r="C9062" s="166">
        <v>45861</v>
      </c>
      <c r="D9062">
        <v>0</v>
      </c>
    </row>
    <row r="9063" spans="1:4" x14ac:dyDescent="0.35">
      <c r="A9063" s="165" t="s">
        <v>575</v>
      </c>
      <c r="B9063" s="165" t="s">
        <v>174</v>
      </c>
      <c r="C9063" s="166">
        <v>45892</v>
      </c>
      <c r="D9063">
        <v>0</v>
      </c>
    </row>
    <row r="9064" spans="1:4" x14ac:dyDescent="0.35">
      <c r="A9064" s="165" t="s">
        <v>575</v>
      </c>
      <c r="B9064" s="165" t="s">
        <v>174</v>
      </c>
      <c r="C9064" s="166">
        <v>45923</v>
      </c>
      <c r="D9064">
        <v>0</v>
      </c>
    </row>
    <row r="9065" spans="1:4" x14ac:dyDescent="0.35">
      <c r="A9065" s="165" t="s">
        <v>575</v>
      </c>
      <c r="B9065" s="165" t="s">
        <v>174</v>
      </c>
      <c r="C9065" s="166">
        <v>45953</v>
      </c>
      <c r="D9065">
        <v>0</v>
      </c>
    </row>
    <row r="9066" spans="1:4" x14ac:dyDescent="0.35">
      <c r="A9066" s="165" t="s">
        <v>575</v>
      </c>
      <c r="B9066" s="165" t="s">
        <v>174</v>
      </c>
      <c r="C9066" s="166">
        <v>45984</v>
      </c>
      <c r="D9066">
        <v>0</v>
      </c>
    </row>
    <row r="9067" spans="1:4" x14ac:dyDescent="0.35">
      <c r="A9067" s="165" t="s">
        <v>575</v>
      </c>
      <c r="B9067" s="165" t="s">
        <v>174</v>
      </c>
      <c r="C9067" s="166">
        <v>46014</v>
      </c>
      <c r="D9067">
        <v>0</v>
      </c>
    </row>
    <row r="9068" spans="1:4" x14ac:dyDescent="0.35">
      <c r="A9068" s="165" t="s">
        <v>575</v>
      </c>
      <c r="B9068" s="165" t="s">
        <v>174</v>
      </c>
      <c r="C9068" s="166">
        <v>45681</v>
      </c>
      <c r="D9068">
        <v>0</v>
      </c>
    </row>
    <row r="9069" spans="1:4" x14ac:dyDescent="0.35">
      <c r="A9069" s="165" t="s">
        <v>575</v>
      </c>
      <c r="B9069" s="165" t="s">
        <v>174</v>
      </c>
      <c r="C9069" s="166">
        <v>45712</v>
      </c>
      <c r="D9069">
        <v>0</v>
      </c>
    </row>
    <row r="9070" spans="1:4" x14ac:dyDescent="0.35">
      <c r="A9070" s="165" t="s">
        <v>575</v>
      </c>
      <c r="B9070" s="165" t="s">
        <v>174</v>
      </c>
      <c r="C9070" s="166">
        <v>45740</v>
      </c>
      <c r="D9070">
        <v>0</v>
      </c>
    </row>
    <row r="9071" spans="1:4" x14ac:dyDescent="0.35">
      <c r="A9071" s="165" t="s">
        <v>575</v>
      </c>
      <c r="B9071" s="165" t="s">
        <v>174</v>
      </c>
      <c r="C9071" s="166">
        <v>45771</v>
      </c>
      <c r="D9071">
        <v>0</v>
      </c>
    </row>
    <row r="9072" spans="1:4" x14ac:dyDescent="0.35">
      <c r="A9072" s="165" t="s">
        <v>575</v>
      </c>
      <c r="B9072" s="165" t="s">
        <v>174</v>
      </c>
      <c r="C9072" s="166">
        <v>45801</v>
      </c>
      <c r="D9072">
        <v>0</v>
      </c>
    </row>
    <row r="9073" spans="1:4" x14ac:dyDescent="0.35">
      <c r="A9073" s="165" t="s">
        <v>575</v>
      </c>
      <c r="B9073" s="165" t="s">
        <v>174</v>
      </c>
      <c r="C9073" s="166">
        <v>45832</v>
      </c>
      <c r="D9073">
        <v>0</v>
      </c>
    </row>
    <row r="9074" spans="1:4" x14ac:dyDescent="0.35">
      <c r="A9074" s="165" t="s">
        <v>575</v>
      </c>
      <c r="B9074" s="165" t="s">
        <v>174</v>
      </c>
      <c r="C9074" s="166">
        <v>45862</v>
      </c>
      <c r="D9074">
        <v>0</v>
      </c>
    </row>
    <row r="9075" spans="1:4" x14ac:dyDescent="0.35">
      <c r="A9075" s="165" t="s">
        <v>575</v>
      </c>
      <c r="B9075" s="165" t="s">
        <v>174</v>
      </c>
      <c r="C9075" s="166">
        <v>45893</v>
      </c>
      <c r="D9075">
        <v>0</v>
      </c>
    </row>
    <row r="9076" spans="1:4" x14ac:dyDescent="0.35">
      <c r="A9076" s="165" t="s">
        <v>575</v>
      </c>
      <c r="B9076" s="165" t="s">
        <v>174</v>
      </c>
      <c r="C9076" s="166">
        <v>45924</v>
      </c>
      <c r="D9076">
        <v>0</v>
      </c>
    </row>
    <row r="9077" spans="1:4" x14ac:dyDescent="0.35">
      <c r="A9077" s="165" t="s">
        <v>575</v>
      </c>
      <c r="B9077" s="165" t="s">
        <v>174</v>
      </c>
      <c r="C9077" s="166">
        <v>45954</v>
      </c>
      <c r="D9077">
        <v>0</v>
      </c>
    </row>
    <row r="9078" spans="1:4" x14ac:dyDescent="0.35">
      <c r="A9078" s="165" t="s">
        <v>575</v>
      </c>
      <c r="B9078" s="165" t="s">
        <v>174</v>
      </c>
      <c r="C9078" s="166">
        <v>45985</v>
      </c>
      <c r="D9078">
        <v>0</v>
      </c>
    </row>
    <row r="9079" spans="1:4" x14ac:dyDescent="0.35">
      <c r="A9079" s="165" t="s">
        <v>575</v>
      </c>
      <c r="B9079" s="165" t="s">
        <v>174</v>
      </c>
      <c r="C9079" s="166">
        <v>46015</v>
      </c>
      <c r="D9079">
        <v>0</v>
      </c>
    </row>
    <row r="9080" spans="1:4" x14ac:dyDescent="0.35">
      <c r="A9080" s="165" t="s">
        <v>575</v>
      </c>
      <c r="B9080" s="165" t="s">
        <v>174</v>
      </c>
      <c r="C9080" s="166">
        <v>45682</v>
      </c>
      <c r="D9080">
        <v>0</v>
      </c>
    </row>
    <row r="9081" spans="1:4" x14ac:dyDescent="0.35">
      <c r="A9081" s="165" t="s">
        <v>575</v>
      </c>
      <c r="B9081" s="165" t="s">
        <v>174</v>
      </c>
      <c r="C9081" s="166">
        <v>45713</v>
      </c>
      <c r="D9081">
        <v>0</v>
      </c>
    </row>
    <row r="9082" spans="1:4" x14ac:dyDescent="0.35">
      <c r="A9082" s="165" t="s">
        <v>575</v>
      </c>
      <c r="B9082" s="165" t="s">
        <v>174</v>
      </c>
      <c r="C9082" s="166">
        <v>45741</v>
      </c>
      <c r="D9082">
        <v>0</v>
      </c>
    </row>
    <row r="9083" spans="1:4" x14ac:dyDescent="0.35">
      <c r="A9083" s="165" t="s">
        <v>575</v>
      </c>
      <c r="B9083" s="165" t="s">
        <v>174</v>
      </c>
      <c r="C9083" s="166">
        <v>45772</v>
      </c>
      <c r="D9083">
        <v>0</v>
      </c>
    </row>
    <row r="9084" spans="1:4" x14ac:dyDescent="0.35">
      <c r="A9084" s="165" t="s">
        <v>575</v>
      </c>
      <c r="B9084" s="165" t="s">
        <v>174</v>
      </c>
      <c r="C9084" s="166">
        <v>45802</v>
      </c>
      <c r="D9084">
        <v>0</v>
      </c>
    </row>
    <row r="9085" spans="1:4" x14ac:dyDescent="0.35">
      <c r="A9085" s="165" t="s">
        <v>575</v>
      </c>
      <c r="B9085" s="165" t="s">
        <v>174</v>
      </c>
      <c r="C9085" s="166">
        <v>45833</v>
      </c>
      <c r="D9085">
        <v>0</v>
      </c>
    </row>
    <row r="9086" spans="1:4" x14ac:dyDescent="0.35">
      <c r="A9086" s="165" t="s">
        <v>575</v>
      </c>
      <c r="B9086" s="165" t="s">
        <v>174</v>
      </c>
      <c r="C9086" s="166">
        <v>45863</v>
      </c>
      <c r="D9086">
        <v>0</v>
      </c>
    </row>
    <row r="9087" spans="1:4" x14ac:dyDescent="0.35">
      <c r="A9087" s="165" t="s">
        <v>575</v>
      </c>
      <c r="B9087" s="165" t="s">
        <v>174</v>
      </c>
      <c r="C9087" s="166">
        <v>45894</v>
      </c>
      <c r="D9087">
        <v>0</v>
      </c>
    </row>
    <row r="9088" spans="1:4" x14ac:dyDescent="0.35">
      <c r="A9088" s="165" t="s">
        <v>575</v>
      </c>
      <c r="B9088" s="165" t="s">
        <v>174</v>
      </c>
      <c r="C9088" s="166">
        <v>45925</v>
      </c>
      <c r="D9088">
        <v>0</v>
      </c>
    </row>
    <row r="9089" spans="1:4" x14ac:dyDescent="0.35">
      <c r="A9089" s="165" t="s">
        <v>575</v>
      </c>
      <c r="B9089" s="165" t="s">
        <v>174</v>
      </c>
      <c r="C9089" s="166">
        <v>45955</v>
      </c>
      <c r="D9089">
        <v>0</v>
      </c>
    </row>
    <row r="9090" spans="1:4" x14ac:dyDescent="0.35">
      <c r="A9090" s="165" t="s">
        <v>575</v>
      </c>
      <c r="B9090" s="165" t="s">
        <v>174</v>
      </c>
      <c r="C9090" s="166">
        <v>45986</v>
      </c>
      <c r="D9090">
        <v>0</v>
      </c>
    </row>
    <row r="9091" spans="1:4" x14ac:dyDescent="0.35">
      <c r="A9091" s="165" t="s">
        <v>575</v>
      </c>
      <c r="B9091" s="165" t="s">
        <v>174</v>
      </c>
      <c r="C9091" s="166">
        <v>46016</v>
      </c>
      <c r="D9091">
        <v>0</v>
      </c>
    </row>
    <row r="9092" spans="1:4" x14ac:dyDescent="0.35">
      <c r="A9092" s="165" t="s">
        <v>575</v>
      </c>
      <c r="B9092" s="165" t="s">
        <v>174</v>
      </c>
      <c r="C9092" s="166">
        <v>45683</v>
      </c>
      <c r="D9092">
        <v>0</v>
      </c>
    </row>
    <row r="9093" spans="1:4" x14ac:dyDescent="0.35">
      <c r="A9093" s="165" t="s">
        <v>575</v>
      </c>
      <c r="B9093" s="165" t="s">
        <v>174</v>
      </c>
      <c r="C9093" s="166">
        <v>45714</v>
      </c>
      <c r="D9093">
        <v>0</v>
      </c>
    </row>
    <row r="9094" spans="1:4" x14ac:dyDescent="0.35">
      <c r="A9094" s="165" t="s">
        <v>575</v>
      </c>
      <c r="B9094" s="165" t="s">
        <v>174</v>
      </c>
      <c r="C9094" s="166">
        <v>45742</v>
      </c>
      <c r="D9094">
        <v>0</v>
      </c>
    </row>
    <row r="9095" spans="1:4" x14ac:dyDescent="0.35">
      <c r="A9095" s="165" t="s">
        <v>575</v>
      </c>
      <c r="B9095" s="165" t="s">
        <v>174</v>
      </c>
      <c r="C9095" s="166">
        <v>45773</v>
      </c>
      <c r="D9095">
        <v>0</v>
      </c>
    </row>
    <row r="9096" spans="1:4" x14ac:dyDescent="0.35">
      <c r="A9096" s="165" t="s">
        <v>575</v>
      </c>
      <c r="B9096" s="165" t="s">
        <v>174</v>
      </c>
      <c r="C9096" s="166">
        <v>45803</v>
      </c>
      <c r="D9096">
        <v>0</v>
      </c>
    </row>
    <row r="9097" spans="1:4" x14ac:dyDescent="0.35">
      <c r="A9097" s="165" t="s">
        <v>575</v>
      </c>
      <c r="B9097" s="165" t="s">
        <v>174</v>
      </c>
      <c r="C9097" s="166">
        <v>45834</v>
      </c>
      <c r="D9097">
        <v>0</v>
      </c>
    </row>
    <row r="9098" spans="1:4" x14ac:dyDescent="0.35">
      <c r="A9098" s="165" t="s">
        <v>575</v>
      </c>
      <c r="B9098" s="165" t="s">
        <v>174</v>
      </c>
      <c r="C9098" s="166">
        <v>45864</v>
      </c>
      <c r="D9098">
        <v>0</v>
      </c>
    </row>
    <row r="9099" spans="1:4" x14ac:dyDescent="0.35">
      <c r="A9099" s="165" t="s">
        <v>575</v>
      </c>
      <c r="B9099" s="165" t="s">
        <v>174</v>
      </c>
      <c r="C9099" s="166">
        <v>45895</v>
      </c>
      <c r="D9099">
        <v>0</v>
      </c>
    </row>
    <row r="9100" spans="1:4" x14ac:dyDescent="0.35">
      <c r="A9100" s="165" t="s">
        <v>575</v>
      </c>
      <c r="B9100" s="165" t="s">
        <v>174</v>
      </c>
      <c r="C9100" s="166">
        <v>45926</v>
      </c>
      <c r="D9100">
        <v>0</v>
      </c>
    </row>
    <row r="9101" spans="1:4" x14ac:dyDescent="0.35">
      <c r="A9101" s="165" t="s">
        <v>575</v>
      </c>
      <c r="B9101" s="165" t="s">
        <v>174</v>
      </c>
      <c r="C9101" s="166">
        <v>45956</v>
      </c>
      <c r="D9101">
        <v>0</v>
      </c>
    </row>
    <row r="9102" spans="1:4" x14ac:dyDescent="0.35">
      <c r="A9102" s="165" t="s">
        <v>575</v>
      </c>
      <c r="B9102" s="165" t="s">
        <v>174</v>
      </c>
      <c r="C9102" s="166">
        <v>45987</v>
      </c>
      <c r="D9102">
        <v>0</v>
      </c>
    </row>
    <row r="9103" spans="1:4" x14ac:dyDescent="0.35">
      <c r="A9103" s="165" t="s">
        <v>575</v>
      </c>
      <c r="B9103" s="165" t="s">
        <v>174</v>
      </c>
      <c r="C9103" s="166">
        <v>46017</v>
      </c>
      <c r="D9103">
        <v>0</v>
      </c>
    </row>
    <row r="9104" spans="1:4" x14ac:dyDescent="0.35">
      <c r="A9104" s="165" t="s">
        <v>575</v>
      </c>
      <c r="B9104" s="165" t="s">
        <v>174</v>
      </c>
      <c r="C9104" s="166">
        <v>45684</v>
      </c>
      <c r="D9104">
        <v>0</v>
      </c>
    </row>
    <row r="9105" spans="1:4" x14ac:dyDescent="0.35">
      <c r="A9105" s="165" t="s">
        <v>575</v>
      </c>
      <c r="B9105" s="165" t="s">
        <v>174</v>
      </c>
      <c r="C9105" s="166">
        <v>45715</v>
      </c>
      <c r="D9105">
        <v>0</v>
      </c>
    </row>
    <row r="9106" spans="1:4" x14ac:dyDescent="0.35">
      <c r="A9106" s="165" t="s">
        <v>575</v>
      </c>
      <c r="B9106" s="165" t="s">
        <v>174</v>
      </c>
      <c r="C9106" s="166">
        <v>45743</v>
      </c>
      <c r="D9106">
        <v>0</v>
      </c>
    </row>
    <row r="9107" spans="1:4" x14ac:dyDescent="0.35">
      <c r="A9107" s="165" t="s">
        <v>575</v>
      </c>
      <c r="B9107" s="165" t="s">
        <v>174</v>
      </c>
      <c r="C9107" s="166">
        <v>45774</v>
      </c>
      <c r="D9107">
        <v>0</v>
      </c>
    </row>
    <row r="9108" spans="1:4" x14ac:dyDescent="0.35">
      <c r="A9108" s="165" t="s">
        <v>575</v>
      </c>
      <c r="B9108" s="165" t="s">
        <v>174</v>
      </c>
      <c r="C9108" s="166">
        <v>45804</v>
      </c>
      <c r="D9108">
        <v>0</v>
      </c>
    </row>
    <row r="9109" spans="1:4" x14ac:dyDescent="0.35">
      <c r="A9109" s="165" t="s">
        <v>575</v>
      </c>
      <c r="B9109" s="165" t="s">
        <v>174</v>
      </c>
      <c r="C9109" s="166">
        <v>45835</v>
      </c>
      <c r="D9109">
        <v>0</v>
      </c>
    </row>
    <row r="9110" spans="1:4" x14ac:dyDescent="0.35">
      <c r="A9110" s="165" t="s">
        <v>575</v>
      </c>
      <c r="B9110" s="165" t="s">
        <v>174</v>
      </c>
      <c r="C9110" s="166">
        <v>45865</v>
      </c>
      <c r="D9110">
        <v>0</v>
      </c>
    </row>
    <row r="9111" spans="1:4" x14ac:dyDescent="0.35">
      <c r="A9111" s="165" t="s">
        <v>575</v>
      </c>
      <c r="B9111" s="165" t="s">
        <v>174</v>
      </c>
      <c r="C9111" s="166">
        <v>45896</v>
      </c>
      <c r="D9111">
        <v>0</v>
      </c>
    </row>
    <row r="9112" spans="1:4" x14ac:dyDescent="0.35">
      <c r="A9112" s="165" t="s">
        <v>575</v>
      </c>
      <c r="B9112" s="165" t="s">
        <v>174</v>
      </c>
      <c r="C9112" s="166">
        <v>45927</v>
      </c>
      <c r="D9112">
        <v>0</v>
      </c>
    </row>
    <row r="9113" spans="1:4" x14ac:dyDescent="0.35">
      <c r="A9113" s="165" t="s">
        <v>575</v>
      </c>
      <c r="B9113" s="165" t="s">
        <v>174</v>
      </c>
      <c r="C9113" s="166">
        <v>45957</v>
      </c>
      <c r="D9113">
        <v>0</v>
      </c>
    </row>
    <row r="9114" spans="1:4" x14ac:dyDescent="0.35">
      <c r="A9114" s="165" t="s">
        <v>575</v>
      </c>
      <c r="B9114" s="165" t="s">
        <v>174</v>
      </c>
      <c r="C9114" s="166">
        <v>45988</v>
      </c>
      <c r="D9114">
        <v>0</v>
      </c>
    </row>
    <row r="9115" spans="1:4" x14ac:dyDescent="0.35">
      <c r="A9115" s="165" t="s">
        <v>575</v>
      </c>
      <c r="B9115" s="165" t="s">
        <v>174</v>
      </c>
      <c r="C9115" s="166">
        <v>46018</v>
      </c>
      <c r="D9115">
        <v>0</v>
      </c>
    </row>
    <row r="9116" spans="1:4" x14ac:dyDescent="0.35">
      <c r="A9116" s="165" t="s">
        <v>175</v>
      </c>
      <c r="B9116" s="165" t="s">
        <v>176</v>
      </c>
      <c r="C9116" s="166">
        <v>45676</v>
      </c>
      <c r="D9116">
        <v>0</v>
      </c>
    </row>
    <row r="9117" spans="1:4" x14ac:dyDescent="0.35">
      <c r="A9117" s="165" t="s">
        <v>175</v>
      </c>
      <c r="B9117" s="165" t="s">
        <v>176</v>
      </c>
      <c r="C9117" s="166">
        <v>45707</v>
      </c>
      <c r="D9117">
        <v>0</v>
      </c>
    </row>
    <row r="9118" spans="1:4" x14ac:dyDescent="0.35">
      <c r="A9118" s="165" t="s">
        <v>175</v>
      </c>
      <c r="B9118" s="165" t="s">
        <v>176</v>
      </c>
      <c r="C9118" s="166">
        <v>45735</v>
      </c>
      <c r="D9118">
        <v>0</v>
      </c>
    </row>
    <row r="9119" spans="1:4" x14ac:dyDescent="0.35">
      <c r="A9119" s="165" t="s">
        <v>175</v>
      </c>
      <c r="B9119" s="165" t="s">
        <v>176</v>
      </c>
      <c r="C9119" s="166">
        <v>45766</v>
      </c>
      <c r="D9119">
        <v>0</v>
      </c>
    </row>
    <row r="9120" spans="1:4" x14ac:dyDescent="0.35">
      <c r="A9120" s="165" t="s">
        <v>175</v>
      </c>
      <c r="B9120" s="165" t="s">
        <v>176</v>
      </c>
      <c r="C9120" s="166">
        <v>45796</v>
      </c>
      <c r="D9120">
        <v>0</v>
      </c>
    </row>
    <row r="9121" spans="1:4" x14ac:dyDescent="0.35">
      <c r="A9121" s="165" t="s">
        <v>175</v>
      </c>
      <c r="B9121" s="165" t="s">
        <v>176</v>
      </c>
      <c r="C9121" s="166">
        <v>45827</v>
      </c>
      <c r="D9121">
        <v>0</v>
      </c>
    </row>
    <row r="9122" spans="1:4" x14ac:dyDescent="0.35">
      <c r="A9122" s="165" t="s">
        <v>175</v>
      </c>
      <c r="B9122" s="165" t="s">
        <v>176</v>
      </c>
      <c r="C9122" s="166">
        <v>45857</v>
      </c>
      <c r="D9122">
        <v>0</v>
      </c>
    </row>
    <row r="9123" spans="1:4" x14ac:dyDescent="0.35">
      <c r="A9123" s="165" t="s">
        <v>175</v>
      </c>
      <c r="B9123" s="165" t="s">
        <v>176</v>
      </c>
      <c r="C9123" s="166">
        <v>45888</v>
      </c>
      <c r="D9123">
        <v>0</v>
      </c>
    </row>
    <row r="9124" spans="1:4" x14ac:dyDescent="0.35">
      <c r="A9124" s="165" t="s">
        <v>175</v>
      </c>
      <c r="B9124" s="165" t="s">
        <v>176</v>
      </c>
      <c r="C9124" s="166">
        <v>45919</v>
      </c>
      <c r="D9124">
        <v>0</v>
      </c>
    </row>
    <row r="9125" spans="1:4" x14ac:dyDescent="0.35">
      <c r="A9125" s="165" t="s">
        <v>175</v>
      </c>
      <c r="B9125" s="165" t="s">
        <v>176</v>
      </c>
      <c r="C9125" s="166">
        <v>45949</v>
      </c>
      <c r="D9125">
        <v>0</v>
      </c>
    </row>
    <row r="9126" spans="1:4" x14ac:dyDescent="0.35">
      <c r="A9126" s="165" t="s">
        <v>175</v>
      </c>
      <c r="B9126" s="165" t="s">
        <v>176</v>
      </c>
      <c r="C9126" s="166">
        <v>45980</v>
      </c>
      <c r="D9126">
        <v>0</v>
      </c>
    </row>
    <row r="9127" spans="1:4" x14ac:dyDescent="0.35">
      <c r="A9127" s="165" t="s">
        <v>175</v>
      </c>
      <c r="B9127" s="165" t="s">
        <v>176</v>
      </c>
      <c r="C9127" s="166">
        <v>46010</v>
      </c>
      <c r="D9127">
        <v>0</v>
      </c>
    </row>
    <row r="9128" spans="1:4" x14ac:dyDescent="0.35">
      <c r="A9128" s="165" t="s">
        <v>175</v>
      </c>
      <c r="B9128" s="165" t="s">
        <v>176</v>
      </c>
      <c r="C9128" s="166">
        <v>45677</v>
      </c>
      <c r="D9128">
        <v>0</v>
      </c>
    </row>
    <row r="9129" spans="1:4" x14ac:dyDescent="0.35">
      <c r="A9129" s="165" t="s">
        <v>175</v>
      </c>
      <c r="B9129" s="165" t="s">
        <v>176</v>
      </c>
      <c r="C9129" s="166">
        <v>45708</v>
      </c>
      <c r="D9129">
        <v>0</v>
      </c>
    </row>
    <row r="9130" spans="1:4" x14ac:dyDescent="0.35">
      <c r="A9130" s="165" t="s">
        <v>175</v>
      </c>
      <c r="B9130" s="165" t="s">
        <v>176</v>
      </c>
      <c r="C9130" s="166">
        <v>45736</v>
      </c>
      <c r="D9130">
        <v>0</v>
      </c>
    </row>
    <row r="9131" spans="1:4" x14ac:dyDescent="0.35">
      <c r="A9131" s="165" t="s">
        <v>175</v>
      </c>
      <c r="B9131" s="165" t="s">
        <v>176</v>
      </c>
      <c r="C9131" s="166">
        <v>45767</v>
      </c>
      <c r="D9131">
        <v>0</v>
      </c>
    </row>
    <row r="9132" spans="1:4" x14ac:dyDescent="0.35">
      <c r="A9132" s="165" t="s">
        <v>175</v>
      </c>
      <c r="B9132" s="165" t="s">
        <v>176</v>
      </c>
      <c r="C9132" s="166">
        <v>45797</v>
      </c>
      <c r="D9132">
        <v>0</v>
      </c>
    </row>
    <row r="9133" spans="1:4" x14ac:dyDescent="0.35">
      <c r="A9133" s="165" t="s">
        <v>175</v>
      </c>
      <c r="B9133" s="165" t="s">
        <v>176</v>
      </c>
      <c r="C9133" s="166">
        <v>45828</v>
      </c>
      <c r="D9133">
        <v>0</v>
      </c>
    </row>
    <row r="9134" spans="1:4" x14ac:dyDescent="0.35">
      <c r="A9134" s="165" t="s">
        <v>175</v>
      </c>
      <c r="B9134" s="165" t="s">
        <v>176</v>
      </c>
      <c r="C9134" s="166">
        <v>45858</v>
      </c>
      <c r="D9134">
        <v>0</v>
      </c>
    </row>
    <row r="9135" spans="1:4" x14ac:dyDescent="0.35">
      <c r="A9135" s="165" t="s">
        <v>175</v>
      </c>
      <c r="B9135" s="165" t="s">
        <v>176</v>
      </c>
      <c r="C9135" s="166">
        <v>45889</v>
      </c>
      <c r="D9135">
        <v>0</v>
      </c>
    </row>
    <row r="9136" spans="1:4" x14ac:dyDescent="0.35">
      <c r="A9136" s="165" t="s">
        <v>175</v>
      </c>
      <c r="B9136" s="165" t="s">
        <v>176</v>
      </c>
      <c r="C9136" s="166">
        <v>45920</v>
      </c>
      <c r="D9136">
        <v>0</v>
      </c>
    </row>
    <row r="9137" spans="1:4" x14ac:dyDescent="0.35">
      <c r="A9137" s="165" t="s">
        <v>175</v>
      </c>
      <c r="B9137" s="165" t="s">
        <v>176</v>
      </c>
      <c r="C9137" s="166">
        <v>45950</v>
      </c>
      <c r="D9137">
        <v>0</v>
      </c>
    </row>
    <row r="9138" spans="1:4" x14ac:dyDescent="0.35">
      <c r="A9138" s="165" t="s">
        <v>175</v>
      </c>
      <c r="B9138" s="165" t="s">
        <v>176</v>
      </c>
      <c r="C9138" s="166">
        <v>45981</v>
      </c>
      <c r="D9138">
        <v>0</v>
      </c>
    </row>
    <row r="9139" spans="1:4" x14ac:dyDescent="0.35">
      <c r="A9139" s="165" t="s">
        <v>175</v>
      </c>
      <c r="B9139" s="165" t="s">
        <v>176</v>
      </c>
      <c r="C9139" s="166">
        <v>46011</v>
      </c>
      <c r="D9139">
        <v>0</v>
      </c>
    </row>
    <row r="9140" spans="1:4" x14ac:dyDescent="0.35">
      <c r="A9140" s="165" t="s">
        <v>175</v>
      </c>
      <c r="B9140" s="165" t="s">
        <v>176</v>
      </c>
      <c r="C9140" s="166">
        <v>45678</v>
      </c>
      <c r="D9140">
        <v>0</v>
      </c>
    </row>
    <row r="9141" spans="1:4" x14ac:dyDescent="0.35">
      <c r="A9141" s="165" t="s">
        <v>175</v>
      </c>
      <c r="B9141" s="165" t="s">
        <v>176</v>
      </c>
      <c r="C9141" s="166">
        <v>45709</v>
      </c>
      <c r="D9141">
        <v>0</v>
      </c>
    </row>
    <row r="9142" spans="1:4" x14ac:dyDescent="0.35">
      <c r="A9142" s="165" t="s">
        <v>175</v>
      </c>
      <c r="B9142" s="165" t="s">
        <v>176</v>
      </c>
      <c r="C9142" s="166">
        <v>45737</v>
      </c>
      <c r="D9142">
        <v>0</v>
      </c>
    </row>
    <row r="9143" spans="1:4" x14ac:dyDescent="0.35">
      <c r="A9143" s="165" t="s">
        <v>175</v>
      </c>
      <c r="B9143" s="165" t="s">
        <v>176</v>
      </c>
      <c r="C9143" s="166">
        <v>45768</v>
      </c>
      <c r="D9143">
        <v>0</v>
      </c>
    </row>
    <row r="9144" spans="1:4" x14ac:dyDescent="0.35">
      <c r="A9144" s="165" t="s">
        <v>175</v>
      </c>
      <c r="B9144" s="165" t="s">
        <v>176</v>
      </c>
      <c r="C9144" s="166">
        <v>45798</v>
      </c>
      <c r="D9144">
        <v>0</v>
      </c>
    </row>
    <row r="9145" spans="1:4" x14ac:dyDescent="0.35">
      <c r="A9145" s="165" t="s">
        <v>175</v>
      </c>
      <c r="B9145" s="165" t="s">
        <v>176</v>
      </c>
      <c r="C9145" s="166">
        <v>45829</v>
      </c>
      <c r="D9145">
        <v>0</v>
      </c>
    </row>
    <row r="9146" spans="1:4" x14ac:dyDescent="0.35">
      <c r="A9146" s="165" t="s">
        <v>175</v>
      </c>
      <c r="B9146" s="165" t="s">
        <v>176</v>
      </c>
      <c r="C9146" s="166">
        <v>45859</v>
      </c>
      <c r="D9146">
        <v>0</v>
      </c>
    </row>
    <row r="9147" spans="1:4" x14ac:dyDescent="0.35">
      <c r="A9147" s="165" t="s">
        <v>175</v>
      </c>
      <c r="B9147" s="165" t="s">
        <v>176</v>
      </c>
      <c r="C9147" s="166">
        <v>45890</v>
      </c>
      <c r="D9147">
        <v>0</v>
      </c>
    </row>
    <row r="9148" spans="1:4" x14ac:dyDescent="0.35">
      <c r="A9148" s="165" t="s">
        <v>175</v>
      </c>
      <c r="B9148" s="165" t="s">
        <v>176</v>
      </c>
      <c r="C9148" s="166">
        <v>45921</v>
      </c>
      <c r="D9148">
        <v>0</v>
      </c>
    </row>
    <row r="9149" spans="1:4" x14ac:dyDescent="0.35">
      <c r="A9149" s="165" t="s">
        <v>175</v>
      </c>
      <c r="B9149" s="165" t="s">
        <v>176</v>
      </c>
      <c r="C9149" s="166">
        <v>45951</v>
      </c>
      <c r="D9149">
        <v>0</v>
      </c>
    </row>
    <row r="9150" spans="1:4" x14ac:dyDescent="0.35">
      <c r="A9150" s="165" t="s">
        <v>175</v>
      </c>
      <c r="B9150" s="165" t="s">
        <v>176</v>
      </c>
      <c r="C9150" s="166">
        <v>45991</v>
      </c>
      <c r="D9150">
        <v>0</v>
      </c>
    </row>
    <row r="9151" spans="1:4" x14ac:dyDescent="0.35">
      <c r="A9151" s="165" t="s">
        <v>175</v>
      </c>
      <c r="B9151" s="165" t="s">
        <v>176</v>
      </c>
      <c r="C9151" s="166">
        <v>46022</v>
      </c>
      <c r="D9151">
        <v>0</v>
      </c>
    </row>
    <row r="9152" spans="1:4" x14ac:dyDescent="0.35">
      <c r="A9152" s="165" t="s">
        <v>175</v>
      </c>
      <c r="B9152" s="165" t="s">
        <v>176</v>
      </c>
      <c r="C9152" s="166">
        <v>45679</v>
      </c>
      <c r="D9152">
        <v>0</v>
      </c>
    </row>
    <row r="9153" spans="1:4" x14ac:dyDescent="0.35">
      <c r="A9153" s="165" t="s">
        <v>175</v>
      </c>
      <c r="B9153" s="165" t="s">
        <v>176</v>
      </c>
      <c r="C9153" s="166">
        <v>45710</v>
      </c>
      <c r="D9153">
        <v>0</v>
      </c>
    </row>
    <row r="9154" spans="1:4" x14ac:dyDescent="0.35">
      <c r="A9154" s="165" t="s">
        <v>175</v>
      </c>
      <c r="B9154" s="165" t="s">
        <v>176</v>
      </c>
      <c r="C9154" s="166">
        <v>45738</v>
      </c>
      <c r="D9154">
        <v>0</v>
      </c>
    </row>
    <row r="9155" spans="1:4" x14ac:dyDescent="0.35">
      <c r="A9155" s="165" t="s">
        <v>175</v>
      </c>
      <c r="B9155" s="165" t="s">
        <v>176</v>
      </c>
      <c r="C9155" s="166">
        <v>45769</v>
      </c>
      <c r="D9155">
        <v>0</v>
      </c>
    </row>
    <row r="9156" spans="1:4" x14ac:dyDescent="0.35">
      <c r="A9156" s="165" t="s">
        <v>175</v>
      </c>
      <c r="B9156" s="165" t="s">
        <v>176</v>
      </c>
      <c r="C9156" s="166">
        <v>45799</v>
      </c>
      <c r="D9156">
        <v>0</v>
      </c>
    </row>
    <row r="9157" spans="1:4" x14ac:dyDescent="0.35">
      <c r="A9157" s="165" t="s">
        <v>175</v>
      </c>
      <c r="B9157" s="165" t="s">
        <v>176</v>
      </c>
      <c r="C9157" s="166">
        <v>45830</v>
      </c>
      <c r="D9157">
        <v>0</v>
      </c>
    </row>
    <row r="9158" spans="1:4" x14ac:dyDescent="0.35">
      <c r="A9158" s="165" t="s">
        <v>175</v>
      </c>
      <c r="B9158" s="165" t="s">
        <v>176</v>
      </c>
      <c r="C9158" s="166">
        <v>45860</v>
      </c>
      <c r="D9158">
        <v>0</v>
      </c>
    </row>
    <row r="9159" spans="1:4" x14ac:dyDescent="0.35">
      <c r="A9159" s="165" t="s">
        <v>175</v>
      </c>
      <c r="B9159" s="165" t="s">
        <v>176</v>
      </c>
      <c r="C9159" s="166">
        <v>45891</v>
      </c>
      <c r="D9159">
        <v>0</v>
      </c>
    </row>
    <row r="9160" spans="1:4" x14ac:dyDescent="0.35">
      <c r="A9160" s="165" t="s">
        <v>175</v>
      </c>
      <c r="B9160" s="165" t="s">
        <v>176</v>
      </c>
      <c r="C9160" s="166">
        <v>45922</v>
      </c>
      <c r="D9160">
        <v>0</v>
      </c>
    </row>
    <row r="9161" spans="1:4" x14ac:dyDescent="0.35">
      <c r="A9161" s="165" t="s">
        <v>175</v>
      </c>
      <c r="B9161" s="165" t="s">
        <v>176</v>
      </c>
      <c r="C9161" s="166">
        <v>45952</v>
      </c>
      <c r="D9161">
        <v>0</v>
      </c>
    </row>
    <row r="9162" spans="1:4" x14ac:dyDescent="0.35">
      <c r="A9162" s="165" t="s">
        <v>175</v>
      </c>
      <c r="B9162" s="165" t="s">
        <v>176</v>
      </c>
      <c r="C9162" s="166">
        <v>45983</v>
      </c>
      <c r="D9162">
        <v>0</v>
      </c>
    </row>
    <row r="9163" spans="1:4" x14ac:dyDescent="0.35">
      <c r="A9163" s="165" t="s">
        <v>175</v>
      </c>
      <c r="B9163" s="165" t="s">
        <v>176</v>
      </c>
      <c r="C9163" s="166">
        <v>46013</v>
      </c>
      <c r="D9163">
        <v>0</v>
      </c>
    </row>
    <row r="9164" spans="1:4" x14ac:dyDescent="0.35">
      <c r="A9164" s="165" t="s">
        <v>175</v>
      </c>
      <c r="B9164" s="165" t="s">
        <v>176</v>
      </c>
      <c r="C9164" s="166">
        <v>45680</v>
      </c>
      <c r="D9164">
        <v>0</v>
      </c>
    </row>
    <row r="9165" spans="1:4" x14ac:dyDescent="0.35">
      <c r="A9165" s="165" t="s">
        <v>175</v>
      </c>
      <c r="B9165" s="165" t="s">
        <v>176</v>
      </c>
      <c r="C9165" s="166">
        <v>45711</v>
      </c>
      <c r="D9165">
        <v>0</v>
      </c>
    </row>
    <row r="9166" spans="1:4" x14ac:dyDescent="0.35">
      <c r="A9166" s="165" t="s">
        <v>175</v>
      </c>
      <c r="B9166" s="165" t="s">
        <v>176</v>
      </c>
      <c r="C9166" s="166">
        <v>45739</v>
      </c>
      <c r="D9166">
        <v>0</v>
      </c>
    </row>
    <row r="9167" spans="1:4" x14ac:dyDescent="0.35">
      <c r="A9167" s="165" t="s">
        <v>175</v>
      </c>
      <c r="B9167" s="165" t="s">
        <v>176</v>
      </c>
      <c r="C9167" s="166">
        <v>45770</v>
      </c>
      <c r="D9167">
        <v>0</v>
      </c>
    </row>
    <row r="9168" spans="1:4" x14ac:dyDescent="0.35">
      <c r="A9168" s="165" t="s">
        <v>175</v>
      </c>
      <c r="B9168" s="165" t="s">
        <v>176</v>
      </c>
      <c r="C9168" s="166">
        <v>45800</v>
      </c>
      <c r="D9168">
        <v>0</v>
      </c>
    </row>
    <row r="9169" spans="1:4" x14ac:dyDescent="0.35">
      <c r="A9169" s="165" t="s">
        <v>175</v>
      </c>
      <c r="B9169" s="165" t="s">
        <v>176</v>
      </c>
      <c r="C9169" s="166">
        <v>45831</v>
      </c>
      <c r="D9169">
        <v>0</v>
      </c>
    </row>
    <row r="9170" spans="1:4" x14ac:dyDescent="0.35">
      <c r="A9170" s="165" t="s">
        <v>175</v>
      </c>
      <c r="B9170" s="165" t="s">
        <v>176</v>
      </c>
      <c r="C9170" s="166">
        <v>45861</v>
      </c>
      <c r="D9170">
        <v>0</v>
      </c>
    </row>
    <row r="9171" spans="1:4" x14ac:dyDescent="0.35">
      <c r="A9171" s="165" t="s">
        <v>175</v>
      </c>
      <c r="B9171" s="165" t="s">
        <v>176</v>
      </c>
      <c r="C9171" s="166">
        <v>45892</v>
      </c>
      <c r="D9171">
        <v>0</v>
      </c>
    </row>
    <row r="9172" spans="1:4" x14ac:dyDescent="0.35">
      <c r="A9172" s="165" t="s">
        <v>175</v>
      </c>
      <c r="B9172" s="165" t="s">
        <v>176</v>
      </c>
      <c r="C9172" s="166">
        <v>45923</v>
      </c>
      <c r="D9172">
        <v>0</v>
      </c>
    </row>
    <row r="9173" spans="1:4" x14ac:dyDescent="0.35">
      <c r="A9173" s="165" t="s">
        <v>175</v>
      </c>
      <c r="B9173" s="165" t="s">
        <v>176</v>
      </c>
      <c r="C9173" s="166">
        <v>45953</v>
      </c>
      <c r="D9173">
        <v>0</v>
      </c>
    </row>
    <row r="9174" spans="1:4" x14ac:dyDescent="0.35">
      <c r="A9174" s="165" t="s">
        <v>175</v>
      </c>
      <c r="B9174" s="165" t="s">
        <v>176</v>
      </c>
      <c r="C9174" s="166">
        <v>45984</v>
      </c>
      <c r="D9174">
        <v>0</v>
      </c>
    </row>
    <row r="9175" spans="1:4" x14ac:dyDescent="0.35">
      <c r="A9175" s="165" t="s">
        <v>175</v>
      </c>
      <c r="B9175" s="165" t="s">
        <v>176</v>
      </c>
      <c r="C9175" s="166">
        <v>46014</v>
      </c>
      <c r="D9175">
        <v>0</v>
      </c>
    </row>
    <row r="9176" spans="1:4" x14ac:dyDescent="0.35">
      <c r="A9176" s="165" t="s">
        <v>175</v>
      </c>
      <c r="B9176" s="165" t="s">
        <v>176</v>
      </c>
      <c r="C9176" s="166">
        <v>45681</v>
      </c>
      <c r="D9176">
        <v>0</v>
      </c>
    </row>
    <row r="9177" spans="1:4" x14ac:dyDescent="0.35">
      <c r="A9177" s="165" t="s">
        <v>175</v>
      </c>
      <c r="B9177" s="165" t="s">
        <v>176</v>
      </c>
      <c r="C9177" s="166">
        <v>45712</v>
      </c>
      <c r="D9177">
        <v>0</v>
      </c>
    </row>
    <row r="9178" spans="1:4" x14ac:dyDescent="0.35">
      <c r="A9178" s="165" t="s">
        <v>175</v>
      </c>
      <c r="B9178" s="165" t="s">
        <v>176</v>
      </c>
      <c r="C9178" s="166">
        <v>45740</v>
      </c>
      <c r="D9178">
        <v>0</v>
      </c>
    </row>
    <row r="9179" spans="1:4" x14ac:dyDescent="0.35">
      <c r="A9179" s="165" t="s">
        <v>175</v>
      </c>
      <c r="B9179" s="165" t="s">
        <v>176</v>
      </c>
      <c r="C9179" s="166">
        <v>45771</v>
      </c>
      <c r="D9179">
        <v>0</v>
      </c>
    </row>
    <row r="9180" spans="1:4" x14ac:dyDescent="0.35">
      <c r="A9180" s="165" t="s">
        <v>175</v>
      </c>
      <c r="B9180" s="165" t="s">
        <v>176</v>
      </c>
      <c r="C9180" s="166">
        <v>45801</v>
      </c>
      <c r="D9180">
        <v>0</v>
      </c>
    </row>
    <row r="9181" spans="1:4" x14ac:dyDescent="0.35">
      <c r="A9181" s="165" t="s">
        <v>175</v>
      </c>
      <c r="B9181" s="165" t="s">
        <v>176</v>
      </c>
      <c r="C9181" s="166">
        <v>45832</v>
      </c>
      <c r="D9181">
        <v>0</v>
      </c>
    </row>
    <row r="9182" spans="1:4" x14ac:dyDescent="0.35">
      <c r="A9182" s="165" t="s">
        <v>175</v>
      </c>
      <c r="B9182" s="165" t="s">
        <v>176</v>
      </c>
      <c r="C9182" s="166">
        <v>45862</v>
      </c>
      <c r="D9182">
        <v>0</v>
      </c>
    </row>
    <row r="9183" spans="1:4" x14ac:dyDescent="0.35">
      <c r="A9183" s="165" t="s">
        <v>175</v>
      </c>
      <c r="B9183" s="165" t="s">
        <v>176</v>
      </c>
      <c r="C9183" s="166">
        <v>45893</v>
      </c>
      <c r="D9183">
        <v>0</v>
      </c>
    </row>
    <row r="9184" spans="1:4" x14ac:dyDescent="0.35">
      <c r="A9184" s="165" t="s">
        <v>175</v>
      </c>
      <c r="B9184" s="165" t="s">
        <v>176</v>
      </c>
      <c r="C9184" s="166">
        <v>45924</v>
      </c>
      <c r="D9184">
        <v>0</v>
      </c>
    </row>
    <row r="9185" spans="1:4" x14ac:dyDescent="0.35">
      <c r="A9185" s="165" t="s">
        <v>175</v>
      </c>
      <c r="B9185" s="165" t="s">
        <v>176</v>
      </c>
      <c r="C9185" s="166">
        <v>45954</v>
      </c>
      <c r="D9185">
        <v>0</v>
      </c>
    </row>
    <row r="9186" spans="1:4" x14ac:dyDescent="0.35">
      <c r="A9186" s="165" t="s">
        <v>175</v>
      </c>
      <c r="B9186" s="165" t="s">
        <v>176</v>
      </c>
      <c r="C9186" s="166">
        <v>45985</v>
      </c>
      <c r="D9186">
        <v>0</v>
      </c>
    </row>
    <row r="9187" spans="1:4" x14ac:dyDescent="0.35">
      <c r="A9187" s="165" t="s">
        <v>175</v>
      </c>
      <c r="B9187" s="165" t="s">
        <v>176</v>
      </c>
      <c r="C9187" s="166">
        <v>46015</v>
      </c>
      <c r="D9187">
        <v>0</v>
      </c>
    </row>
    <row r="9188" spans="1:4" x14ac:dyDescent="0.35">
      <c r="A9188" s="165" t="s">
        <v>175</v>
      </c>
      <c r="B9188" s="165" t="s">
        <v>176</v>
      </c>
      <c r="C9188" s="166">
        <v>45682</v>
      </c>
      <c r="D9188">
        <v>0</v>
      </c>
    </row>
    <row r="9189" spans="1:4" x14ac:dyDescent="0.35">
      <c r="A9189" s="165" t="s">
        <v>175</v>
      </c>
      <c r="B9189" s="165" t="s">
        <v>176</v>
      </c>
      <c r="C9189" s="166">
        <v>45713</v>
      </c>
      <c r="D9189">
        <v>0</v>
      </c>
    </row>
    <row r="9190" spans="1:4" x14ac:dyDescent="0.35">
      <c r="A9190" s="165" t="s">
        <v>175</v>
      </c>
      <c r="B9190" s="165" t="s">
        <v>176</v>
      </c>
      <c r="C9190" s="166">
        <v>45741</v>
      </c>
      <c r="D9190">
        <v>0</v>
      </c>
    </row>
    <row r="9191" spans="1:4" x14ac:dyDescent="0.35">
      <c r="A9191" s="165" t="s">
        <v>175</v>
      </c>
      <c r="B9191" s="165" t="s">
        <v>176</v>
      </c>
      <c r="C9191" s="166">
        <v>45772</v>
      </c>
      <c r="D9191">
        <v>0</v>
      </c>
    </row>
    <row r="9192" spans="1:4" x14ac:dyDescent="0.35">
      <c r="A9192" s="165" t="s">
        <v>175</v>
      </c>
      <c r="B9192" s="165" t="s">
        <v>176</v>
      </c>
      <c r="C9192" s="166">
        <v>45802</v>
      </c>
      <c r="D9192">
        <v>0</v>
      </c>
    </row>
    <row r="9193" spans="1:4" x14ac:dyDescent="0.35">
      <c r="A9193" s="165" t="s">
        <v>175</v>
      </c>
      <c r="B9193" s="165" t="s">
        <v>176</v>
      </c>
      <c r="C9193" s="166">
        <v>45833</v>
      </c>
      <c r="D9193">
        <v>0</v>
      </c>
    </row>
    <row r="9194" spans="1:4" x14ac:dyDescent="0.35">
      <c r="A9194" s="165" t="s">
        <v>175</v>
      </c>
      <c r="B9194" s="165" t="s">
        <v>176</v>
      </c>
      <c r="C9194" s="166">
        <v>45863</v>
      </c>
      <c r="D9194">
        <v>0</v>
      </c>
    </row>
    <row r="9195" spans="1:4" x14ac:dyDescent="0.35">
      <c r="A9195" s="165" t="s">
        <v>175</v>
      </c>
      <c r="B9195" s="165" t="s">
        <v>176</v>
      </c>
      <c r="C9195" s="166">
        <v>45894</v>
      </c>
      <c r="D9195">
        <v>0</v>
      </c>
    </row>
    <row r="9196" spans="1:4" x14ac:dyDescent="0.35">
      <c r="A9196" s="165" t="s">
        <v>175</v>
      </c>
      <c r="B9196" s="165" t="s">
        <v>176</v>
      </c>
      <c r="C9196" s="166">
        <v>45925</v>
      </c>
      <c r="D9196">
        <v>0</v>
      </c>
    </row>
    <row r="9197" spans="1:4" x14ac:dyDescent="0.35">
      <c r="A9197" s="165" t="s">
        <v>175</v>
      </c>
      <c r="B9197" s="165" t="s">
        <v>176</v>
      </c>
      <c r="C9197" s="166">
        <v>45955</v>
      </c>
      <c r="D9197">
        <v>0</v>
      </c>
    </row>
    <row r="9198" spans="1:4" x14ac:dyDescent="0.35">
      <c r="A9198" s="165" t="s">
        <v>175</v>
      </c>
      <c r="B9198" s="165" t="s">
        <v>176</v>
      </c>
      <c r="C9198" s="166">
        <v>45986</v>
      </c>
      <c r="D9198">
        <v>0</v>
      </c>
    </row>
    <row r="9199" spans="1:4" x14ac:dyDescent="0.35">
      <c r="A9199" s="165" t="s">
        <v>175</v>
      </c>
      <c r="B9199" s="165" t="s">
        <v>176</v>
      </c>
      <c r="C9199" s="166">
        <v>46016</v>
      </c>
      <c r="D9199">
        <v>0</v>
      </c>
    </row>
    <row r="9200" spans="1:4" x14ac:dyDescent="0.35">
      <c r="A9200" s="165" t="s">
        <v>175</v>
      </c>
      <c r="B9200" s="165" t="s">
        <v>176</v>
      </c>
      <c r="C9200" s="166">
        <v>45683</v>
      </c>
      <c r="D9200">
        <v>0</v>
      </c>
    </row>
    <row r="9201" spans="1:4" x14ac:dyDescent="0.35">
      <c r="A9201" s="165" t="s">
        <v>175</v>
      </c>
      <c r="B9201" s="165" t="s">
        <v>176</v>
      </c>
      <c r="C9201" s="166">
        <v>45714</v>
      </c>
      <c r="D9201">
        <v>0</v>
      </c>
    </row>
    <row r="9202" spans="1:4" x14ac:dyDescent="0.35">
      <c r="A9202" s="165" t="s">
        <v>175</v>
      </c>
      <c r="B9202" s="165" t="s">
        <v>176</v>
      </c>
      <c r="C9202" s="166">
        <v>45742</v>
      </c>
      <c r="D9202">
        <v>0</v>
      </c>
    </row>
    <row r="9203" spans="1:4" x14ac:dyDescent="0.35">
      <c r="A9203" s="165" t="s">
        <v>175</v>
      </c>
      <c r="B9203" s="165" t="s">
        <v>176</v>
      </c>
      <c r="C9203" s="166">
        <v>45773</v>
      </c>
      <c r="D9203">
        <v>0</v>
      </c>
    </row>
    <row r="9204" spans="1:4" x14ac:dyDescent="0.35">
      <c r="A9204" s="165" t="s">
        <v>175</v>
      </c>
      <c r="B9204" s="165" t="s">
        <v>176</v>
      </c>
      <c r="C9204" s="166">
        <v>45803</v>
      </c>
      <c r="D9204">
        <v>0</v>
      </c>
    </row>
    <row r="9205" spans="1:4" x14ac:dyDescent="0.35">
      <c r="A9205" s="165" t="s">
        <v>175</v>
      </c>
      <c r="B9205" s="165" t="s">
        <v>176</v>
      </c>
      <c r="C9205" s="166">
        <v>45834</v>
      </c>
      <c r="D9205">
        <v>0</v>
      </c>
    </row>
    <row r="9206" spans="1:4" x14ac:dyDescent="0.35">
      <c r="A9206" s="165" t="s">
        <v>175</v>
      </c>
      <c r="B9206" s="165" t="s">
        <v>176</v>
      </c>
      <c r="C9206" s="166">
        <v>45864</v>
      </c>
      <c r="D9206">
        <v>0</v>
      </c>
    </row>
    <row r="9207" spans="1:4" x14ac:dyDescent="0.35">
      <c r="A9207" s="165" t="s">
        <v>175</v>
      </c>
      <c r="B9207" s="165" t="s">
        <v>176</v>
      </c>
      <c r="C9207" s="166">
        <v>45895</v>
      </c>
      <c r="D9207">
        <v>0</v>
      </c>
    </row>
    <row r="9208" spans="1:4" x14ac:dyDescent="0.35">
      <c r="A9208" s="165" t="s">
        <v>175</v>
      </c>
      <c r="B9208" s="165" t="s">
        <v>176</v>
      </c>
      <c r="C9208" s="166">
        <v>45926</v>
      </c>
      <c r="D9208">
        <v>0</v>
      </c>
    </row>
    <row r="9209" spans="1:4" x14ac:dyDescent="0.35">
      <c r="A9209" s="165" t="s">
        <v>175</v>
      </c>
      <c r="B9209" s="165" t="s">
        <v>176</v>
      </c>
      <c r="C9209" s="166">
        <v>45956</v>
      </c>
      <c r="D9209">
        <v>0</v>
      </c>
    </row>
    <row r="9210" spans="1:4" x14ac:dyDescent="0.35">
      <c r="A9210" s="165" t="s">
        <v>175</v>
      </c>
      <c r="B9210" s="165" t="s">
        <v>176</v>
      </c>
      <c r="C9210" s="166">
        <v>45987</v>
      </c>
      <c r="D9210">
        <v>0</v>
      </c>
    </row>
    <row r="9211" spans="1:4" x14ac:dyDescent="0.35">
      <c r="A9211" s="165" t="s">
        <v>175</v>
      </c>
      <c r="B9211" s="165" t="s">
        <v>176</v>
      </c>
      <c r="C9211" s="166">
        <v>46017</v>
      </c>
      <c r="D9211">
        <v>0</v>
      </c>
    </row>
    <row r="9212" spans="1:4" x14ac:dyDescent="0.35">
      <c r="A9212" s="165" t="s">
        <v>175</v>
      </c>
      <c r="B9212" s="165" t="s">
        <v>176</v>
      </c>
      <c r="C9212" s="166">
        <v>45684</v>
      </c>
      <c r="D9212">
        <v>0</v>
      </c>
    </row>
    <row r="9213" spans="1:4" x14ac:dyDescent="0.35">
      <c r="A9213" s="165" t="s">
        <v>175</v>
      </c>
      <c r="B9213" s="165" t="s">
        <v>176</v>
      </c>
      <c r="C9213" s="166">
        <v>45715</v>
      </c>
      <c r="D9213">
        <v>0</v>
      </c>
    </row>
    <row r="9214" spans="1:4" x14ac:dyDescent="0.35">
      <c r="A9214" s="165" t="s">
        <v>175</v>
      </c>
      <c r="B9214" s="165" t="s">
        <v>176</v>
      </c>
      <c r="C9214" s="166">
        <v>45743</v>
      </c>
      <c r="D9214">
        <v>0</v>
      </c>
    </row>
    <row r="9215" spans="1:4" x14ac:dyDescent="0.35">
      <c r="A9215" s="165" t="s">
        <v>175</v>
      </c>
      <c r="B9215" s="165" t="s">
        <v>176</v>
      </c>
      <c r="C9215" s="166">
        <v>45774</v>
      </c>
      <c r="D9215">
        <v>0</v>
      </c>
    </row>
    <row r="9216" spans="1:4" x14ac:dyDescent="0.35">
      <c r="A9216" s="165" t="s">
        <v>175</v>
      </c>
      <c r="B9216" s="165" t="s">
        <v>176</v>
      </c>
      <c r="C9216" s="166">
        <v>45804</v>
      </c>
      <c r="D9216">
        <v>0</v>
      </c>
    </row>
    <row r="9217" spans="1:4" x14ac:dyDescent="0.35">
      <c r="A9217" s="165" t="s">
        <v>175</v>
      </c>
      <c r="B9217" s="165" t="s">
        <v>176</v>
      </c>
      <c r="C9217" s="166">
        <v>45835</v>
      </c>
      <c r="D9217">
        <v>0</v>
      </c>
    </row>
    <row r="9218" spans="1:4" x14ac:dyDescent="0.35">
      <c r="A9218" s="165" t="s">
        <v>175</v>
      </c>
      <c r="B9218" s="165" t="s">
        <v>176</v>
      </c>
      <c r="C9218" s="166">
        <v>45865</v>
      </c>
      <c r="D9218">
        <v>0</v>
      </c>
    </row>
    <row r="9219" spans="1:4" x14ac:dyDescent="0.35">
      <c r="A9219" s="165" t="s">
        <v>175</v>
      </c>
      <c r="B9219" s="165" t="s">
        <v>176</v>
      </c>
      <c r="C9219" s="166">
        <v>45896</v>
      </c>
      <c r="D9219">
        <v>0</v>
      </c>
    </row>
    <row r="9220" spans="1:4" x14ac:dyDescent="0.35">
      <c r="A9220" s="165" t="s">
        <v>175</v>
      </c>
      <c r="B9220" s="165" t="s">
        <v>176</v>
      </c>
      <c r="C9220" s="166">
        <v>45927</v>
      </c>
      <c r="D9220">
        <v>0</v>
      </c>
    </row>
    <row r="9221" spans="1:4" x14ac:dyDescent="0.35">
      <c r="A9221" s="165" t="s">
        <v>175</v>
      </c>
      <c r="B9221" s="165" t="s">
        <v>176</v>
      </c>
      <c r="C9221" s="166">
        <v>45957</v>
      </c>
      <c r="D9221">
        <v>0</v>
      </c>
    </row>
    <row r="9222" spans="1:4" x14ac:dyDescent="0.35">
      <c r="A9222" s="165" t="s">
        <v>175</v>
      </c>
      <c r="B9222" s="165" t="s">
        <v>176</v>
      </c>
      <c r="C9222" s="166">
        <v>45988</v>
      </c>
      <c r="D9222">
        <v>0</v>
      </c>
    </row>
    <row r="9223" spans="1:4" x14ac:dyDescent="0.35">
      <c r="A9223" s="165" t="s">
        <v>175</v>
      </c>
      <c r="B9223" s="165" t="s">
        <v>176</v>
      </c>
      <c r="C9223" s="166">
        <v>46018</v>
      </c>
      <c r="D9223">
        <v>0</v>
      </c>
    </row>
    <row r="9224" spans="1:4" x14ac:dyDescent="0.35">
      <c r="A9224" s="165" t="s">
        <v>177</v>
      </c>
      <c r="B9224" s="165" t="s">
        <v>178</v>
      </c>
      <c r="C9224" s="166">
        <v>45676</v>
      </c>
      <c r="D9224">
        <v>0</v>
      </c>
    </row>
    <row r="9225" spans="1:4" x14ac:dyDescent="0.35">
      <c r="A9225" s="165" t="s">
        <v>177</v>
      </c>
      <c r="B9225" s="165" t="s">
        <v>178</v>
      </c>
      <c r="C9225" s="166">
        <v>45707</v>
      </c>
      <c r="D9225">
        <v>0</v>
      </c>
    </row>
    <row r="9226" spans="1:4" x14ac:dyDescent="0.35">
      <c r="A9226" s="165" t="s">
        <v>177</v>
      </c>
      <c r="B9226" s="165" t="s">
        <v>178</v>
      </c>
      <c r="C9226" s="166">
        <v>45735</v>
      </c>
      <c r="D9226">
        <v>28.22</v>
      </c>
    </row>
    <row r="9227" spans="1:4" x14ac:dyDescent="0.35">
      <c r="A9227" s="165" t="s">
        <v>177</v>
      </c>
      <c r="B9227" s="165" t="s">
        <v>178</v>
      </c>
      <c r="C9227" s="166">
        <v>45766</v>
      </c>
      <c r="D9227">
        <v>0</v>
      </c>
    </row>
    <row r="9228" spans="1:4" x14ac:dyDescent="0.35">
      <c r="A9228" s="165" t="s">
        <v>177</v>
      </c>
      <c r="B9228" s="165" t="s">
        <v>178</v>
      </c>
      <c r="C9228" s="166">
        <v>45796</v>
      </c>
      <c r="D9228">
        <v>0</v>
      </c>
    </row>
    <row r="9229" spans="1:4" x14ac:dyDescent="0.35">
      <c r="A9229" s="165" t="s">
        <v>177</v>
      </c>
      <c r="B9229" s="165" t="s">
        <v>178</v>
      </c>
      <c r="C9229" s="166">
        <v>45827</v>
      </c>
      <c r="D9229">
        <v>0</v>
      </c>
    </row>
    <row r="9230" spans="1:4" x14ac:dyDescent="0.35">
      <c r="A9230" s="165" t="s">
        <v>177</v>
      </c>
      <c r="B9230" s="165" t="s">
        <v>178</v>
      </c>
      <c r="C9230" s="166">
        <v>45857</v>
      </c>
      <c r="D9230">
        <v>0</v>
      </c>
    </row>
    <row r="9231" spans="1:4" x14ac:dyDescent="0.35">
      <c r="A9231" s="165" t="s">
        <v>177</v>
      </c>
      <c r="B9231" s="165" t="s">
        <v>178</v>
      </c>
      <c r="C9231" s="166">
        <v>45888</v>
      </c>
      <c r="D9231">
        <v>0</v>
      </c>
    </row>
    <row r="9232" spans="1:4" x14ac:dyDescent="0.35">
      <c r="A9232" s="165" t="s">
        <v>177</v>
      </c>
      <c r="B9232" s="165" t="s">
        <v>178</v>
      </c>
      <c r="C9232" s="166">
        <v>45919</v>
      </c>
      <c r="D9232">
        <v>0</v>
      </c>
    </row>
    <row r="9233" spans="1:4" x14ac:dyDescent="0.35">
      <c r="A9233" s="165" t="s">
        <v>177</v>
      </c>
      <c r="B9233" s="165" t="s">
        <v>178</v>
      </c>
      <c r="C9233" s="166">
        <v>45949</v>
      </c>
      <c r="D9233">
        <v>0</v>
      </c>
    </row>
    <row r="9234" spans="1:4" x14ac:dyDescent="0.35">
      <c r="A9234" s="165" t="s">
        <v>177</v>
      </c>
      <c r="B9234" s="165" t="s">
        <v>178</v>
      </c>
      <c r="C9234" s="166">
        <v>45980</v>
      </c>
      <c r="D9234">
        <v>0</v>
      </c>
    </row>
    <row r="9235" spans="1:4" x14ac:dyDescent="0.35">
      <c r="A9235" s="165" t="s">
        <v>177</v>
      </c>
      <c r="B9235" s="165" t="s">
        <v>178</v>
      </c>
      <c r="C9235" s="166">
        <v>46010</v>
      </c>
      <c r="D9235">
        <v>0</v>
      </c>
    </row>
    <row r="9236" spans="1:4" x14ac:dyDescent="0.35">
      <c r="A9236" s="165" t="s">
        <v>177</v>
      </c>
      <c r="B9236" s="165" t="s">
        <v>178</v>
      </c>
      <c r="C9236" s="166">
        <v>45677</v>
      </c>
      <c r="D9236">
        <v>0</v>
      </c>
    </row>
    <row r="9237" spans="1:4" x14ac:dyDescent="0.35">
      <c r="A9237" s="165" t="s">
        <v>177</v>
      </c>
      <c r="B9237" s="165" t="s">
        <v>178</v>
      </c>
      <c r="C9237" s="166">
        <v>45708</v>
      </c>
      <c r="D9237">
        <v>0</v>
      </c>
    </row>
    <row r="9238" spans="1:4" x14ac:dyDescent="0.35">
      <c r="A9238" s="165" t="s">
        <v>177</v>
      </c>
      <c r="B9238" s="165" t="s">
        <v>178</v>
      </c>
      <c r="C9238" s="166">
        <v>45736</v>
      </c>
      <c r="D9238">
        <v>0</v>
      </c>
    </row>
    <row r="9239" spans="1:4" x14ac:dyDescent="0.35">
      <c r="A9239" s="165" t="s">
        <v>177</v>
      </c>
      <c r="B9239" s="165" t="s">
        <v>178</v>
      </c>
      <c r="C9239" s="166">
        <v>45767</v>
      </c>
      <c r="D9239">
        <v>0</v>
      </c>
    </row>
    <row r="9240" spans="1:4" x14ac:dyDescent="0.35">
      <c r="A9240" s="165" t="s">
        <v>177</v>
      </c>
      <c r="B9240" s="165" t="s">
        <v>178</v>
      </c>
      <c r="C9240" s="166">
        <v>45797</v>
      </c>
      <c r="D9240">
        <v>0</v>
      </c>
    </row>
    <row r="9241" spans="1:4" x14ac:dyDescent="0.35">
      <c r="A9241" s="165" t="s">
        <v>177</v>
      </c>
      <c r="B9241" s="165" t="s">
        <v>178</v>
      </c>
      <c r="C9241" s="166">
        <v>45828</v>
      </c>
      <c r="D9241">
        <v>0</v>
      </c>
    </row>
    <row r="9242" spans="1:4" x14ac:dyDescent="0.35">
      <c r="A9242" s="165" t="s">
        <v>177</v>
      </c>
      <c r="B9242" s="165" t="s">
        <v>178</v>
      </c>
      <c r="C9242" s="166">
        <v>45858</v>
      </c>
      <c r="D9242">
        <v>0</v>
      </c>
    </row>
    <row r="9243" spans="1:4" x14ac:dyDescent="0.35">
      <c r="A9243" s="165" t="s">
        <v>177</v>
      </c>
      <c r="B9243" s="165" t="s">
        <v>178</v>
      </c>
      <c r="C9243" s="166">
        <v>45889</v>
      </c>
      <c r="D9243">
        <v>0</v>
      </c>
    </row>
    <row r="9244" spans="1:4" x14ac:dyDescent="0.35">
      <c r="A9244" s="165" t="s">
        <v>177</v>
      </c>
      <c r="B9244" s="165" t="s">
        <v>178</v>
      </c>
      <c r="C9244" s="166">
        <v>45920</v>
      </c>
      <c r="D9244">
        <v>0</v>
      </c>
    </row>
    <row r="9245" spans="1:4" x14ac:dyDescent="0.35">
      <c r="A9245" s="165" t="s">
        <v>177</v>
      </c>
      <c r="B9245" s="165" t="s">
        <v>178</v>
      </c>
      <c r="C9245" s="166">
        <v>45950</v>
      </c>
      <c r="D9245">
        <v>0</v>
      </c>
    </row>
    <row r="9246" spans="1:4" x14ac:dyDescent="0.35">
      <c r="A9246" s="165" t="s">
        <v>177</v>
      </c>
      <c r="B9246" s="165" t="s">
        <v>178</v>
      </c>
      <c r="C9246" s="166">
        <v>45981</v>
      </c>
      <c r="D9246">
        <v>0</v>
      </c>
    </row>
    <row r="9247" spans="1:4" x14ac:dyDescent="0.35">
      <c r="A9247" s="165" t="s">
        <v>177</v>
      </c>
      <c r="B9247" s="165" t="s">
        <v>178</v>
      </c>
      <c r="C9247" s="166">
        <v>46011</v>
      </c>
      <c r="D9247">
        <v>0</v>
      </c>
    </row>
    <row r="9248" spans="1:4" x14ac:dyDescent="0.35">
      <c r="A9248" s="165" t="s">
        <v>177</v>
      </c>
      <c r="B9248" s="165" t="s">
        <v>178</v>
      </c>
      <c r="C9248" s="166">
        <v>45678</v>
      </c>
      <c r="D9248">
        <v>0</v>
      </c>
    </row>
    <row r="9249" spans="1:4" x14ac:dyDescent="0.35">
      <c r="A9249" s="165" t="s">
        <v>177</v>
      </c>
      <c r="B9249" s="165" t="s">
        <v>178</v>
      </c>
      <c r="C9249" s="166">
        <v>45709</v>
      </c>
      <c r="D9249">
        <v>0</v>
      </c>
    </row>
    <row r="9250" spans="1:4" x14ac:dyDescent="0.35">
      <c r="A9250" s="165" t="s">
        <v>177</v>
      </c>
      <c r="B9250" s="165" t="s">
        <v>178</v>
      </c>
      <c r="C9250" s="166">
        <v>45737</v>
      </c>
      <c r="D9250">
        <v>0</v>
      </c>
    </row>
    <row r="9251" spans="1:4" x14ac:dyDescent="0.35">
      <c r="A9251" s="165" t="s">
        <v>177</v>
      </c>
      <c r="B9251" s="165" t="s">
        <v>178</v>
      </c>
      <c r="C9251" s="166">
        <v>45768</v>
      </c>
      <c r="D9251">
        <v>0</v>
      </c>
    </row>
    <row r="9252" spans="1:4" x14ac:dyDescent="0.35">
      <c r="A9252" s="165" t="s">
        <v>177</v>
      </c>
      <c r="B9252" s="165" t="s">
        <v>178</v>
      </c>
      <c r="C9252" s="166">
        <v>45798</v>
      </c>
      <c r="D9252">
        <v>0</v>
      </c>
    </row>
    <row r="9253" spans="1:4" x14ac:dyDescent="0.35">
      <c r="A9253" s="165" t="s">
        <v>177</v>
      </c>
      <c r="B9253" s="165" t="s">
        <v>178</v>
      </c>
      <c r="C9253" s="166">
        <v>45829</v>
      </c>
      <c r="D9253">
        <v>0</v>
      </c>
    </row>
    <row r="9254" spans="1:4" x14ac:dyDescent="0.35">
      <c r="A9254" s="165" t="s">
        <v>177</v>
      </c>
      <c r="B9254" s="165" t="s">
        <v>178</v>
      </c>
      <c r="C9254" s="166">
        <v>45859</v>
      </c>
      <c r="D9254">
        <v>0</v>
      </c>
    </row>
    <row r="9255" spans="1:4" x14ac:dyDescent="0.35">
      <c r="A9255" s="165" t="s">
        <v>177</v>
      </c>
      <c r="B9255" s="165" t="s">
        <v>178</v>
      </c>
      <c r="C9255" s="166">
        <v>45890</v>
      </c>
      <c r="D9255">
        <v>0</v>
      </c>
    </row>
    <row r="9256" spans="1:4" x14ac:dyDescent="0.35">
      <c r="A9256" s="165" t="s">
        <v>177</v>
      </c>
      <c r="B9256" s="165" t="s">
        <v>178</v>
      </c>
      <c r="C9256" s="166">
        <v>45921</v>
      </c>
      <c r="D9256">
        <v>0</v>
      </c>
    </row>
    <row r="9257" spans="1:4" x14ac:dyDescent="0.35">
      <c r="A9257" s="165" t="s">
        <v>177</v>
      </c>
      <c r="B9257" s="165" t="s">
        <v>178</v>
      </c>
      <c r="C9257" s="166">
        <v>45951</v>
      </c>
      <c r="D9257">
        <v>0</v>
      </c>
    </row>
    <row r="9258" spans="1:4" x14ac:dyDescent="0.35">
      <c r="A9258" s="165" t="s">
        <v>177</v>
      </c>
      <c r="B9258" s="165" t="s">
        <v>178</v>
      </c>
      <c r="C9258" s="166">
        <v>45991</v>
      </c>
      <c r="D9258">
        <v>0</v>
      </c>
    </row>
    <row r="9259" spans="1:4" x14ac:dyDescent="0.35">
      <c r="A9259" s="165" t="s">
        <v>177</v>
      </c>
      <c r="B9259" s="165" t="s">
        <v>178</v>
      </c>
      <c r="C9259" s="166">
        <v>46022</v>
      </c>
      <c r="D9259">
        <v>0</v>
      </c>
    </row>
    <row r="9260" spans="1:4" x14ac:dyDescent="0.35">
      <c r="A9260" s="165" t="s">
        <v>177</v>
      </c>
      <c r="B9260" s="165" t="s">
        <v>178</v>
      </c>
      <c r="C9260" s="166">
        <v>45679</v>
      </c>
      <c r="D9260">
        <v>0</v>
      </c>
    </row>
    <row r="9261" spans="1:4" x14ac:dyDescent="0.35">
      <c r="A9261" s="165" t="s">
        <v>177</v>
      </c>
      <c r="B9261" s="165" t="s">
        <v>178</v>
      </c>
      <c r="C9261" s="166">
        <v>45710</v>
      </c>
      <c r="D9261">
        <v>0</v>
      </c>
    </row>
    <row r="9262" spans="1:4" x14ac:dyDescent="0.35">
      <c r="A9262" s="165" t="s">
        <v>177</v>
      </c>
      <c r="B9262" s="165" t="s">
        <v>178</v>
      </c>
      <c r="C9262" s="166">
        <v>45738</v>
      </c>
      <c r="D9262">
        <v>0</v>
      </c>
    </row>
    <row r="9263" spans="1:4" x14ac:dyDescent="0.35">
      <c r="A9263" s="165" t="s">
        <v>177</v>
      </c>
      <c r="B9263" s="165" t="s">
        <v>178</v>
      </c>
      <c r="C9263" s="166">
        <v>45769</v>
      </c>
      <c r="D9263">
        <v>0</v>
      </c>
    </row>
    <row r="9264" spans="1:4" x14ac:dyDescent="0.35">
      <c r="A9264" s="165" t="s">
        <v>177</v>
      </c>
      <c r="B9264" s="165" t="s">
        <v>178</v>
      </c>
      <c r="C9264" s="166">
        <v>45799</v>
      </c>
      <c r="D9264">
        <v>0</v>
      </c>
    </row>
    <row r="9265" spans="1:4" x14ac:dyDescent="0.35">
      <c r="A9265" s="165" t="s">
        <v>177</v>
      </c>
      <c r="B9265" s="165" t="s">
        <v>178</v>
      </c>
      <c r="C9265" s="166">
        <v>45830</v>
      </c>
      <c r="D9265">
        <v>0</v>
      </c>
    </row>
    <row r="9266" spans="1:4" x14ac:dyDescent="0.35">
      <c r="A9266" s="165" t="s">
        <v>177</v>
      </c>
      <c r="B9266" s="165" t="s">
        <v>178</v>
      </c>
      <c r="C9266" s="166">
        <v>45860</v>
      </c>
      <c r="D9266">
        <v>0</v>
      </c>
    </row>
    <row r="9267" spans="1:4" x14ac:dyDescent="0.35">
      <c r="A9267" s="165" t="s">
        <v>177</v>
      </c>
      <c r="B9267" s="165" t="s">
        <v>178</v>
      </c>
      <c r="C9267" s="166">
        <v>45891</v>
      </c>
      <c r="D9267">
        <v>0</v>
      </c>
    </row>
    <row r="9268" spans="1:4" x14ac:dyDescent="0.35">
      <c r="A9268" s="165" t="s">
        <v>177</v>
      </c>
      <c r="B9268" s="165" t="s">
        <v>178</v>
      </c>
      <c r="C9268" s="166">
        <v>45922</v>
      </c>
      <c r="D9268">
        <v>0</v>
      </c>
    </row>
    <row r="9269" spans="1:4" x14ac:dyDescent="0.35">
      <c r="A9269" s="165" t="s">
        <v>177</v>
      </c>
      <c r="B9269" s="165" t="s">
        <v>178</v>
      </c>
      <c r="C9269" s="166">
        <v>45952</v>
      </c>
      <c r="D9269">
        <v>0</v>
      </c>
    </row>
    <row r="9270" spans="1:4" x14ac:dyDescent="0.35">
      <c r="A9270" s="165" t="s">
        <v>177</v>
      </c>
      <c r="B9270" s="165" t="s">
        <v>178</v>
      </c>
      <c r="C9270" s="166">
        <v>45983</v>
      </c>
      <c r="D9270">
        <v>0</v>
      </c>
    </row>
    <row r="9271" spans="1:4" x14ac:dyDescent="0.35">
      <c r="A9271" s="165" t="s">
        <v>177</v>
      </c>
      <c r="B9271" s="165" t="s">
        <v>178</v>
      </c>
      <c r="C9271" s="166">
        <v>46013</v>
      </c>
      <c r="D9271">
        <v>0</v>
      </c>
    </row>
    <row r="9272" spans="1:4" x14ac:dyDescent="0.35">
      <c r="A9272" s="165" t="s">
        <v>177</v>
      </c>
      <c r="B9272" s="165" t="s">
        <v>178</v>
      </c>
      <c r="C9272" s="166">
        <v>45680</v>
      </c>
      <c r="D9272">
        <v>0</v>
      </c>
    </row>
    <row r="9273" spans="1:4" x14ac:dyDescent="0.35">
      <c r="A9273" s="165" t="s">
        <v>177</v>
      </c>
      <c r="B9273" s="165" t="s">
        <v>178</v>
      </c>
      <c r="C9273" s="166">
        <v>45711</v>
      </c>
      <c r="D9273">
        <v>0</v>
      </c>
    </row>
    <row r="9274" spans="1:4" x14ac:dyDescent="0.35">
      <c r="A9274" s="165" t="s">
        <v>177</v>
      </c>
      <c r="B9274" s="165" t="s">
        <v>178</v>
      </c>
      <c r="C9274" s="166">
        <v>45739</v>
      </c>
      <c r="D9274">
        <v>0</v>
      </c>
    </row>
    <row r="9275" spans="1:4" x14ac:dyDescent="0.35">
      <c r="A9275" s="165" t="s">
        <v>177</v>
      </c>
      <c r="B9275" s="165" t="s">
        <v>178</v>
      </c>
      <c r="C9275" s="166">
        <v>45770</v>
      </c>
      <c r="D9275">
        <v>0</v>
      </c>
    </row>
    <row r="9276" spans="1:4" x14ac:dyDescent="0.35">
      <c r="A9276" s="165" t="s">
        <v>177</v>
      </c>
      <c r="B9276" s="165" t="s">
        <v>178</v>
      </c>
      <c r="C9276" s="166">
        <v>45800</v>
      </c>
      <c r="D9276">
        <v>0</v>
      </c>
    </row>
    <row r="9277" spans="1:4" x14ac:dyDescent="0.35">
      <c r="A9277" s="165" t="s">
        <v>177</v>
      </c>
      <c r="B9277" s="165" t="s">
        <v>178</v>
      </c>
      <c r="C9277" s="166">
        <v>45831</v>
      </c>
      <c r="D9277">
        <v>0</v>
      </c>
    </row>
    <row r="9278" spans="1:4" x14ac:dyDescent="0.35">
      <c r="A9278" s="165" t="s">
        <v>177</v>
      </c>
      <c r="B9278" s="165" t="s">
        <v>178</v>
      </c>
      <c r="C9278" s="166">
        <v>45861</v>
      </c>
      <c r="D9278">
        <v>0</v>
      </c>
    </row>
    <row r="9279" spans="1:4" x14ac:dyDescent="0.35">
      <c r="A9279" s="165" t="s">
        <v>177</v>
      </c>
      <c r="B9279" s="165" t="s">
        <v>178</v>
      </c>
      <c r="C9279" s="166">
        <v>45892</v>
      </c>
      <c r="D9279">
        <v>0</v>
      </c>
    </row>
    <row r="9280" spans="1:4" x14ac:dyDescent="0.35">
      <c r="A9280" s="165" t="s">
        <v>177</v>
      </c>
      <c r="B9280" s="165" t="s">
        <v>178</v>
      </c>
      <c r="C9280" s="166">
        <v>45923</v>
      </c>
      <c r="D9280">
        <v>0</v>
      </c>
    </row>
    <row r="9281" spans="1:4" x14ac:dyDescent="0.35">
      <c r="A9281" s="165" t="s">
        <v>177</v>
      </c>
      <c r="B9281" s="165" t="s">
        <v>178</v>
      </c>
      <c r="C9281" s="166">
        <v>45953</v>
      </c>
      <c r="D9281">
        <v>0</v>
      </c>
    </row>
    <row r="9282" spans="1:4" x14ac:dyDescent="0.35">
      <c r="A9282" s="165" t="s">
        <v>177</v>
      </c>
      <c r="B9282" s="165" t="s">
        <v>178</v>
      </c>
      <c r="C9282" s="166">
        <v>45984</v>
      </c>
      <c r="D9282">
        <v>0</v>
      </c>
    </row>
    <row r="9283" spans="1:4" x14ac:dyDescent="0.35">
      <c r="A9283" s="165" t="s">
        <v>177</v>
      </c>
      <c r="B9283" s="165" t="s">
        <v>178</v>
      </c>
      <c r="C9283" s="166">
        <v>46014</v>
      </c>
      <c r="D9283">
        <v>0</v>
      </c>
    </row>
    <row r="9284" spans="1:4" x14ac:dyDescent="0.35">
      <c r="A9284" s="165" t="s">
        <v>177</v>
      </c>
      <c r="B9284" s="165" t="s">
        <v>178</v>
      </c>
      <c r="C9284" s="166">
        <v>45681</v>
      </c>
      <c r="D9284">
        <v>0</v>
      </c>
    </row>
    <row r="9285" spans="1:4" x14ac:dyDescent="0.35">
      <c r="A9285" s="165" t="s">
        <v>177</v>
      </c>
      <c r="B9285" s="165" t="s">
        <v>178</v>
      </c>
      <c r="C9285" s="166">
        <v>45712</v>
      </c>
      <c r="D9285">
        <v>0</v>
      </c>
    </row>
    <row r="9286" spans="1:4" x14ac:dyDescent="0.35">
      <c r="A9286" s="165" t="s">
        <v>177</v>
      </c>
      <c r="B9286" s="165" t="s">
        <v>178</v>
      </c>
      <c r="C9286" s="166">
        <v>45740</v>
      </c>
      <c r="D9286">
        <v>0</v>
      </c>
    </row>
    <row r="9287" spans="1:4" x14ac:dyDescent="0.35">
      <c r="A9287" s="165" t="s">
        <v>177</v>
      </c>
      <c r="B9287" s="165" t="s">
        <v>178</v>
      </c>
      <c r="C9287" s="166">
        <v>45771</v>
      </c>
      <c r="D9287">
        <v>0</v>
      </c>
    </row>
    <row r="9288" spans="1:4" x14ac:dyDescent="0.35">
      <c r="A9288" s="165" t="s">
        <v>177</v>
      </c>
      <c r="B9288" s="165" t="s">
        <v>178</v>
      </c>
      <c r="C9288" s="166">
        <v>45801</v>
      </c>
      <c r="D9288">
        <v>0</v>
      </c>
    </row>
    <row r="9289" spans="1:4" x14ac:dyDescent="0.35">
      <c r="A9289" s="165" t="s">
        <v>177</v>
      </c>
      <c r="B9289" s="165" t="s">
        <v>178</v>
      </c>
      <c r="C9289" s="166">
        <v>45832</v>
      </c>
      <c r="D9289">
        <v>0</v>
      </c>
    </row>
    <row r="9290" spans="1:4" x14ac:dyDescent="0.35">
      <c r="A9290" s="165" t="s">
        <v>177</v>
      </c>
      <c r="B9290" s="165" t="s">
        <v>178</v>
      </c>
      <c r="C9290" s="166">
        <v>45862</v>
      </c>
      <c r="D9290">
        <v>0</v>
      </c>
    </row>
    <row r="9291" spans="1:4" x14ac:dyDescent="0.35">
      <c r="A9291" s="165" t="s">
        <v>177</v>
      </c>
      <c r="B9291" s="165" t="s">
        <v>178</v>
      </c>
      <c r="C9291" s="166">
        <v>45893</v>
      </c>
      <c r="D9291">
        <v>0</v>
      </c>
    </row>
    <row r="9292" spans="1:4" x14ac:dyDescent="0.35">
      <c r="A9292" s="165" t="s">
        <v>177</v>
      </c>
      <c r="B9292" s="165" t="s">
        <v>178</v>
      </c>
      <c r="C9292" s="166">
        <v>45924</v>
      </c>
      <c r="D9292">
        <v>0</v>
      </c>
    </row>
    <row r="9293" spans="1:4" x14ac:dyDescent="0.35">
      <c r="A9293" s="165" t="s">
        <v>177</v>
      </c>
      <c r="B9293" s="165" t="s">
        <v>178</v>
      </c>
      <c r="C9293" s="166">
        <v>45954</v>
      </c>
      <c r="D9293">
        <v>0</v>
      </c>
    </row>
    <row r="9294" spans="1:4" x14ac:dyDescent="0.35">
      <c r="A9294" s="165" t="s">
        <v>177</v>
      </c>
      <c r="B9294" s="165" t="s">
        <v>178</v>
      </c>
      <c r="C9294" s="166">
        <v>45985</v>
      </c>
      <c r="D9294">
        <v>0</v>
      </c>
    </row>
    <row r="9295" spans="1:4" x14ac:dyDescent="0.35">
      <c r="A9295" s="165" t="s">
        <v>177</v>
      </c>
      <c r="B9295" s="165" t="s">
        <v>178</v>
      </c>
      <c r="C9295" s="166">
        <v>46015</v>
      </c>
      <c r="D9295">
        <v>0</v>
      </c>
    </row>
    <row r="9296" spans="1:4" x14ac:dyDescent="0.35">
      <c r="A9296" s="165" t="s">
        <v>177</v>
      </c>
      <c r="B9296" s="165" t="s">
        <v>178</v>
      </c>
      <c r="C9296" s="166">
        <v>45682</v>
      </c>
      <c r="D9296">
        <v>0</v>
      </c>
    </row>
    <row r="9297" spans="1:4" x14ac:dyDescent="0.35">
      <c r="A9297" s="165" t="s">
        <v>177</v>
      </c>
      <c r="B9297" s="165" t="s">
        <v>178</v>
      </c>
      <c r="C9297" s="166">
        <v>45713</v>
      </c>
      <c r="D9297">
        <v>0</v>
      </c>
    </row>
    <row r="9298" spans="1:4" x14ac:dyDescent="0.35">
      <c r="A9298" s="165" t="s">
        <v>177</v>
      </c>
      <c r="B9298" s="165" t="s">
        <v>178</v>
      </c>
      <c r="C9298" s="166">
        <v>45741</v>
      </c>
      <c r="D9298">
        <v>0</v>
      </c>
    </row>
    <row r="9299" spans="1:4" x14ac:dyDescent="0.35">
      <c r="A9299" s="165" t="s">
        <v>177</v>
      </c>
      <c r="B9299" s="165" t="s">
        <v>178</v>
      </c>
      <c r="C9299" s="166">
        <v>45772</v>
      </c>
      <c r="D9299">
        <v>0</v>
      </c>
    </row>
    <row r="9300" spans="1:4" x14ac:dyDescent="0.35">
      <c r="A9300" s="165" t="s">
        <v>177</v>
      </c>
      <c r="B9300" s="165" t="s">
        <v>178</v>
      </c>
      <c r="C9300" s="166">
        <v>45802</v>
      </c>
      <c r="D9300">
        <v>0</v>
      </c>
    </row>
    <row r="9301" spans="1:4" x14ac:dyDescent="0.35">
      <c r="A9301" s="165" t="s">
        <v>177</v>
      </c>
      <c r="B9301" s="165" t="s">
        <v>178</v>
      </c>
      <c r="C9301" s="166">
        <v>45833</v>
      </c>
      <c r="D9301">
        <v>0</v>
      </c>
    </row>
    <row r="9302" spans="1:4" x14ac:dyDescent="0.35">
      <c r="A9302" s="165" t="s">
        <v>177</v>
      </c>
      <c r="B9302" s="165" t="s">
        <v>178</v>
      </c>
      <c r="C9302" s="166">
        <v>45863</v>
      </c>
      <c r="D9302">
        <v>0</v>
      </c>
    </row>
    <row r="9303" spans="1:4" x14ac:dyDescent="0.35">
      <c r="A9303" s="165" t="s">
        <v>177</v>
      </c>
      <c r="B9303" s="165" t="s">
        <v>178</v>
      </c>
      <c r="C9303" s="166">
        <v>45894</v>
      </c>
      <c r="D9303">
        <v>0</v>
      </c>
    </row>
    <row r="9304" spans="1:4" x14ac:dyDescent="0.35">
      <c r="A9304" s="165" t="s">
        <v>177</v>
      </c>
      <c r="B9304" s="165" t="s">
        <v>178</v>
      </c>
      <c r="C9304" s="166">
        <v>45925</v>
      </c>
      <c r="D9304">
        <v>0</v>
      </c>
    </row>
    <row r="9305" spans="1:4" x14ac:dyDescent="0.35">
      <c r="A9305" s="165" t="s">
        <v>177</v>
      </c>
      <c r="B9305" s="165" t="s">
        <v>178</v>
      </c>
      <c r="C9305" s="166">
        <v>45955</v>
      </c>
      <c r="D9305">
        <v>0</v>
      </c>
    </row>
    <row r="9306" spans="1:4" x14ac:dyDescent="0.35">
      <c r="A9306" s="165" t="s">
        <v>177</v>
      </c>
      <c r="B9306" s="165" t="s">
        <v>178</v>
      </c>
      <c r="C9306" s="166">
        <v>45986</v>
      </c>
      <c r="D9306">
        <v>0</v>
      </c>
    </row>
    <row r="9307" spans="1:4" x14ac:dyDescent="0.35">
      <c r="A9307" s="165" t="s">
        <v>177</v>
      </c>
      <c r="B9307" s="165" t="s">
        <v>178</v>
      </c>
      <c r="C9307" s="166">
        <v>46016</v>
      </c>
      <c r="D9307">
        <v>0</v>
      </c>
    </row>
    <row r="9308" spans="1:4" x14ac:dyDescent="0.35">
      <c r="A9308" s="165" t="s">
        <v>177</v>
      </c>
      <c r="B9308" s="165" t="s">
        <v>178</v>
      </c>
      <c r="C9308" s="166">
        <v>45683</v>
      </c>
      <c r="D9308">
        <v>0</v>
      </c>
    </row>
    <row r="9309" spans="1:4" x14ac:dyDescent="0.35">
      <c r="A9309" s="165" t="s">
        <v>177</v>
      </c>
      <c r="B9309" s="165" t="s">
        <v>178</v>
      </c>
      <c r="C9309" s="166">
        <v>45714</v>
      </c>
      <c r="D9309">
        <v>0</v>
      </c>
    </row>
    <row r="9310" spans="1:4" x14ac:dyDescent="0.35">
      <c r="A9310" s="165" t="s">
        <v>177</v>
      </c>
      <c r="B9310" s="165" t="s">
        <v>178</v>
      </c>
      <c r="C9310" s="166">
        <v>45742</v>
      </c>
      <c r="D9310">
        <v>0</v>
      </c>
    </row>
    <row r="9311" spans="1:4" x14ac:dyDescent="0.35">
      <c r="A9311" s="165" t="s">
        <v>177</v>
      </c>
      <c r="B9311" s="165" t="s">
        <v>178</v>
      </c>
      <c r="C9311" s="166">
        <v>45773</v>
      </c>
      <c r="D9311">
        <v>0</v>
      </c>
    </row>
    <row r="9312" spans="1:4" x14ac:dyDescent="0.35">
      <c r="A9312" s="165" t="s">
        <v>177</v>
      </c>
      <c r="B9312" s="165" t="s">
        <v>178</v>
      </c>
      <c r="C9312" s="166">
        <v>45803</v>
      </c>
      <c r="D9312">
        <v>0</v>
      </c>
    </row>
    <row r="9313" spans="1:4" x14ac:dyDescent="0.35">
      <c r="A9313" s="165" t="s">
        <v>177</v>
      </c>
      <c r="B9313" s="165" t="s">
        <v>178</v>
      </c>
      <c r="C9313" s="166">
        <v>45834</v>
      </c>
      <c r="D9313">
        <v>0</v>
      </c>
    </row>
    <row r="9314" spans="1:4" x14ac:dyDescent="0.35">
      <c r="A9314" s="165" t="s">
        <v>177</v>
      </c>
      <c r="B9314" s="165" t="s">
        <v>178</v>
      </c>
      <c r="C9314" s="166">
        <v>45864</v>
      </c>
      <c r="D9314">
        <v>0</v>
      </c>
    </row>
    <row r="9315" spans="1:4" x14ac:dyDescent="0.35">
      <c r="A9315" s="165" t="s">
        <v>177</v>
      </c>
      <c r="B9315" s="165" t="s">
        <v>178</v>
      </c>
      <c r="C9315" s="166">
        <v>45895</v>
      </c>
      <c r="D9315">
        <v>0</v>
      </c>
    </row>
    <row r="9316" spans="1:4" x14ac:dyDescent="0.35">
      <c r="A9316" s="165" t="s">
        <v>177</v>
      </c>
      <c r="B9316" s="165" t="s">
        <v>178</v>
      </c>
      <c r="C9316" s="166">
        <v>45926</v>
      </c>
      <c r="D9316">
        <v>0</v>
      </c>
    </row>
    <row r="9317" spans="1:4" x14ac:dyDescent="0.35">
      <c r="A9317" s="165" t="s">
        <v>177</v>
      </c>
      <c r="B9317" s="165" t="s">
        <v>178</v>
      </c>
      <c r="C9317" s="166">
        <v>45956</v>
      </c>
      <c r="D9317">
        <v>0</v>
      </c>
    </row>
    <row r="9318" spans="1:4" x14ac:dyDescent="0.35">
      <c r="A9318" s="165" t="s">
        <v>177</v>
      </c>
      <c r="B9318" s="165" t="s">
        <v>178</v>
      </c>
      <c r="C9318" s="166">
        <v>45987</v>
      </c>
      <c r="D9318">
        <v>0</v>
      </c>
    </row>
    <row r="9319" spans="1:4" x14ac:dyDescent="0.35">
      <c r="A9319" s="165" t="s">
        <v>177</v>
      </c>
      <c r="B9319" s="165" t="s">
        <v>178</v>
      </c>
      <c r="C9319" s="166">
        <v>46017</v>
      </c>
      <c r="D9319">
        <v>0</v>
      </c>
    </row>
    <row r="9320" spans="1:4" x14ac:dyDescent="0.35">
      <c r="A9320" s="165" t="s">
        <v>177</v>
      </c>
      <c r="B9320" s="165" t="s">
        <v>178</v>
      </c>
      <c r="C9320" s="166">
        <v>45684</v>
      </c>
      <c r="D9320">
        <v>0</v>
      </c>
    </row>
    <row r="9321" spans="1:4" x14ac:dyDescent="0.35">
      <c r="A9321" s="165" t="s">
        <v>177</v>
      </c>
      <c r="B9321" s="165" t="s">
        <v>178</v>
      </c>
      <c r="C9321" s="166">
        <v>45715</v>
      </c>
      <c r="D9321">
        <v>0</v>
      </c>
    </row>
    <row r="9322" spans="1:4" x14ac:dyDescent="0.35">
      <c r="A9322" s="165" t="s">
        <v>177</v>
      </c>
      <c r="B9322" s="165" t="s">
        <v>178</v>
      </c>
      <c r="C9322" s="166">
        <v>45743</v>
      </c>
      <c r="D9322">
        <v>0</v>
      </c>
    </row>
    <row r="9323" spans="1:4" x14ac:dyDescent="0.35">
      <c r="A9323" s="165" t="s">
        <v>177</v>
      </c>
      <c r="B9323" s="165" t="s">
        <v>178</v>
      </c>
      <c r="C9323" s="166">
        <v>45774</v>
      </c>
      <c r="D9323">
        <v>0</v>
      </c>
    </row>
    <row r="9324" spans="1:4" x14ac:dyDescent="0.35">
      <c r="A9324" s="165" t="s">
        <v>177</v>
      </c>
      <c r="B9324" s="165" t="s">
        <v>178</v>
      </c>
      <c r="C9324" s="166">
        <v>45804</v>
      </c>
      <c r="D9324">
        <v>0</v>
      </c>
    </row>
    <row r="9325" spans="1:4" x14ac:dyDescent="0.35">
      <c r="A9325" s="165" t="s">
        <v>177</v>
      </c>
      <c r="B9325" s="165" t="s">
        <v>178</v>
      </c>
      <c r="C9325" s="166">
        <v>45835</v>
      </c>
      <c r="D9325">
        <v>0</v>
      </c>
    </row>
    <row r="9326" spans="1:4" x14ac:dyDescent="0.35">
      <c r="A9326" s="165" t="s">
        <v>177</v>
      </c>
      <c r="B9326" s="165" t="s">
        <v>178</v>
      </c>
      <c r="C9326" s="166">
        <v>45865</v>
      </c>
      <c r="D9326">
        <v>0</v>
      </c>
    </row>
    <row r="9327" spans="1:4" x14ac:dyDescent="0.35">
      <c r="A9327" s="165" t="s">
        <v>177</v>
      </c>
      <c r="B9327" s="165" t="s">
        <v>178</v>
      </c>
      <c r="C9327" s="166">
        <v>45896</v>
      </c>
      <c r="D9327">
        <v>0</v>
      </c>
    </row>
    <row r="9328" spans="1:4" x14ac:dyDescent="0.35">
      <c r="A9328" s="165" t="s">
        <v>177</v>
      </c>
      <c r="B9328" s="165" t="s">
        <v>178</v>
      </c>
      <c r="C9328" s="166">
        <v>45927</v>
      </c>
      <c r="D9328">
        <v>0</v>
      </c>
    </row>
    <row r="9329" spans="1:4" x14ac:dyDescent="0.35">
      <c r="A9329" s="165" t="s">
        <v>177</v>
      </c>
      <c r="B9329" s="165" t="s">
        <v>178</v>
      </c>
      <c r="C9329" s="166">
        <v>45957</v>
      </c>
      <c r="D9329">
        <v>0</v>
      </c>
    </row>
    <row r="9330" spans="1:4" x14ac:dyDescent="0.35">
      <c r="A9330" s="165" t="s">
        <v>177</v>
      </c>
      <c r="B9330" s="165" t="s">
        <v>178</v>
      </c>
      <c r="C9330" s="166">
        <v>45988</v>
      </c>
      <c r="D9330">
        <v>0</v>
      </c>
    </row>
    <row r="9331" spans="1:4" x14ac:dyDescent="0.35">
      <c r="A9331" s="165" t="s">
        <v>177</v>
      </c>
      <c r="B9331" s="165" t="s">
        <v>178</v>
      </c>
      <c r="C9331" s="166">
        <v>46018</v>
      </c>
      <c r="D9331">
        <v>0</v>
      </c>
    </row>
    <row r="9332" spans="1:4" x14ac:dyDescent="0.35">
      <c r="A9332" s="165" t="s">
        <v>179</v>
      </c>
      <c r="B9332" s="165" t="s">
        <v>180</v>
      </c>
      <c r="C9332" s="166">
        <v>45676</v>
      </c>
      <c r="D9332">
        <v>2372.73</v>
      </c>
    </row>
    <row r="9333" spans="1:4" x14ac:dyDescent="0.35">
      <c r="A9333" s="165" t="s">
        <v>179</v>
      </c>
      <c r="B9333" s="165" t="s">
        <v>180</v>
      </c>
      <c r="C9333" s="166">
        <v>45707</v>
      </c>
      <c r="D9333">
        <v>1852.58</v>
      </c>
    </row>
    <row r="9334" spans="1:4" x14ac:dyDescent="0.35">
      <c r="A9334" s="165" t="s">
        <v>179</v>
      </c>
      <c r="B9334" s="165" t="s">
        <v>180</v>
      </c>
      <c r="C9334" s="166">
        <v>45735</v>
      </c>
      <c r="D9334">
        <v>2474.4299999999998</v>
      </c>
    </row>
    <row r="9335" spans="1:4" x14ac:dyDescent="0.35">
      <c r="A9335" s="165" t="s">
        <v>179</v>
      </c>
      <c r="B9335" s="165" t="s">
        <v>180</v>
      </c>
      <c r="C9335" s="166">
        <v>45766</v>
      </c>
      <c r="D9335">
        <v>2415.61</v>
      </c>
    </row>
    <row r="9336" spans="1:4" x14ac:dyDescent="0.35">
      <c r="A9336" s="165" t="s">
        <v>179</v>
      </c>
      <c r="B9336" s="165" t="s">
        <v>180</v>
      </c>
      <c r="C9336" s="166">
        <v>45796</v>
      </c>
      <c r="D9336">
        <v>2013.21</v>
      </c>
    </row>
    <row r="9337" spans="1:4" x14ac:dyDescent="0.35">
      <c r="A9337" s="165" t="s">
        <v>179</v>
      </c>
      <c r="B9337" s="165" t="s">
        <v>180</v>
      </c>
      <c r="C9337" s="166">
        <v>45827</v>
      </c>
      <c r="D9337">
        <v>1963.85</v>
      </c>
    </row>
    <row r="9338" spans="1:4" x14ac:dyDescent="0.35">
      <c r="A9338" s="165" t="s">
        <v>179</v>
      </c>
      <c r="B9338" s="165" t="s">
        <v>180</v>
      </c>
      <c r="C9338" s="166">
        <v>45857</v>
      </c>
      <c r="D9338">
        <v>2645.73</v>
      </c>
    </row>
    <row r="9339" spans="1:4" x14ac:dyDescent="0.35">
      <c r="A9339" s="165" t="s">
        <v>179</v>
      </c>
      <c r="B9339" s="165" t="s">
        <v>180</v>
      </c>
      <c r="C9339" s="166">
        <v>45888</v>
      </c>
      <c r="D9339">
        <v>2886.6</v>
      </c>
    </row>
    <row r="9340" spans="1:4" x14ac:dyDescent="0.35">
      <c r="A9340" s="165" t="s">
        <v>179</v>
      </c>
      <c r="B9340" s="165" t="s">
        <v>180</v>
      </c>
      <c r="C9340" s="166">
        <v>45919</v>
      </c>
      <c r="D9340">
        <v>1655.56</v>
      </c>
    </row>
    <row r="9341" spans="1:4" x14ac:dyDescent="0.35">
      <c r="A9341" s="165" t="s">
        <v>179</v>
      </c>
      <c r="B9341" s="165" t="s">
        <v>180</v>
      </c>
      <c r="C9341" s="166">
        <v>45949</v>
      </c>
      <c r="D9341">
        <v>2013.17</v>
      </c>
    </row>
    <row r="9342" spans="1:4" x14ac:dyDescent="0.35">
      <c r="A9342" s="165" t="s">
        <v>179</v>
      </c>
      <c r="B9342" s="165" t="s">
        <v>180</v>
      </c>
      <c r="C9342" s="166">
        <v>45980</v>
      </c>
      <c r="D9342">
        <v>2345</v>
      </c>
    </row>
    <row r="9343" spans="1:4" x14ac:dyDescent="0.35">
      <c r="A9343" s="165" t="s">
        <v>179</v>
      </c>
      <c r="B9343" s="165" t="s">
        <v>180</v>
      </c>
      <c r="C9343" s="166">
        <v>46010</v>
      </c>
      <c r="D9343">
        <v>1957.96</v>
      </c>
    </row>
    <row r="9344" spans="1:4" x14ac:dyDescent="0.35">
      <c r="A9344" s="165" t="s">
        <v>179</v>
      </c>
      <c r="B9344" s="165" t="s">
        <v>180</v>
      </c>
      <c r="C9344" s="166">
        <v>45677</v>
      </c>
      <c r="D9344">
        <v>2441.3200000000002</v>
      </c>
    </row>
    <row r="9345" spans="1:4" x14ac:dyDescent="0.35">
      <c r="A9345" s="165" t="s">
        <v>179</v>
      </c>
      <c r="B9345" s="165" t="s">
        <v>180</v>
      </c>
      <c r="C9345" s="166">
        <v>45708</v>
      </c>
      <c r="D9345">
        <v>2232.4999999999995</v>
      </c>
    </row>
    <row r="9346" spans="1:4" x14ac:dyDescent="0.35">
      <c r="A9346" s="165" t="s">
        <v>179</v>
      </c>
      <c r="B9346" s="165" t="s">
        <v>180</v>
      </c>
      <c r="C9346" s="166">
        <v>45736</v>
      </c>
      <c r="D9346">
        <v>1020.1900000000005</v>
      </c>
    </row>
    <row r="9347" spans="1:4" x14ac:dyDescent="0.35">
      <c r="A9347" s="165" t="s">
        <v>179</v>
      </c>
      <c r="B9347" s="165" t="s">
        <v>180</v>
      </c>
      <c r="C9347" s="166">
        <v>45767</v>
      </c>
      <c r="D9347">
        <v>5.0399999999999636</v>
      </c>
    </row>
    <row r="9348" spans="1:4" x14ac:dyDescent="0.35">
      <c r="A9348" s="165" t="s">
        <v>179</v>
      </c>
      <c r="B9348" s="165" t="s">
        <v>180</v>
      </c>
      <c r="C9348" s="166">
        <v>45797</v>
      </c>
      <c r="D9348">
        <v>0</v>
      </c>
    </row>
    <row r="9349" spans="1:4" x14ac:dyDescent="0.35">
      <c r="A9349" s="165" t="s">
        <v>179</v>
      </c>
      <c r="B9349" s="165" t="s">
        <v>180</v>
      </c>
      <c r="C9349" s="166">
        <v>45828</v>
      </c>
      <c r="D9349">
        <v>0</v>
      </c>
    </row>
    <row r="9350" spans="1:4" x14ac:dyDescent="0.35">
      <c r="A9350" s="165" t="s">
        <v>179</v>
      </c>
      <c r="B9350" s="165" t="s">
        <v>180</v>
      </c>
      <c r="C9350" s="166">
        <v>45858</v>
      </c>
      <c r="D9350">
        <v>103.38999999999942</v>
      </c>
    </row>
    <row r="9351" spans="1:4" x14ac:dyDescent="0.35">
      <c r="A9351" s="165" t="s">
        <v>179</v>
      </c>
      <c r="B9351" s="165" t="s">
        <v>180</v>
      </c>
      <c r="C9351" s="166">
        <v>45889</v>
      </c>
      <c r="D9351">
        <v>821.45000000000073</v>
      </c>
    </row>
    <row r="9352" spans="1:4" x14ac:dyDescent="0.35">
      <c r="A9352" s="165" t="s">
        <v>179</v>
      </c>
      <c r="B9352" s="165" t="s">
        <v>180</v>
      </c>
      <c r="C9352" s="166">
        <v>45920</v>
      </c>
      <c r="D9352">
        <v>934.43</v>
      </c>
    </row>
    <row r="9353" spans="1:4" x14ac:dyDescent="0.35">
      <c r="A9353" s="165" t="s">
        <v>179</v>
      </c>
      <c r="B9353" s="165" t="s">
        <v>180</v>
      </c>
      <c r="C9353" s="166">
        <v>45950</v>
      </c>
      <c r="D9353">
        <v>1212.22</v>
      </c>
    </row>
    <row r="9354" spans="1:4" x14ac:dyDescent="0.35">
      <c r="A9354" s="165" t="s">
        <v>179</v>
      </c>
      <c r="B9354" s="165" t="s">
        <v>180</v>
      </c>
      <c r="C9354" s="166">
        <v>45981</v>
      </c>
      <c r="D9354">
        <v>694.46</v>
      </c>
    </row>
    <row r="9355" spans="1:4" x14ac:dyDescent="0.35">
      <c r="A9355" s="165" t="s">
        <v>179</v>
      </c>
      <c r="B9355" s="165" t="s">
        <v>180</v>
      </c>
      <c r="C9355" s="166">
        <v>46011</v>
      </c>
      <c r="D9355">
        <v>1002.2900000000002</v>
      </c>
    </row>
    <row r="9356" spans="1:4" x14ac:dyDescent="0.35">
      <c r="A9356" s="165" t="s">
        <v>179</v>
      </c>
      <c r="B9356" s="165" t="s">
        <v>180</v>
      </c>
      <c r="C9356" s="166">
        <v>45678</v>
      </c>
      <c r="D9356">
        <v>573.55000000000007</v>
      </c>
    </row>
    <row r="9357" spans="1:4" x14ac:dyDescent="0.35">
      <c r="A9357" s="165" t="s">
        <v>179</v>
      </c>
      <c r="B9357" s="165" t="s">
        <v>180</v>
      </c>
      <c r="C9357" s="166">
        <v>45709</v>
      </c>
      <c r="D9357">
        <v>663.82</v>
      </c>
    </row>
    <row r="9358" spans="1:4" x14ac:dyDescent="0.35">
      <c r="A9358" s="165" t="s">
        <v>179</v>
      </c>
      <c r="B9358" s="165" t="s">
        <v>180</v>
      </c>
      <c r="C9358" s="166">
        <v>45737</v>
      </c>
      <c r="D9358">
        <v>1416.06</v>
      </c>
    </row>
    <row r="9359" spans="1:4" x14ac:dyDescent="0.35">
      <c r="A9359" s="165" t="s">
        <v>179</v>
      </c>
      <c r="B9359" s="165" t="s">
        <v>180</v>
      </c>
      <c r="C9359" s="166">
        <v>45768</v>
      </c>
      <c r="D9359">
        <v>959.98</v>
      </c>
    </row>
    <row r="9360" spans="1:4" x14ac:dyDescent="0.35">
      <c r="A9360" s="165" t="s">
        <v>179</v>
      </c>
      <c r="B9360" s="165" t="s">
        <v>180</v>
      </c>
      <c r="C9360" s="166">
        <v>45798</v>
      </c>
      <c r="D9360">
        <v>926.97</v>
      </c>
    </row>
    <row r="9361" spans="1:4" x14ac:dyDescent="0.35">
      <c r="A9361" s="165" t="s">
        <v>179</v>
      </c>
      <c r="B9361" s="165" t="s">
        <v>180</v>
      </c>
      <c r="C9361" s="166">
        <v>45829</v>
      </c>
      <c r="D9361">
        <v>1268.97</v>
      </c>
    </row>
    <row r="9362" spans="1:4" x14ac:dyDescent="0.35">
      <c r="A9362" s="165" t="s">
        <v>179</v>
      </c>
      <c r="B9362" s="165" t="s">
        <v>180</v>
      </c>
      <c r="C9362" s="166">
        <v>45859</v>
      </c>
      <c r="D9362">
        <v>1757.01</v>
      </c>
    </row>
    <row r="9363" spans="1:4" x14ac:dyDescent="0.35">
      <c r="A9363" s="165" t="s">
        <v>179</v>
      </c>
      <c r="B9363" s="165" t="s">
        <v>180</v>
      </c>
      <c r="C9363" s="166">
        <v>45890</v>
      </c>
      <c r="D9363">
        <v>2664.64</v>
      </c>
    </row>
    <row r="9364" spans="1:4" x14ac:dyDescent="0.35">
      <c r="A9364" s="165" t="s">
        <v>179</v>
      </c>
      <c r="B9364" s="165" t="s">
        <v>180</v>
      </c>
      <c r="C9364" s="166">
        <v>45921</v>
      </c>
      <c r="D9364">
        <v>1351.77</v>
      </c>
    </row>
    <row r="9365" spans="1:4" x14ac:dyDescent="0.35">
      <c r="A9365" s="165" t="s">
        <v>179</v>
      </c>
      <c r="B9365" s="165" t="s">
        <v>180</v>
      </c>
      <c r="C9365" s="166">
        <v>45951</v>
      </c>
      <c r="D9365">
        <v>2165.36</v>
      </c>
    </row>
    <row r="9366" spans="1:4" x14ac:dyDescent="0.35">
      <c r="A9366" s="165" t="s">
        <v>179</v>
      </c>
      <c r="B9366" s="165" t="s">
        <v>180</v>
      </c>
      <c r="C9366" s="166">
        <v>45991</v>
      </c>
      <c r="D9366">
        <v>2051.7400000000002</v>
      </c>
    </row>
    <row r="9367" spans="1:4" x14ac:dyDescent="0.35">
      <c r="A9367" s="165" t="s">
        <v>179</v>
      </c>
      <c r="B9367" s="165" t="s">
        <v>180</v>
      </c>
      <c r="C9367" s="166">
        <v>46022</v>
      </c>
      <c r="D9367">
        <v>1911.15</v>
      </c>
    </row>
    <row r="9368" spans="1:4" x14ac:dyDescent="0.35">
      <c r="A9368" s="165" t="s">
        <v>179</v>
      </c>
      <c r="B9368" s="165" t="s">
        <v>180</v>
      </c>
      <c r="C9368" s="166">
        <v>45679</v>
      </c>
      <c r="D9368">
        <v>1332.81</v>
      </c>
    </row>
    <row r="9369" spans="1:4" x14ac:dyDescent="0.35">
      <c r="A9369" s="165" t="s">
        <v>179</v>
      </c>
      <c r="B9369" s="165" t="s">
        <v>180</v>
      </c>
      <c r="C9369" s="166">
        <v>45710</v>
      </c>
      <c r="D9369">
        <v>1754.07</v>
      </c>
    </row>
    <row r="9370" spans="1:4" x14ac:dyDescent="0.35">
      <c r="A9370" s="165" t="s">
        <v>179</v>
      </c>
      <c r="B9370" s="165" t="s">
        <v>180</v>
      </c>
      <c r="C9370" s="166">
        <v>45738</v>
      </c>
      <c r="D9370">
        <v>2088.2200000000003</v>
      </c>
    </row>
    <row r="9371" spans="1:4" x14ac:dyDescent="0.35">
      <c r="A9371" s="165" t="s">
        <v>179</v>
      </c>
      <c r="B9371" s="165" t="s">
        <v>180</v>
      </c>
      <c r="C9371" s="166">
        <v>45769</v>
      </c>
      <c r="D9371">
        <v>1775.87</v>
      </c>
    </row>
    <row r="9372" spans="1:4" x14ac:dyDescent="0.35">
      <c r="A9372" s="165" t="s">
        <v>179</v>
      </c>
      <c r="B9372" s="165" t="s">
        <v>180</v>
      </c>
      <c r="C9372" s="166">
        <v>45799</v>
      </c>
      <c r="D9372">
        <v>2115.61</v>
      </c>
    </row>
    <row r="9373" spans="1:4" x14ac:dyDescent="0.35">
      <c r="A9373" s="165" t="s">
        <v>179</v>
      </c>
      <c r="B9373" s="165" t="s">
        <v>180</v>
      </c>
      <c r="C9373" s="166">
        <v>45830</v>
      </c>
      <c r="D9373">
        <v>1647.38</v>
      </c>
    </row>
    <row r="9374" spans="1:4" x14ac:dyDescent="0.35">
      <c r="A9374" s="165" t="s">
        <v>179</v>
      </c>
      <c r="B9374" s="165" t="s">
        <v>180</v>
      </c>
      <c r="C9374" s="166">
        <v>45860</v>
      </c>
      <c r="D9374">
        <v>3116.9</v>
      </c>
    </row>
    <row r="9375" spans="1:4" x14ac:dyDescent="0.35">
      <c r="A9375" s="165" t="s">
        <v>179</v>
      </c>
      <c r="B9375" s="165" t="s">
        <v>180</v>
      </c>
      <c r="C9375" s="166">
        <v>45891</v>
      </c>
      <c r="D9375">
        <v>3580.92</v>
      </c>
    </row>
    <row r="9376" spans="1:4" x14ac:dyDescent="0.35">
      <c r="A9376" s="165" t="s">
        <v>179</v>
      </c>
      <c r="B9376" s="165" t="s">
        <v>180</v>
      </c>
      <c r="C9376" s="166">
        <v>45922</v>
      </c>
      <c r="D9376">
        <v>2801</v>
      </c>
    </row>
    <row r="9377" spans="1:4" x14ac:dyDescent="0.35">
      <c r="A9377" s="165" t="s">
        <v>179</v>
      </c>
      <c r="B9377" s="165" t="s">
        <v>180</v>
      </c>
      <c r="C9377" s="166">
        <v>45952</v>
      </c>
      <c r="D9377">
        <v>2279.62</v>
      </c>
    </row>
    <row r="9378" spans="1:4" x14ac:dyDescent="0.35">
      <c r="A9378" s="165" t="s">
        <v>179</v>
      </c>
      <c r="B9378" s="165" t="s">
        <v>180</v>
      </c>
      <c r="C9378" s="166">
        <v>45983</v>
      </c>
      <c r="D9378">
        <v>2108.98</v>
      </c>
    </row>
    <row r="9379" spans="1:4" x14ac:dyDescent="0.35">
      <c r="A9379" s="165" t="s">
        <v>179</v>
      </c>
      <c r="B9379" s="165" t="s">
        <v>180</v>
      </c>
      <c r="C9379" s="166">
        <v>46013</v>
      </c>
      <c r="D9379">
        <v>1968.77</v>
      </c>
    </row>
    <row r="9380" spans="1:4" x14ac:dyDescent="0.35">
      <c r="A9380" s="165" t="s">
        <v>179</v>
      </c>
      <c r="B9380" s="165" t="s">
        <v>180</v>
      </c>
      <c r="C9380" s="166">
        <v>45680</v>
      </c>
      <c r="D9380">
        <v>2551.88</v>
      </c>
    </row>
    <row r="9381" spans="1:4" x14ac:dyDescent="0.35">
      <c r="A9381" s="165" t="s">
        <v>179</v>
      </c>
      <c r="B9381" s="165" t="s">
        <v>180</v>
      </c>
      <c r="C9381" s="166">
        <v>45711</v>
      </c>
      <c r="D9381">
        <v>1734.67</v>
      </c>
    </row>
    <row r="9382" spans="1:4" x14ac:dyDescent="0.35">
      <c r="A9382" s="165" t="s">
        <v>179</v>
      </c>
      <c r="B9382" s="165" t="s">
        <v>180</v>
      </c>
      <c r="C9382" s="166">
        <v>45739</v>
      </c>
      <c r="D9382">
        <v>2229.96</v>
      </c>
    </row>
    <row r="9383" spans="1:4" x14ac:dyDescent="0.35">
      <c r="A9383" s="165" t="s">
        <v>179</v>
      </c>
      <c r="B9383" s="165" t="s">
        <v>180</v>
      </c>
      <c r="C9383" s="166">
        <v>45770</v>
      </c>
      <c r="D9383">
        <v>1823.97</v>
      </c>
    </row>
    <row r="9384" spans="1:4" x14ac:dyDescent="0.35">
      <c r="A9384" s="165" t="s">
        <v>179</v>
      </c>
      <c r="B9384" s="165" t="s">
        <v>180</v>
      </c>
      <c r="C9384" s="166">
        <v>45800</v>
      </c>
      <c r="D9384">
        <v>2166.65</v>
      </c>
    </row>
    <row r="9385" spans="1:4" x14ac:dyDescent="0.35">
      <c r="A9385" s="165" t="s">
        <v>179</v>
      </c>
      <c r="B9385" s="165" t="s">
        <v>180</v>
      </c>
      <c r="C9385" s="166">
        <v>45831</v>
      </c>
      <c r="D9385">
        <v>1674.8</v>
      </c>
    </row>
    <row r="9386" spans="1:4" x14ac:dyDescent="0.35">
      <c r="A9386" s="165" t="s">
        <v>179</v>
      </c>
      <c r="B9386" s="165" t="s">
        <v>180</v>
      </c>
      <c r="C9386" s="166">
        <v>45861</v>
      </c>
      <c r="D9386">
        <v>1884.66</v>
      </c>
    </row>
    <row r="9387" spans="1:4" x14ac:dyDescent="0.35">
      <c r="A9387" s="165" t="s">
        <v>179</v>
      </c>
      <c r="B9387" s="165" t="s">
        <v>180</v>
      </c>
      <c r="C9387" s="166">
        <v>45892</v>
      </c>
      <c r="D9387">
        <v>2315.02</v>
      </c>
    </row>
    <row r="9388" spans="1:4" x14ac:dyDescent="0.35">
      <c r="A9388" s="165" t="s">
        <v>179</v>
      </c>
      <c r="B9388" s="165" t="s">
        <v>180</v>
      </c>
      <c r="C9388" s="166">
        <v>45923</v>
      </c>
      <c r="D9388">
        <v>1637.83</v>
      </c>
    </row>
    <row r="9389" spans="1:4" x14ac:dyDescent="0.35">
      <c r="A9389" s="165" t="s">
        <v>179</v>
      </c>
      <c r="B9389" s="165" t="s">
        <v>180</v>
      </c>
      <c r="C9389" s="166">
        <v>45953</v>
      </c>
      <c r="D9389">
        <v>1628.57</v>
      </c>
    </row>
    <row r="9390" spans="1:4" x14ac:dyDescent="0.35">
      <c r="A9390" s="165" t="s">
        <v>179</v>
      </c>
      <c r="B9390" s="165" t="s">
        <v>180</v>
      </c>
      <c r="C9390" s="166">
        <v>45984</v>
      </c>
      <c r="D9390">
        <v>1266.23</v>
      </c>
    </row>
    <row r="9391" spans="1:4" x14ac:dyDescent="0.35">
      <c r="A9391" s="165" t="s">
        <v>179</v>
      </c>
      <c r="B9391" s="165" t="s">
        <v>180</v>
      </c>
      <c r="C9391" s="166">
        <v>46014</v>
      </c>
      <c r="D9391">
        <v>1143.72</v>
      </c>
    </row>
    <row r="9392" spans="1:4" x14ac:dyDescent="0.35">
      <c r="A9392" s="165" t="s">
        <v>179</v>
      </c>
      <c r="B9392" s="165" t="s">
        <v>180</v>
      </c>
      <c r="C9392" s="166">
        <v>45681</v>
      </c>
      <c r="D9392">
        <v>984.93</v>
      </c>
    </row>
    <row r="9393" spans="1:4" x14ac:dyDescent="0.35">
      <c r="A9393" s="165" t="s">
        <v>179</v>
      </c>
      <c r="B9393" s="165" t="s">
        <v>180</v>
      </c>
      <c r="C9393" s="166">
        <v>45712</v>
      </c>
      <c r="D9393">
        <v>960.88</v>
      </c>
    </row>
    <row r="9394" spans="1:4" x14ac:dyDescent="0.35">
      <c r="A9394" s="165" t="s">
        <v>179</v>
      </c>
      <c r="B9394" s="165" t="s">
        <v>180</v>
      </c>
      <c r="C9394" s="166">
        <v>45740</v>
      </c>
      <c r="D9394">
        <v>1268.8900000000001</v>
      </c>
    </row>
    <row r="9395" spans="1:4" x14ac:dyDescent="0.35">
      <c r="A9395" s="165" t="s">
        <v>179</v>
      </c>
      <c r="B9395" s="165" t="s">
        <v>180</v>
      </c>
      <c r="C9395" s="166">
        <v>45771</v>
      </c>
      <c r="D9395">
        <v>1269.28</v>
      </c>
    </row>
    <row r="9396" spans="1:4" x14ac:dyDescent="0.35">
      <c r="A9396" s="165" t="s">
        <v>179</v>
      </c>
      <c r="B9396" s="165" t="s">
        <v>180</v>
      </c>
      <c r="C9396" s="166">
        <v>45801</v>
      </c>
      <c r="D9396">
        <v>1186.1500000000001</v>
      </c>
    </row>
    <row r="9397" spans="1:4" x14ac:dyDescent="0.35">
      <c r="A9397" s="165" t="s">
        <v>179</v>
      </c>
      <c r="B9397" s="165" t="s">
        <v>180</v>
      </c>
      <c r="C9397" s="166">
        <v>45832</v>
      </c>
      <c r="D9397">
        <v>1373.82</v>
      </c>
    </row>
    <row r="9398" spans="1:4" x14ac:dyDescent="0.35">
      <c r="A9398" s="165" t="s">
        <v>179</v>
      </c>
      <c r="B9398" s="165" t="s">
        <v>180</v>
      </c>
      <c r="C9398" s="166">
        <v>45862</v>
      </c>
      <c r="D9398">
        <v>2842.95</v>
      </c>
    </row>
    <row r="9399" spans="1:4" x14ac:dyDescent="0.35">
      <c r="A9399" s="165" t="s">
        <v>179</v>
      </c>
      <c r="B9399" s="165" t="s">
        <v>180</v>
      </c>
      <c r="C9399" s="166">
        <v>45893</v>
      </c>
      <c r="D9399">
        <v>2984.23</v>
      </c>
    </row>
    <row r="9400" spans="1:4" x14ac:dyDescent="0.35">
      <c r="A9400" s="165" t="s">
        <v>179</v>
      </c>
      <c r="B9400" s="165" t="s">
        <v>180</v>
      </c>
      <c r="C9400" s="166">
        <v>45924</v>
      </c>
      <c r="D9400">
        <v>1609.02</v>
      </c>
    </row>
    <row r="9401" spans="1:4" x14ac:dyDescent="0.35">
      <c r="A9401" s="165" t="s">
        <v>179</v>
      </c>
      <c r="B9401" s="165" t="s">
        <v>180</v>
      </c>
      <c r="C9401" s="166">
        <v>45954</v>
      </c>
      <c r="D9401">
        <v>1852.49</v>
      </c>
    </row>
    <row r="9402" spans="1:4" x14ac:dyDescent="0.35">
      <c r="A9402" s="165" t="s">
        <v>179</v>
      </c>
      <c r="B9402" s="165" t="s">
        <v>180</v>
      </c>
      <c r="C9402" s="166">
        <v>45985</v>
      </c>
      <c r="D9402">
        <v>1788.32</v>
      </c>
    </row>
    <row r="9403" spans="1:4" x14ac:dyDescent="0.35">
      <c r="A9403" s="165" t="s">
        <v>179</v>
      </c>
      <c r="B9403" s="165" t="s">
        <v>180</v>
      </c>
      <c r="C9403" s="166">
        <v>46015</v>
      </c>
      <c r="D9403">
        <v>1176.29</v>
      </c>
    </row>
    <row r="9404" spans="1:4" x14ac:dyDescent="0.35">
      <c r="A9404" s="165" t="s">
        <v>179</v>
      </c>
      <c r="B9404" s="165" t="s">
        <v>180</v>
      </c>
      <c r="C9404" s="166">
        <v>45682</v>
      </c>
      <c r="D9404">
        <v>2037.17</v>
      </c>
    </row>
    <row r="9405" spans="1:4" x14ac:dyDescent="0.35">
      <c r="A9405" s="165" t="s">
        <v>179</v>
      </c>
      <c r="B9405" s="165" t="s">
        <v>180</v>
      </c>
      <c r="C9405" s="166">
        <v>45713</v>
      </c>
      <c r="D9405">
        <v>1774.49</v>
      </c>
    </row>
    <row r="9406" spans="1:4" x14ac:dyDescent="0.35">
      <c r="A9406" s="165" t="s">
        <v>179</v>
      </c>
      <c r="B9406" s="165" t="s">
        <v>180</v>
      </c>
      <c r="C9406" s="166">
        <v>45741</v>
      </c>
      <c r="D9406">
        <v>2415.35</v>
      </c>
    </row>
    <row r="9407" spans="1:4" x14ac:dyDescent="0.35">
      <c r="A9407" s="165" t="s">
        <v>179</v>
      </c>
      <c r="B9407" s="165" t="s">
        <v>180</v>
      </c>
      <c r="C9407" s="166">
        <v>45772</v>
      </c>
      <c r="D9407">
        <v>1753.37</v>
      </c>
    </row>
    <row r="9408" spans="1:4" x14ac:dyDescent="0.35">
      <c r="A9408" s="165" t="s">
        <v>179</v>
      </c>
      <c r="B9408" s="165" t="s">
        <v>180</v>
      </c>
      <c r="C9408" s="166">
        <v>45802</v>
      </c>
      <c r="D9408">
        <v>1664.8089498951372</v>
      </c>
    </row>
    <row r="9409" spans="1:4" x14ac:dyDescent="0.35">
      <c r="A9409" s="165" t="s">
        <v>179</v>
      </c>
      <c r="B9409" s="165" t="s">
        <v>180</v>
      </c>
      <c r="C9409" s="166">
        <v>45833</v>
      </c>
      <c r="D9409">
        <v>2504.3934864831067</v>
      </c>
    </row>
    <row r="9410" spans="1:4" x14ac:dyDescent="0.35">
      <c r="A9410" s="165" t="s">
        <v>179</v>
      </c>
      <c r="B9410" s="165" t="s">
        <v>180</v>
      </c>
      <c r="C9410" s="166">
        <v>45863</v>
      </c>
      <c r="D9410">
        <v>2962.7358962823596</v>
      </c>
    </row>
    <row r="9411" spans="1:4" x14ac:dyDescent="0.35">
      <c r="A9411" s="165" t="s">
        <v>179</v>
      </c>
      <c r="B9411" s="165" t="s">
        <v>180</v>
      </c>
      <c r="C9411" s="166">
        <v>45894</v>
      </c>
      <c r="D9411">
        <v>3593.8338921270438</v>
      </c>
    </row>
    <row r="9412" spans="1:4" x14ac:dyDescent="0.35">
      <c r="A9412" s="165" t="s">
        <v>179</v>
      </c>
      <c r="B9412" s="165" t="s">
        <v>180</v>
      </c>
      <c r="C9412" s="166">
        <v>45925</v>
      </c>
      <c r="D9412">
        <v>3024.5696127847305</v>
      </c>
    </row>
    <row r="9413" spans="1:4" x14ac:dyDescent="0.35">
      <c r="A9413" s="165" t="s">
        <v>179</v>
      </c>
      <c r="B9413" s="165" t="s">
        <v>180</v>
      </c>
      <c r="C9413" s="166">
        <v>45955</v>
      </c>
      <c r="D9413">
        <v>3108.9245667455816</v>
      </c>
    </row>
    <row r="9414" spans="1:4" x14ac:dyDescent="0.35">
      <c r="A9414" s="165" t="s">
        <v>179</v>
      </c>
      <c r="B9414" s="165" t="s">
        <v>180</v>
      </c>
      <c r="C9414" s="166">
        <v>45986</v>
      </c>
      <c r="D9414">
        <v>3327.6398824014818</v>
      </c>
    </row>
    <row r="9415" spans="1:4" x14ac:dyDescent="0.35">
      <c r="A9415" s="165" t="s">
        <v>179</v>
      </c>
      <c r="B9415" s="165" t="s">
        <v>180</v>
      </c>
      <c r="C9415" s="166">
        <v>46016</v>
      </c>
      <c r="D9415">
        <v>2412.4455083438984</v>
      </c>
    </row>
    <row r="9416" spans="1:4" x14ac:dyDescent="0.35">
      <c r="A9416" s="165" t="s">
        <v>179</v>
      </c>
      <c r="B9416" s="165" t="s">
        <v>180</v>
      </c>
      <c r="C9416" s="166">
        <v>45683</v>
      </c>
      <c r="D9416">
        <v>3521.3331711987444</v>
      </c>
    </row>
    <row r="9417" spans="1:4" x14ac:dyDescent="0.35">
      <c r="A9417" s="165" t="s">
        <v>179</v>
      </c>
      <c r="B9417" s="165" t="s">
        <v>180</v>
      </c>
      <c r="C9417" s="166">
        <v>45714</v>
      </c>
      <c r="D9417">
        <v>3580.3400107392908</v>
      </c>
    </row>
    <row r="9418" spans="1:4" x14ac:dyDescent="0.35">
      <c r="A9418" s="165" t="s">
        <v>179</v>
      </c>
      <c r="B9418" s="165" t="s">
        <v>180</v>
      </c>
      <c r="C9418" s="166">
        <v>45742</v>
      </c>
      <c r="D9418">
        <v>3855.9950285155201</v>
      </c>
    </row>
    <row r="9419" spans="1:4" x14ac:dyDescent="0.35">
      <c r="A9419" s="165" t="s">
        <v>179</v>
      </c>
      <c r="B9419" s="165" t="s">
        <v>180</v>
      </c>
      <c r="C9419" s="166">
        <v>45773</v>
      </c>
      <c r="D9419">
        <v>4124.8780258998622</v>
      </c>
    </row>
    <row r="9420" spans="1:4" x14ac:dyDescent="0.35">
      <c r="A9420" s="165" t="s">
        <v>179</v>
      </c>
      <c r="B9420" s="165" t="s">
        <v>180</v>
      </c>
      <c r="C9420" s="166">
        <v>45803</v>
      </c>
      <c r="D9420">
        <v>3911.6884900459213</v>
      </c>
    </row>
    <row r="9421" spans="1:4" x14ac:dyDescent="0.35">
      <c r="A9421" s="165" t="s">
        <v>179</v>
      </c>
      <c r="B9421" s="165" t="s">
        <v>180</v>
      </c>
      <c r="C9421" s="166">
        <v>45834</v>
      </c>
      <c r="D9421">
        <v>3621.8328254385642</v>
      </c>
    </row>
    <row r="9422" spans="1:4" x14ac:dyDescent="0.35">
      <c r="A9422" s="165" t="s">
        <v>179</v>
      </c>
      <c r="B9422" s="165" t="s">
        <v>180</v>
      </c>
      <c r="C9422" s="166">
        <v>45864</v>
      </c>
      <c r="D9422">
        <v>5710.0637880953573</v>
      </c>
    </row>
    <row r="9423" spans="1:4" x14ac:dyDescent="0.35">
      <c r="A9423" s="165" t="s">
        <v>179</v>
      </c>
      <c r="B9423" s="165" t="s">
        <v>180</v>
      </c>
      <c r="C9423" s="166">
        <v>45895</v>
      </c>
      <c r="D9423">
        <v>6744.1618615896987</v>
      </c>
    </row>
    <row r="9424" spans="1:4" x14ac:dyDescent="0.35">
      <c r="A9424" s="165" t="s">
        <v>179</v>
      </c>
      <c r="B9424" s="165" t="s">
        <v>180</v>
      </c>
      <c r="C9424" s="166">
        <v>45926</v>
      </c>
      <c r="D9424">
        <v>3667.2118554272738</v>
      </c>
    </row>
    <row r="9425" spans="1:4" x14ac:dyDescent="0.35">
      <c r="A9425" s="165" t="s">
        <v>179</v>
      </c>
      <c r="B9425" s="165" t="s">
        <v>180</v>
      </c>
      <c r="C9425" s="166">
        <v>45956</v>
      </c>
      <c r="D9425">
        <v>4647.2672375801594</v>
      </c>
    </row>
    <row r="9426" spans="1:4" x14ac:dyDescent="0.35">
      <c r="A9426" s="165" t="s">
        <v>179</v>
      </c>
      <c r="B9426" s="165" t="s">
        <v>180</v>
      </c>
      <c r="C9426" s="166">
        <v>45987</v>
      </c>
      <c r="D9426">
        <v>5004.194657347738</v>
      </c>
    </row>
    <row r="9427" spans="1:4" x14ac:dyDescent="0.35">
      <c r="A9427" s="165" t="s">
        <v>179</v>
      </c>
      <c r="B9427" s="165" t="s">
        <v>180</v>
      </c>
      <c r="C9427" s="166">
        <v>46017</v>
      </c>
      <c r="D9427">
        <v>3585.1104861244148</v>
      </c>
    </row>
    <row r="9428" spans="1:4" x14ac:dyDescent="0.35">
      <c r="A9428" s="165" t="s">
        <v>179</v>
      </c>
      <c r="B9428" s="165" t="s">
        <v>180</v>
      </c>
      <c r="C9428" s="166">
        <v>45684</v>
      </c>
      <c r="D9428">
        <v>4962.781311802366</v>
      </c>
    </row>
    <row r="9429" spans="1:4" x14ac:dyDescent="0.35">
      <c r="A9429" s="165" t="s">
        <v>179</v>
      </c>
      <c r="B9429" s="165" t="s">
        <v>180</v>
      </c>
      <c r="C9429" s="166">
        <v>45715</v>
      </c>
      <c r="D9429">
        <v>5036.5752690369845</v>
      </c>
    </row>
    <row r="9430" spans="1:4" x14ac:dyDescent="0.35">
      <c r="A9430" s="165" t="s">
        <v>179</v>
      </c>
      <c r="B9430" s="165" t="s">
        <v>180</v>
      </c>
      <c r="C9430" s="166">
        <v>45743</v>
      </c>
      <c r="D9430">
        <v>5328.0720788131257</v>
      </c>
    </row>
    <row r="9431" spans="1:4" x14ac:dyDescent="0.35">
      <c r="A9431" s="165" t="s">
        <v>179</v>
      </c>
      <c r="B9431" s="165" t="s">
        <v>180</v>
      </c>
      <c r="C9431" s="166">
        <v>45774</v>
      </c>
      <c r="D9431">
        <v>5693.0133259818813</v>
      </c>
    </row>
    <row r="9432" spans="1:4" x14ac:dyDescent="0.35">
      <c r="A9432" s="165" t="s">
        <v>179</v>
      </c>
      <c r="B9432" s="165" t="s">
        <v>180</v>
      </c>
      <c r="C9432" s="166">
        <v>45804</v>
      </c>
      <c r="D9432">
        <v>4638.0167150568941</v>
      </c>
    </row>
    <row r="9433" spans="1:4" x14ac:dyDescent="0.35">
      <c r="A9433" s="165" t="s">
        <v>179</v>
      </c>
      <c r="B9433" s="165" t="s">
        <v>180</v>
      </c>
      <c r="C9433" s="166">
        <v>45835</v>
      </c>
      <c r="D9433">
        <v>4218.3980781880045</v>
      </c>
    </row>
    <row r="9434" spans="1:4" x14ac:dyDescent="0.35">
      <c r="A9434" s="165" t="s">
        <v>179</v>
      </c>
      <c r="B9434" s="165" t="s">
        <v>180</v>
      </c>
      <c r="C9434" s="166">
        <v>45865</v>
      </c>
      <c r="D9434">
        <v>6662.5581659994004</v>
      </c>
    </row>
    <row r="9435" spans="1:4" x14ac:dyDescent="0.35">
      <c r="A9435" s="165" t="s">
        <v>179</v>
      </c>
      <c r="B9435" s="165" t="s">
        <v>180</v>
      </c>
      <c r="C9435" s="166">
        <v>45896</v>
      </c>
      <c r="D9435">
        <v>7860.9562777273595</v>
      </c>
    </row>
    <row r="9436" spans="1:4" x14ac:dyDescent="0.35">
      <c r="A9436" s="165" t="s">
        <v>179</v>
      </c>
      <c r="B9436" s="165" t="s">
        <v>180</v>
      </c>
      <c r="C9436" s="166">
        <v>45927</v>
      </c>
      <c r="D9436">
        <v>4489.2228023109492</v>
      </c>
    </row>
    <row r="9437" spans="1:4" x14ac:dyDescent="0.35">
      <c r="A9437" s="165" t="s">
        <v>179</v>
      </c>
      <c r="B9437" s="165" t="s">
        <v>180</v>
      </c>
      <c r="C9437" s="166">
        <v>45957</v>
      </c>
      <c r="D9437">
        <v>5401.0061784039126</v>
      </c>
    </row>
    <row r="9438" spans="1:4" x14ac:dyDescent="0.35">
      <c r="A9438" s="165" t="s">
        <v>179</v>
      </c>
      <c r="B9438" s="165" t="s">
        <v>180</v>
      </c>
      <c r="C9438" s="166">
        <v>45988</v>
      </c>
      <c r="D9438">
        <v>5811.9555427829628</v>
      </c>
    </row>
    <row r="9439" spans="1:4" x14ac:dyDescent="0.35">
      <c r="A9439" s="165" t="s">
        <v>179</v>
      </c>
      <c r="B9439" s="165" t="s">
        <v>180</v>
      </c>
      <c r="C9439" s="166">
        <v>46018</v>
      </c>
      <c r="D9439">
        <v>4273.9915770176058</v>
      </c>
    </row>
    <row r="9440" spans="1:4" x14ac:dyDescent="0.35">
      <c r="A9440" s="165" t="s">
        <v>181</v>
      </c>
      <c r="B9440" s="165" t="s">
        <v>182</v>
      </c>
      <c r="C9440" s="166">
        <v>46013</v>
      </c>
      <c r="D9440">
        <v>46.54</v>
      </c>
    </row>
    <row r="9441" spans="1:4" x14ac:dyDescent="0.35">
      <c r="A9441" s="165" t="s">
        <v>181</v>
      </c>
      <c r="B9441" s="165" t="s">
        <v>182</v>
      </c>
      <c r="C9441" s="166">
        <v>45680</v>
      </c>
      <c r="D9441">
        <v>7.53</v>
      </c>
    </row>
    <row r="9442" spans="1:4" x14ac:dyDescent="0.35">
      <c r="A9442" s="165" t="s">
        <v>181</v>
      </c>
      <c r="B9442" s="165" t="s">
        <v>182</v>
      </c>
      <c r="C9442" s="166">
        <v>45711</v>
      </c>
      <c r="D9442">
        <v>0</v>
      </c>
    </row>
    <row r="9443" spans="1:4" x14ac:dyDescent="0.35">
      <c r="A9443" s="165" t="s">
        <v>181</v>
      </c>
      <c r="B9443" s="165" t="s">
        <v>182</v>
      </c>
      <c r="C9443" s="166">
        <v>45739</v>
      </c>
      <c r="D9443">
        <v>2.97</v>
      </c>
    </row>
    <row r="9444" spans="1:4" x14ac:dyDescent="0.35">
      <c r="A9444" s="165" t="s">
        <v>181</v>
      </c>
      <c r="B9444" s="165" t="s">
        <v>182</v>
      </c>
      <c r="C9444" s="166">
        <v>45770</v>
      </c>
      <c r="D9444">
        <v>63.940000000000012</v>
      </c>
    </row>
    <row r="9445" spans="1:4" x14ac:dyDescent="0.35">
      <c r="A9445" s="165" t="s">
        <v>181</v>
      </c>
      <c r="B9445" s="165" t="s">
        <v>182</v>
      </c>
      <c r="C9445" s="166">
        <v>45800</v>
      </c>
      <c r="D9445">
        <v>43.58</v>
      </c>
    </row>
    <row r="9446" spans="1:4" x14ac:dyDescent="0.35">
      <c r="A9446" s="165" t="s">
        <v>181</v>
      </c>
      <c r="B9446" s="165" t="s">
        <v>182</v>
      </c>
      <c r="C9446" s="166">
        <v>45831</v>
      </c>
      <c r="D9446">
        <v>50.27</v>
      </c>
    </row>
    <row r="9447" spans="1:4" x14ac:dyDescent="0.35">
      <c r="A9447" s="165" t="s">
        <v>181</v>
      </c>
      <c r="B9447" s="165" t="s">
        <v>182</v>
      </c>
      <c r="C9447" s="166">
        <v>45861</v>
      </c>
      <c r="D9447">
        <v>103.99</v>
      </c>
    </row>
    <row r="9448" spans="1:4" x14ac:dyDescent="0.35">
      <c r="A9448" s="165" t="s">
        <v>181</v>
      </c>
      <c r="B9448" s="165" t="s">
        <v>182</v>
      </c>
      <c r="C9448" s="166">
        <v>45892</v>
      </c>
      <c r="D9448">
        <v>-13.33</v>
      </c>
    </row>
    <row r="9449" spans="1:4" x14ac:dyDescent="0.35">
      <c r="A9449" s="165" t="s">
        <v>181</v>
      </c>
      <c r="B9449" s="165" t="s">
        <v>182</v>
      </c>
      <c r="C9449" s="166">
        <v>45923</v>
      </c>
      <c r="D9449">
        <v>70.83</v>
      </c>
    </row>
    <row r="9450" spans="1:4" x14ac:dyDescent="0.35">
      <c r="A9450" s="165" t="s">
        <v>181</v>
      </c>
      <c r="B9450" s="165" t="s">
        <v>182</v>
      </c>
      <c r="C9450" s="166">
        <v>45953</v>
      </c>
      <c r="D9450">
        <v>56.31</v>
      </c>
    </row>
    <row r="9451" spans="1:4" x14ac:dyDescent="0.35">
      <c r="A9451" s="165" t="s">
        <v>181</v>
      </c>
      <c r="B9451" s="165" t="s">
        <v>182</v>
      </c>
      <c r="C9451" s="166">
        <v>45984</v>
      </c>
      <c r="D9451">
        <v>83.23</v>
      </c>
    </row>
    <row r="9452" spans="1:4" x14ac:dyDescent="0.35">
      <c r="A9452" s="165" t="s">
        <v>181</v>
      </c>
      <c r="B9452" s="165" t="s">
        <v>182</v>
      </c>
      <c r="C9452" s="166">
        <v>46014</v>
      </c>
      <c r="D9452">
        <v>38.869999999999997</v>
      </c>
    </row>
    <row r="9453" spans="1:4" x14ac:dyDescent="0.35">
      <c r="A9453" s="165" t="s">
        <v>181</v>
      </c>
      <c r="B9453" s="165" t="s">
        <v>182</v>
      </c>
      <c r="C9453" s="166">
        <v>45681</v>
      </c>
      <c r="D9453">
        <v>94.94</v>
      </c>
    </row>
    <row r="9454" spans="1:4" x14ac:dyDescent="0.35">
      <c r="A9454" s="165" t="s">
        <v>181</v>
      </c>
      <c r="B9454" s="165" t="s">
        <v>182</v>
      </c>
      <c r="C9454" s="166">
        <v>45712</v>
      </c>
      <c r="D9454">
        <v>52.05</v>
      </c>
    </row>
    <row r="9455" spans="1:4" x14ac:dyDescent="0.35">
      <c r="A9455" s="165" t="s">
        <v>181</v>
      </c>
      <c r="B9455" s="165" t="s">
        <v>182</v>
      </c>
      <c r="C9455" s="166">
        <v>45740</v>
      </c>
      <c r="D9455">
        <v>65.45</v>
      </c>
    </row>
    <row r="9456" spans="1:4" x14ac:dyDescent="0.35">
      <c r="A9456" s="165" t="s">
        <v>181</v>
      </c>
      <c r="B9456" s="165" t="s">
        <v>182</v>
      </c>
      <c r="C9456" s="166">
        <v>45771</v>
      </c>
      <c r="D9456">
        <v>114.59</v>
      </c>
    </row>
    <row r="9457" spans="1:4" x14ac:dyDescent="0.35">
      <c r="A9457" s="165" t="s">
        <v>181</v>
      </c>
      <c r="B9457" s="165" t="s">
        <v>182</v>
      </c>
      <c r="C9457" s="166">
        <v>45801</v>
      </c>
      <c r="D9457">
        <v>127.48</v>
      </c>
    </row>
    <row r="9458" spans="1:4" x14ac:dyDescent="0.35">
      <c r="A9458" s="165" t="s">
        <v>181</v>
      </c>
      <c r="B9458" s="165" t="s">
        <v>182</v>
      </c>
      <c r="C9458" s="166">
        <v>45832</v>
      </c>
      <c r="D9458">
        <v>71.430000000000007</v>
      </c>
    </row>
    <row r="9459" spans="1:4" x14ac:dyDescent="0.35">
      <c r="A9459" s="165" t="s">
        <v>181</v>
      </c>
      <c r="B9459" s="165" t="s">
        <v>182</v>
      </c>
      <c r="C9459" s="166">
        <v>45862</v>
      </c>
      <c r="D9459">
        <v>196.05</v>
      </c>
    </row>
    <row r="9460" spans="1:4" x14ac:dyDescent="0.35">
      <c r="A9460" s="165" t="s">
        <v>181</v>
      </c>
      <c r="B9460" s="165" t="s">
        <v>182</v>
      </c>
      <c r="C9460" s="166">
        <v>45893</v>
      </c>
      <c r="D9460">
        <v>211.89</v>
      </c>
    </row>
    <row r="9461" spans="1:4" x14ac:dyDescent="0.35">
      <c r="A9461" s="165" t="s">
        <v>181</v>
      </c>
      <c r="B9461" s="165" t="s">
        <v>182</v>
      </c>
      <c r="C9461" s="166">
        <v>45924</v>
      </c>
      <c r="D9461">
        <v>117.53</v>
      </c>
    </row>
    <row r="9462" spans="1:4" x14ac:dyDescent="0.35">
      <c r="A9462" s="165" t="s">
        <v>181</v>
      </c>
      <c r="B9462" s="165" t="s">
        <v>182</v>
      </c>
      <c r="C9462" s="166">
        <v>45954</v>
      </c>
      <c r="D9462">
        <v>27.47</v>
      </c>
    </row>
    <row r="9463" spans="1:4" x14ac:dyDescent="0.35">
      <c r="A9463" s="165" t="s">
        <v>181</v>
      </c>
      <c r="B9463" s="165" t="s">
        <v>182</v>
      </c>
      <c r="C9463" s="166">
        <v>45985</v>
      </c>
      <c r="D9463">
        <v>39.630000000000003</v>
      </c>
    </row>
    <row r="9464" spans="1:4" x14ac:dyDescent="0.35">
      <c r="A9464" s="165" t="s">
        <v>181</v>
      </c>
      <c r="B9464" s="165" t="s">
        <v>182</v>
      </c>
      <c r="C9464" s="166">
        <v>46015</v>
      </c>
      <c r="D9464">
        <v>88.05</v>
      </c>
    </row>
    <row r="9465" spans="1:4" x14ac:dyDescent="0.35">
      <c r="A9465" s="165" t="s">
        <v>181</v>
      </c>
      <c r="B9465" s="165" t="s">
        <v>182</v>
      </c>
      <c r="C9465" s="166">
        <v>45682</v>
      </c>
      <c r="D9465">
        <v>62.15</v>
      </c>
    </row>
    <row r="9466" spans="1:4" x14ac:dyDescent="0.35">
      <c r="A9466" s="165" t="s">
        <v>181</v>
      </c>
      <c r="B9466" s="165" t="s">
        <v>182</v>
      </c>
      <c r="C9466" s="166">
        <v>45713</v>
      </c>
      <c r="D9466">
        <v>13.82</v>
      </c>
    </row>
    <row r="9467" spans="1:4" x14ac:dyDescent="0.35">
      <c r="A9467" s="165" t="s">
        <v>181</v>
      </c>
      <c r="B9467" s="165" t="s">
        <v>182</v>
      </c>
      <c r="C9467" s="166">
        <v>45741</v>
      </c>
      <c r="D9467">
        <v>133.59</v>
      </c>
    </row>
    <row r="9468" spans="1:4" x14ac:dyDescent="0.35">
      <c r="A9468" s="165" t="s">
        <v>181</v>
      </c>
      <c r="B9468" s="165" t="s">
        <v>182</v>
      </c>
      <c r="C9468" s="166">
        <v>45772</v>
      </c>
      <c r="D9468">
        <v>125.2</v>
      </c>
    </row>
    <row r="9469" spans="1:4" x14ac:dyDescent="0.35">
      <c r="A9469" s="165" t="s">
        <v>181</v>
      </c>
      <c r="B9469" s="165" t="s">
        <v>182</v>
      </c>
      <c r="C9469" s="166">
        <v>45802</v>
      </c>
      <c r="D9469">
        <v>142.35695069830473</v>
      </c>
    </row>
    <row r="9470" spans="1:4" x14ac:dyDescent="0.35">
      <c r="A9470" s="165" t="s">
        <v>181</v>
      </c>
      <c r="B9470" s="165" t="s">
        <v>182</v>
      </c>
      <c r="C9470" s="166">
        <v>45833</v>
      </c>
      <c r="D9470">
        <v>206.7869034491037</v>
      </c>
    </row>
    <row r="9471" spans="1:4" x14ac:dyDescent="0.35">
      <c r="A9471" s="165" t="s">
        <v>181</v>
      </c>
      <c r="B9471" s="165" t="s">
        <v>182</v>
      </c>
      <c r="C9471" s="166">
        <v>45863</v>
      </c>
      <c r="D9471">
        <v>256.85744632903305</v>
      </c>
    </row>
    <row r="9472" spans="1:4" x14ac:dyDescent="0.35">
      <c r="A9472" s="165" t="s">
        <v>181</v>
      </c>
      <c r="B9472" s="165" t="s">
        <v>182</v>
      </c>
      <c r="C9472" s="166">
        <v>45894</v>
      </c>
      <c r="D9472">
        <v>310.30813366385343</v>
      </c>
    </row>
    <row r="9473" spans="1:4" x14ac:dyDescent="0.35">
      <c r="A9473" s="165" t="s">
        <v>181</v>
      </c>
      <c r="B9473" s="165" t="s">
        <v>182</v>
      </c>
      <c r="C9473" s="166">
        <v>45925</v>
      </c>
      <c r="D9473">
        <v>300.86613645827276</v>
      </c>
    </row>
    <row r="9474" spans="1:4" x14ac:dyDescent="0.35">
      <c r="A9474" s="165" t="s">
        <v>181</v>
      </c>
      <c r="B9474" s="165" t="s">
        <v>182</v>
      </c>
      <c r="C9474" s="166">
        <v>45955</v>
      </c>
      <c r="D9474">
        <v>322.12964669746805</v>
      </c>
    </row>
    <row r="9475" spans="1:4" x14ac:dyDescent="0.35">
      <c r="A9475" s="165" t="s">
        <v>181</v>
      </c>
      <c r="B9475" s="165" t="s">
        <v>182</v>
      </c>
      <c r="C9475" s="166">
        <v>45986</v>
      </c>
      <c r="D9475">
        <v>376.51495299548321</v>
      </c>
    </row>
    <row r="9476" spans="1:4" x14ac:dyDescent="0.35">
      <c r="A9476" s="165" t="s">
        <v>181</v>
      </c>
      <c r="B9476" s="165" t="s">
        <v>182</v>
      </c>
      <c r="C9476" s="166">
        <v>46016</v>
      </c>
      <c r="D9476">
        <v>181.20875565507802</v>
      </c>
    </row>
    <row r="9477" spans="1:4" x14ac:dyDescent="0.35">
      <c r="A9477" s="165" t="s">
        <v>181</v>
      </c>
      <c r="B9477" s="165" t="s">
        <v>182</v>
      </c>
      <c r="C9477" s="166">
        <v>45683</v>
      </c>
      <c r="D9477">
        <v>260.04851230483445</v>
      </c>
    </row>
    <row r="9478" spans="1:4" x14ac:dyDescent="0.35">
      <c r="A9478" s="165" t="s">
        <v>181</v>
      </c>
      <c r="B9478" s="165" t="s">
        <v>182</v>
      </c>
      <c r="C9478" s="166">
        <v>45714</v>
      </c>
      <c r="D9478">
        <v>249.25689631179117</v>
      </c>
    </row>
    <row r="9479" spans="1:4" x14ac:dyDescent="0.35">
      <c r="A9479" s="165" t="s">
        <v>181</v>
      </c>
      <c r="B9479" s="165" t="s">
        <v>182</v>
      </c>
      <c r="C9479" s="166">
        <v>45742</v>
      </c>
      <c r="D9479">
        <v>322.51865316635468</v>
      </c>
    </row>
    <row r="9480" spans="1:4" x14ac:dyDescent="0.35">
      <c r="A9480" s="165" t="s">
        <v>181</v>
      </c>
      <c r="B9480" s="165" t="s">
        <v>182</v>
      </c>
      <c r="C9480" s="166">
        <v>45773</v>
      </c>
      <c r="D9480">
        <v>231.97833893639881</v>
      </c>
    </row>
    <row r="9481" spans="1:4" x14ac:dyDescent="0.35">
      <c r="A9481" s="165" t="s">
        <v>181</v>
      </c>
      <c r="B9481" s="165" t="s">
        <v>182</v>
      </c>
      <c r="C9481" s="166">
        <v>45803</v>
      </c>
      <c r="D9481">
        <v>332.69105790032228</v>
      </c>
    </row>
    <row r="9482" spans="1:4" x14ac:dyDescent="0.35">
      <c r="A9482" s="165" t="s">
        <v>181</v>
      </c>
      <c r="B9482" s="165" t="s">
        <v>182</v>
      </c>
      <c r="C9482" s="166">
        <v>45834</v>
      </c>
      <c r="D9482">
        <v>391.87865571156351</v>
      </c>
    </row>
    <row r="9483" spans="1:4" x14ac:dyDescent="0.35">
      <c r="A9483" s="165" t="s">
        <v>181</v>
      </c>
      <c r="B9483" s="165" t="s">
        <v>182</v>
      </c>
      <c r="C9483" s="166">
        <v>45864</v>
      </c>
      <c r="D9483">
        <v>381.08143724751221</v>
      </c>
    </row>
    <row r="9484" spans="1:4" x14ac:dyDescent="0.35">
      <c r="A9484" s="165" t="s">
        <v>181</v>
      </c>
      <c r="B9484" s="165" t="s">
        <v>182</v>
      </c>
      <c r="C9484" s="166">
        <v>45895</v>
      </c>
      <c r="D9484">
        <v>392.47033501266151</v>
      </c>
    </row>
    <row r="9485" spans="1:4" x14ac:dyDescent="0.35">
      <c r="A9485" s="165" t="s">
        <v>181</v>
      </c>
      <c r="B9485" s="165" t="s">
        <v>182</v>
      </c>
      <c r="C9485" s="166">
        <v>45926</v>
      </c>
      <c r="D9485">
        <v>422.59826768081331</v>
      </c>
    </row>
    <row r="9486" spans="1:4" x14ac:dyDescent="0.35">
      <c r="A9486" s="165" t="s">
        <v>181</v>
      </c>
      <c r="B9486" s="165" t="s">
        <v>182</v>
      </c>
      <c r="C9486" s="166">
        <v>45956</v>
      </c>
      <c r="D9486">
        <v>398.49403729718767</v>
      </c>
    </row>
    <row r="9487" spans="1:4" x14ac:dyDescent="0.35">
      <c r="A9487" s="165" t="s">
        <v>181</v>
      </c>
      <c r="B9487" s="165" t="s">
        <v>182</v>
      </c>
      <c r="C9487" s="166">
        <v>45987</v>
      </c>
      <c r="D9487">
        <v>380.18599505935646</v>
      </c>
    </row>
    <row r="9488" spans="1:4" x14ac:dyDescent="0.35">
      <c r="A9488" s="165" t="s">
        <v>181</v>
      </c>
      <c r="B9488" s="165" t="s">
        <v>182</v>
      </c>
      <c r="C9488" s="166">
        <v>46017</v>
      </c>
      <c r="D9488">
        <v>323.15009430496718</v>
      </c>
    </row>
    <row r="9489" spans="1:4" x14ac:dyDescent="0.35">
      <c r="A9489" s="165" t="s">
        <v>181</v>
      </c>
      <c r="B9489" s="165" t="s">
        <v>182</v>
      </c>
      <c r="C9489" s="166">
        <v>45684</v>
      </c>
      <c r="D9489">
        <v>306.32752613463663</v>
      </c>
    </row>
    <row r="9490" spans="1:4" x14ac:dyDescent="0.35">
      <c r="A9490" s="165" t="s">
        <v>181</v>
      </c>
      <c r="B9490" s="165" t="s">
        <v>182</v>
      </c>
      <c r="C9490" s="166">
        <v>45715</v>
      </c>
      <c r="D9490">
        <v>294.67874021180438</v>
      </c>
    </row>
    <row r="9491" spans="1:4" x14ac:dyDescent="0.35">
      <c r="A9491" s="165" t="s">
        <v>181</v>
      </c>
      <c r="B9491" s="165" t="s">
        <v>182</v>
      </c>
      <c r="C9491" s="166">
        <v>45743</v>
      </c>
      <c r="D9491">
        <v>459.09561569864411</v>
      </c>
    </row>
    <row r="9492" spans="1:4" x14ac:dyDescent="0.35">
      <c r="A9492" s="165" t="s">
        <v>181</v>
      </c>
      <c r="B9492" s="165" t="s">
        <v>182</v>
      </c>
      <c r="C9492" s="166">
        <v>45774</v>
      </c>
      <c r="D9492">
        <v>344.3729159667119</v>
      </c>
    </row>
    <row r="9493" spans="1:4" x14ac:dyDescent="0.35">
      <c r="A9493" s="165" t="s">
        <v>181</v>
      </c>
      <c r="B9493" s="165" t="s">
        <v>182</v>
      </c>
      <c r="C9493" s="166">
        <v>45804</v>
      </c>
      <c r="D9493">
        <v>329.43214100870921</v>
      </c>
    </row>
    <row r="9494" spans="1:4" x14ac:dyDescent="0.35">
      <c r="A9494" s="165" t="s">
        <v>181</v>
      </c>
      <c r="B9494" s="165" t="s">
        <v>182</v>
      </c>
      <c r="C9494" s="166">
        <v>45835</v>
      </c>
      <c r="D9494">
        <v>489.75944956474984</v>
      </c>
    </row>
    <row r="9495" spans="1:4" x14ac:dyDescent="0.35">
      <c r="A9495" s="165" t="s">
        <v>181</v>
      </c>
      <c r="B9495" s="165" t="s">
        <v>182</v>
      </c>
      <c r="C9495" s="166">
        <v>45865</v>
      </c>
      <c r="D9495">
        <v>454.2462965454136</v>
      </c>
    </row>
    <row r="9496" spans="1:4" x14ac:dyDescent="0.35">
      <c r="A9496" s="165" t="s">
        <v>181</v>
      </c>
      <c r="B9496" s="165" t="s">
        <v>182</v>
      </c>
      <c r="C9496" s="166">
        <v>45896</v>
      </c>
      <c r="D9496">
        <v>468.97661955268882</v>
      </c>
    </row>
    <row r="9497" spans="1:4" x14ac:dyDescent="0.35">
      <c r="A9497" s="165" t="s">
        <v>181</v>
      </c>
      <c r="B9497" s="165" t="s">
        <v>182</v>
      </c>
      <c r="C9497" s="166">
        <v>45927</v>
      </c>
      <c r="D9497">
        <v>281.28050101687285</v>
      </c>
    </row>
    <row r="9498" spans="1:4" x14ac:dyDescent="0.35">
      <c r="A9498" s="165" t="s">
        <v>181</v>
      </c>
      <c r="B9498" s="165" t="s">
        <v>182</v>
      </c>
      <c r="C9498" s="166">
        <v>45957</v>
      </c>
      <c r="D9498">
        <v>477.76567537275582</v>
      </c>
    </row>
    <row r="9499" spans="1:4" x14ac:dyDescent="0.35">
      <c r="A9499" s="165" t="s">
        <v>181</v>
      </c>
      <c r="B9499" s="165" t="s">
        <v>182</v>
      </c>
      <c r="C9499" s="166">
        <v>45988</v>
      </c>
      <c r="D9499">
        <v>455.96565485039048</v>
      </c>
    </row>
    <row r="9500" spans="1:4" x14ac:dyDescent="0.35">
      <c r="A9500" s="165" t="s">
        <v>181</v>
      </c>
      <c r="B9500" s="165" t="s">
        <v>182</v>
      </c>
      <c r="C9500" s="166">
        <v>46018</v>
      </c>
      <c r="D9500">
        <v>269.44807449962332</v>
      </c>
    </row>
    <row r="9501" spans="1:4" x14ac:dyDescent="0.35">
      <c r="A9501" s="165" t="s">
        <v>183</v>
      </c>
      <c r="B9501" s="165" t="s">
        <v>184</v>
      </c>
      <c r="C9501" s="166">
        <v>45676</v>
      </c>
      <c r="D9501">
        <v>5417.44</v>
      </c>
    </row>
    <row r="9502" spans="1:4" x14ac:dyDescent="0.35">
      <c r="A9502" s="165" t="s">
        <v>183</v>
      </c>
      <c r="B9502" s="165" t="s">
        <v>184</v>
      </c>
      <c r="C9502" s="166">
        <v>45707</v>
      </c>
      <c r="D9502">
        <v>4744.2</v>
      </c>
    </row>
    <row r="9503" spans="1:4" x14ac:dyDescent="0.35">
      <c r="A9503" s="165" t="s">
        <v>183</v>
      </c>
      <c r="B9503" s="165" t="s">
        <v>184</v>
      </c>
      <c r="C9503" s="166">
        <v>45735</v>
      </c>
      <c r="D9503">
        <v>6982.08</v>
      </c>
    </row>
    <row r="9504" spans="1:4" x14ac:dyDescent="0.35">
      <c r="A9504" s="165" t="s">
        <v>183</v>
      </c>
      <c r="B9504" s="165" t="s">
        <v>184</v>
      </c>
      <c r="C9504" s="166">
        <v>45766</v>
      </c>
      <c r="D9504">
        <v>6487.3</v>
      </c>
    </row>
    <row r="9505" spans="1:4" x14ac:dyDescent="0.35">
      <c r="A9505" s="165" t="s">
        <v>183</v>
      </c>
      <c r="B9505" s="165" t="s">
        <v>184</v>
      </c>
      <c r="C9505" s="166">
        <v>45796</v>
      </c>
      <c r="D9505">
        <v>5601.52</v>
      </c>
    </row>
    <row r="9506" spans="1:4" x14ac:dyDescent="0.35">
      <c r="A9506" s="165" t="s">
        <v>183</v>
      </c>
      <c r="B9506" s="165" t="s">
        <v>184</v>
      </c>
      <c r="C9506" s="166">
        <v>45827</v>
      </c>
      <c r="D9506">
        <v>4942.76</v>
      </c>
    </row>
    <row r="9507" spans="1:4" x14ac:dyDescent="0.35">
      <c r="A9507" s="165" t="s">
        <v>183</v>
      </c>
      <c r="B9507" s="165" t="s">
        <v>184</v>
      </c>
      <c r="C9507" s="166">
        <v>45857</v>
      </c>
      <c r="D9507">
        <v>6449.82</v>
      </c>
    </row>
    <row r="9508" spans="1:4" x14ac:dyDescent="0.35">
      <c r="A9508" s="165" t="s">
        <v>183</v>
      </c>
      <c r="B9508" s="165" t="s">
        <v>184</v>
      </c>
      <c r="C9508" s="166">
        <v>45888</v>
      </c>
      <c r="D9508">
        <v>7367.03</v>
      </c>
    </row>
    <row r="9509" spans="1:4" x14ac:dyDescent="0.35">
      <c r="A9509" s="165" t="s">
        <v>183</v>
      </c>
      <c r="B9509" s="165" t="s">
        <v>184</v>
      </c>
      <c r="C9509" s="166">
        <v>45919</v>
      </c>
      <c r="D9509">
        <v>4102.8100000000004</v>
      </c>
    </row>
    <row r="9510" spans="1:4" x14ac:dyDescent="0.35">
      <c r="A9510" s="165" t="s">
        <v>183</v>
      </c>
      <c r="B9510" s="165" t="s">
        <v>184</v>
      </c>
      <c r="C9510" s="166">
        <v>45949</v>
      </c>
      <c r="D9510">
        <v>4688.53</v>
      </c>
    </row>
    <row r="9511" spans="1:4" x14ac:dyDescent="0.35">
      <c r="A9511" s="165" t="s">
        <v>183</v>
      </c>
      <c r="B9511" s="165" t="s">
        <v>184</v>
      </c>
      <c r="C9511" s="166">
        <v>45980</v>
      </c>
      <c r="D9511">
        <v>4952.9800000000005</v>
      </c>
    </row>
    <row r="9512" spans="1:4" x14ac:dyDescent="0.35">
      <c r="A9512" s="165" t="s">
        <v>183</v>
      </c>
      <c r="B9512" s="165" t="s">
        <v>184</v>
      </c>
      <c r="C9512" s="166">
        <v>46010</v>
      </c>
      <c r="D9512">
        <v>2393.5700000000002</v>
      </c>
    </row>
    <row r="9513" spans="1:4" x14ac:dyDescent="0.35">
      <c r="A9513" s="165" t="s">
        <v>183</v>
      </c>
      <c r="B9513" s="165" t="s">
        <v>184</v>
      </c>
      <c r="C9513" s="166">
        <v>45677</v>
      </c>
      <c r="D9513">
        <v>5880.59</v>
      </c>
    </row>
    <row r="9514" spans="1:4" x14ac:dyDescent="0.35">
      <c r="A9514" s="165" t="s">
        <v>183</v>
      </c>
      <c r="B9514" s="165" t="s">
        <v>184</v>
      </c>
      <c r="C9514" s="166">
        <v>45708</v>
      </c>
      <c r="D9514">
        <v>6236.4500000000007</v>
      </c>
    </row>
    <row r="9515" spans="1:4" x14ac:dyDescent="0.35">
      <c r="A9515" s="165" t="s">
        <v>183</v>
      </c>
      <c r="B9515" s="165" t="s">
        <v>184</v>
      </c>
      <c r="C9515" s="166">
        <v>45736</v>
      </c>
      <c r="D9515">
        <v>2700.1899999999987</v>
      </c>
    </row>
    <row r="9516" spans="1:4" x14ac:dyDescent="0.35">
      <c r="A9516" s="165" t="s">
        <v>183</v>
      </c>
      <c r="B9516" s="165" t="s">
        <v>184</v>
      </c>
      <c r="C9516" s="166">
        <v>45767</v>
      </c>
      <c r="D9516">
        <v>3.6400000000012369</v>
      </c>
    </row>
    <row r="9517" spans="1:4" x14ac:dyDescent="0.35">
      <c r="A9517" s="165" t="s">
        <v>183</v>
      </c>
      <c r="B9517" s="165" t="s">
        <v>184</v>
      </c>
      <c r="C9517" s="166">
        <v>45797</v>
      </c>
      <c r="D9517">
        <v>0</v>
      </c>
    </row>
    <row r="9518" spans="1:4" x14ac:dyDescent="0.35">
      <c r="A9518" s="165" t="s">
        <v>183</v>
      </c>
      <c r="B9518" s="165" t="s">
        <v>184</v>
      </c>
      <c r="C9518" s="166">
        <v>45828</v>
      </c>
      <c r="D9518">
        <v>5.7399999999997817</v>
      </c>
    </row>
    <row r="9519" spans="1:4" x14ac:dyDescent="0.35">
      <c r="A9519" s="165" t="s">
        <v>183</v>
      </c>
      <c r="B9519" s="165" t="s">
        <v>184</v>
      </c>
      <c r="C9519" s="166">
        <v>45858</v>
      </c>
      <c r="D9519">
        <v>85.819999999999709</v>
      </c>
    </row>
    <row r="9520" spans="1:4" x14ac:dyDescent="0.35">
      <c r="A9520" s="165" t="s">
        <v>183</v>
      </c>
      <c r="B9520" s="165" t="s">
        <v>184</v>
      </c>
      <c r="C9520" s="166">
        <v>45889</v>
      </c>
      <c r="D9520">
        <v>1452.0599999999995</v>
      </c>
    </row>
    <row r="9521" spans="1:4" x14ac:dyDescent="0.35">
      <c r="A9521" s="165" t="s">
        <v>183</v>
      </c>
      <c r="B9521" s="165" t="s">
        <v>184</v>
      </c>
      <c r="C9521" s="166">
        <v>45920</v>
      </c>
      <c r="D9521">
        <v>1815.98</v>
      </c>
    </row>
    <row r="9522" spans="1:4" x14ac:dyDescent="0.35">
      <c r="A9522" s="165" t="s">
        <v>183</v>
      </c>
      <c r="B9522" s="165" t="s">
        <v>184</v>
      </c>
      <c r="C9522" s="166">
        <v>45950</v>
      </c>
      <c r="D9522">
        <v>2079.64</v>
      </c>
    </row>
    <row r="9523" spans="1:4" x14ac:dyDescent="0.35">
      <c r="A9523" s="165" t="s">
        <v>183</v>
      </c>
      <c r="B9523" s="165" t="s">
        <v>184</v>
      </c>
      <c r="C9523" s="166">
        <v>45981</v>
      </c>
      <c r="D9523">
        <v>1610.9</v>
      </c>
    </row>
    <row r="9524" spans="1:4" x14ac:dyDescent="0.35">
      <c r="A9524" s="165" t="s">
        <v>183</v>
      </c>
      <c r="B9524" s="165" t="s">
        <v>184</v>
      </c>
      <c r="C9524" s="166">
        <v>46011</v>
      </c>
      <c r="D9524">
        <v>1992.54</v>
      </c>
    </row>
    <row r="9525" spans="1:4" x14ac:dyDescent="0.35">
      <c r="A9525" s="165" t="s">
        <v>183</v>
      </c>
      <c r="B9525" s="165" t="s">
        <v>184</v>
      </c>
      <c r="C9525" s="166">
        <v>45678</v>
      </c>
      <c r="D9525">
        <v>1278.57</v>
      </c>
    </row>
    <row r="9526" spans="1:4" x14ac:dyDescent="0.35">
      <c r="A9526" s="165" t="s">
        <v>183</v>
      </c>
      <c r="B9526" s="165" t="s">
        <v>184</v>
      </c>
      <c r="C9526" s="166">
        <v>45709</v>
      </c>
      <c r="D9526">
        <v>1709.37</v>
      </c>
    </row>
    <row r="9527" spans="1:4" x14ac:dyDescent="0.35">
      <c r="A9527" s="165" t="s">
        <v>183</v>
      </c>
      <c r="B9527" s="165" t="s">
        <v>184</v>
      </c>
      <c r="C9527" s="166">
        <v>45737</v>
      </c>
      <c r="D9527">
        <v>1924.91</v>
      </c>
    </row>
    <row r="9528" spans="1:4" x14ac:dyDescent="0.35">
      <c r="A9528" s="165" t="s">
        <v>183</v>
      </c>
      <c r="B9528" s="165" t="s">
        <v>184</v>
      </c>
      <c r="C9528" s="166">
        <v>45768</v>
      </c>
      <c r="D9528">
        <v>2009.68</v>
      </c>
    </row>
    <row r="9529" spans="1:4" x14ac:dyDescent="0.35">
      <c r="A9529" s="165" t="s">
        <v>183</v>
      </c>
      <c r="B9529" s="165" t="s">
        <v>184</v>
      </c>
      <c r="C9529" s="166">
        <v>45798</v>
      </c>
      <c r="D9529">
        <v>1499.85</v>
      </c>
    </row>
    <row r="9530" spans="1:4" x14ac:dyDescent="0.35">
      <c r="A9530" s="165" t="s">
        <v>183</v>
      </c>
      <c r="B9530" s="165" t="s">
        <v>184</v>
      </c>
      <c r="C9530" s="166">
        <v>45829</v>
      </c>
      <c r="D9530">
        <v>2260.0100000000002</v>
      </c>
    </row>
    <row r="9531" spans="1:4" x14ac:dyDescent="0.35">
      <c r="A9531" s="165" t="s">
        <v>183</v>
      </c>
      <c r="B9531" s="165" t="s">
        <v>184</v>
      </c>
      <c r="C9531" s="166">
        <v>45859</v>
      </c>
      <c r="D9531">
        <v>3665.46</v>
      </c>
    </row>
    <row r="9532" spans="1:4" x14ac:dyDescent="0.35">
      <c r="A9532" s="165" t="s">
        <v>183</v>
      </c>
      <c r="B9532" s="165" t="s">
        <v>184</v>
      </c>
      <c r="C9532" s="166">
        <v>45890</v>
      </c>
      <c r="D9532">
        <v>4095.02</v>
      </c>
    </row>
    <row r="9533" spans="1:4" x14ac:dyDescent="0.35">
      <c r="A9533" s="165" t="s">
        <v>183</v>
      </c>
      <c r="B9533" s="165" t="s">
        <v>184</v>
      </c>
      <c r="C9533" s="166">
        <v>45921</v>
      </c>
      <c r="D9533">
        <v>3811.94</v>
      </c>
    </row>
    <row r="9534" spans="1:4" x14ac:dyDescent="0.35">
      <c r="A9534" s="165" t="s">
        <v>183</v>
      </c>
      <c r="B9534" s="165" t="s">
        <v>184</v>
      </c>
      <c r="C9534" s="166">
        <v>45951</v>
      </c>
      <c r="D9534">
        <v>3367.92</v>
      </c>
    </row>
    <row r="9535" spans="1:4" x14ac:dyDescent="0.35">
      <c r="A9535" s="165" t="s">
        <v>183</v>
      </c>
      <c r="B9535" s="165" t="s">
        <v>184</v>
      </c>
      <c r="C9535" s="166">
        <v>45991</v>
      </c>
      <c r="D9535">
        <v>3785.44</v>
      </c>
    </row>
    <row r="9536" spans="1:4" x14ac:dyDescent="0.35">
      <c r="A9536" s="165" t="s">
        <v>183</v>
      </c>
      <c r="B9536" s="165" t="s">
        <v>184</v>
      </c>
      <c r="C9536" s="166">
        <v>46022</v>
      </c>
      <c r="D9536">
        <v>3448.47</v>
      </c>
    </row>
    <row r="9537" spans="1:4" x14ac:dyDescent="0.35">
      <c r="A9537" s="165" t="s">
        <v>183</v>
      </c>
      <c r="B9537" s="165" t="s">
        <v>184</v>
      </c>
      <c r="C9537" s="166">
        <v>45679</v>
      </c>
      <c r="D9537">
        <v>2597.8000000000002</v>
      </c>
    </row>
    <row r="9538" spans="1:4" x14ac:dyDescent="0.35">
      <c r="A9538" s="165" t="s">
        <v>183</v>
      </c>
      <c r="B9538" s="165" t="s">
        <v>184</v>
      </c>
      <c r="C9538" s="166">
        <v>45710</v>
      </c>
      <c r="D9538">
        <v>2874.55</v>
      </c>
    </row>
    <row r="9539" spans="1:4" x14ac:dyDescent="0.35">
      <c r="A9539" s="165" t="s">
        <v>183</v>
      </c>
      <c r="B9539" s="165" t="s">
        <v>184</v>
      </c>
      <c r="C9539" s="166">
        <v>45738</v>
      </c>
      <c r="D9539">
        <v>3314.22</v>
      </c>
    </row>
    <row r="9540" spans="1:4" x14ac:dyDescent="0.35">
      <c r="A9540" s="165" t="s">
        <v>183</v>
      </c>
      <c r="B9540" s="165" t="s">
        <v>184</v>
      </c>
      <c r="C9540" s="166">
        <v>45769</v>
      </c>
      <c r="D9540">
        <v>2933.38</v>
      </c>
    </row>
    <row r="9541" spans="1:4" x14ac:dyDescent="0.35">
      <c r="A9541" s="165" t="s">
        <v>183</v>
      </c>
      <c r="B9541" s="165" t="s">
        <v>184</v>
      </c>
      <c r="C9541" s="166">
        <v>45799</v>
      </c>
      <c r="D9541">
        <v>3142.47</v>
      </c>
    </row>
    <row r="9542" spans="1:4" x14ac:dyDescent="0.35">
      <c r="A9542" s="165" t="s">
        <v>183</v>
      </c>
      <c r="B9542" s="165" t="s">
        <v>184</v>
      </c>
      <c r="C9542" s="166">
        <v>45830</v>
      </c>
      <c r="D9542">
        <v>3453.21</v>
      </c>
    </row>
    <row r="9543" spans="1:4" x14ac:dyDescent="0.35">
      <c r="A9543" s="165" t="s">
        <v>183</v>
      </c>
      <c r="B9543" s="165" t="s">
        <v>184</v>
      </c>
      <c r="C9543" s="166">
        <v>45860</v>
      </c>
      <c r="D9543">
        <v>3943.21</v>
      </c>
    </row>
    <row r="9544" spans="1:4" x14ac:dyDescent="0.35">
      <c r="A9544" s="165" t="s">
        <v>183</v>
      </c>
      <c r="B9544" s="165" t="s">
        <v>184</v>
      </c>
      <c r="C9544" s="166">
        <v>45891</v>
      </c>
      <c r="D9544">
        <v>4522.12</v>
      </c>
    </row>
    <row r="9545" spans="1:4" x14ac:dyDescent="0.35">
      <c r="A9545" s="165" t="s">
        <v>183</v>
      </c>
      <c r="B9545" s="165" t="s">
        <v>184</v>
      </c>
      <c r="C9545" s="166">
        <v>45922</v>
      </c>
      <c r="D9545">
        <v>3746.13</v>
      </c>
    </row>
    <row r="9546" spans="1:4" x14ac:dyDescent="0.35">
      <c r="A9546" s="165" t="s">
        <v>183</v>
      </c>
      <c r="B9546" s="165" t="s">
        <v>184</v>
      </c>
      <c r="C9546" s="166">
        <v>45952</v>
      </c>
      <c r="D9546">
        <v>3860.26</v>
      </c>
    </row>
    <row r="9547" spans="1:4" x14ac:dyDescent="0.35">
      <c r="A9547" s="165" t="s">
        <v>183</v>
      </c>
      <c r="B9547" s="165" t="s">
        <v>184</v>
      </c>
      <c r="C9547" s="166">
        <v>45983</v>
      </c>
      <c r="D9547">
        <v>3916.73</v>
      </c>
    </row>
    <row r="9548" spans="1:4" x14ac:dyDescent="0.35">
      <c r="A9548" s="165" t="s">
        <v>183</v>
      </c>
      <c r="B9548" s="165" t="s">
        <v>184</v>
      </c>
      <c r="C9548" s="166">
        <v>46013</v>
      </c>
      <c r="D9548">
        <v>3534.75</v>
      </c>
    </row>
    <row r="9549" spans="1:4" x14ac:dyDescent="0.35">
      <c r="A9549" s="165" t="s">
        <v>183</v>
      </c>
      <c r="B9549" s="165" t="s">
        <v>184</v>
      </c>
      <c r="C9549" s="166">
        <v>45680</v>
      </c>
      <c r="D9549">
        <v>4493.6900000000005</v>
      </c>
    </row>
    <row r="9550" spans="1:4" x14ac:dyDescent="0.35">
      <c r="A9550" s="165" t="s">
        <v>183</v>
      </c>
      <c r="B9550" s="165" t="s">
        <v>184</v>
      </c>
      <c r="C9550" s="166">
        <v>45711</v>
      </c>
      <c r="D9550">
        <v>3271.2</v>
      </c>
    </row>
    <row r="9551" spans="1:4" x14ac:dyDescent="0.35">
      <c r="A9551" s="165" t="s">
        <v>183</v>
      </c>
      <c r="B9551" s="165" t="s">
        <v>184</v>
      </c>
      <c r="C9551" s="166">
        <v>45739</v>
      </c>
      <c r="D9551">
        <v>4429.67</v>
      </c>
    </row>
    <row r="9552" spans="1:4" x14ac:dyDescent="0.35">
      <c r="A9552" s="165" t="s">
        <v>183</v>
      </c>
      <c r="B9552" s="165" t="s">
        <v>184</v>
      </c>
      <c r="C9552" s="166">
        <v>45770</v>
      </c>
      <c r="D9552">
        <v>3923.42</v>
      </c>
    </row>
    <row r="9553" spans="1:4" x14ac:dyDescent="0.35">
      <c r="A9553" s="165" t="s">
        <v>183</v>
      </c>
      <c r="B9553" s="165" t="s">
        <v>184</v>
      </c>
      <c r="C9553" s="166">
        <v>45800</v>
      </c>
      <c r="D9553">
        <v>6349.36</v>
      </c>
    </row>
    <row r="9554" spans="1:4" x14ac:dyDescent="0.35">
      <c r="A9554" s="165" t="s">
        <v>183</v>
      </c>
      <c r="B9554" s="165" t="s">
        <v>184</v>
      </c>
      <c r="C9554" s="166">
        <v>45831</v>
      </c>
      <c r="D9554">
        <v>6705.74</v>
      </c>
    </row>
    <row r="9555" spans="1:4" x14ac:dyDescent="0.35">
      <c r="A9555" s="165" t="s">
        <v>183</v>
      </c>
      <c r="B9555" s="165" t="s">
        <v>184</v>
      </c>
      <c r="C9555" s="166">
        <v>45861</v>
      </c>
      <c r="D9555">
        <v>7640.3</v>
      </c>
    </row>
    <row r="9556" spans="1:4" x14ac:dyDescent="0.35">
      <c r="A9556" s="165" t="s">
        <v>183</v>
      </c>
      <c r="B9556" s="165" t="s">
        <v>184</v>
      </c>
      <c r="C9556" s="166">
        <v>45892</v>
      </c>
      <c r="D9556">
        <v>9832.84</v>
      </c>
    </row>
    <row r="9557" spans="1:4" x14ac:dyDescent="0.35">
      <c r="A9557" s="165" t="s">
        <v>183</v>
      </c>
      <c r="B9557" s="165" t="s">
        <v>184</v>
      </c>
      <c r="C9557" s="166">
        <v>45923</v>
      </c>
      <c r="D9557">
        <v>6500.02</v>
      </c>
    </row>
    <row r="9558" spans="1:4" x14ac:dyDescent="0.35">
      <c r="A9558" s="165" t="s">
        <v>183</v>
      </c>
      <c r="B9558" s="165" t="s">
        <v>184</v>
      </c>
      <c r="C9558" s="166">
        <v>45953</v>
      </c>
      <c r="D9558">
        <v>6563.73</v>
      </c>
    </row>
    <row r="9559" spans="1:4" x14ac:dyDescent="0.35">
      <c r="A9559" s="165" t="s">
        <v>183</v>
      </c>
      <c r="B9559" s="165" t="s">
        <v>184</v>
      </c>
      <c r="C9559" s="166">
        <v>45984</v>
      </c>
      <c r="D9559">
        <v>7232.72</v>
      </c>
    </row>
    <row r="9560" spans="1:4" x14ac:dyDescent="0.35">
      <c r="A9560" s="165" t="s">
        <v>183</v>
      </c>
      <c r="B9560" s="165" t="s">
        <v>184</v>
      </c>
      <c r="C9560" s="166">
        <v>46014</v>
      </c>
      <c r="D9560">
        <v>7423.18</v>
      </c>
    </row>
    <row r="9561" spans="1:4" x14ac:dyDescent="0.35">
      <c r="A9561" s="165" t="s">
        <v>183</v>
      </c>
      <c r="B9561" s="165" t="s">
        <v>184</v>
      </c>
      <c r="C9561" s="166">
        <v>45681</v>
      </c>
      <c r="D9561">
        <v>7069.18</v>
      </c>
    </row>
    <row r="9562" spans="1:4" x14ac:dyDescent="0.35">
      <c r="A9562" s="165" t="s">
        <v>183</v>
      </c>
      <c r="B9562" s="165" t="s">
        <v>184</v>
      </c>
      <c r="C9562" s="166">
        <v>45712</v>
      </c>
      <c r="D9562">
        <v>7020.08</v>
      </c>
    </row>
    <row r="9563" spans="1:4" x14ac:dyDescent="0.35">
      <c r="A9563" s="165" t="s">
        <v>183</v>
      </c>
      <c r="B9563" s="165" t="s">
        <v>184</v>
      </c>
      <c r="C9563" s="166">
        <v>45740</v>
      </c>
      <c r="D9563">
        <v>8192.6</v>
      </c>
    </row>
    <row r="9564" spans="1:4" x14ac:dyDescent="0.35">
      <c r="A9564" s="165" t="s">
        <v>183</v>
      </c>
      <c r="B9564" s="165" t="s">
        <v>184</v>
      </c>
      <c r="C9564" s="166">
        <v>45771</v>
      </c>
      <c r="D9564">
        <v>7970.24</v>
      </c>
    </row>
    <row r="9565" spans="1:4" x14ac:dyDescent="0.35">
      <c r="A9565" s="165" t="s">
        <v>183</v>
      </c>
      <c r="B9565" s="165" t="s">
        <v>184</v>
      </c>
      <c r="C9565" s="166">
        <v>45801</v>
      </c>
      <c r="D9565">
        <v>6703.55</v>
      </c>
    </row>
    <row r="9566" spans="1:4" x14ac:dyDescent="0.35">
      <c r="A9566" s="165" t="s">
        <v>183</v>
      </c>
      <c r="B9566" s="165" t="s">
        <v>184</v>
      </c>
      <c r="C9566" s="166">
        <v>45832</v>
      </c>
      <c r="D9566">
        <v>6035.43</v>
      </c>
    </row>
    <row r="9567" spans="1:4" x14ac:dyDescent="0.35">
      <c r="A9567" s="165" t="s">
        <v>183</v>
      </c>
      <c r="B9567" s="165" t="s">
        <v>184</v>
      </c>
      <c r="C9567" s="166">
        <v>45862</v>
      </c>
      <c r="D9567">
        <v>8976.92</v>
      </c>
    </row>
    <row r="9568" spans="1:4" x14ac:dyDescent="0.35">
      <c r="A9568" s="165" t="s">
        <v>183</v>
      </c>
      <c r="B9568" s="165" t="s">
        <v>184</v>
      </c>
      <c r="C9568" s="166">
        <v>45893</v>
      </c>
      <c r="D9568">
        <v>10086.17</v>
      </c>
    </row>
    <row r="9569" spans="1:4" x14ac:dyDescent="0.35">
      <c r="A9569" s="165" t="s">
        <v>183</v>
      </c>
      <c r="B9569" s="165" t="s">
        <v>184</v>
      </c>
      <c r="C9569" s="166">
        <v>45924</v>
      </c>
      <c r="D9569">
        <v>6249.18</v>
      </c>
    </row>
    <row r="9570" spans="1:4" x14ac:dyDescent="0.35">
      <c r="A9570" s="165" t="s">
        <v>183</v>
      </c>
      <c r="B9570" s="165" t="s">
        <v>184</v>
      </c>
      <c r="C9570" s="166">
        <v>45954</v>
      </c>
      <c r="D9570">
        <v>7725.01</v>
      </c>
    </row>
    <row r="9571" spans="1:4" x14ac:dyDescent="0.35">
      <c r="A9571" s="165" t="s">
        <v>183</v>
      </c>
      <c r="B9571" s="165" t="s">
        <v>184</v>
      </c>
      <c r="C9571" s="166">
        <v>45985</v>
      </c>
      <c r="D9571">
        <v>7994.27</v>
      </c>
    </row>
    <row r="9572" spans="1:4" x14ac:dyDescent="0.35">
      <c r="A9572" s="165" t="s">
        <v>183</v>
      </c>
      <c r="B9572" s="165" t="s">
        <v>184</v>
      </c>
      <c r="C9572" s="166">
        <v>46015</v>
      </c>
      <c r="D9572">
        <v>6625.96</v>
      </c>
    </row>
    <row r="9573" spans="1:4" x14ac:dyDescent="0.35">
      <c r="A9573" s="165" t="s">
        <v>183</v>
      </c>
      <c r="B9573" s="165" t="s">
        <v>184</v>
      </c>
      <c r="C9573" s="166">
        <v>45682</v>
      </c>
      <c r="D9573">
        <v>10837.86</v>
      </c>
    </row>
    <row r="9574" spans="1:4" x14ac:dyDescent="0.35">
      <c r="A9574" s="165" t="s">
        <v>183</v>
      </c>
      <c r="B9574" s="165" t="s">
        <v>184</v>
      </c>
      <c r="C9574" s="166">
        <v>45713</v>
      </c>
      <c r="D9574">
        <v>6748.69</v>
      </c>
    </row>
    <row r="9575" spans="1:4" x14ac:dyDescent="0.35">
      <c r="A9575" s="165" t="s">
        <v>183</v>
      </c>
      <c r="B9575" s="165" t="s">
        <v>184</v>
      </c>
      <c r="C9575" s="166">
        <v>45741</v>
      </c>
      <c r="D9575">
        <v>9650.61</v>
      </c>
    </row>
    <row r="9576" spans="1:4" x14ac:dyDescent="0.35">
      <c r="A9576" s="165" t="s">
        <v>183</v>
      </c>
      <c r="B9576" s="165" t="s">
        <v>184</v>
      </c>
      <c r="C9576" s="166">
        <v>45772</v>
      </c>
      <c r="D9576">
        <v>8245.42</v>
      </c>
    </row>
    <row r="9577" spans="1:4" x14ac:dyDescent="0.35">
      <c r="A9577" s="165" t="s">
        <v>183</v>
      </c>
      <c r="B9577" s="165" t="s">
        <v>184</v>
      </c>
      <c r="C9577" s="166">
        <v>45802</v>
      </c>
      <c r="D9577">
        <v>8259.8076575805753</v>
      </c>
    </row>
    <row r="9578" spans="1:4" x14ac:dyDescent="0.35">
      <c r="A9578" s="165" t="s">
        <v>183</v>
      </c>
      <c r="B9578" s="165" t="s">
        <v>184</v>
      </c>
      <c r="C9578" s="166">
        <v>45833</v>
      </c>
      <c r="D9578">
        <v>8088.2690557990327</v>
      </c>
    </row>
    <row r="9579" spans="1:4" x14ac:dyDescent="0.35">
      <c r="A9579" s="165" t="s">
        <v>183</v>
      </c>
      <c r="B9579" s="165" t="s">
        <v>184</v>
      </c>
      <c r="C9579" s="166">
        <v>45863</v>
      </c>
      <c r="D9579">
        <v>9570.3458650507728</v>
      </c>
    </row>
    <row r="9580" spans="1:4" x14ac:dyDescent="0.35">
      <c r="A9580" s="165" t="s">
        <v>183</v>
      </c>
      <c r="B9580" s="165" t="s">
        <v>184</v>
      </c>
      <c r="C9580" s="166">
        <v>45894</v>
      </c>
      <c r="D9580">
        <v>11613.683211273828</v>
      </c>
    </row>
    <row r="9581" spans="1:4" x14ac:dyDescent="0.35">
      <c r="A9581" s="165" t="s">
        <v>183</v>
      </c>
      <c r="B9581" s="165" t="s">
        <v>184</v>
      </c>
      <c r="C9581" s="166">
        <v>45925</v>
      </c>
      <c r="D9581">
        <v>7334.9408954333203</v>
      </c>
    </row>
    <row r="9582" spans="1:4" x14ac:dyDescent="0.35">
      <c r="A9582" s="165" t="s">
        <v>183</v>
      </c>
      <c r="B9582" s="165" t="s">
        <v>184</v>
      </c>
      <c r="C9582" s="166">
        <v>45955</v>
      </c>
      <c r="D9582">
        <v>7537.1424599108286</v>
      </c>
    </row>
    <row r="9583" spans="1:4" x14ac:dyDescent="0.35">
      <c r="A9583" s="165" t="s">
        <v>183</v>
      </c>
      <c r="B9583" s="165" t="s">
        <v>184</v>
      </c>
      <c r="C9583" s="166">
        <v>45986</v>
      </c>
      <c r="D9583">
        <v>8066.7433054635749</v>
      </c>
    </row>
    <row r="9584" spans="1:4" x14ac:dyDescent="0.35">
      <c r="A9584" s="165" t="s">
        <v>183</v>
      </c>
      <c r="B9584" s="165" t="s">
        <v>184</v>
      </c>
      <c r="C9584" s="166">
        <v>46016</v>
      </c>
      <c r="D9584">
        <v>5847.9028001003508</v>
      </c>
    </row>
    <row r="9585" spans="1:4" x14ac:dyDescent="0.35">
      <c r="A9585" s="165" t="s">
        <v>183</v>
      </c>
      <c r="B9585" s="165" t="s">
        <v>184</v>
      </c>
      <c r="C9585" s="166">
        <v>45683</v>
      </c>
      <c r="D9585">
        <v>8514.5341282073896</v>
      </c>
    </row>
    <row r="9586" spans="1:4" x14ac:dyDescent="0.35">
      <c r="A9586" s="165" t="s">
        <v>183</v>
      </c>
      <c r="B9586" s="165" t="s">
        <v>184</v>
      </c>
      <c r="C9586" s="166">
        <v>45714</v>
      </c>
      <c r="D9586">
        <v>8680.6995728575257</v>
      </c>
    </row>
    <row r="9587" spans="1:4" x14ac:dyDescent="0.35">
      <c r="A9587" s="165" t="s">
        <v>183</v>
      </c>
      <c r="B9587" s="165" t="s">
        <v>184</v>
      </c>
      <c r="C9587" s="166">
        <v>45742</v>
      </c>
      <c r="D9587">
        <v>9485.1378928750437</v>
      </c>
    </row>
    <row r="9588" spans="1:4" x14ac:dyDescent="0.35">
      <c r="A9588" s="165" t="s">
        <v>183</v>
      </c>
      <c r="B9588" s="165" t="s">
        <v>184</v>
      </c>
      <c r="C9588" s="166">
        <v>45773</v>
      </c>
      <c r="D9588">
        <v>10124.940519963486</v>
      </c>
    </row>
    <row r="9589" spans="1:4" x14ac:dyDescent="0.35">
      <c r="A9589" s="165" t="s">
        <v>183</v>
      </c>
      <c r="B9589" s="165" t="s">
        <v>184</v>
      </c>
      <c r="C9589" s="166">
        <v>45803</v>
      </c>
      <c r="D9589">
        <v>8030.33930197463</v>
      </c>
    </row>
    <row r="9590" spans="1:4" x14ac:dyDescent="0.35">
      <c r="A9590" s="165" t="s">
        <v>183</v>
      </c>
      <c r="B9590" s="165" t="s">
        <v>184</v>
      </c>
      <c r="C9590" s="166">
        <v>45834</v>
      </c>
      <c r="D9590">
        <v>7691.3232198868927</v>
      </c>
    </row>
    <row r="9591" spans="1:4" x14ac:dyDescent="0.35">
      <c r="A9591" s="165" t="s">
        <v>183</v>
      </c>
      <c r="B9591" s="165" t="s">
        <v>184</v>
      </c>
      <c r="C9591" s="166">
        <v>45864</v>
      </c>
      <c r="D9591">
        <v>11510.610954457859</v>
      </c>
    </row>
    <row r="9592" spans="1:4" x14ac:dyDescent="0.35">
      <c r="A9592" s="165" t="s">
        <v>183</v>
      </c>
      <c r="B9592" s="165" t="s">
        <v>184</v>
      </c>
      <c r="C9592" s="166">
        <v>45895</v>
      </c>
      <c r="D9592">
        <v>13424.815331290059</v>
      </c>
    </row>
    <row r="9593" spans="1:4" x14ac:dyDescent="0.35">
      <c r="A9593" s="165" t="s">
        <v>183</v>
      </c>
      <c r="B9593" s="165" t="s">
        <v>184</v>
      </c>
      <c r="C9593" s="166">
        <v>45926</v>
      </c>
      <c r="D9593">
        <v>7170.9843794183762</v>
      </c>
    </row>
    <row r="9594" spans="1:4" x14ac:dyDescent="0.35">
      <c r="A9594" s="165" t="s">
        <v>183</v>
      </c>
      <c r="B9594" s="165" t="s">
        <v>184</v>
      </c>
      <c r="C9594" s="166">
        <v>45956</v>
      </c>
      <c r="D9594">
        <v>9058.1334732247778</v>
      </c>
    </row>
    <row r="9595" spans="1:4" x14ac:dyDescent="0.35">
      <c r="A9595" s="165" t="s">
        <v>183</v>
      </c>
      <c r="B9595" s="165" t="s">
        <v>184</v>
      </c>
      <c r="C9595" s="166">
        <v>45987</v>
      </c>
      <c r="D9595">
        <v>9646.0461997301227</v>
      </c>
    </row>
    <row r="9596" spans="1:4" x14ac:dyDescent="0.35">
      <c r="A9596" s="165" t="s">
        <v>183</v>
      </c>
      <c r="B9596" s="165" t="s">
        <v>184</v>
      </c>
      <c r="C9596" s="166">
        <v>46017</v>
      </c>
      <c r="D9596">
        <v>6746.0766812798829</v>
      </c>
    </row>
    <row r="9597" spans="1:4" x14ac:dyDescent="0.35">
      <c r="A9597" s="165" t="s">
        <v>183</v>
      </c>
      <c r="B9597" s="165" t="s">
        <v>184</v>
      </c>
      <c r="C9597" s="166">
        <v>45684</v>
      </c>
      <c r="D9597">
        <v>9390.5601609688674</v>
      </c>
    </row>
    <row r="9598" spans="1:4" x14ac:dyDescent="0.35">
      <c r="A9598" s="165" t="s">
        <v>183</v>
      </c>
      <c r="B9598" s="165" t="s">
        <v>184</v>
      </c>
      <c r="C9598" s="166">
        <v>45715</v>
      </c>
      <c r="D9598">
        <v>9570.852948038988</v>
      </c>
    </row>
    <row r="9599" spans="1:4" x14ac:dyDescent="0.35">
      <c r="A9599" s="165" t="s">
        <v>183</v>
      </c>
      <c r="B9599" s="165" t="s">
        <v>184</v>
      </c>
      <c r="C9599" s="166">
        <v>45743</v>
      </c>
      <c r="D9599">
        <v>10361.406625572325</v>
      </c>
    </row>
    <row r="9600" spans="1:4" x14ac:dyDescent="0.35">
      <c r="A9600" s="165" t="s">
        <v>183</v>
      </c>
      <c r="B9600" s="165" t="s">
        <v>184</v>
      </c>
      <c r="C9600" s="166">
        <v>45774</v>
      </c>
      <c r="D9600">
        <v>11034.132926094369</v>
      </c>
    </row>
    <row r="9601" spans="1:4" x14ac:dyDescent="0.35">
      <c r="A9601" s="165" t="s">
        <v>183</v>
      </c>
      <c r="B9601" s="165" t="s">
        <v>184</v>
      </c>
      <c r="C9601" s="166">
        <v>45804</v>
      </c>
      <c r="D9601">
        <v>9455.0773985291944</v>
      </c>
    </row>
    <row r="9602" spans="1:4" x14ac:dyDescent="0.35">
      <c r="A9602" s="165" t="s">
        <v>183</v>
      </c>
      <c r="B9602" s="165" t="s">
        <v>184</v>
      </c>
      <c r="C9602" s="166">
        <v>45835</v>
      </c>
      <c r="D9602">
        <v>8873.9335692599088</v>
      </c>
    </row>
    <row r="9603" spans="1:4" x14ac:dyDescent="0.35">
      <c r="A9603" s="165" t="s">
        <v>183</v>
      </c>
      <c r="B9603" s="165" t="s">
        <v>184</v>
      </c>
      <c r="C9603" s="166">
        <v>45865</v>
      </c>
      <c r="D9603">
        <v>13381.567531326426</v>
      </c>
    </row>
    <row r="9604" spans="1:4" x14ac:dyDescent="0.35">
      <c r="A9604" s="165" t="s">
        <v>183</v>
      </c>
      <c r="B9604" s="165" t="s">
        <v>184</v>
      </c>
      <c r="C9604" s="166">
        <v>45896</v>
      </c>
      <c r="D9604">
        <v>15614.686705837243</v>
      </c>
    </row>
    <row r="9605" spans="1:4" x14ac:dyDescent="0.35">
      <c r="A9605" s="165" t="s">
        <v>183</v>
      </c>
      <c r="B9605" s="165" t="s">
        <v>184</v>
      </c>
      <c r="C9605" s="166">
        <v>45927</v>
      </c>
      <c r="D9605">
        <v>8763.4444297432747</v>
      </c>
    </row>
    <row r="9606" spans="1:4" x14ac:dyDescent="0.35">
      <c r="A9606" s="165" t="s">
        <v>183</v>
      </c>
      <c r="B9606" s="165" t="s">
        <v>184</v>
      </c>
      <c r="C9606" s="166">
        <v>45957</v>
      </c>
      <c r="D9606">
        <v>10532.249560915423</v>
      </c>
    </row>
    <row r="9607" spans="1:4" x14ac:dyDescent="0.35">
      <c r="A9607" s="165" t="s">
        <v>183</v>
      </c>
      <c r="B9607" s="165" t="s">
        <v>184</v>
      </c>
      <c r="C9607" s="166">
        <v>45988</v>
      </c>
      <c r="D9607">
        <v>11223.265869076939</v>
      </c>
    </row>
    <row r="9608" spans="1:4" x14ac:dyDescent="0.35">
      <c r="A9608" s="165" t="s">
        <v>183</v>
      </c>
      <c r="B9608" s="165" t="s">
        <v>184</v>
      </c>
      <c r="C9608" s="166">
        <v>46018</v>
      </c>
      <c r="D9608">
        <v>8079.5665488776076</v>
      </c>
    </row>
    <row r="9609" spans="1:4" x14ac:dyDescent="0.35">
      <c r="A9609" s="165" t="s">
        <v>185</v>
      </c>
      <c r="B9609" s="165" t="s">
        <v>186</v>
      </c>
      <c r="C9609" s="166">
        <v>46013</v>
      </c>
      <c r="D9609">
        <v>43.41</v>
      </c>
    </row>
    <row r="9610" spans="1:4" x14ac:dyDescent="0.35">
      <c r="A9610" s="165" t="s">
        <v>185</v>
      </c>
      <c r="B9610" s="165" t="s">
        <v>186</v>
      </c>
      <c r="C9610" s="166">
        <v>45680</v>
      </c>
      <c r="D9610">
        <v>51.86</v>
      </c>
    </row>
    <row r="9611" spans="1:4" x14ac:dyDescent="0.35">
      <c r="A9611" s="165" t="s">
        <v>185</v>
      </c>
      <c r="B9611" s="165" t="s">
        <v>186</v>
      </c>
      <c r="C9611" s="166">
        <v>45711</v>
      </c>
      <c r="D9611">
        <v>51.8</v>
      </c>
    </row>
    <row r="9612" spans="1:4" x14ac:dyDescent="0.35">
      <c r="A9612" s="165" t="s">
        <v>185</v>
      </c>
      <c r="B9612" s="165" t="s">
        <v>186</v>
      </c>
      <c r="C9612" s="166">
        <v>45739</v>
      </c>
      <c r="D9612">
        <v>104.75</v>
      </c>
    </row>
    <row r="9613" spans="1:4" x14ac:dyDescent="0.35">
      <c r="A9613" s="165" t="s">
        <v>185</v>
      </c>
      <c r="B9613" s="165" t="s">
        <v>186</v>
      </c>
      <c r="C9613" s="166">
        <v>45770</v>
      </c>
      <c r="D9613">
        <v>657.62</v>
      </c>
    </row>
    <row r="9614" spans="1:4" x14ac:dyDescent="0.35">
      <c r="A9614" s="165" t="s">
        <v>185</v>
      </c>
      <c r="B9614" s="165" t="s">
        <v>186</v>
      </c>
      <c r="C9614" s="166">
        <v>45800</v>
      </c>
      <c r="D9614">
        <v>455.41</v>
      </c>
    </row>
    <row r="9615" spans="1:4" x14ac:dyDescent="0.35">
      <c r="A9615" s="165" t="s">
        <v>185</v>
      </c>
      <c r="B9615" s="165" t="s">
        <v>186</v>
      </c>
      <c r="C9615" s="166">
        <v>45831</v>
      </c>
      <c r="D9615">
        <v>286.94</v>
      </c>
    </row>
    <row r="9616" spans="1:4" x14ac:dyDescent="0.35">
      <c r="A9616" s="165" t="s">
        <v>185</v>
      </c>
      <c r="B9616" s="165" t="s">
        <v>186</v>
      </c>
      <c r="C9616" s="166">
        <v>45861</v>
      </c>
      <c r="D9616">
        <v>503.96</v>
      </c>
    </row>
    <row r="9617" spans="1:4" x14ac:dyDescent="0.35">
      <c r="A9617" s="165" t="s">
        <v>185</v>
      </c>
      <c r="B9617" s="165" t="s">
        <v>186</v>
      </c>
      <c r="C9617" s="166">
        <v>45892</v>
      </c>
      <c r="D9617">
        <v>656.48</v>
      </c>
    </row>
    <row r="9618" spans="1:4" x14ac:dyDescent="0.35">
      <c r="A9618" s="165" t="s">
        <v>185</v>
      </c>
      <c r="B9618" s="165" t="s">
        <v>186</v>
      </c>
      <c r="C9618" s="166">
        <v>45923</v>
      </c>
      <c r="D9618">
        <v>426.37</v>
      </c>
    </row>
    <row r="9619" spans="1:4" x14ac:dyDescent="0.35">
      <c r="A9619" s="165" t="s">
        <v>185</v>
      </c>
      <c r="B9619" s="165" t="s">
        <v>186</v>
      </c>
      <c r="C9619" s="166">
        <v>45953</v>
      </c>
      <c r="D9619">
        <v>489.03</v>
      </c>
    </row>
    <row r="9620" spans="1:4" x14ac:dyDescent="0.35">
      <c r="A9620" s="165" t="s">
        <v>185</v>
      </c>
      <c r="B9620" s="165" t="s">
        <v>186</v>
      </c>
      <c r="C9620" s="166">
        <v>45984</v>
      </c>
      <c r="D9620">
        <v>628.27</v>
      </c>
    </row>
    <row r="9621" spans="1:4" x14ac:dyDescent="0.35">
      <c r="A9621" s="165" t="s">
        <v>185</v>
      </c>
      <c r="B9621" s="165" t="s">
        <v>186</v>
      </c>
      <c r="C9621" s="166">
        <v>46014</v>
      </c>
      <c r="D9621">
        <v>578.69000000000005</v>
      </c>
    </row>
    <row r="9622" spans="1:4" x14ac:dyDescent="0.35">
      <c r="A9622" s="165" t="s">
        <v>185</v>
      </c>
      <c r="B9622" s="165" t="s">
        <v>186</v>
      </c>
      <c r="C9622" s="166">
        <v>45681</v>
      </c>
      <c r="D9622">
        <v>662.39</v>
      </c>
    </row>
    <row r="9623" spans="1:4" x14ac:dyDescent="0.35">
      <c r="A9623" s="165" t="s">
        <v>185</v>
      </c>
      <c r="B9623" s="165" t="s">
        <v>186</v>
      </c>
      <c r="C9623" s="166">
        <v>45712</v>
      </c>
      <c r="D9623">
        <v>503.19</v>
      </c>
    </row>
    <row r="9624" spans="1:4" x14ac:dyDescent="0.35">
      <c r="A9624" s="165" t="s">
        <v>185</v>
      </c>
      <c r="B9624" s="165" t="s">
        <v>186</v>
      </c>
      <c r="C9624" s="166">
        <v>45740</v>
      </c>
      <c r="D9624">
        <v>704.01</v>
      </c>
    </row>
    <row r="9625" spans="1:4" x14ac:dyDescent="0.35">
      <c r="A9625" s="165" t="s">
        <v>185</v>
      </c>
      <c r="B9625" s="165" t="s">
        <v>186</v>
      </c>
      <c r="C9625" s="166">
        <v>45771</v>
      </c>
      <c r="D9625">
        <v>589.31000000000006</v>
      </c>
    </row>
    <row r="9626" spans="1:4" x14ac:dyDescent="0.35">
      <c r="A9626" s="165" t="s">
        <v>185</v>
      </c>
      <c r="B9626" s="165" t="s">
        <v>186</v>
      </c>
      <c r="C9626" s="166">
        <v>45801</v>
      </c>
      <c r="D9626">
        <v>736.04</v>
      </c>
    </row>
    <row r="9627" spans="1:4" x14ac:dyDescent="0.35">
      <c r="A9627" s="165" t="s">
        <v>185</v>
      </c>
      <c r="B9627" s="165" t="s">
        <v>186</v>
      </c>
      <c r="C9627" s="166">
        <v>45832</v>
      </c>
      <c r="D9627">
        <v>600.44000000000005</v>
      </c>
    </row>
    <row r="9628" spans="1:4" x14ac:dyDescent="0.35">
      <c r="A9628" s="165" t="s">
        <v>185</v>
      </c>
      <c r="B9628" s="165" t="s">
        <v>186</v>
      </c>
      <c r="C9628" s="166">
        <v>45862</v>
      </c>
      <c r="D9628">
        <v>758.67</v>
      </c>
    </row>
    <row r="9629" spans="1:4" x14ac:dyDescent="0.35">
      <c r="A9629" s="165" t="s">
        <v>185</v>
      </c>
      <c r="B9629" s="165" t="s">
        <v>186</v>
      </c>
      <c r="C9629" s="166">
        <v>45893</v>
      </c>
      <c r="D9629">
        <v>804.56</v>
      </c>
    </row>
    <row r="9630" spans="1:4" x14ac:dyDescent="0.35">
      <c r="A9630" s="165" t="s">
        <v>185</v>
      </c>
      <c r="B9630" s="165" t="s">
        <v>186</v>
      </c>
      <c r="C9630" s="166">
        <v>45924</v>
      </c>
      <c r="D9630">
        <v>605.77</v>
      </c>
    </row>
    <row r="9631" spans="1:4" x14ac:dyDescent="0.35">
      <c r="A9631" s="165" t="s">
        <v>185</v>
      </c>
      <c r="B9631" s="165" t="s">
        <v>186</v>
      </c>
      <c r="C9631" s="166">
        <v>45954</v>
      </c>
      <c r="D9631">
        <v>579.23</v>
      </c>
    </row>
    <row r="9632" spans="1:4" x14ac:dyDescent="0.35">
      <c r="A9632" s="165" t="s">
        <v>185</v>
      </c>
      <c r="B9632" s="165" t="s">
        <v>186</v>
      </c>
      <c r="C9632" s="166">
        <v>45985</v>
      </c>
      <c r="D9632">
        <v>528.19000000000005</v>
      </c>
    </row>
    <row r="9633" spans="1:4" x14ac:dyDescent="0.35">
      <c r="A9633" s="165" t="s">
        <v>185</v>
      </c>
      <c r="B9633" s="165" t="s">
        <v>186</v>
      </c>
      <c r="C9633" s="166">
        <v>46015</v>
      </c>
      <c r="D9633">
        <v>480.72</v>
      </c>
    </row>
    <row r="9634" spans="1:4" x14ac:dyDescent="0.35">
      <c r="A9634" s="165" t="s">
        <v>185</v>
      </c>
      <c r="B9634" s="165" t="s">
        <v>186</v>
      </c>
      <c r="C9634" s="166">
        <v>45682</v>
      </c>
      <c r="D9634">
        <v>602.71</v>
      </c>
    </row>
    <row r="9635" spans="1:4" x14ac:dyDescent="0.35">
      <c r="A9635" s="165" t="s">
        <v>185</v>
      </c>
      <c r="B9635" s="165" t="s">
        <v>186</v>
      </c>
      <c r="C9635" s="166">
        <v>45713</v>
      </c>
      <c r="D9635">
        <v>356.37</v>
      </c>
    </row>
    <row r="9636" spans="1:4" x14ac:dyDescent="0.35">
      <c r="A9636" s="165" t="s">
        <v>185</v>
      </c>
      <c r="B9636" s="165" t="s">
        <v>186</v>
      </c>
      <c r="C9636" s="166">
        <v>45741</v>
      </c>
      <c r="D9636">
        <v>463.54</v>
      </c>
    </row>
    <row r="9637" spans="1:4" x14ac:dyDescent="0.35">
      <c r="A9637" s="165" t="s">
        <v>185</v>
      </c>
      <c r="B9637" s="165" t="s">
        <v>186</v>
      </c>
      <c r="C9637" s="166">
        <v>45772</v>
      </c>
      <c r="D9637">
        <v>594.32000000000005</v>
      </c>
    </row>
    <row r="9638" spans="1:4" x14ac:dyDescent="0.35">
      <c r="A9638" s="165" t="s">
        <v>185</v>
      </c>
      <c r="B9638" s="165" t="s">
        <v>186</v>
      </c>
      <c r="C9638" s="166">
        <v>45802</v>
      </c>
      <c r="D9638">
        <v>716.15097881807003</v>
      </c>
    </row>
    <row r="9639" spans="1:4" x14ac:dyDescent="0.35">
      <c r="A9639" s="165" t="s">
        <v>185</v>
      </c>
      <c r="B9639" s="165" t="s">
        <v>186</v>
      </c>
      <c r="C9639" s="166">
        <v>45833</v>
      </c>
      <c r="D9639">
        <v>677.38959075846276</v>
      </c>
    </row>
    <row r="9640" spans="1:4" x14ac:dyDescent="0.35">
      <c r="A9640" s="165" t="s">
        <v>185</v>
      </c>
      <c r="B9640" s="165" t="s">
        <v>186</v>
      </c>
      <c r="C9640" s="166">
        <v>45863</v>
      </c>
      <c r="D9640">
        <v>841.40996141427388</v>
      </c>
    </row>
    <row r="9641" spans="1:4" x14ac:dyDescent="0.35">
      <c r="A9641" s="165" t="s">
        <v>185</v>
      </c>
      <c r="B9641" s="165" t="s">
        <v>186</v>
      </c>
      <c r="C9641" s="166">
        <v>45894</v>
      </c>
      <c r="D9641">
        <v>1016.5029610945176</v>
      </c>
    </row>
    <row r="9642" spans="1:4" x14ac:dyDescent="0.35">
      <c r="A9642" s="165" t="s">
        <v>185</v>
      </c>
      <c r="B9642" s="165" t="s">
        <v>186</v>
      </c>
      <c r="C9642" s="166">
        <v>45925</v>
      </c>
      <c r="D9642">
        <v>739.1797509266994</v>
      </c>
    </row>
    <row r="9643" spans="1:4" x14ac:dyDescent="0.35">
      <c r="A9643" s="165" t="s">
        <v>185</v>
      </c>
      <c r="B9643" s="165" t="s">
        <v>186</v>
      </c>
      <c r="C9643" s="166">
        <v>45955</v>
      </c>
      <c r="D9643">
        <v>791.4207787387993</v>
      </c>
    </row>
    <row r="9644" spans="1:4" x14ac:dyDescent="0.35">
      <c r="A9644" s="165" t="s">
        <v>185</v>
      </c>
      <c r="B9644" s="165" t="s">
        <v>186</v>
      </c>
      <c r="C9644" s="166">
        <v>45986</v>
      </c>
      <c r="D9644">
        <v>925.03673710709688</v>
      </c>
    </row>
    <row r="9645" spans="1:4" x14ac:dyDescent="0.35">
      <c r="A9645" s="165" t="s">
        <v>185</v>
      </c>
      <c r="B9645" s="165" t="s">
        <v>186</v>
      </c>
      <c r="C9645" s="166">
        <v>46016</v>
      </c>
      <c r="D9645">
        <v>445.2007941061014</v>
      </c>
    </row>
    <row r="9646" spans="1:4" x14ac:dyDescent="0.35">
      <c r="A9646" s="165" t="s">
        <v>185</v>
      </c>
      <c r="B9646" s="165" t="s">
        <v>186</v>
      </c>
      <c r="C9646" s="166">
        <v>45683</v>
      </c>
      <c r="D9646">
        <v>643.43622903188475</v>
      </c>
    </row>
    <row r="9647" spans="1:4" x14ac:dyDescent="0.35">
      <c r="A9647" s="165" t="s">
        <v>185</v>
      </c>
      <c r="B9647" s="165" t="s">
        <v>186</v>
      </c>
      <c r="C9647" s="166">
        <v>45714</v>
      </c>
      <c r="D9647">
        <v>616.734608483545</v>
      </c>
    </row>
    <row r="9648" spans="1:4" x14ac:dyDescent="0.35">
      <c r="A9648" s="165" t="s">
        <v>185</v>
      </c>
      <c r="B9648" s="165" t="s">
        <v>186</v>
      </c>
      <c r="C9648" s="166">
        <v>45742</v>
      </c>
      <c r="D9648">
        <v>798.00566496816555</v>
      </c>
    </row>
    <row r="9649" spans="1:4" x14ac:dyDescent="0.35">
      <c r="A9649" s="165" t="s">
        <v>185</v>
      </c>
      <c r="B9649" s="165" t="s">
        <v>186</v>
      </c>
      <c r="C9649" s="166">
        <v>45773</v>
      </c>
      <c r="D9649">
        <v>573.98239389790183</v>
      </c>
    </row>
    <row r="9650" spans="1:4" x14ac:dyDescent="0.35">
      <c r="A9650" s="165" t="s">
        <v>185</v>
      </c>
      <c r="B9650" s="165" t="s">
        <v>186</v>
      </c>
      <c r="C9650" s="166">
        <v>45803</v>
      </c>
      <c r="D9650">
        <v>640.24735864136562</v>
      </c>
    </row>
    <row r="9651" spans="1:4" x14ac:dyDescent="0.35">
      <c r="A9651" s="165" t="s">
        <v>185</v>
      </c>
      <c r="B9651" s="165" t="s">
        <v>186</v>
      </c>
      <c r="C9651" s="166">
        <v>45834</v>
      </c>
      <c r="D9651">
        <v>754.15094054746055</v>
      </c>
    </row>
    <row r="9652" spans="1:4" x14ac:dyDescent="0.35">
      <c r="A9652" s="165" t="s">
        <v>185</v>
      </c>
      <c r="B9652" s="165" t="s">
        <v>186</v>
      </c>
      <c r="C9652" s="166">
        <v>45864</v>
      </c>
      <c r="D9652">
        <v>733.37223177809585</v>
      </c>
    </row>
    <row r="9653" spans="1:4" x14ac:dyDescent="0.35">
      <c r="A9653" s="165" t="s">
        <v>185</v>
      </c>
      <c r="B9653" s="165" t="s">
        <v>186</v>
      </c>
      <c r="C9653" s="166">
        <v>45895</v>
      </c>
      <c r="D9653">
        <v>755.28959787141025</v>
      </c>
    </row>
    <row r="9654" spans="1:4" x14ac:dyDescent="0.35">
      <c r="A9654" s="165" t="s">
        <v>185</v>
      </c>
      <c r="B9654" s="165" t="s">
        <v>186</v>
      </c>
      <c r="C9654" s="166">
        <v>45926</v>
      </c>
      <c r="D9654">
        <v>813.269302627672</v>
      </c>
    </row>
    <row r="9655" spans="1:4" x14ac:dyDescent="0.35">
      <c r="A9655" s="165" t="s">
        <v>185</v>
      </c>
      <c r="B9655" s="165" t="s">
        <v>186</v>
      </c>
      <c r="C9655" s="166">
        <v>45956</v>
      </c>
      <c r="D9655">
        <v>766.88191267917796</v>
      </c>
    </row>
    <row r="9656" spans="1:4" x14ac:dyDescent="0.35">
      <c r="A9656" s="165" t="s">
        <v>185</v>
      </c>
      <c r="B9656" s="165" t="s">
        <v>186</v>
      </c>
      <c r="C9656" s="166">
        <v>45987</v>
      </c>
      <c r="D9656">
        <v>731.6489979184272</v>
      </c>
    </row>
    <row r="9657" spans="1:4" x14ac:dyDescent="0.35">
      <c r="A9657" s="165" t="s">
        <v>185</v>
      </c>
      <c r="B9657" s="165" t="s">
        <v>186</v>
      </c>
      <c r="C9657" s="166">
        <v>46017</v>
      </c>
      <c r="D9657">
        <v>621.88624975141863</v>
      </c>
    </row>
    <row r="9658" spans="1:4" x14ac:dyDescent="0.35">
      <c r="A9658" s="165" t="s">
        <v>185</v>
      </c>
      <c r="B9658" s="165" t="s">
        <v>186</v>
      </c>
      <c r="C9658" s="166">
        <v>45684</v>
      </c>
      <c r="D9658">
        <v>592.1389889277616</v>
      </c>
    </row>
    <row r="9659" spans="1:4" x14ac:dyDescent="0.35">
      <c r="A9659" s="165" t="s">
        <v>185</v>
      </c>
      <c r="B9659" s="165" t="s">
        <v>186</v>
      </c>
      <c r="C9659" s="166">
        <v>45715</v>
      </c>
      <c r="D9659">
        <v>569.62158604980357</v>
      </c>
    </row>
    <row r="9660" spans="1:4" x14ac:dyDescent="0.35">
      <c r="A9660" s="165" t="s">
        <v>185</v>
      </c>
      <c r="B9660" s="165" t="s">
        <v>186</v>
      </c>
      <c r="C9660" s="166">
        <v>45743</v>
      </c>
      <c r="D9660">
        <v>887.44363633022294</v>
      </c>
    </row>
    <row r="9661" spans="1:4" x14ac:dyDescent="0.35">
      <c r="A9661" s="165" t="s">
        <v>185</v>
      </c>
      <c r="B9661" s="165" t="s">
        <v>186</v>
      </c>
      <c r="C9661" s="166">
        <v>45774</v>
      </c>
      <c r="D9661">
        <v>665.68170626954588</v>
      </c>
    </row>
    <row r="9662" spans="1:4" x14ac:dyDescent="0.35">
      <c r="A9662" s="165" t="s">
        <v>185</v>
      </c>
      <c r="B9662" s="165" t="s">
        <v>186</v>
      </c>
      <c r="C9662" s="166">
        <v>45804</v>
      </c>
      <c r="D9662">
        <v>636.8008038933732</v>
      </c>
    </row>
    <row r="9663" spans="1:4" x14ac:dyDescent="0.35">
      <c r="A9663" s="165" t="s">
        <v>185</v>
      </c>
      <c r="B9663" s="165" t="s">
        <v>186</v>
      </c>
      <c r="C9663" s="166">
        <v>45835</v>
      </c>
      <c r="D9663">
        <v>946.71761608398583</v>
      </c>
    </row>
    <row r="9664" spans="1:4" x14ac:dyDescent="0.35">
      <c r="A9664" s="165" t="s">
        <v>185</v>
      </c>
      <c r="B9664" s="165" t="s">
        <v>186</v>
      </c>
      <c r="C9664" s="166">
        <v>45865</v>
      </c>
      <c r="D9664">
        <v>878.0697776482582</v>
      </c>
    </row>
    <row r="9665" spans="1:4" x14ac:dyDescent="0.35">
      <c r="A9665" s="165" t="s">
        <v>185</v>
      </c>
      <c r="B9665" s="165" t="s">
        <v>186</v>
      </c>
      <c r="C9665" s="166">
        <v>45896</v>
      </c>
      <c r="D9665">
        <v>906.54387098936263</v>
      </c>
    </row>
    <row r="9666" spans="1:4" x14ac:dyDescent="0.35">
      <c r="A9666" s="165" t="s">
        <v>185</v>
      </c>
      <c r="B9666" s="165" t="s">
        <v>186</v>
      </c>
      <c r="C9666" s="166">
        <v>45927</v>
      </c>
      <c r="D9666">
        <v>543.72244498857208</v>
      </c>
    </row>
    <row r="9667" spans="1:4" x14ac:dyDescent="0.35">
      <c r="A9667" s="165" t="s">
        <v>185</v>
      </c>
      <c r="B9667" s="165" t="s">
        <v>186</v>
      </c>
      <c r="C9667" s="166">
        <v>45957</v>
      </c>
      <c r="D9667">
        <v>923.53334200620088</v>
      </c>
    </row>
    <row r="9668" spans="1:4" x14ac:dyDescent="0.35">
      <c r="A9668" s="165" t="s">
        <v>185</v>
      </c>
      <c r="B9668" s="165" t="s">
        <v>186</v>
      </c>
      <c r="C9668" s="166">
        <v>45988</v>
      </c>
      <c r="D9668">
        <v>881.39334148582884</v>
      </c>
    </row>
    <row r="9669" spans="1:4" x14ac:dyDescent="0.35">
      <c r="A9669" s="165" t="s">
        <v>185</v>
      </c>
      <c r="B9669" s="165" t="s">
        <v>186</v>
      </c>
      <c r="C9669" s="166">
        <v>46018</v>
      </c>
      <c r="D9669">
        <v>520.85006011707105</v>
      </c>
    </row>
    <row r="9670" spans="1:4" x14ac:dyDescent="0.35">
      <c r="A9670" s="165" t="s">
        <v>187</v>
      </c>
      <c r="B9670" s="165" t="s">
        <v>188</v>
      </c>
      <c r="C9670" s="166">
        <v>45676</v>
      </c>
      <c r="D9670">
        <v>3900.87</v>
      </c>
    </row>
    <row r="9671" spans="1:4" x14ac:dyDescent="0.35">
      <c r="A9671" s="165" t="s">
        <v>187</v>
      </c>
      <c r="B9671" s="165" t="s">
        <v>188</v>
      </c>
      <c r="C9671" s="166">
        <v>45707</v>
      </c>
      <c r="D9671">
        <v>2945.34</v>
      </c>
    </row>
    <row r="9672" spans="1:4" x14ac:dyDescent="0.35">
      <c r="A9672" s="165" t="s">
        <v>187</v>
      </c>
      <c r="B9672" s="165" t="s">
        <v>188</v>
      </c>
      <c r="C9672" s="166">
        <v>45735</v>
      </c>
      <c r="D9672">
        <v>4116.6900000000005</v>
      </c>
    </row>
    <row r="9673" spans="1:4" x14ac:dyDescent="0.35">
      <c r="A9673" s="165" t="s">
        <v>187</v>
      </c>
      <c r="B9673" s="165" t="s">
        <v>188</v>
      </c>
      <c r="C9673" s="166">
        <v>45766</v>
      </c>
      <c r="D9673">
        <v>4005.75</v>
      </c>
    </row>
    <row r="9674" spans="1:4" x14ac:dyDescent="0.35">
      <c r="A9674" s="165" t="s">
        <v>187</v>
      </c>
      <c r="B9674" s="165" t="s">
        <v>188</v>
      </c>
      <c r="C9674" s="166">
        <v>45796</v>
      </c>
      <c r="D9674">
        <v>2983.71</v>
      </c>
    </row>
    <row r="9675" spans="1:4" x14ac:dyDescent="0.35">
      <c r="A9675" s="165" t="s">
        <v>187</v>
      </c>
      <c r="B9675" s="165" t="s">
        <v>188</v>
      </c>
      <c r="C9675" s="166">
        <v>45827</v>
      </c>
      <c r="D9675">
        <v>3182.96</v>
      </c>
    </row>
    <row r="9676" spans="1:4" x14ac:dyDescent="0.35">
      <c r="A9676" s="165" t="s">
        <v>187</v>
      </c>
      <c r="B9676" s="165" t="s">
        <v>188</v>
      </c>
      <c r="C9676" s="166">
        <v>45857</v>
      </c>
      <c r="D9676">
        <v>4413.3</v>
      </c>
    </row>
    <row r="9677" spans="1:4" x14ac:dyDescent="0.35">
      <c r="A9677" s="165" t="s">
        <v>187</v>
      </c>
      <c r="B9677" s="165" t="s">
        <v>188</v>
      </c>
      <c r="C9677" s="166">
        <v>45888</v>
      </c>
      <c r="D9677">
        <v>4836.16</v>
      </c>
    </row>
    <row r="9678" spans="1:4" x14ac:dyDescent="0.35">
      <c r="A9678" s="165" t="s">
        <v>187</v>
      </c>
      <c r="B9678" s="165" t="s">
        <v>188</v>
      </c>
      <c r="C9678" s="166">
        <v>45919</v>
      </c>
      <c r="D9678">
        <v>2398.0700000000002</v>
      </c>
    </row>
    <row r="9679" spans="1:4" x14ac:dyDescent="0.35">
      <c r="A9679" s="165" t="s">
        <v>187</v>
      </c>
      <c r="B9679" s="165" t="s">
        <v>188</v>
      </c>
      <c r="C9679" s="166">
        <v>45949</v>
      </c>
      <c r="D9679">
        <v>2989.26</v>
      </c>
    </row>
    <row r="9680" spans="1:4" x14ac:dyDescent="0.35">
      <c r="A9680" s="165" t="s">
        <v>187</v>
      </c>
      <c r="B9680" s="165" t="s">
        <v>188</v>
      </c>
      <c r="C9680" s="166">
        <v>45980</v>
      </c>
      <c r="D9680">
        <v>3759.83</v>
      </c>
    </row>
    <row r="9681" spans="1:4" x14ac:dyDescent="0.35">
      <c r="A9681" s="165" t="s">
        <v>187</v>
      </c>
      <c r="B9681" s="165" t="s">
        <v>188</v>
      </c>
      <c r="C9681" s="166">
        <v>46010</v>
      </c>
      <c r="D9681">
        <v>3438.64</v>
      </c>
    </row>
    <row r="9682" spans="1:4" x14ac:dyDescent="0.35">
      <c r="A9682" s="165" t="s">
        <v>187</v>
      </c>
      <c r="B9682" s="165" t="s">
        <v>188</v>
      </c>
      <c r="C9682" s="166">
        <v>45677</v>
      </c>
      <c r="D9682">
        <v>3546.17</v>
      </c>
    </row>
    <row r="9683" spans="1:4" x14ac:dyDescent="0.35">
      <c r="A9683" s="165" t="s">
        <v>187</v>
      </c>
      <c r="B9683" s="165" t="s">
        <v>188</v>
      </c>
      <c r="C9683" s="166">
        <v>45708</v>
      </c>
      <c r="D9683">
        <v>3530.21</v>
      </c>
    </row>
    <row r="9684" spans="1:4" x14ac:dyDescent="0.35">
      <c r="A9684" s="165" t="s">
        <v>187</v>
      </c>
      <c r="B9684" s="165" t="s">
        <v>188</v>
      </c>
      <c r="C9684" s="166">
        <v>45736</v>
      </c>
      <c r="D9684">
        <v>1292.4199999999992</v>
      </c>
    </row>
    <row r="9685" spans="1:4" x14ac:dyDescent="0.35">
      <c r="A9685" s="165" t="s">
        <v>187</v>
      </c>
      <c r="B9685" s="165" t="s">
        <v>188</v>
      </c>
      <c r="C9685" s="166">
        <v>45767</v>
      </c>
      <c r="D9685">
        <v>2.9000000000014552</v>
      </c>
    </row>
    <row r="9686" spans="1:4" x14ac:dyDescent="0.35">
      <c r="A9686" s="165" t="s">
        <v>187</v>
      </c>
      <c r="B9686" s="165" t="s">
        <v>188</v>
      </c>
      <c r="C9686" s="166">
        <v>45797</v>
      </c>
      <c r="D9686">
        <v>0</v>
      </c>
    </row>
    <row r="9687" spans="1:4" x14ac:dyDescent="0.35">
      <c r="A9687" s="165" t="s">
        <v>187</v>
      </c>
      <c r="B9687" s="165" t="s">
        <v>188</v>
      </c>
      <c r="C9687" s="166">
        <v>45828</v>
      </c>
      <c r="D9687">
        <v>0</v>
      </c>
    </row>
    <row r="9688" spans="1:4" x14ac:dyDescent="0.35">
      <c r="A9688" s="165" t="s">
        <v>187</v>
      </c>
      <c r="B9688" s="165" t="s">
        <v>188</v>
      </c>
      <c r="C9688" s="166">
        <v>45858</v>
      </c>
      <c r="D9688">
        <v>190.98999999999978</v>
      </c>
    </row>
    <row r="9689" spans="1:4" x14ac:dyDescent="0.35">
      <c r="A9689" s="165" t="s">
        <v>187</v>
      </c>
      <c r="B9689" s="165" t="s">
        <v>188</v>
      </c>
      <c r="C9689" s="166">
        <v>45889</v>
      </c>
      <c r="D9689">
        <v>1398.0100000000002</v>
      </c>
    </row>
    <row r="9690" spans="1:4" x14ac:dyDescent="0.35">
      <c r="A9690" s="165" t="s">
        <v>187</v>
      </c>
      <c r="B9690" s="165" t="s">
        <v>188</v>
      </c>
      <c r="C9690" s="166">
        <v>45920</v>
      </c>
      <c r="D9690">
        <v>1515.14</v>
      </c>
    </row>
    <row r="9691" spans="1:4" x14ac:dyDescent="0.35">
      <c r="A9691" s="165" t="s">
        <v>187</v>
      </c>
      <c r="B9691" s="165" t="s">
        <v>188</v>
      </c>
      <c r="C9691" s="166">
        <v>45950</v>
      </c>
      <c r="D9691">
        <v>1867.46</v>
      </c>
    </row>
    <row r="9692" spans="1:4" x14ac:dyDescent="0.35">
      <c r="A9692" s="165" t="s">
        <v>187</v>
      </c>
      <c r="B9692" s="165" t="s">
        <v>188</v>
      </c>
      <c r="C9692" s="166">
        <v>45981</v>
      </c>
      <c r="D9692">
        <v>1059</v>
      </c>
    </row>
    <row r="9693" spans="1:4" x14ac:dyDescent="0.35">
      <c r="A9693" s="165" t="s">
        <v>187</v>
      </c>
      <c r="B9693" s="165" t="s">
        <v>188</v>
      </c>
      <c r="C9693" s="166">
        <v>46011</v>
      </c>
      <c r="D9693">
        <v>1562.94</v>
      </c>
    </row>
    <row r="9694" spans="1:4" x14ac:dyDescent="0.35">
      <c r="A9694" s="165" t="s">
        <v>187</v>
      </c>
      <c r="B9694" s="165" t="s">
        <v>188</v>
      </c>
      <c r="C9694" s="166">
        <v>45678</v>
      </c>
      <c r="D9694">
        <v>840.27</v>
      </c>
    </row>
    <row r="9695" spans="1:4" x14ac:dyDescent="0.35">
      <c r="A9695" s="165" t="s">
        <v>187</v>
      </c>
      <c r="B9695" s="165" t="s">
        <v>188</v>
      </c>
      <c r="C9695" s="166">
        <v>45709</v>
      </c>
      <c r="D9695">
        <v>1084.57</v>
      </c>
    </row>
    <row r="9696" spans="1:4" x14ac:dyDescent="0.35">
      <c r="A9696" s="165" t="s">
        <v>187</v>
      </c>
      <c r="B9696" s="165" t="s">
        <v>188</v>
      </c>
      <c r="C9696" s="166">
        <v>45737</v>
      </c>
      <c r="D9696">
        <v>2413.5700000000002</v>
      </c>
    </row>
    <row r="9697" spans="1:4" x14ac:dyDescent="0.35">
      <c r="A9697" s="165" t="s">
        <v>187</v>
      </c>
      <c r="B9697" s="165" t="s">
        <v>188</v>
      </c>
      <c r="C9697" s="166">
        <v>45768</v>
      </c>
      <c r="D9697">
        <v>1512.91</v>
      </c>
    </row>
    <row r="9698" spans="1:4" x14ac:dyDescent="0.35">
      <c r="A9698" s="165" t="s">
        <v>187</v>
      </c>
      <c r="B9698" s="165" t="s">
        <v>188</v>
      </c>
      <c r="C9698" s="166">
        <v>45798</v>
      </c>
      <c r="D9698">
        <v>1546.77</v>
      </c>
    </row>
    <row r="9699" spans="1:4" x14ac:dyDescent="0.35">
      <c r="A9699" s="165" t="s">
        <v>187</v>
      </c>
      <c r="B9699" s="165" t="s">
        <v>188</v>
      </c>
      <c r="C9699" s="166">
        <v>45829</v>
      </c>
      <c r="D9699">
        <v>2166.31</v>
      </c>
    </row>
    <row r="9700" spans="1:4" x14ac:dyDescent="0.35">
      <c r="A9700" s="165" t="s">
        <v>187</v>
      </c>
      <c r="B9700" s="165" t="s">
        <v>188</v>
      </c>
      <c r="C9700" s="166">
        <v>45859</v>
      </c>
      <c r="D9700">
        <v>3001.91</v>
      </c>
    </row>
    <row r="9701" spans="1:4" x14ac:dyDescent="0.35">
      <c r="A9701" s="165" t="s">
        <v>187</v>
      </c>
      <c r="B9701" s="165" t="s">
        <v>188</v>
      </c>
      <c r="C9701" s="166">
        <v>45890</v>
      </c>
      <c r="D9701">
        <v>4711.99</v>
      </c>
    </row>
    <row r="9702" spans="1:4" x14ac:dyDescent="0.35">
      <c r="A9702" s="165" t="s">
        <v>187</v>
      </c>
      <c r="B9702" s="165" t="s">
        <v>188</v>
      </c>
      <c r="C9702" s="166">
        <v>45921</v>
      </c>
      <c r="D9702">
        <v>2192.96</v>
      </c>
    </row>
    <row r="9703" spans="1:4" x14ac:dyDescent="0.35">
      <c r="A9703" s="165" t="s">
        <v>187</v>
      </c>
      <c r="B9703" s="165" t="s">
        <v>188</v>
      </c>
      <c r="C9703" s="166">
        <v>45951</v>
      </c>
      <c r="D9703">
        <v>3681.42</v>
      </c>
    </row>
    <row r="9704" spans="1:4" x14ac:dyDescent="0.35">
      <c r="A9704" s="165" t="s">
        <v>187</v>
      </c>
      <c r="B9704" s="165" t="s">
        <v>188</v>
      </c>
      <c r="C9704" s="166">
        <v>45991</v>
      </c>
      <c r="D9704">
        <v>3597.41</v>
      </c>
    </row>
    <row r="9705" spans="1:4" x14ac:dyDescent="0.35">
      <c r="A9705" s="165" t="s">
        <v>187</v>
      </c>
      <c r="B9705" s="165" t="s">
        <v>188</v>
      </c>
      <c r="C9705" s="166">
        <v>46022</v>
      </c>
      <c r="D9705">
        <v>3341.65</v>
      </c>
    </row>
    <row r="9706" spans="1:4" x14ac:dyDescent="0.35">
      <c r="A9706" s="165" t="s">
        <v>187</v>
      </c>
      <c r="B9706" s="165" t="s">
        <v>188</v>
      </c>
      <c r="C9706" s="166">
        <v>45679</v>
      </c>
      <c r="D9706">
        <v>2250.67</v>
      </c>
    </row>
    <row r="9707" spans="1:4" x14ac:dyDescent="0.35">
      <c r="A9707" s="165" t="s">
        <v>187</v>
      </c>
      <c r="B9707" s="165" t="s">
        <v>188</v>
      </c>
      <c r="C9707" s="166">
        <v>45710</v>
      </c>
      <c r="D9707">
        <v>3023.93</v>
      </c>
    </row>
    <row r="9708" spans="1:4" x14ac:dyDescent="0.35">
      <c r="A9708" s="165" t="s">
        <v>187</v>
      </c>
      <c r="B9708" s="165" t="s">
        <v>188</v>
      </c>
      <c r="C9708" s="166">
        <v>45738</v>
      </c>
      <c r="D9708">
        <v>3748.89</v>
      </c>
    </row>
    <row r="9709" spans="1:4" x14ac:dyDescent="0.35">
      <c r="A9709" s="165" t="s">
        <v>187</v>
      </c>
      <c r="B9709" s="165" t="s">
        <v>188</v>
      </c>
      <c r="C9709" s="166">
        <v>45769</v>
      </c>
      <c r="D9709">
        <v>3157.75</v>
      </c>
    </row>
    <row r="9710" spans="1:4" x14ac:dyDescent="0.35">
      <c r="A9710" s="165" t="s">
        <v>187</v>
      </c>
      <c r="B9710" s="165" t="s">
        <v>188</v>
      </c>
      <c r="C9710" s="166">
        <v>45799</v>
      </c>
      <c r="D9710">
        <v>3704.28</v>
      </c>
    </row>
    <row r="9711" spans="1:4" x14ac:dyDescent="0.35">
      <c r="A9711" s="165" t="s">
        <v>187</v>
      </c>
      <c r="B9711" s="165" t="s">
        <v>188</v>
      </c>
      <c r="C9711" s="166">
        <v>45830</v>
      </c>
      <c r="D9711">
        <v>2873.5</v>
      </c>
    </row>
    <row r="9712" spans="1:4" x14ac:dyDescent="0.35">
      <c r="A9712" s="165" t="s">
        <v>187</v>
      </c>
      <c r="B9712" s="165" t="s">
        <v>188</v>
      </c>
      <c r="C9712" s="166">
        <v>45860</v>
      </c>
      <c r="D9712">
        <v>5760.65</v>
      </c>
    </row>
    <row r="9713" spans="1:4" x14ac:dyDescent="0.35">
      <c r="A9713" s="165" t="s">
        <v>187</v>
      </c>
      <c r="B9713" s="165" t="s">
        <v>188</v>
      </c>
      <c r="C9713" s="166">
        <v>45891</v>
      </c>
      <c r="D9713">
        <v>6618.51</v>
      </c>
    </row>
    <row r="9714" spans="1:4" x14ac:dyDescent="0.35">
      <c r="A9714" s="165" t="s">
        <v>187</v>
      </c>
      <c r="B9714" s="165" t="s">
        <v>188</v>
      </c>
      <c r="C9714" s="166">
        <v>45922</v>
      </c>
      <c r="D9714">
        <v>4955.1400000000003</v>
      </c>
    </row>
    <row r="9715" spans="1:4" x14ac:dyDescent="0.35">
      <c r="A9715" s="165" t="s">
        <v>187</v>
      </c>
      <c r="B9715" s="165" t="s">
        <v>188</v>
      </c>
      <c r="C9715" s="166">
        <v>45952</v>
      </c>
      <c r="D9715">
        <v>4042.13</v>
      </c>
    </row>
    <row r="9716" spans="1:4" x14ac:dyDescent="0.35">
      <c r="A9716" s="165" t="s">
        <v>187</v>
      </c>
      <c r="B9716" s="165" t="s">
        <v>188</v>
      </c>
      <c r="C9716" s="166">
        <v>45983</v>
      </c>
      <c r="D9716">
        <v>3679.86</v>
      </c>
    </row>
    <row r="9717" spans="1:4" x14ac:dyDescent="0.35">
      <c r="A9717" s="165" t="s">
        <v>187</v>
      </c>
      <c r="B9717" s="165" t="s">
        <v>188</v>
      </c>
      <c r="C9717" s="166">
        <v>46013</v>
      </c>
      <c r="D9717">
        <v>3514.04</v>
      </c>
    </row>
    <row r="9718" spans="1:4" x14ac:dyDescent="0.35">
      <c r="A9718" s="165" t="s">
        <v>187</v>
      </c>
      <c r="B9718" s="165" t="s">
        <v>188</v>
      </c>
      <c r="C9718" s="166">
        <v>45680</v>
      </c>
      <c r="D9718">
        <v>4698.76</v>
      </c>
    </row>
    <row r="9719" spans="1:4" x14ac:dyDescent="0.35">
      <c r="A9719" s="165" t="s">
        <v>187</v>
      </c>
      <c r="B9719" s="165" t="s">
        <v>188</v>
      </c>
      <c r="C9719" s="166">
        <v>45711</v>
      </c>
      <c r="D9719">
        <v>3232.88</v>
      </c>
    </row>
    <row r="9720" spans="1:4" x14ac:dyDescent="0.35">
      <c r="A9720" s="165" t="s">
        <v>187</v>
      </c>
      <c r="B9720" s="165" t="s">
        <v>188</v>
      </c>
      <c r="C9720" s="166">
        <v>45739</v>
      </c>
      <c r="D9720">
        <v>4146.24</v>
      </c>
    </row>
    <row r="9721" spans="1:4" x14ac:dyDescent="0.35">
      <c r="A9721" s="165" t="s">
        <v>187</v>
      </c>
      <c r="B9721" s="165" t="s">
        <v>188</v>
      </c>
      <c r="C9721" s="166">
        <v>45770</v>
      </c>
      <c r="D9721">
        <v>3208.61</v>
      </c>
    </row>
    <row r="9722" spans="1:4" x14ac:dyDescent="0.35">
      <c r="A9722" s="165" t="s">
        <v>187</v>
      </c>
      <c r="B9722" s="165" t="s">
        <v>188</v>
      </c>
      <c r="C9722" s="166">
        <v>45800</v>
      </c>
      <c r="D9722">
        <v>4000.37</v>
      </c>
    </row>
    <row r="9723" spans="1:4" x14ac:dyDescent="0.35">
      <c r="A9723" s="165" t="s">
        <v>187</v>
      </c>
      <c r="B9723" s="165" t="s">
        <v>188</v>
      </c>
      <c r="C9723" s="166">
        <v>45831</v>
      </c>
      <c r="D9723">
        <v>3043.27</v>
      </c>
    </row>
    <row r="9724" spans="1:4" x14ac:dyDescent="0.35">
      <c r="A9724" s="165" t="s">
        <v>187</v>
      </c>
      <c r="B9724" s="165" t="s">
        <v>188</v>
      </c>
      <c r="C9724" s="166">
        <v>45861</v>
      </c>
      <c r="D9724">
        <v>3525.89</v>
      </c>
    </row>
    <row r="9725" spans="1:4" x14ac:dyDescent="0.35">
      <c r="A9725" s="165" t="s">
        <v>187</v>
      </c>
      <c r="B9725" s="165" t="s">
        <v>188</v>
      </c>
      <c r="C9725" s="166">
        <v>45892</v>
      </c>
      <c r="D9725">
        <v>4402.2700000000004</v>
      </c>
    </row>
    <row r="9726" spans="1:4" x14ac:dyDescent="0.35">
      <c r="A9726" s="165" t="s">
        <v>187</v>
      </c>
      <c r="B9726" s="165" t="s">
        <v>188</v>
      </c>
      <c r="C9726" s="166">
        <v>45923</v>
      </c>
      <c r="D9726">
        <v>3034.1</v>
      </c>
    </row>
    <row r="9727" spans="1:4" x14ac:dyDescent="0.35">
      <c r="A9727" s="165" t="s">
        <v>187</v>
      </c>
      <c r="B9727" s="165" t="s">
        <v>188</v>
      </c>
      <c r="C9727" s="166">
        <v>45953</v>
      </c>
      <c r="D9727">
        <v>2927.36</v>
      </c>
    </row>
    <row r="9728" spans="1:4" x14ac:dyDescent="0.35">
      <c r="A9728" s="165" t="s">
        <v>187</v>
      </c>
      <c r="B9728" s="165" t="s">
        <v>188</v>
      </c>
      <c r="C9728" s="166">
        <v>45984</v>
      </c>
      <c r="D9728">
        <v>2219.02</v>
      </c>
    </row>
    <row r="9729" spans="1:4" x14ac:dyDescent="0.35">
      <c r="A9729" s="165" t="s">
        <v>187</v>
      </c>
      <c r="B9729" s="165" t="s">
        <v>188</v>
      </c>
      <c r="C9729" s="166">
        <v>46014</v>
      </c>
      <c r="D9729">
        <v>2038.18</v>
      </c>
    </row>
    <row r="9730" spans="1:4" x14ac:dyDescent="0.35">
      <c r="A9730" s="165" t="s">
        <v>187</v>
      </c>
      <c r="B9730" s="165" t="s">
        <v>188</v>
      </c>
      <c r="C9730" s="166">
        <v>45681</v>
      </c>
      <c r="D9730">
        <v>1678.3</v>
      </c>
    </row>
    <row r="9731" spans="1:4" x14ac:dyDescent="0.35">
      <c r="A9731" s="165" t="s">
        <v>187</v>
      </c>
      <c r="B9731" s="165" t="s">
        <v>188</v>
      </c>
      <c r="C9731" s="166">
        <v>45712</v>
      </c>
      <c r="D9731">
        <v>1707.81</v>
      </c>
    </row>
    <row r="9732" spans="1:4" x14ac:dyDescent="0.35">
      <c r="A9732" s="165" t="s">
        <v>187</v>
      </c>
      <c r="B9732" s="165" t="s">
        <v>188</v>
      </c>
      <c r="C9732" s="166">
        <v>45740</v>
      </c>
      <c r="D9732">
        <v>2241.08</v>
      </c>
    </row>
    <row r="9733" spans="1:4" x14ac:dyDescent="0.35">
      <c r="A9733" s="165" t="s">
        <v>187</v>
      </c>
      <c r="B9733" s="165" t="s">
        <v>188</v>
      </c>
      <c r="C9733" s="166">
        <v>45771</v>
      </c>
      <c r="D9733">
        <v>2249.0100000000002</v>
      </c>
    </row>
    <row r="9734" spans="1:4" x14ac:dyDescent="0.35">
      <c r="A9734" s="165" t="s">
        <v>187</v>
      </c>
      <c r="B9734" s="165" t="s">
        <v>188</v>
      </c>
      <c r="C9734" s="166">
        <v>45801</v>
      </c>
      <c r="D9734">
        <v>2091.88</v>
      </c>
    </row>
    <row r="9735" spans="1:4" x14ac:dyDescent="0.35">
      <c r="A9735" s="165" t="s">
        <v>187</v>
      </c>
      <c r="B9735" s="165" t="s">
        <v>188</v>
      </c>
      <c r="C9735" s="166">
        <v>45832</v>
      </c>
      <c r="D9735">
        <v>2444.4699999999998</v>
      </c>
    </row>
    <row r="9736" spans="1:4" x14ac:dyDescent="0.35">
      <c r="A9736" s="165" t="s">
        <v>187</v>
      </c>
      <c r="B9736" s="165" t="s">
        <v>188</v>
      </c>
      <c r="C9736" s="166">
        <v>45862</v>
      </c>
      <c r="D9736">
        <v>5365.27</v>
      </c>
    </row>
    <row r="9737" spans="1:4" x14ac:dyDescent="0.35">
      <c r="A9737" s="165" t="s">
        <v>187</v>
      </c>
      <c r="B9737" s="165" t="s">
        <v>188</v>
      </c>
      <c r="C9737" s="166">
        <v>45893</v>
      </c>
      <c r="D9737">
        <v>5747.81</v>
      </c>
    </row>
    <row r="9738" spans="1:4" x14ac:dyDescent="0.35">
      <c r="A9738" s="165" t="s">
        <v>187</v>
      </c>
      <c r="B9738" s="165" t="s">
        <v>188</v>
      </c>
      <c r="C9738" s="166">
        <v>45924</v>
      </c>
      <c r="D9738">
        <v>2936.92</v>
      </c>
    </row>
    <row r="9739" spans="1:4" x14ac:dyDescent="0.35">
      <c r="A9739" s="165" t="s">
        <v>187</v>
      </c>
      <c r="B9739" s="165" t="s">
        <v>188</v>
      </c>
      <c r="C9739" s="166">
        <v>45954</v>
      </c>
      <c r="D9739">
        <v>3283.79</v>
      </c>
    </row>
    <row r="9740" spans="1:4" x14ac:dyDescent="0.35">
      <c r="A9740" s="165" t="s">
        <v>187</v>
      </c>
      <c r="B9740" s="165" t="s">
        <v>188</v>
      </c>
      <c r="C9740" s="166">
        <v>45985</v>
      </c>
      <c r="D9740">
        <v>3304.16</v>
      </c>
    </row>
    <row r="9741" spans="1:4" x14ac:dyDescent="0.35">
      <c r="A9741" s="165" t="s">
        <v>187</v>
      </c>
      <c r="B9741" s="165" t="s">
        <v>188</v>
      </c>
      <c r="C9741" s="166">
        <v>46015</v>
      </c>
      <c r="D9741">
        <v>1969.42</v>
      </c>
    </row>
    <row r="9742" spans="1:4" x14ac:dyDescent="0.35">
      <c r="A9742" s="165" t="s">
        <v>187</v>
      </c>
      <c r="B9742" s="165" t="s">
        <v>188</v>
      </c>
      <c r="C9742" s="166">
        <v>45682</v>
      </c>
      <c r="D9742">
        <v>3716.3</v>
      </c>
    </row>
    <row r="9743" spans="1:4" x14ac:dyDescent="0.35">
      <c r="A9743" s="165" t="s">
        <v>187</v>
      </c>
      <c r="B9743" s="165" t="s">
        <v>188</v>
      </c>
      <c r="C9743" s="166">
        <v>45713</v>
      </c>
      <c r="D9743">
        <v>3280.91</v>
      </c>
    </row>
    <row r="9744" spans="1:4" x14ac:dyDescent="0.35">
      <c r="A9744" s="165" t="s">
        <v>187</v>
      </c>
      <c r="B9744" s="165" t="s">
        <v>188</v>
      </c>
      <c r="C9744" s="166">
        <v>45741</v>
      </c>
      <c r="D9744">
        <v>4589.7</v>
      </c>
    </row>
    <row r="9745" spans="1:4" x14ac:dyDescent="0.35">
      <c r="A9745" s="165" t="s">
        <v>187</v>
      </c>
      <c r="B9745" s="165" t="s">
        <v>188</v>
      </c>
      <c r="C9745" s="166">
        <v>45772</v>
      </c>
      <c r="D9745">
        <v>3160.16</v>
      </c>
    </row>
    <row r="9746" spans="1:4" x14ac:dyDescent="0.35">
      <c r="A9746" s="165" t="s">
        <v>187</v>
      </c>
      <c r="B9746" s="165" t="s">
        <v>188</v>
      </c>
      <c r="C9746" s="166">
        <v>45802</v>
      </c>
      <c r="D9746">
        <v>3461.3042877269791</v>
      </c>
    </row>
    <row r="9747" spans="1:4" x14ac:dyDescent="0.35">
      <c r="A9747" s="165" t="s">
        <v>187</v>
      </c>
      <c r="B9747" s="165" t="s">
        <v>188</v>
      </c>
      <c r="C9747" s="166">
        <v>45833</v>
      </c>
      <c r="D9747">
        <v>5206.8844977470262</v>
      </c>
    </row>
    <row r="9748" spans="1:4" x14ac:dyDescent="0.35">
      <c r="A9748" s="165" t="s">
        <v>187</v>
      </c>
      <c r="B9748" s="165" t="s">
        <v>188</v>
      </c>
      <c r="C9748" s="166">
        <v>45863</v>
      </c>
      <c r="D9748">
        <v>6159.8242019606532</v>
      </c>
    </row>
    <row r="9749" spans="1:4" x14ac:dyDescent="0.35">
      <c r="A9749" s="165" t="s">
        <v>187</v>
      </c>
      <c r="B9749" s="165" t="s">
        <v>188</v>
      </c>
      <c r="C9749" s="166">
        <v>45894</v>
      </c>
      <c r="D9749">
        <v>7471.940045121336</v>
      </c>
    </row>
    <row r="9750" spans="1:4" x14ac:dyDescent="0.35">
      <c r="A9750" s="165" t="s">
        <v>187</v>
      </c>
      <c r="B9750" s="165" t="s">
        <v>188</v>
      </c>
      <c r="C9750" s="166">
        <v>45925</v>
      </c>
      <c r="D9750">
        <v>6288.3826819407313</v>
      </c>
    </row>
    <row r="9751" spans="1:4" x14ac:dyDescent="0.35">
      <c r="A9751" s="165" t="s">
        <v>187</v>
      </c>
      <c r="B9751" s="165" t="s">
        <v>188</v>
      </c>
      <c r="C9751" s="166">
        <v>45955</v>
      </c>
      <c r="D9751">
        <v>6463.7650667207381</v>
      </c>
    </row>
    <row r="9752" spans="1:4" x14ac:dyDescent="0.35">
      <c r="A9752" s="165" t="s">
        <v>187</v>
      </c>
      <c r="B9752" s="165" t="s">
        <v>188</v>
      </c>
      <c r="C9752" s="166">
        <v>45986</v>
      </c>
      <c r="D9752">
        <v>6918.4960795009192</v>
      </c>
    </row>
    <row r="9753" spans="1:4" x14ac:dyDescent="0.35">
      <c r="A9753" s="165" t="s">
        <v>187</v>
      </c>
      <c r="B9753" s="165" t="s">
        <v>188</v>
      </c>
      <c r="C9753" s="166">
        <v>46016</v>
      </c>
      <c r="D9753">
        <v>5015.7154563977983</v>
      </c>
    </row>
    <row r="9754" spans="1:4" x14ac:dyDescent="0.35">
      <c r="A9754" s="165" t="s">
        <v>187</v>
      </c>
      <c r="B9754" s="165" t="s">
        <v>188</v>
      </c>
      <c r="C9754" s="166">
        <v>45683</v>
      </c>
      <c r="D9754">
        <v>7362.8682103209321</v>
      </c>
    </row>
    <row r="9755" spans="1:4" x14ac:dyDescent="0.35">
      <c r="A9755" s="165" t="s">
        <v>187</v>
      </c>
      <c r="B9755" s="165" t="s">
        <v>188</v>
      </c>
      <c r="C9755" s="166">
        <v>45714</v>
      </c>
      <c r="D9755">
        <v>7486.2474993351261</v>
      </c>
    </row>
    <row r="9756" spans="1:4" x14ac:dyDescent="0.35">
      <c r="A9756" s="165" t="s">
        <v>187</v>
      </c>
      <c r="B9756" s="165" t="s">
        <v>188</v>
      </c>
      <c r="C9756" s="166">
        <v>45742</v>
      </c>
      <c r="D9756">
        <v>8062.6233969640125</v>
      </c>
    </row>
    <row r="9757" spans="1:4" x14ac:dyDescent="0.35">
      <c r="A9757" s="165" t="s">
        <v>187</v>
      </c>
      <c r="B9757" s="165" t="s">
        <v>188</v>
      </c>
      <c r="C9757" s="166">
        <v>45773</v>
      </c>
      <c r="D9757">
        <v>8624.8394604508485</v>
      </c>
    </row>
    <row r="9758" spans="1:4" x14ac:dyDescent="0.35">
      <c r="A9758" s="165" t="s">
        <v>187</v>
      </c>
      <c r="B9758" s="165" t="s">
        <v>188</v>
      </c>
      <c r="C9758" s="166">
        <v>45803</v>
      </c>
      <c r="D9758">
        <v>8179.0746378686972</v>
      </c>
    </row>
    <row r="9759" spans="1:4" x14ac:dyDescent="0.35">
      <c r="A9759" s="165" t="s">
        <v>187</v>
      </c>
      <c r="B9759" s="165" t="s">
        <v>188</v>
      </c>
      <c r="C9759" s="166">
        <v>45834</v>
      </c>
      <c r="D9759">
        <v>7573.0061533599073</v>
      </c>
    </row>
    <row r="9760" spans="1:4" x14ac:dyDescent="0.35">
      <c r="A9760" s="165" t="s">
        <v>187</v>
      </c>
      <c r="B9760" s="165" t="s">
        <v>188</v>
      </c>
      <c r="C9760" s="166">
        <v>45864</v>
      </c>
      <c r="D9760">
        <v>11939.355096569801</v>
      </c>
    </row>
    <row r="9761" spans="1:4" x14ac:dyDescent="0.35">
      <c r="A9761" s="165" t="s">
        <v>187</v>
      </c>
      <c r="B9761" s="165" t="s">
        <v>188</v>
      </c>
      <c r="C9761" s="166">
        <v>45895</v>
      </c>
      <c r="D9761">
        <v>14101.583849577471</v>
      </c>
    </row>
    <row r="9762" spans="1:4" x14ac:dyDescent="0.35">
      <c r="A9762" s="165" t="s">
        <v>187</v>
      </c>
      <c r="B9762" s="165" t="s">
        <v>188</v>
      </c>
      <c r="C9762" s="166">
        <v>45926</v>
      </c>
      <c r="D9762">
        <v>7667.8906192922595</v>
      </c>
    </row>
    <row r="9763" spans="1:4" x14ac:dyDescent="0.35">
      <c r="A9763" s="165" t="s">
        <v>187</v>
      </c>
      <c r="B9763" s="165" t="s">
        <v>188</v>
      </c>
      <c r="C9763" s="166">
        <v>45956</v>
      </c>
      <c r="D9763">
        <v>9717.1197796079559</v>
      </c>
    </row>
    <row r="9764" spans="1:4" x14ac:dyDescent="0.35">
      <c r="A9764" s="165" t="s">
        <v>187</v>
      </c>
      <c r="B9764" s="165" t="s">
        <v>188</v>
      </c>
      <c r="C9764" s="166">
        <v>45987</v>
      </c>
      <c r="D9764">
        <v>10463.430743277419</v>
      </c>
    </row>
    <row r="9765" spans="1:4" x14ac:dyDescent="0.35">
      <c r="A9765" s="165" t="s">
        <v>187</v>
      </c>
      <c r="B9765" s="165" t="s">
        <v>188</v>
      </c>
      <c r="C9765" s="166">
        <v>46017</v>
      </c>
      <c r="D9765">
        <v>7496.2222389730941</v>
      </c>
    </row>
    <row r="9766" spans="1:4" x14ac:dyDescent="0.35">
      <c r="A9766" s="165" t="s">
        <v>187</v>
      </c>
      <c r="B9766" s="165" t="s">
        <v>188</v>
      </c>
      <c r="C9766" s="166">
        <v>45684</v>
      </c>
      <c r="D9766">
        <v>10376.838253849544</v>
      </c>
    </row>
    <row r="9767" spans="1:4" x14ac:dyDescent="0.35">
      <c r="A9767" s="165" t="s">
        <v>187</v>
      </c>
      <c r="B9767" s="165" t="s">
        <v>188</v>
      </c>
      <c r="C9767" s="166">
        <v>45715</v>
      </c>
      <c r="D9767">
        <v>10531.136400438039</v>
      </c>
    </row>
    <row r="9768" spans="1:4" x14ac:dyDescent="0.35">
      <c r="A9768" s="165" t="s">
        <v>187</v>
      </c>
      <c r="B9768" s="165" t="s">
        <v>188</v>
      </c>
      <c r="C9768" s="166">
        <v>45743</v>
      </c>
      <c r="D9768">
        <v>11140.636407896885</v>
      </c>
    </row>
    <row r="9769" spans="1:4" x14ac:dyDescent="0.35">
      <c r="A9769" s="165" t="s">
        <v>187</v>
      </c>
      <c r="B9769" s="165" t="s">
        <v>188</v>
      </c>
      <c r="C9769" s="166">
        <v>45774</v>
      </c>
      <c r="D9769">
        <v>11903.703739721945</v>
      </c>
    </row>
    <row r="9770" spans="1:4" x14ac:dyDescent="0.35">
      <c r="A9770" s="165" t="s">
        <v>187</v>
      </c>
      <c r="B9770" s="165" t="s">
        <v>188</v>
      </c>
      <c r="C9770" s="166">
        <v>45804</v>
      </c>
      <c r="D9770">
        <v>9697.7775660473399</v>
      </c>
    </row>
    <row r="9771" spans="1:4" x14ac:dyDescent="0.35">
      <c r="A9771" s="165" t="s">
        <v>187</v>
      </c>
      <c r="B9771" s="165" t="s">
        <v>188</v>
      </c>
      <c r="C9771" s="166">
        <v>45835</v>
      </c>
      <c r="D9771">
        <v>8820.3835304217992</v>
      </c>
    </row>
    <row r="9772" spans="1:4" x14ac:dyDescent="0.35">
      <c r="A9772" s="165" t="s">
        <v>187</v>
      </c>
      <c r="B9772" s="165" t="s">
        <v>188</v>
      </c>
      <c r="C9772" s="166">
        <v>45865</v>
      </c>
      <c r="D9772">
        <v>13930.956071149458</v>
      </c>
    </row>
    <row r="9773" spans="1:4" x14ac:dyDescent="0.35">
      <c r="A9773" s="165" t="s">
        <v>187</v>
      </c>
      <c r="B9773" s="165" t="s">
        <v>188</v>
      </c>
      <c r="C9773" s="166">
        <v>45896</v>
      </c>
      <c r="D9773">
        <v>16436.725031701022</v>
      </c>
    </row>
    <row r="9774" spans="1:4" x14ac:dyDescent="0.35">
      <c r="A9774" s="165" t="s">
        <v>187</v>
      </c>
      <c r="B9774" s="165" t="s">
        <v>188</v>
      </c>
      <c r="C9774" s="166">
        <v>45927</v>
      </c>
      <c r="D9774">
        <v>9386.6596124816369</v>
      </c>
    </row>
    <row r="9775" spans="1:4" x14ac:dyDescent="0.35">
      <c r="A9775" s="165" t="s">
        <v>187</v>
      </c>
      <c r="B9775" s="165" t="s">
        <v>188</v>
      </c>
      <c r="C9775" s="166">
        <v>45957</v>
      </c>
      <c r="D9775">
        <v>11293.136650622448</v>
      </c>
    </row>
    <row r="9776" spans="1:4" x14ac:dyDescent="0.35">
      <c r="A9776" s="165" t="s">
        <v>187</v>
      </c>
      <c r="B9776" s="165" t="s">
        <v>188</v>
      </c>
      <c r="C9776" s="166">
        <v>45988</v>
      </c>
      <c r="D9776">
        <v>12152.403826982265</v>
      </c>
    </row>
    <row r="9777" spans="1:4" x14ac:dyDescent="0.35">
      <c r="A9777" s="165" t="s">
        <v>187</v>
      </c>
      <c r="B9777" s="165" t="s">
        <v>188</v>
      </c>
      <c r="C9777" s="166">
        <v>46018</v>
      </c>
      <c r="D9777">
        <v>8936.6257561165767</v>
      </c>
    </row>
    <row r="9778" spans="1:4" x14ac:dyDescent="0.35">
      <c r="A9778" s="165" t="s">
        <v>189</v>
      </c>
      <c r="B9778" s="165" t="s">
        <v>190</v>
      </c>
      <c r="C9778" s="166">
        <v>45983</v>
      </c>
      <c r="D9778">
        <v>51.96</v>
      </c>
    </row>
    <row r="9779" spans="1:4" x14ac:dyDescent="0.35">
      <c r="A9779" s="165" t="s">
        <v>189</v>
      </c>
      <c r="B9779" s="165" t="s">
        <v>190</v>
      </c>
      <c r="C9779" s="166">
        <v>46013</v>
      </c>
      <c r="D9779">
        <v>88.07</v>
      </c>
    </row>
    <row r="9780" spans="1:4" x14ac:dyDescent="0.35">
      <c r="A9780" s="165" t="s">
        <v>189</v>
      </c>
      <c r="B9780" s="165" t="s">
        <v>190</v>
      </c>
      <c r="C9780" s="166">
        <v>45680</v>
      </c>
      <c r="D9780">
        <v>8.11</v>
      </c>
    </row>
    <row r="9781" spans="1:4" x14ac:dyDescent="0.35">
      <c r="A9781" s="165" t="s">
        <v>189</v>
      </c>
      <c r="B9781" s="165" t="s">
        <v>190</v>
      </c>
      <c r="C9781" s="166">
        <v>45711</v>
      </c>
      <c r="D9781">
        <v>0</v>
      </c>
    </row>
    <row r="9782" spans="1:4" x14ac:dyDescent="0.35">
      <c r="A9782" s="165" t="s">
        <v>189</v>
      </c>
      <c r="B9782" s="165" t="s">
        <v>190</v>
      </c>
      <c r="C9782" s="166">
        <v>45739</v>
      </c>
      <c r="D9782">
        <v>1.76</v>
      </c>
    </row>
    <row r="9783" spans="1:4" x14ac:dyDescent="0.35">
      <c r="A9783" s="165" t="s">
        <v>189</v>
      </c>
      <c r="B9783" s="165" t="s">
        <v>190</v>
      </c>
      <c r="C9783" s="166">
        <v>45770</v>
      </c>
      <c r="D9783">
        <v>98.75</v>
      </c>
    </row>
    <row r="9784" spans="1:4" x14ac:dyDescent="0.35">
      <c r="A9784" s="165" t="s">
        <v>189</v>
      </c>
      <c r="B9784" s="165" t="s">
        <v>190</v>
      </c>
      <c r="C9784" s="166">
        <v>45800</v>
      </c>
      <c r="D9784">
        <v>74.73</v>
      </c>
    </row>
    <row r="9785" spans="1:4" x14ac:dyDescent="0.35">
      <c r="A9785" s="165" t="s">
        <v>189</v>
      </c>
      <c r="B9785" s="165" t="s">
        <v>190</v>
      </c>
      <c r="C9785" s="166">
        <v>45831</v>
      </c>
      <c r="D9785">
        <v>79.86</v>
      </c>
    </row>
    <row r="9786" spans="1:4" x14ac:dyDescent="0.35">
      <c r="A9786" s="165" t="s">
        <v>189</v>
      </c>
      <c r="B9786" s="165" t="s">
        <v>190</v>
      </c>
      <c r="C9786" s="166">
        <v>45861</v>
      </c>
      <c r="D9786">
        <v>186.64</v>
      </c>
    </row>
    <row r="9787" spans="1:4" x14ac:dyDescent="0.35">
      <c r="A9787" s="165" t="s">
        <v>189</v>
      </c>
      <c r="B9787" s="165" t="s">
        <v>190</v>
      </c>
      <c r="C9787" s="166">
        <v>45892</v>
      </c>
      <c r="D9787">
        <v>-41.97</v>
      </c>
    </row>
    <row r="9788" spans="1:4" x14ac:dyDescent="0.35">
      <c r="A9788" s="165" t="s">
        <v>189</v>
      </c>
      <c r="B9788" s="165" t="s">
        <v>190</v>
      </c>
      <c r="C9788" s="166">
        <v>45923</v>
      </c>
      <c r="D9788">
        <v>118.93</v>
      </c>
    </row>
    <row r="9789" spans="1:4" x14ac:dyDescent="0.35">
      <c r="A9789" s="165" t="s">
        <v>189</v>
      </c>
      <c r="B9789" s="165" t="s">
        <v>190</v>
      </c>
      <c r="C9789" s="166">
        <v>45953</v>
      </c>
      <c r="D9789">
        <v>75.08</v>
      </c>
    </row>
    <row r="9790" spans="1:4" x14ac:dyDescent="0.35">
      <c r="A9790" s="165" t="s">
        <v>189</v>
      </c>
      <c r="B9790" s="165" t="s">
        <v>190</v>
      </c>
      <c r="C9790" s="166">
        <v>45984</v>
      </c>
      <c r="D9790">
        <v>169.52</v>
      </c>
    </row>
    <row r="9791" spans="1:4" x14ac:dyDescent="0.35">
      <c r="A9791" s="165" t="s">
        <v>189</v>
      </c>
      <c r="B9791" s="165" t="s">
        <v>190</v>
      </c>
      <c r="C9791" s="166">
        <v>46014</v>
      </c>
      <c r="D9791">
        <v>44.43</v>
      </c>
    </row>
    <row r="9792" spans="1:4" x14ac:dyDescent="0.35">
      <c r="A9792" s="165" t="s">
        <v>189</v>
      </c>
      <c r="B9792" s="165" t="s">
        <v>190</v>
      </c>
      <c r="C9792" s="166">
        <v>45681</v>
      </c>
      <c r="D9792">
        <v>152.16</v>
      </c>
    </row>
    <row r="9793" spans="1:4" x14ac:dyDescent="0.35">
      <c r="A9793" s="165" t="s">
        <v>189</v>
      </c>
      <c r="B9793" s="165" t="s">
        <v>190</v>
      </c>
      <c r="C9793" s="166">
        <v>45712</v>
      </c>
      <c r="D9793">
        <v>61.2</v>
      </c>
    </row>
    <row r="9794" spans="1:4" x14ac:dyDescent="0.35">
      <c r="A9794" s="165" t="s">
        <v>189</v>
      </c>
      <c r="B9794" s="165" t="s">
        <v>190</v>
      </c>
      <c r="C9794" s="166">
        <v>45740</v>
      </c>
      <c r="D9794">
        <v>116.76</v>
      </c>
    </row>
    <row r="9795" spans="1:4" x14ac:dyDescent="0.35">
      <c r="A9795" s="165" t="s">
        <v>189</v>
      </c>
      <c r="B9795" s="165" t="s">
        <v>190</v>
      </c>
      <c r="C9795" s="166">
        <v>45771</v>
      </c>
      <c r="D9795">
        <v>203.57</v>
      </c>
    </row>
    <row r="9796" spans="1:4" x14ac:dyDescent="0.35">
      <c r="A9796" s="165" t="s">
        <v>189</v>
      </c>
      <c r="B9796" s="165" t="s">
        <v>190</v>
      </c>
      <c r="C9796" s="166">
        <v>45801</v>
      </c>
      <c r="D9796">
        <v>245.02</v>
      </c>
    </row>
    <row r="9797" spans="1:4" x14ac:dyDescent="0.35">
      <c r="A9797" s="165" t="s">
        <v>189</v>
      </c>
      <c r="B9797" s="165" t="s">
        <v>190</v>
      </c>
      <c r="C9797" s="166">
        <v>45832</v>
      </c>
      <c r="D9797">
        <v>127.91</v>
      </c>
    </row>
    <row r="9798" spans="1:4" x14ac:dyDescent="0.35">
      <c r="A9798" s="165" t="s">
        <v>189</v>
      </c>
      <c r="B9798" s="165" t="s">
        <v>190</v>
      </c>
      <c r="C9798" s="166">
        <v>45862</v>
      </c>
      <c r="D9798">
        <v>354.75</v>
      </c>
    </row>
    <row r="9799" spans="1:4" x14ac:dyDescent="0.35">
      <c r="A9799" s="165" t="s">
        <v>189</v>
      </c>
      <c r="B9799" s="165" t="s">
        <v>190</v>
      </c>
      <c r="C9799" s="166">
        <v>45893</v>
      </c>
      <c r="D9799">
        <v>388.67</v>
      </c>
    </row>
    <row r="9800" spans="1:4" x14ac:dyDescent="0.35">
      <c r="A9800" s="165" t="s">
        <v>189</v>
      </c>
      <c r="B9800" s="165" t="s">
        <v>190</v>
      </c>
      <c r="C9800" s="166">
        <v>45924</v>
      </c>
      <c r="D9800">
        <v>205.94</v>
      </c>
    </row>
    <row r="9801" spans="1:4" x14ac:dyDescent="0.35">
      <c r="A9801" s="165" t="s">
        <v>189</v>
      </c>
      <c r="B9801" s="165" t="s">
        <v>190</v>
      </c>
      <c r="C9801" s="166">
        <v>45954</v>
      </c>
      <c r="D9801">
        <v>31.6</v>
      </c>
    </row>
    <row r="9802" spans="1:4" x14ac:dyDescent="0.35">
      <c r="A9802" s="165" t="s">
        <v>189</v>
      </c>
      <c r="B9802" s="165" t="s">
        <v>190</v>
      </c>
      <c r="C9802" s="166">
        <v>45985</v>
      </c>
      <c r="D9802">
        <v>69.23</v>
      </c>
    </row>
    <row r="9803" spans="1:4" x14ac:dyDescent="0.35">
      <c r="A9803" s="165" t="s">
        <v>189</v>
      </c>
      <c r="B9803" s="165" t="s">
        <v>190</v>
      </c>
      <c r="C9803" s="166">
        <v>46015</v>
      </c>
      <c r="D9803">
        <v>163.36000000000001</v>
      </c>
    </row>
    <row r="9804" spans="1:4" x14ac:dyDescent="0.35">
      <c r="A9804" s="165" t="s">
        <v>189</v>
      </c>
      <c r="B9804" s="165" t="s">
        <v>190</v>
      </c>
      <c r="C9804" s="166">
        <v>45682</v>
      </c>
      <c r="D9804">
        <v>97.78</v>
      </c>
    </row>
    <row r="9805" spans="1:4" x14ac:dyDescent="0.35">
      <c r="A9805" s="165" t="s">
        <v>189</v>
      </c>
      <c r="B9805" s="165" t="s">
        <v>190</v>
      </c>
      <c r="C9805" s="166">
        <v>45713</v>
      </c>
      <c r="D9805">
        <v>11.76</v>
      </c>
    </row>
    <row r="9806" spans="1:4" x14ac:dyDescent="0.35">
      <c r="A9806" s="165" t="s">
        <v>189</v>
      </c>
      <c r="B9806" s="165" t="s">
        <v>190</v>
      </c>
      <c r="C9806" s="166">
        <v>45741</v>
      </c>
      <c r="D9806">
        <v>245.74</v>
      </c>
    </row>
    <row r="9807" spans="1:4" x14ac:dyDescent="0.35">
      <c r="A9807" s="165" t="s">
        <v>189</v>
      </c>
      <c r="B9807" s="165" t="s">
        <v>190</v>
      </c>
      <c r="C9807" s="166">
        <v>45772</v>
      </c>
      <c r="D9807">
        <v>215.39</v>
      </c>
    </row>
    <row r="9808" spans="1:4" x14ac:dyDescent="0.35">
      <c r="A9808" s="165" t="s">
        <v>189</v>
      </c>
      <c r="B9808" s="165" t="s">
        <v>190</v>
      </c>
      <c r="C9808" s="166">
        <v>45802</v>
      </c>
      <c r="D9808">
        <v>295.97433619684534</v>
      </c>
    </row>
    <row r="9809" spans="1:4" x14ac:dyDescent="0.35">
      <c r="A9809" s="165" t="s">
        <v>189</v>
      </c>
      <c r="B9809" s="165" t="s">
        <v>190</v>
      </c>
      <c r="C9809" s="166">
        <v>45833</v>
      </c>
      <c r="D9809">
        <v>429.93065096103146</v>
      </c>
    </row>
    <row r="9810" spans="1:4" x14ac:dyDescent="0.35">
      <c r="A9810" s="165" t="s">
        <v>189</v>
      </c>
      <c r="B9810" s="165" t="s">
        <v>190</v>
      </c>
      <c r="C9810" s="166">
        <v>45863</v>
      </c>
      <c r="D9810">
        <v>534.03231666269255</v>
      </c>
    </row>
    <row r="9811" spans="1:4" x14ac:dyDescent="0.35">
      <c r="A9811" s="165" t="s">
        <v>189</v>
      </c>
      <c r="B9811" s="165" t="s">
        <v>190</v>
      </c>
      <c r="C9811" s="166">
        <v>45894</v>
      </c>
      <c r="D9811">
        <v>645.16164070051752</v>
      </c>
    </row>
    <row r="9812" spans="1:4" x14ac:dyDescent="0.35">
      <c r="A9812" s="165" t="s">
        <v>189</v>
      </c>
      <c r="B9812" s="165" t="s">
        <v>190</v>
      </c>
      <c r="C9812" s="166">
        <v>45925</v>
      </c>
      <c r="D9812">
        <v>625.53078431039489</v>
      </c>
    </row>
    <row r="9813" spans="1:4" x14ac:dyDescent="0.35">
      <c r="A9813" s="165" t="s">
        <v>189</v>
      </c>
      <c r="B9813" s="165" t="s">
        <v>190</v>
      </c>
      <c r="C9813" s="166">
        <v>45955</v>
      </c>
      <c r="D9813">
        <v>669.73974844870577</v>
      </c>
    </row>
    <row r="9814" spans="1:4" x14ac:dyDescent="0.35">
      <c r="A9814" s="165" t="s">
        <v>189</v>
      </c>
      <c r="B9814" s="165" t="s">
        <v>190</v>
      </c>
      <c r="C9814" s="166">
        <v>45986</v>
      </c>
      <c r="D9814">
        <v>782.81223877290893</v>
      </c>
    </row>
    <row r="9815" spans="1:4" x14ac:dyDescent="0.35">
      <c r="A9815" s="165" t="s">
        <v>189</v>
      </c>
      <c r="B9815" s="165" t="s">
        <v>190</v>
      </c>
      <c r="C9815" s="166">
        <v>46016</v>
      </c>
      <c r="D9815">
        <v>376.75112388247265</v>
      </c>
    </row>
    <row r="9816" spans="1:4" x14ac:dyDescent="0.35">
      <c r="A9816" s="165" t="s">
        <v>189</v>
      </c>
      <c r="B9816" s="165" t="s">
        <v>190</v>
      </c>
      <c r="C9816" s="166">
        <v>45683</v>
      </c>
      <c r="D9816">
        <v>543.74375593057209</v>
      </c>
    </row>
    <row r="9817" spans="1:4" x14ac:dyDescent="0.35">
      <c r="A9817" s="165" t="s">
        <v>189</v>
      </c>
      <c r="B9817" s="165" t="s">
        <v>190</v>
      </c>
      <c r="C9817" s="166">
        <v>45714</v>
      </c>
      <c r="D9817">
        <v>521.17922071900614</v>
      </c>
    </row>
    <row r="9818" spans="1:4" x14ac:dyDescent="0.35">
      <c r="A9818" s="165" t="s">
        <v>189</v>
      </c>
      <c r="B9818" s="165" t="s">
        <v>190</v>
      </c>
      <c r="C9818" s="166">
        <v>45742</v>
      </c>
      <c r="D9818">
        <v>674.36457250243222</v>
      </c>
    </row>
    <row r="9819" spans="1:4" x14ac:dyDescent="0.35">
      <c r="A9819" s="165" t="s">
        <v>189</v>
      </c>
      <c r="B9819" s="165" t="s">
        <v>190</v>
      </c>
      <c r="C9819" s="166">
        <v>45773</v>
      </c>
      <c r="D9819">
        <v>485.05093218896218</v>
      </c>
    </row>
    <row r="9820" spans="1:4" x14ac:dyDescent="0.35">
      <c r="A9820" s="165" t="s">
        <v>189</v>
      </c>
      <c r="B9820" s="165" t="s">
        <v>190</v>
      </c>
      <c r="C9820" s="166">
        <v>45803</v>
      </c>
      <c r="D9820">
        <v>695.63437907763659</v>
      </c>
    </row>
    <row r="9821" spans="1:4" x14ac:dyDescent="0.35">
      <c r="A9821" s="165" t="s">
        <v>189</v>
      </c>
      <c r="B9821" s="165" t="s">
        <v>190</v>
      </c>
      <c r="C9821" s="166">
        <v>45834</v>
      </c>
      <c r="D9821">
        <v>819.3916213442908</v>
      </c>
    </row>
    <row r="9822" spans="1:4" x14ac:dyDescent="0.35">
      <c r="A9822" s="165" t="s">
        <v>189</v>
      </c>
      <c r="B9822" s="165" t="s">
        <v>190</v>
      </c>
      <c r="C9822" s="166">
        <v>45864</v>
      </c>
      <c r="D9822">
        <v>796.81537174681512</v>
      </c>
    </row>
    <row r="9823" spans="1:4" x14ac:dyDescent="0.35">
      <c r="A9823" s="165" t="s">
        <v>189</v>
      </c>
      <c r="B9823" s="165" t="s">
        <v>190</v>
      </c>
      <c r="C9823" s="166">
        <v>45895</v>
      </c>
      <c r="D9823">
        <v>820.62878252869439</v>
      </c>
    </row>
    <row r="9824" spans="1:4" x14ac:dyDescent="0.35">
      <c r="A9824" s="165" t="s">
        <v>189</v>
      </c>
      <c r="B9824" s="165" t="s">
        <v>190</v>
      </c>
      <c r="C9824" s="166">
        <v>45926</v>
      </c>
      <c r="D9824">
        <v>883.62424103837827</v>
      </c>
    </row>
    <row r="9825" spans="1:4" x14ac:dyDescent="0.35">
      <c r="A9825" s="165" t="s">
        <v>189</v>
      </c>
      <c r="B9825" s="165" t="s">
        <v>190</v>
      </c>
      <c r="C9825" s="166">
        <v>45956</v>
      </c>
      <c r="D9825">
        <v>833.22393439388316</v>
      </c>
    </row>
    <row r="9826" spans="1:4" x14ac:dyDescent="0.35">
      <c r="A9826" s="165" t="s">
        <v>189</v>
      </c>
      <c r="B9826" s="165" t="s">
        <v>190</v>
      </c>
      <c r="C9826" s="166">
        <v>45987</v>
      </c>
      <c r="D9826">
        <v>794.94306302145026</v>
      </c>
    </row>
    <row r="9827" spans="1:4" x14ac:dyDescent="0.35">
      <c r="A9827" s="165" t="s">
        <v>189</v>
      </c>
      <c r="B9827" s="165" t="s">
        <v>190</v>
      </c>
      <c r="C9827" s="166">
        <v>46017</v>
      </c>
      <c r="D9827">
        <v>675.68487298527361</v>
      </c>
    </row>
    <row r="9828" spans="1:4" x14ac:dyDescent="0.35">
      <c r="A9828" s="165" t="s">
        <v>189</v>
      </c>
      <c r="B9828" s="165" t="s">
        <v>190</v>
      </c>
      <c r="C9828" s="166">
        <v>45684</v>
      </c>
      <c r="D9828">
        <v>644.2069835107576</v>
      </c>
    </row>
    <row r="9829" spans="1:4" x14ac:dyDescent="0.35">
      <c r="A9829" s="165" t="s">
        <v>189</v>
      </c>
      <c r="B9829" s="165" t="s">
        <v>190</v>
      </c>
      <c r="C9829" s="166">
        <v>45715</v>
      </c>
      <c r="D9829">
        <v>619.70957925981838</v>
      </c>
    </row>
    <row r="9830" spans="1:4" x14ac:dyDescent="0.35">
      <c r="A9830" s="165" t="s">
        <v>189</v>
      </c>
      <c r="B9830" s="165" t="s">
        <v>190</v>
      </c>
      <c r="C9830" s="166">
        <v>45743</v>
      </c>
      <c r="D9830">
        <v>965.47837363544249</v>
      </c>
    </row>
    <row r="9831" spans="1:4" x14ac:dyDescent="0.35">
      <c r="A9831" s="165" t="s">
        <v>189</v>
      </c>
      <c r="B9831" s="165" t="s">
        <v>190</v>
      </c>
      <c r="C9831" s="166">
        <v>45774</v>
      </c>
      <c r="D9831">
        <v>724.21646267666131</v>
      </c>
    </row>
    <row r="9832" spans="1:4" x14ac:dyDescent="0.35">
      <c r="A9832" s="165" t="s">
        <v>189</v>
      </c>
      <c r="B9832" s="165" t="s">
        <v>190</v>
      </c>
      <c r="C9832" s="166">
        <v>45804</v>
      </c>
      <c r="D9832">
        <v>692.79600337788565</v>
      </c>
    </row>
    <row r="9833" spans="1:4" x14ac:dyDescent="0.35">
      <c r="A9833" s="165" t="s">
        <v>189</v>
      </c>
      <c r="B9833" s="165" t="s">
        <v>190</v>
      </c>
      <c r="C9833" s="166">
        <v>45835</v>
      </c>
      <c r="D9833">
        <v>1029.9644358807166</v>
      </c>
    </row>
    <row r="9834" spans="1:4" x14ac:dyDescent="0.35">
      <c r="A9834" s="165" t="s">
        <v>189</v>
      </c>
      <c r="B9834" s="165" t="s">
        <v>190</v>
      </c>
      <c r="C9834" s="166">
        <v>45865</v>
      </c>
      <c r="D9834">
        <v>955.28025235263442</v>
      </c>
    </row>
    <row r="9835" spans="1:4" x14ac:dyDescent="0.35">
      <c r="A9835" s="165" t="s">
        <v>189</v>
      </c>
      <c r="B9835" s="165" t="s">
        <v>190</v>
      </c>
      <c r="C9835" s="166">
        <v>45896</v>
      </c>
      <c r="D9835">
        <v>986.258131064341</v>
      </c>
    </row>
    <row r="9836" spans="1:4" x14ac:dyDescent="0.35">
      <c r="A9836" s="165" t="s">
        <v>189</v>
      </c>
      <c r="B9836" s="165" t="s">
        <v>190</v>
      </c>
      <c r="C9836" s="166">
        <v>45927</v>
      </c>
      <c r="D9836">
        <v>591.53307365800424</v>
      </c>
    </row>
    <row r="9837" spans="1:4" x14ac:dyDescent="0.35">
      <c r="A9837" s="165" t="s">
        <v>189</v>
      </c>
      <c r="B9837" s="165" t="s">
        <v>190</v>
      </c>
      <c r="C9837" s="166">
        <v>45957</v>
      </c>
      <c r="D9837">
        <v>1004.7415210789376</v>
      </c>
    </row>
    <row r="9838" spans="1:4" x14ac:dyDescent="0.35">
      <c r="A9838" s="165" t="s">
        <v>189</v>
      </c>
      <c r="B9838" s="165" t="s">
        <v>190</v>
      </c>
      <c r="C9838" s="166">
        <v>45988</v>
      </c>
      <c r="D9838">
        <v>958.89606396839031</v>
      </c>
    </row>
    <row r="9839" spans="1:4" x14ac:dyDescent="0.35">
      <c r="A9839" s="165" t="s">
        <v>189</v>
      </c>
      <c r="B9839" s="165" t="s">
        <v>190</v>
      </c>
      <c r="C9839" s="166">
        <v>46018</v>
      </c>
      <c r="D9839">
        <v>566.64947311947549</v>
      </c>
    </row>
    <row r="9840" spans="1:4" x14ac:dyDescent="0.35">
      <c r="A9840" s="165" t="s">
        <v>191</v>
      </c>
      <c r="B9840" s="165" t="s">
        <v>192</v>
      </c>
      <c r="C9840" s="166">
        <v>45676</v>
      </c>
      <c r="D9840">
        <v>8383.4</v>
      </c>
    </row>
    <row r="9841" spans="1:4" x14ac:dyDescent="0.35">
      <c r="A9841" s="165" t="s">
        <v>191</v>
      </c>
      <c r="B9841" s="165" t="s">
        <v>192</v>
      </c>
      <c r="C9841" s="166">
        <v>45707</v>
      </c>
      <c r="D9841">
        <v>7151.64</v>
      </c>
    </row>
    <row r="9842" spans="1:4" x14ac:dyDescent="0.35">
      <c r="A9842" s="165" t="s">
        <v>191</v>
      </c>
      <c r="B9842" s="165" t="s">
        <v>192</v>
      </c>
      <c r="C9842" s="166">
        <v>45735</v>
      </c>
      <c r="D9842">
        <v>11089.09</v>
      </c>
    </row>
    <row r="9843" spans="1:4" x14ac:dyDescent="0.35">
      <c r="A9843" s="165" t="s">
        <v>191</v>
      </c>
      <c r="B9843" s="165" t="s">
        <v>192</v>
      </c>
      <c r="C9843" s="166">
        <v>45766</v>
      </c>
      <c r="D9843">
        <v>10176.75</v>
      </c>
    </row>
    <row r="9844" spans="1:4" x14ac:dyDescent="0.35">
      <c r="A9844" s="165" t="s">
        <v>191</v>
      </c>
      <c r="B9844" s="165" t="s">
        <v>192</v>
      </c>
      <c r="C9844" s="166">
        <v>45796</v>
      </c>
      <c r="D9844">
        <v>7393.99</v>
      </c>
    </row>
    <row r="9845" spans="1:4" x14ac:dyDescent="0.35">
      <c r="A9845" s="165" t="s">
        <v>191</v>
      </c>
      <c r="B9845" s="165" t="s">
        <v>192</v>
      </c>
      <c r="C9845" s="166">
        <v>45827</v>
      </c>
      <c r="D9845">
        <v>7225.22</v>
      </c>
    </row>
    <row r="9846" spans="1:4" x14ac:dyDescent="0.35">
      <c r="A9846" s="165" t="s">
        <v>191</v>
      </c>
      <c r="B9846" s="165" t="s">
        <v>192</v>
      </c>
      <c r="C9846" s="166">
        <v>45857</v>
      </c>
      <c r="D9846">
        <v>10175.700000000001</v>
      </c>
    </row>
    <row r="9847" spans="1:4" x14ac:dyDescent="0.35">
      <c r="A9847" s="165" t="s">
        <v>191</v>
      </c>
      <c r="B9847" s="165" t="s">
        <v>192</v>
      </c>
      <c r="C9847" s="166">
        <v>45888</v>
      </c>
      <c r="D9847">
        <v>8616.14</v>
      </c>
    </row>
    <row r="9848" spans="1:4" x14ac:dyDescent="0.35">
      <c r="A9848" s="165" t="s">
        <v>191</v>
      </c>
      <c r="B9848" s="165" t="s">
        <v>192</v>
      </c>
      <c r="C9848" s="166">
        <v>45919</v>
      </c>
      <c r="D9848">
        <v>8237.9699999999993</v>
      </c>
    </row>
    <row r="9849" spans="1:4" x14ac:dyDescent="0.35">
      <c r="A9849" s="165" t="s">
        <v>191</v>
      </c>
      <c r="B9849" s="165" t="s">
        <v>192</v>
      </c>
      <c r="C9849" s="166">
        <v>45949</v>
      </c>
      <c r="D9849">
        <v>6320.34</v>
      </c>
    </row>
    <row r="9850" spans="1:4" x14ac:dyDescent="0.35">
      <c r="A9850" s="165" t="s">
        <v>191</v>
      </c>
      <c r="B9850" s="165" t="s">
        <v>192</v>
      </c>
      <c r="C9850" s="166">
        <v>45980</v>
      </c>
      <c r="D9850">
        <v>7482.33</v>
      </c>
    </row>
    <row r="9851" spans="1:4" x14ac:dyDescent="0.35">
      <c r="A9851" s="165" t="s">
        <v>191</v>
      </c>
      <c r="B9851" s="165" t="s">
        <v>192</v>
      </c>
      <c r="C9851" s="166">
        <v>46010</v>
      </c>
      <c r="D9851">
        <v>6393.76</v>
      </c>
    </row>
    <row r="9852" spans="1:4" x14ac:dyDescent="0.35">
      <c r="A9852" s="165" t="s">
        <v>191</v>
      </c>
      <c r="B9852" s="165" t="s">
        <v>192</v>
      </c>
      <c r="C9852" s="166">
        <v>45677</v>
      </c>
      <c r="D9852">
        <v>8313.8700000000008</v>
      </c>
    </row>
    <row r="9853" spans="1:4" x14ac:dyDescent="0.35">
      <c r="A9853" s="165" t="s">
        <v>191</v>
      </c>
      <c r="B9853" s="165" t="s">
        <v>192</v>
      </c>
      <c r="C9853" s="166">
        <v>45708</v>
      </c>
      <c r="D9853">
        <v>9702.44</v>
      </c>
    </row>
    <row r="9854" spans="1:4" x14ac:dyDescent="0.35">
      <c r="A9854" s="165" t="s">
        <v>191</v>
      </c>
      <c r="B9854" s="165" t="s">
        <v>192</v>
      </c>
      <c r="C9854" s="166">
        <v>45736</v>
      </c>
      <c r="D9854">
        <v>2915.619999999999</v>
      </c>
    </row>
    <row r="9855" spans="1:4" x14ac:dyDescent="0.35">
      <c r="A9855" s="165" t="s">
        <v>191</v>
      </c>
      <c r="B9855" s="165" t="s">
        <v>192</v>
      </c>
      <c r="C9855" s="166">
        <v>45767</v>
      </c>
      <c r="D9855">
        <v>10.200000000000728</v>
      </c>
    </row>
    <row r="9856" spans="1:4" x14ac:dyDescent="0.35">
      <c r="A9856" s="165" t="s">
        <v>191</v>
      </c>
      <c r="B9856" s="165" t="s">
        <v>192</v>
      </c>
      <c r="C9856" s="166">
        <v>45797</v>
      </c>
      <c r="D9856">
        <v>0</v>
      </c>
    </row>
    <row r="9857" spans="1:4" x14ac:dyDescent="0.35">
      <c r="A9857" s="165" t="s">
        <v>191</v>
      </c>
      <c r="B9857" s="165" t="s">
        <v>192</v>
      </c>
      <c r="C9857" s="166">
        <v>45828</v>
      </c>
      <c r="D9857">
        <v>6.1699999999982538</v>
      </c>
    </row>
    <row r="9858" spans="1:4" x14ac:dyDescent="0.35">
      <c r="A9858" s="165" t="s">
        <v>191</v>
      </c>
      <c r="B9858" s="165" t="s">
        <v>192</v>
      </c>
      <c r="C9858" s="166">
        <v>45858</v>
      </c>
      <c r="D9858">
        <v>21.280000000002474</v>
      </c>
    </row>
    <row r="9859" spans="1:4" x14ac:dyDescent="0.35">
      <c r="A9859" s="165" t="s">
        <v>191</v>
      </c>
      <c r="B9859" s="165" t="s">
        <v>192</v>
      </c>
      <c r="C9859" s="166">
        <v>45889</v>
      </c>
      <c r="D9859">
        <v>1475.6399999999994</v>
      </c>
    </row>
    <row r="9860" spans="1:4" x14ac:dyDescent="0.35">
      <c r="A9860" s="165" t="s">
        <v>191</v>
      </c>
      <c r="B9860" s="165" t="s">
        <v>192</v>
      </c>
      <c r="C9860" s="166">
        <v>45920</v>
      </c>
      <c r="D9860">
        <v>3484.02</v>
      </c>
    </row>
    <row r="9861" spans="1:4" x14ac:dyDescent="0.35">
      <c r="A9861" s="165" t="s">
        <v>191</v>
      </c>
      <c r="B9861" s="165" t="s">
        <v>192</v>
      </c>
      <c r="C9861" s="166">
        <v>45950</v>
      </c>
      <c r="D9861">
        <v>2395.6</v>
      </c>
    </row>
    <row r="9862" spans="1:4" x14ac:dyDescent="0.35">
      <c r="A9862" s="165" t="s">
        <v>191</v>
      </c>
      <c r="B9862" s="165" t="s">
        <v>192</v>
      </c>
      <c r="C9862" s="166">
        <v>45981</v>
      </c>
      <c r="D9862">
        <v>2987.62</v>
      </c>
    </row>
    <row r="9863" spans="1:4" x14ac:dyDescent="0.35">
      <c r="A9863" s="165" t="s">
        <v>191</v>
      </c>
      <c r="B9863" s="165" t="s">
        <v>192</v>
      </c>
      <c r="C9863" s="166">
        <v>46011</v>
      </c>
      <c r="D9863">
        <v>3117.94</v>
      </c>
    </row>
    <row r="9864" spans="1:4" x14ac:dyDescent="0.35">
      <c r="A9864" s="165" t="s">
        <v>191</v>
      </c>
      <c r="B9864" s="165" t="s">
        <v>192</v>
      </c>
      <c r="C9864" s="166">
        <v>45678</v>
      </c>
      <c r="D9864">
        <v>2037.32</v>
      </c>
    </row>
    <row r="9865" spans="1:4" x14ac:dyDescent="0.35">
      <c r="A9865" s="165" t="s">
        <v>191</v>
      </c>
      <c r="B9865" s="165" t="s">
        <v>192</v>
      </c>
      <c r="C9865" s="166">
        <v>45709</v>
      </c>
      <c r="D9865">
        <v>2040.29</v>
      </c>
    </row>
    <row r="9866" spans="1:4" x14ac:dyDescent="0.35">
      <c r="A9866" s="165" t="s">
        <v>191</v>
      </c>
      <c r="B9866" s="165" t="s">
        <v>192</v>
      </c>
      <c r="C9866" s="166">
        <v>45737</v>
      </c>
      <c r="D9866">
        <v>2624.84</v>
      </c>
    </row>
    <row r="9867" spans="1:4" x14ac:dyDescent="0.35">
      <c r="A9867" s="165" t="s">
        <v>191</v>
      </c>
      <c r="B9867" s="165" t="s">
        <v>192</v>
      </c>
      <c r="C9867" s="166">
        <v>45768</v>
      </c>
      <c r="D9867">
        <v>4277.8999999999996</v>
      </c>
    </row>
    <row r="9868" spans="1:4" x14ac:dyDescent="0.35">
      <c r="A9868" s="165" t="s">
        <v>191</v>
      </c>
      <c r="B9868" s="165" t="s">
        <v>192</v>
      </c>
      <c r="C9868" s="166">
        <v>45798</v>
      </c>
      <c r="D9868">
        <v>2254.84</v>
      </c>
    </row>
    <row r="9869" spans="1:4" x14ac:dyDescent="0.35">
      <c r="A9869" s="165" t="s">
        <v>191</v>
      </c>
      <c r="B9869" s="165" t="s">
        <v>192</v>
      </c>
      <c r="C9869" s="166">
        <v>45829</v>
      </c>
      <c r="D9869">
        <v>3310.59</v>
      </c>
    </row>
    <row r="9870" spans="1:4" x14ac:dyDescent="0.35">
      <c r="A9870" s="165" t="s">
        <v>191</v>
      </c>
      <c r="B9870" s="165" t="s">
        <v>192</v>
      </c>
      <c r="C9870" s="166">
        <v>45859</v>
      </c>
      <c r="D9870">
        <v>4949.4000000000005</v>
      </c>
    </row>
    <row r="9871" spans="1:4" x14ac:dyDescent="0.35">
      <c r="A9871" s="165" t="s">
        <v>191</v>
      </c>
      <c r="B9871" s="165" t="s">
        <v>192</v>
      </c>
      <c r="C9871" s="166">
        <v>45890</v>
      </c>
      <c r="D9871">
        <v>5991.9</v>
      </c>
    </row>
    <row r="9872" spans="1:4" x14ac:dyDescent="0.35">
      <c r="A9872" s="165" t="s">
        <v>191</v>
      </c>
      <c r="B9872" s="165" t="s">
        <v>192</v>
      </c>
      <c r="C9872" s="166">
        <v>45921</v>
      </c>
      <c r="D9872">
        <v>6292.16</v>
      </c>
    </row>
    <row r="9873" spans="1:4" x14ac:dyDescent="0.35">
      <c r="A9873" s="165" t="s">
        <v>191</v>
      </c>
      <c r="B9873" s="165" t="s">
        <v>192</v>
      </c>
      <c r="C9873" s="166">
        <v>45951</v>
      </c>
      <c r="D9873">
        <v>7935.86</v>
      </c>
    </row>
    <row r="9874" spans="1:4" x14ac:dyDescent="0.35">
      <c r="A9874" s="165" t="s">
        <v>191</v>
      </c>
      <c r="B9874" s="165" t="s">
        <v>192</v>
      </c>
      <c r="C9874" s="166">
        <v>45991</v>
      </c>
      <c r="D9874">
        <v>6486.73</v>
      </c>
    </row>
    <row r="9875" spans="1:4" x14ac:dyDescent="0.35">
      <c r="A9875" s="165" t="s">
        <v>191</v>
      </c>
      <c r="B9875" s="165" t="s">
        <v>192</v>
      </c>
      <c r="C9875" s="166">
        <v>46022</v>
      </c>
      <c r="D9875">
        <v>6021.65</v>
      </c>
    </row>
    <row r="9876" spans="1:4" x14ac:dyDescent="0.35">
      <c r="A9876" s="165" t="s">
        <v>191</v>
      </c>
      <c r="B9876" s="165" t="s">
        <v>192</v>
      </c>
      <c r="C9876" s="166">
        <v>45679</v>
      </c>
      <c r="D9876">
        <v>4297.12</v>
      </c>
    </row>
    <row r="9877" spans="1:4" x14ac:dyDescent="0.35">
      <c r="A9877" s="165" t="s">
        <v>191</v>
      </c>
      <c r="B9877" s="165" t="s">
        <v>192</v>
      </c>
      <c r="C9877" s="166">
        <v>45710</v>
      </c>
      <c r="D9877">
        <v>4791.28</v>
      </c>
    </row>
    <row r="9878" spans="1:4" x14ac:dyDescent="0.35">
      <c r="A9878" s="165" t="s">
        <v>191</v>
      </c>
      <c r="B9878" s="165" t="s">
        <v>192</v>
      </c>
      <c r="C9878" s="166">
        <v>45738</v>
      </c>
      <c r="D9878">
        <v>5834.34</v>
      </c>
    </row>
    <row r="9879" spans="1:4" x14ac:dyDescent="0.35">
      <c r="A9879" s="165" t="s">
        <v>191</v>
      </c>
      <c r="B9879" s="165" t="s">
        <v>192</v>
      </c>
      <c r="C9879" s="166">
        <v>45769</v>
      </c>
      <c r="D9879">
        <v>5143.99</v>
      </c>
    </row>
    <row r="9880" spans="1:4" x14ac:dyDescent="0.35">
      <c r="A9880" s="165" t="s">
        <v>191</v>
      </c>
      <c r="B9880" s="165" t="s">
        <v>192</v>
      </c>
      <c r="C9880" s="166">
        <v>45799</v>
      </c>
      <c r="D9880">
        <v>5278.99</v>
      </c>
    </row>
    <row r="9881" spans="1:4" x14ac:dyDescent="0.35">
      <c r="A9881" s="165" t="s">
        <v>191</v>
      </c>
      <c r="B9881" s="165" t="s">
        <v>192</v>
      </c>
      <c r="C9881" s="166">
        <v>45830</v>
      </c>
      <c r="D9881">
        <v>6037.12</v>
      </c>
    </row>
    <row r="9882" spans="1:4" x14ac:dyDescent="0.35">
      <c r="A9882" s="165" t="s">
        <v>191</v>
      </c>
      <c r="B9882" s="165" t="s">
        <v>192</v>
      </c>
      <c r="C9882" s="166">
        <v>45860</v>
      </c>
      <c r="D9882">
        <v>7134.04</v>
      </c>
    </row>
    <row r="9883" spans="1:4" x14ac:dyDescent="0.35">
      <c r="A9883" s="165" t="s">
        <v>191</v>
      </c>
      <c r="B9883" s="165" t="s">
        <v>192</v>
      </c>
      <c r="C9883" s="166">
        <v>45891</v>
      </c>
      <c r="D9883">
        <v>8070.09</v>
      </c>
    </row>
    <row r="9884" spans="1:4" x14ac:dyDescent="0.35">
      <c r="A9884" s="165" t="s">
        <v>191</v>
      </c>
      <c r="B9884" s="165" t="s">
        <v>192</v>
      </c>
      <c r="C9884" s="166">
        <v>45922</v>
      </c>
      <c r="D9884">
        <v>6435.84</v>
      </c>
    </row>
    <row r="9885" spans="1:4" x14ac:dyDescent="0.35">
      <c r="A9885" s="165" t="s">
        <v>191</v>
      </c>
      <c r="B9885" s="165" t="s">
        <v>192</v>
      </c>
      <c r="C9885" s="166">
        <v>45952</v>
      </c>
      <c r="D9885">
        <v>6819.51</v>
      </c>
    </row>
    <row r="9886" spans="1:4" x14ac:dyDescent="0.35">
      <c r="A9886" s="165" t="s">
        <v>191</v>
      </c>
      <c r="B9886" s="165" t="s">
        <v>192</v>
      </c>
      <c r="C9886" s="166">
        <v>45983</v>
      </c>
      <c r="D9886">
        <v>6889.98</v>
      </c>
    </row>
    <row r="9887" spans="1:4" x14ac:dyDescent="0.35">
      <c r="A9887" s="165" t="s">
        <v>191</v>
      </c>
      <c r="B9887" s="165" t="s">
        <v>192</v>
      </c>
      <c r="C9887" s="166">
        <v>46013</v>
      </c>
      <c r="D9887">
        <v>6229.15</v>
      </c>
    </row>
    <row r="9888" spans="1:4" x14ac:dyDescent="0.35">
      <c r="A9888" s="165" t="s">
        <v>191</v>
      </c>
      <c r="B9888" s="165" t="s">
        <v>192</v>
      </c>
      <c r="C9888" s="166">
        <v>45680</v>
      </c>
      <c r="D9888">
        <v>8280.66</v>
      </c>
    </row>
    <row r="9889" spans="1:4" x14ac:dyDescent="0.35">
      <c r="A9889" s="165" t="s">
        <v>191</v>
      </c>
      <c r="B9889" s="165" t="s">
        <v>192</v>
      </c>
      <c r="C9889" s="166">
        <v>45711</v>
      </c>
      <c r="D9889">
        <v>5978.34</v>
      </c>
    </row>
    <row r="9890" spans="1:4" x14ac:dyDescent="0.35">
      <c r="A9890" s="165" t="s">
        <v>191</v>
      </c>
      <c r="B9890" s="165" t="s">
        <v>192</v>
      </c>
      <c r="C9890" s="166">
        <v>45739</v>
      </c>
      <c r="D9890">
        <v>8135.39</v>
      </c>
    </row>
    <row r="9891" spans="1:4" x14ac:dyDescent="0.35">
      <c r="A9891" s="165" t="s">
        <v>191</v>
      </c>
      <c r="B9891" s="165" t="s">
        <v>192</v>
      </c>
      <c r="C9891" s="166">
        <v>45770</v>
      </c>
      <c r="D9891">
        <v>6908.31</v>
      </c>
    </row>
    <row r="9892" spans="1:4" x14ac:dyDescent="0.35">
      <c r="A9892" s="165" t="s">
        <v>191</v>
      </c>
      <c r="B9892" s="165" t="s">
        <v>192</v>
      </c>
      <c r="C9892" s="166">
        <v>45800</v>
      </c>
      <c r="D9892">
        <v>11619.34</v>
      </c>
    </row>
    <row r="9893" spans="1:4" x14ac:dyDescent="0.35">
      <c r="A9893" s="165" t="s">
        <v>191</v>
      </c>
      <c r="B9893" s="165" t="s">
        <v>192</v>
      </c>
      <c r="C9893" s="166">
        <v>45831</v>
      </c>
      <c r="D9893">
        <v>12195.67</v>
      </c>
    </row>
    <row r="9894" spans="1:4" x14ac:dyDescent="0.35">
      <c r="A9894" s="165" t="s">
        <v>191</v>
      </c>
      <c r="B9894" s="165" t="s">
        <v>192</v>
      </c>
      <c r="C9894" s="166">
        <v>45861</v>
      </c>
      <c r="D9894">
        <v>13941.89</v>
      </c>
    </row>
    <row r="9895" spans="1:4" x14ac:dyDescent="0.35">
      <c r="A9895" s="165" t="s">
        <v>191</v>
      </c>
      <c r="B9895" s="165" t="s">
        <v>192</v>
      </c>
      <c r="C9895" s="166">
        <v>45892</v>
      </c>
      <c r="D9895">
        <v>18072.68</v>
      </c>
    </row>
    <row r="9896" spans="1:4" x14ac:dyDescent="0.35">
      <c r="A9896" s="165" t="s">
        <v>191</v>
      </c>
      <c r="B9896" s="165" t="s">
        <v>192</v>
      </c>
      <c r="C9896" s="166">
        <v>45923</v>
      </c>
      <c r="D9896">
        <v>11662.26</v>
      </c>
    </row>
    <row r="9897" spans="1:4" x14ac:dyDescent="0.35">
      <c r="A9897" s="165" t="s">
        <v>191</v>
      </c>
      <c r="B9897" s="165" t="s">
        <v>192</v>
      </c>
      <c r="C9897" s="166">
        <v>45953</v>
      </c>
      <c r="D9897">
        <v>11259.27</v>
      </c>
    </row>
    <row r="9898" spans="1:4" x14ac:dyDescent="0.35">
      <c r="A9898" s="165" t="s">
        <v>191</v>
      </c>
      <c r="B9898" s="165" t="s">
        <v>192</v>
      </c>
      <c r="C9898" s="166">
        <v>45984</v>
      </c>
      <c r="D9898">
        <v>12984.78</v>
      </c>
    </row>
    <row r="9899" spans="1:4" x14ac:dyDescent="0.35">
      <c r="A9899" s="165" t="s">
        <v>191</v>
      </c>
      <c r="B9899" s="165" t="s">
        <v>192</v>
      </c>
      <c r="C9899" s="166">
        <v>46014</v>
      </c>
      <c r="D9899">
        <v>13344.21</v>
      </c>
    </row>
    <row r="9900" spans="1:4" x14ac:dyDescent="0.35">
      <c r="A9900" s="165" t="s">
        <v>191</v>
      </c>
      <c r="B9900" s="165" t="s">
        <v>192</v>
      </c>
      <c r="C9900" s="166">
        <v>45681</v>
      </c>
      <c r="D9900">
        <v>12515.86</v>
      </c>
    </row>
    <row r="9901" spans="1:4" x14ac:dyDescent="0.35">
      <c r="A9901" s="165" t="s">
        <v>191</v>
      </c>
      <c r="B9901" s="165" t="s">
        <v>192</v>
      </c>
      <c r="C9901" s="166">
        <v>45712</v>
      </c>
      <c r="D9901">
        <v>12600.02</v>
      </c>
    </row>
    <row r="9902" spans="1:4" x14ac:dyDescent="0.35">
      <c r="A9902" s="165" t="s">
        <v>191</v>
      </c>
      <c r="B9902" s="165" t="s">
        <v>192</v>
      </c>
      <c r="C9902" s="166">
        <v>45740</v>
      </c>
      <c r="D9902">
        <v>14281.33</v>
      </c>
    </row>
    <row r="9903" spans="1:4" x14ac:dyDescent="0.35">
      <c r="A9903" s="165" t="s">
        <v>191</v>
      </c>
      <c r="B9903" s="165" t="s">
        <v>192</v>
      </c>
      <c r="C9903" s="166">
        <v>45771</v>
      </c>
      <c r="D9903">
        <v>14220.5</v>
      </c>
    </row>
    <row r="9904" spans="1:4" x14ac:dyDescent="0.35">
      <c r="A9904" s="165" t="s">
        <v>191</v>
      </c>
      <c r="B9904" s="165" t="s">
        <v>192</v>
      </c>
      <c r="C9904" s="166">
        <v>45801</v>
      </c>
      <c r="D9904">
        <v>11774.22</v>
      </c>
    </row>
    <row r="9905" spans="1:4" x14ac:dyDescent="0.35">
      <c r="A9905" s="165" t="s">
        <v>191</v>
      </c>
      <c r="B9905" s="165" t="s">
        <v>192</v>
      </c>
      <c r="C9905" s="166">
        <v>45832</v>
      </c>
      <c r="D9905">
        <v>10379.07</v>
      </c>
    </row>
    <row r="9906" spans="1:4" x14ac:dyDescent="0.35">
      <c r="A9906" s="165" t="s">
        <v>191</v>
      </c>
      <c r="B9906" s="165" t="s">
        <v>192</v>
      </c>
      <c r="C9906" s="166">
        <v>45862</v>
      </c>
      <c r="D9906">
        <v>16151.92</v>
      </c>
    </row>
    <row r="9907" spans="1:4" x14ac:dyDescent="0.35">
      <c r="A9907" s="165" t="s">
        <v>191</v>
      </c>
      <c r="B9907" s="165" t="s">
        <v>192</v>
      </c>
      <c r="C9907" s="166">
        <v>45893</v>
      </c>
      <c r="D9907">
        <v>18271.45</v>
      </c>
    </row>
    <row r="9908" spans="1:4" x14ac:dyDescent="0.35">
      <c r="A9908" s="165" t="s">
        <v>191</v>
      </c>
      <c r="B9908" s="165" t="s">
        <v>192</v>
      </c>
      <c r="C9908" s="166">
        <v>45924</v>
      </c>
      <c r="D9908">
        <v>10962.14</v>
      </c>
    </row>
    <row r="9909" spans="1:4" x14ac:dyDescent="0.35">
      <c r="A9909" s="165" t="s">
        <v>191</v>
      </c>
      <c r="B9909" s="165" t="s">
        <v>192</v>
      </c>
      <c r="C9909" s="166">
        <v>45954</v>
      </c>
      <c r="D9909">
        <v>12903.27</v>
      </c>
    </row>
    <row r="9910" spans="1:4" x14ac:dyDescent="0.35">
      <c r="A9910" s="165" t="s">
        <v>191</v>
      </c>
      <c r="B9910" s="165" t="s">
        <v>192</v>
      </c>
      <c r="C9910" s="166">
        <v>45985</v>
      </c>
      <c r="D9910">
        <v>13946.47</v>
      </c>
    </row>
    <row r="9911" spans="1:4" x14ac:dyDescent="0.35">
      <c r="A9911" s="165" t="s">
        <v>191</v>
      </c>
      <c r="B9911" s="165" t="s">
        <v>192</v>
      </c>
      <c r="C9911" s="166">
        <v>46015</v>
      </c>
      <c r="D9911">
        <v>10428.44</v>
      </c>
    </row>
    <row r="9912" spans="1:4" x14ac:dyDescent="0.35">
      <c r="A9912" s="165" t="s">
        <v>191</v>
      </c>
      <c r="B9912" s="165" t="s">
        <v>192</v>
      </c>
      <c r="C9912" s="166">
        <v>45682</v>
      </c>
      <c r="D9912">
        <v>13638.81</v>
      </c>
    </row>
    <row r="9913" spans="1:4" x14ac:dyDescent="0.35">
      <c r="A9913" s="165" t="s">
        <v>191</v>
      </c>
      <c r="B9913" s="165" t="s">
        <v>192</v>
      </c>
      <c r="C9913" s="166">
        <v>45713</v>
      </c>
      <c r="D9913">
        <v>13335.68</v>
      </c>
    </row>
    <row r="9914" spans="1:4" x14ac:dyDescent="0.35">
      <c r="A9914" s="165" t="s">
        <v>191</v>
      </c>
      <c r="B9914" s="165" t="s">
        <v>192</v>
      </c>
      <c r="C9914" s="166">
        <v>45741</v>
      </c>
      <c r="D9914">
        <v>17769.310000000001</v>
      </c>
    </row>
    <row r="9915" spans="1:4" x14ac:dyDescent="0.35">
      <c r="A9915" s="165" t="s">
        <v>191</v>
      </c>
      <c r="B9915" s="165" t="s">
        <v>192</v>
      </c>
      <c r="C9915" s="166">
        <v>45772</v>
      </c>
      <c r="D9915">
        <v>13872.89</v>
      </c>
    </row>
    <row r="9916" spans="1:4" x14ac:dyDescent="0.35">
      <c r="A9916" s="165" t="s">
        <v>191</v>
      </c>
      <c r="B9916" s="165" t="s">
        <v>192</v>
      </c>
      <c r="C9916" s="166">
        <v>45802</v>
      </c>
      <c r="D9916">
        <v>17172.966100875772</v>
      </c>
    </row>
    <row r="9917" spans="1:4" x14ac:dyDescent="0.35">
      <c r="A9917" s="165" t="s">
        <v>191</v>
      </c>
      <c r="B9917" s="165" t="s">
        <v>192</v>
      </c>
      <c r="C9917" s="166">
        <v>45833</v>
      </c>
      <c r="D9917">
        <v>16816.320193911768</v>
      </c>
    </row>
    <row r="9918" spans="1:4" x14ac:dyDescent="0.35">
      <c r="A9918" s="165" t="s">
        <v>191</v>
      </c>
      <c r="B9918" s="165" t="s">
        <v>192</v>
      </c>
      <c r="C9918" s="166">
        <v>45863</v>
      </c>
      <c r="D9918">
        <v>19897.706088027058</v>
      </c>
    </row>
    <row r="9919" spans="1:4" x14ac:dyDescent="0.35">
      <c r="A9919" s="165" t="s">
        <v>191</v>
      </c>
      <c r="B9919" s="165" t="s">
        <v>192</v>
      </c>
      <c r="C9919" s="166">
        <v>45894</v>
      </c>
      <c r="D9919">
        <v>24146.008764559414</v>
      </c>
    </row>
    <row r="9920" spans="1:4" x14ac:dyDescent="0.35">
      <c r="A9920" s="165" t="s">
        <v>191</v>
      </c>
      <c r="B9920" s="165" t="s">
        <v>192</v>
      </c>
      <c r="C9920" s="166">
        <v>45925</v>
      </c>
      <c r="D9920">
        <v>15250.075615695414</v>
      </c>
    </row>
    <row r="9921" spans="1:4" x14ac:dyDescent="0.35">
      <c r="A9921" s="165" t="s">
        <v>191</v>
      </c>
      <c r="B9921" s="165" t="s">
        <v>192</v>
      </c>
      <c r="C9921" s="166">
        <v>45955</v>
      </c>
      <c r="D9921">
        <v>15670.472888400602</v>
      </c>
    </row>
    <row r="9922" spans="1:4" x14ac:dyDescent="0.35">
      <c r="A9922" s="165" t="s">
        <v>191</v>
      </c>
      <c r="B9922" s="165" t="s">
        <v>192</v>
      </c>
      <c r="C9922" s="166">
        <v>45986</v>
      </c>
      <c r="D9922">
        <v>16771.566006389316</v>
      </c>
    </row>
    <row r="9923" spans="1:4" x14ac:dyDescent="0.35">
      <c r="A9923" s="165" t="s">
        <v>191</v>
      </c>
      <c r="B9923" s="165" t="s">
        <v>192</v>
      </c>
      <c r="C9923" s="166">
        <v>46016</v>
      </c>
      <c r="D9923">
        <v>12158.374711688637</v>
      </c>
    </row>
    <row r="9924" spans="1:4" x14ac:dyDescent="0.35">
      <c r="A9924" s="165" t="s">
        <v>191</v>
      </c>
      <c r="B9924" s="165" t="s">
        <v>192</v>
      </c>
      <c r="C9924" s="166">
        <v>45683</v>
      </c>
      <c r="D9924">
        <v>17803.311873760933</v>
      </c>
    </row>
    <row r="9925" spans="1:4" x14ac:dyDescent="0.35">
      <c r="A9925" s="165" t="s">
        <v>191</v>
      </c>
      <c r="B9925" s="165" t="s">
        <v>192</v>
      </c>
      <c r="C9925" s="166">
        <v>45714</v>
      </c>
      <c r="D9925">
        <v>18150.75251927413</v>
      </c>
    </row>
    <row r="9926" spans="1:4" x14ac:dyDescent="0.35">
      <c r="A9926" s="165" t="s">
        <v>191</v>
      </c>
      <c r="B9926" s="165" t="s">
        <v>192</v>
      </c>
      <c r="C9926" s="166">
        <v>45742</v>
      </c>
      <c r="D9926">
        <v>19832.778344624996</v>
      </c>
    </row>
    <row r="9927" spans="1:4" x14ac:dyDescent="0.35">
      <c r="A9927" s="165" t="s">
        <v>191</v>
      </c>
      <c r="B9927" s="165" t="s">
        <v>192</v>
      </c>
      <c r="C9927" s="166">
        <v>45773</v>
      </c>
      <c r="D9927">
        <v>21170.56213128829</v>
      </c>
    </row>
    <row r="9928" spans="1:4" x14ac:dyDescent="0.35">
      <c r="A9928" s="165" t="s">
        <v>191</v>
      </c>
      <c r="B9928" s="165" t="s">
        <v>192</v>
      </c>
      <c r="C9928" s="166">
        <v>45803</v>
      </c>
      <c r="D9928">
        <v>16790.893417356416</v>
      </c>
    </row>
    <row r="9929" spans="1:4" x14ac:dyDescent="0.35">
      <c r="A9929" s="165" t="s">
        <v>191</v>
      </c>
      <c r="B9929" s="165" t="s">
        <v>192</v>
      </c>
      <c r="C9929" s="166">
        <v>45834</v>
      </c>
      <c r="D9929">
        <v>16082.033842804538</v>
      </c>
    </row>
    <row r="9930" spans="1:4" x14ac:dyDescent="0.35">
      <c r="A9930" s="165" t="s">
        <v>191</v>
      </c>
      <c r="B9930" s="165" t="s">
        <v>192</v>
      </c>
      <c r="C9930" s="166">
        <v>45864</v>
      </c>
      <c r="D9930">
        <v>24067.904784226477</v>
      </c>
    </row>
    <row r="9931" spans="1:4" x14ac:dyDescent="0.35">
      <c r="A9931" s="165" t="s">
        <v>191</v>
      </c>
      <c r="B9931" s="165" t="s">
        <v>192</v>
      </c>
      <c r="C9931" s="166">
        <v>45895</v>
      </c>
      <c r="D9931">
        <v>28070.375970284986</v>
      </c>
    </row>
    <row r="9932" spans="1:4" x14ac:dyDescent="0.35">
      <c r="A9932" s="165" t="s">
        <v>191</v>
      </c>
      <c r="B9932" s="165" t="s">
        <v>192</v>
      </c>
      <c r="C9932" s="166">
        <v>45926</v>
      </c>
      <c r="D9932">
        <v>14994.040710426023</v>
      </c>
    </row>
    <row r="9933" spans="1:4" x14ac:dyDescent="0.35">
      <c r="A9933" s="165" t="s">
        <v>191</v>
      </c>
      <c r="B9933" s="165" t="s">
        <v>192</v>
      </c>
      <c r="C9933" s="166">
        <v>45956</v>
      </c>
      <c r="D9933">
        <v>18939.941139436833</v>
      </c>
    </row>
    <row r="9934" spans="1:4" x14ac:dyDescent="0.35">
      <c r="A9934" s="165" t="s">
        <v>191</v>
      </c>
      <c r="B9934" s="165" t="s">
        <v>192</v>
      </c>
      <c r="C9934" s="166">
        <v>45987</v>
      </c>
      <c r="D9934">
        <v>20169.226672494104</v>
      </c>
    </row>
    <row r="9935" spans="1:4" x14ac:dyDescent="0.35">
      <c r="A9935" s="165" t="s">
        <v>191</v>
      </c>
      <c r="B9935" s="165" t="s">
        <v>192</v>
      </c>
      <c r="C9935" s="166">
        <v>46017</v>
      </c>
      <c r="D9935">
        <v>14105.587607341906</v>
      </c>
    </row>
    <row r="9936" spans="1:4" x14ac:dyDescent="0.35">
      <c r="A9936" s="165" t="s">
        <v>191</v>
      </c>
      <c r="B9936" s="165" t="s">
        <v>192</v>
      </c>
      <c r="C9936" s="166">
        <v>45684</v>
      </c>
      <c r="D9936">
        <v>19635.022738494954</v>
      </c>
    </row>
    <row r="9937" spans="1:4" x14ac:dyDescent="0.35">
      <c r="A9937" s="165" t="s">
        <v>191</v>
      </c>
      <c r="B9937" s="165" t="s">
        <v>192</v>
      </c>
      <c r="C9937" s="166">
        <v>45715</v>
      </c>
      <c r="D9937">
        <v>20012.002696349056</v>
      </c>
    </row>
    <row r="9938" spans="1:4" x14ac:dyDescent="0.35">
      <c r="A9938" s="165" t="s">
        <v>191</v>
      </c>
      <c r="B9938" s="165" t="s">
        <v>192</v>
      </c>
      <c r="C9938" s="166">
        <v>45743</v>
      </c>
      <c r="D9938">
        <v>21664.99667842119</v>
      </c>
    </row>
    <row r="9939" spans="1:4" x14ac:dyDescent="0.35">
      <c r="A9939" s="165" t="s">
        <v>191</v>
      </c>
      <c r="B9939" s="165" t="s">
        <v>192</v>
      </c>
      <c r="C9939" s="166">
        <v>45774</v>
      </c>
      <c r="D9939">
        <v>23071.621627424349</v>
      </c>
    </row>
    <row r="9940" spans="1:4" x14ac:dyDescent="0.35">
      <c r="A9940" s="165" t="s">
        <v>191</v>
      </c>
      <c r="B9940" s="165" t="s">
        <v>192</v>
      </c>
      <c r="C9940" s="166">
        <v>45804</v>
      </c>
      <c r="D9940">
        <v>19769.923895061445</v>
      </c>
    </row>
    <row r="9941" spans="1:4" x14ac:dyDescent="0.35">
      <c r="A9941" s="165" t="s">
        <v>191</v>
      </c>
      <c r="B9941" s="165" t="s">
        <v>192</v>
      </c>
      <c r="C9941" s="166">
        <v>45835</v>
      </c>
      <c r="D9941">
        <v>18554.791665839755</v>
      </c>
    </row>
    <row r="9942" spans="1:4" x14ac:dyDescent="0.35">
      <c r="A9942" s="165" t="s">
        <v>191</v>
      </c>
      <c r="B9942" s="165" t="s">
        <v>192</v>
      </c>
      <c r="C9942" s="166">
        <v>45865</v>
      </c>
      <c r="D9942">
        <v>27979.947761411422</v>
      </c>
    </row>
    <row r="9943" spans="1:4" x14ac:dyDescent="0.35">
      <c r="A9943" s="165" t="s">
        <v>191</v>
      </c>
      <c r="B9943" s="165" t="s">
        <v>192</v>
      </c>
      <c r="C9943" s="166">
        <v>45896</v>
      </c>
      <c r="D9943">
        <v>32649.248103209677</v>
      </c>
    </row>
    <row r="9944" spans="1:4" x14ac:dyDescent="0.35">
      <c r="A9944" s="165" t="s">
        <v>191</v>
      </c>
      <c r="B9944" s="165" t="s">
        <v>192</v>
      </c>
      <c r="C9944" s="166">
        <v>45927</v>
      </c>
      <c r="D9944">
        <v>18323.766388371965</v>
      </c>
    </row>
    <row r="9945" spans="1:4" x14ac:dyDescent="0.35">
      <c r="A9945" s="165" t="s">
        <v>191</v>
      </c>
      <c r="B9945" s="165" t="s">
        <v>192</v>
      </c>
      <c r="C9945" s="166">
        <v>45957</v>
      </c>
      <c r="D9945">
        <v>22022.217638904003</v>
      </c>
    </row>
    <row r="9946" spans="1:4" x14ac:dyDescent="0.35">
      <c r="A9946" s="165" t="s">
        <v>191</v>
      </c>
      <c r="B9946" s="165" t="s">
        <v>192</v>
      </c>
      <c r="C9946" s="166">
        <v>45988</v>
      </c>
      <c r="D9946">
        <v>23467.085750160779</v>
      </c>
    </row>
    <row r="9947" spans="1:4" x14ac:dyDescent="0.35">
      <c r="A9947" s="165" t="s">
        <v>191</v>
      </c>
      <c r="B9947" s="165" t="s">
        <v>192</v>
      </c>
      <c r="C9947" s="166">
        <v>46018</v>
      </c>
      <c r="D9947">
        <v>16893.824243177754</v>
      </c>
    </row>
    <row r="9948" spans="1:4" x14ac:dyDescent="0.35">
      <c r="A9948" s="165" t="s">
        <v>193</v>
      </c>
      <c r="B9948" s="165" t="s">
        <v>194</v>
      </c>
      <c r="C9948" s="166">
        <v>45983</v>
      </c>
      <c r="D9948">
        <v>16.66</v>
      </c>
    </row>
    <row r="9949" spans="1:4" x14ac:dyDescent="0.35">
      <c r="A9949" s="165" t="s">
        <v>193</v>
      </c>
      <c r="B9949" s="165" t="s">
        <v>194</v>
      </c>
      <c r="C9949" s="166">
        <v>46013</v>
      </c>
      <c r="D9949">
        <v>73.94</v>
      </c>
    </row>
    <row r="9950" spans="1:4" x14ac:dyDescent="0.35">
      <c r="A9950" s="165" t="s">
        <v>193</v>
      </c>
      <c r="B9950" s="165" t="s">
        <v>194</v>
      </c>
      <c r="C9950" s="166">
        <v>45680</v>
      </c>
      <c r="D9950">
        <v>94.98</v>
      </c>
    </row>
    <row r="9951" spans="1:4" x14ac:dyDescent="0.35">
      <c r="A9951" s="165" t="s">
        <v>193</v>
      </c>
      <c r="B9951" s="165" t="s">
        <v>194</v>
      </c>
      <c r="C9951" s="166">
        <v>45711</v>
      </c>
      <c r="D9951">
        <v>73.09</v>
      </c>
    </row>
    <row r="9952" spans="1:4" x14ac:dyDescent="0.35">
      <c r="A9952" s="165" t="s">
        <v>193</v>
      </c>
      <c r="B9952" s="165" t="s">
        <v>194</v>
      </c>
      <c r="C9952" s="166">
        <v>45739</v>
      </c>
      <c r="D9952">
        <v>134.53</v>
      </c>
    </row>
    <row r="9953" spans="1:4" x14ac:dyDescent="0.35">
      <c r="A9953" s="165" t="s">
        <v>193</v>
      </c>
      <c r="B9953" s="165" t="s">
        <v>194</v>
      </c>
      <c r="C9953" s="166">
        <v>45770</v>
      </c>
      <c r="D9953">
        <v>1157.79</v>
      </c>
    </row>
    <row r="9954" spans="1:4" x14ac:dyDescent="0.35">
      <c r="A9954" s="165" t="s">
        <v>193</v>
      </c>
      <c r="B9954" s="165" t="s">
        <v>194</v>
      </c>
      <c r="C9954" s="166">
        <v>45800</v>
      </c>
      <c r="D9954">
        <v>773.48</v>
      </c>
    </row>
    <row r="9955" spans="1:4" x14ac:dyDescent="0.35">
      <c r="A9955" s="165" t="s">
        <v>193</v>
      </c>
      <c r="B9955" s="165" t="s">
        <v>194</v>
      </c>
      <c r="C9955" s="166">
        <v>45831</v>
      </c>
      <c r="D9955">
        <v>429.04</v>
      </c>
    </row>
    <row r="9956" spans="1:4" x14ac:dyDescent="0.35">
      <c r="A9956" s="165" t="s">
        <v>193</v>
      </c>
      <c r="B9956" s="165" t="s">
        <v>194</v>
      </c>
      <c r="C9956" s="166">
        <v>45861</v>
      </c>
      <c r="D9956">
        <v>863.8</v>
      </c>
    </row>
    <row r="9957" spans="1:4" x14ac:dyDescent="0.35">
      <c r="A9957" s="165" t="s">
        <v>193</v>
      </c>
      <c r="B9957" s="165" t="s">
        <v>194</v>
      </c>
      <c r="C9957" s="166">
        <v>45892</v>
      </c>
      <c r="D9957">
        <v>1092.6200000000001</v>
      </c>
    </row>
    <row r="9958" spans="1:4" x14ac:dyDescent="0.35">
      <c r="A9958" s="165" t="s">
        <v>193</v>
      </c>
      <c r="B9958" s="165" t="s">
        <v>194</v>
      </c>
      <c r="C9958" s="166">
        <v>45923</v>
      </c>
      <c r="D9958">
        <v>645.56000000000006</v>
      </c>
    </row>
    <row r="9959" spans="1:4" x14ac:dyDescent="0.35">
      <c r="A9959" s="165" t="s">
        <v>193</v>
      </c>
      <c r="B9959" s="165" t="s">
        <v>194</v>
      </c>
      <c r="C9959" s="166">
        <v>45953</v>
      </c>
      <c r="D9959">
        <v>710.74</v>
      </c>
    </row>
    <row r="9960" spans="1:4" x14ac:dyDescent="0.35">
      <c r="A9960" s="165" t="s">
        <v>193</v>
      </c>
      <c r="B9960" s="165" t="s">
        <v>194</v>
      </c>
      <c r="C9960" s="166">
        <v>45984</v>
      </c>
      <c r="D9960">
        <v>1011.58</v>
      </c>
    </row>
    <row r="9961" spans="1:4" x14ac:dyDescent="0.35">
      <c r="A9961" s="165" t="s">
        <v>193</v>
      </c>
      <c r="B9961" s="165" t="s">
        <v>194</v>
      </c>
      <c r="C9961" s="166">
        <v>46014</v>
      </c>
      <c r="D9961">
        <v>943.5</v>
      </c>
    </row>
    <row r="9962" spans="1:4" x14ac:dyDescent="0.35">
      <c r="A9962" s="165" t="s">
        <v>193</v>
      </c>
      <c r="B9962" s="165" t="s">
        <v>194</v>
      </c>
      <c r="C9962" s="166">
        <v>45681</v>
      </c>
      <c r="D9962">
        <v>1079.5899999999999</v>
      </c>
    </row>
    <row r="9963" spans="1:4" x14ac:dyDescent="0.35">
      <c r="A9963" s="165" t="s">
        <v>193</v>
      </c>
      <c r="B9963" s="165" t="s">
        <v>194</v>
      </c>
      <c r="C9963" s="166">
        <v>45712</v>
      </c>
      <c r="D9963">
        <v>783.6</v>
      </c>
    </row>
    <row r="9964" spans="1:4" x14ac:dyDescent="0.35">
      <c r="A9964" s="165" t="s">
        <v>193</v>
      </c>
      <c r="B9964" s="165" t="s">
        <v>194</v>
      </c>
      <c r="C9964" s="166">
        <v>45740</v>
      </c>
      <c r="D9964">
        <v>1047.1500000000001</v>
      </c>
    </row>
    <row r="9965" spans="1:4" x14ac:dyDescent="0.35">
      <c r="A9965" s="165" t="s">
        <v>193</v>
      </c>
      <c r="B9965" s="165" t="s">
        <v>194</v>
      </c>
      <c r="C9965" s="166">
        <v>45771</v>
      </c>
      <c r="D9965">
        <v>970.66</v>
      </c>
    </row>
    <row r="9966" spans="1:4" x14ac:dyDescent="0.35">
      <c r="A9966" s="165" t="s">
        <v>193</v>
      </c>
      <c r="B9966" s="165" t="s">
        <v>194</v>
      </c>
      <c r="C9966" s="166">
        <v>45801</v>
      </c>
      <c r="D9966">
        <v>1278.1600000000001</v>
      </c>
    </row>
    <row r="9967" spans="1:4" x14ac:dyDescent="0.35">
      <c r="A9967" s="165" t="s">
        <v>193</v>
      </c>
      <c r="B9967" s="165" t="s">
        <v>194</v>
      </c>
      <c r="C9967" s="166">
        <v>45832</v>
      </c>
      <c r="D9967">
        <v>1034.6400000000001</v>
      </c>
    </row>
    <row r="9968" spans="1:4" x14ac:dyDescent="0.35">
      <c r="A9968" s="165" t="s">
        <v>193</v>
      </c>
      <c r="B9968" s="165" t="s">
        <v>194</v>
      </c>
      <c r="C9968" s="166">
        <v>45862</v>
      </c>
      <c r="D9968">
        <v>1319.86</v>
      </c>
    </row>
    <row r="9969" spans="1:4" x14ac:dyDescent="0.35">
      <c r="A9969" s="165" t="s">
        <v>193</v>
      </c>
      <c r="B9969" s="165" t="s">
        <v>194</v>
      </c>
      <c r="C9969" s="166">
        <v>45893</v>
      </c>
      <c r="D9969">
        <v>1449.15</v>
      </c>
    </row>
    <row r="9970" spans="1:4" x14ac:dyDescent="0.35">
      <c r="A9970" s="165" t="s">
        <v>193</v>
      </c>
      <c r="B9970" s="165" t="s">
        <v>194</v>
      </c>
      <c r="C9970" s="166">
        <v>45924</v>
      </c>
      <c r="D9970">
        <v>1019.47</v>
      </c>
    </row>
    <row r="9971" spans="1:4" x14ac:dyDescent="0.35">
      <c r="A9971" s="165" t="s">
        <v>193</v>
      </c>
      <c r="B9971" s="165" t="s">
        <v>194</v>
      </c>
      <c r="C9971" s="166">
        <v>45954</v>
      </c>
      <c r="D9971">
        <v>881.43</v>
      </c>
    </row>
    <row r="9972" spans="1:4" x14ac:dyDescent="0.35">
      <c r="A9972" s="165" t="s">
        <v>193</v>
      </c>
      <c r="B9972" s="165" t="s">
        <v>194</v>
      </c>
      <c r="C9972" s="166">
        <v>45985</v>
      </c>
      <c r="D9972">
        <v>835.45</v>
      </c>
    </row>
    <row r="9973" spans="1:4" x14ac:dyDescent="0.35">
      <c r="A9973" s="165" t="s">
        <v>193</v>
      </c>
      <c r="B9973" s="165" t="s">
        <v>194</v>
      </c>
      <c r="C9973" s="166">
        <v>46015</v>
      </c>
      <c r="D9973">
        <v>718.3</v>
      </c>
    </row>
    <row r="9974" spans="1:4" x14ac:dyDescent="0.35">
      <c r="A9974" s="165" t="s">
        <v>193</v>
      </c>
      <c r="B9974" s="165" t="s">
        <v>194</v>
      </c>
      <c r="C9974" s="166">
        <v>45682</v>
      </c>
      <c r="D9974">
        <v>1016.78</v>
      </c>
    </row>
    <row r="9975" spans="1:4" x14ac:dyDescent="0.35">
      <c r="A9975" s="165" t="s">
        <v>193</v>
      </c>
      <c r="B9975" s="165" t="s">
        <v>194</v>
      </c>
      <c r="C9975" s="166">
        <v>45713</v>
      </c>
      <c r="D9975">
        <v>566.26</v>
      </c>
    </row>
    <row r="9976" spans="1:4" x14ac:dyDescent="0.35">
      <c r="A9976" s="165" t="s">
        <v>193</v>
      </c>
      <c r="B9976" s="165" t="s">
        <v>194</v>
      </c>
      <c r="C9976" s="166">
        <v>45741</v>
      </c>
      <c r="D9976">
        <v>845.12</v>
      </c>
    </row>
    <row r="9977" spans="1:4" x14ac:dyDescent="0.35">
      <c r="A9977" s="165" t="s">
        <v>193</v>
      </c>
      <c r="B9977" s="165" t="s">
        <v>194</v>
      </c>
      <c r="C9977" s="166">
        <v>45772</v>
      </c>
      <c r="D9977">
        <v>1012.36</v>
      </c>
    </row>
    <row r="9978" spans="1:4" x14ac:dyDescent="0.35">
      <c r="A9978" s="165" t="s">
        <v>193</v>
      </c>
      <c r="B9978" s="165" t="s">
        <v>194</v>
      </c>
      <c r="C9978" s="166">
        <v>45802</v>
      </c>
      <c r="D9978">
        <v>1488.9495000606491</v>
      </c>
    </row>
    <row r="9979" spans="1:4" x14ac:dyDescent="0.35">
      <c r="A9979" s="165" t="s">
        <v>193</v>
      </c>
      <c r="B9979" s="165" t="s">
        <v>194</v>
      </c>
      <c r="C9979" s="166">
        <v>45833</v>
      </c>
      <c r="D9979">
        <v>1408.3606981459197</v>
      </c>
    </row>
    <row r="9980" spans="1:4" x14ac:dyDescent="0.35">
      <c r="A9980" s="165" t="s">
        <v>193</v>
      </c>
      <c r="B9980" s="165" t="s">
        <v>194</v>
      </c>
      <c r="C9980" s="166">
        <v>45863</v>
      </c>
      <c r="D9980">
        <v>1749.3754507764165</v>
      </c>
    </row>
    <row r="9981" spans="1:4" x14ac:dyDescent="0.35">
      <c r="A9981" s="165" t="s">
        <v>193</v>
      </c>
      <c r="B9981" s="165" t="s">
        <v>194</v>
      </c>
      <c r="C9981" s="166">
        <v>45894</v>
      </c>
      <c r="D9981">
        <v>2113.4113064116109</v>
      </c>
    </row>
    <row r="9982" spans="1:4" x14ac:dyDescent="0.35">
      <c r="A9982" s="165" t="s">
        <v>193</v>
      </c>
      <c r="B9982" s="165" t="s">
        <v>194</v>
      </c>
      <c r="C9982" s="166">
        <v>45925</v>
      </c>
      <c r="D9982">
        <v>1536.8286201517003</v>
      </c>
    </row>
    <row r="9983" spans="1:4" x14ac:dyDescent="0.35">
      <c r="A9983" s="165" t="s">
        <v>193</v>
      </c>
      <c r="B9983" s="165" t="s">
        <v>194</v>
      </c>
      <c r="C9983" s="166">
        <v>45955</v>
      </c>
      <c r="D9983">
        <v>1645.4429410758373</v>
      </c>
    </row>
    <row r="9984" spans="1:4" x14ac:dyDescent="0.35">
      <c r="A9984" s="165" t="s">
        <v>193</v>
      </c>
      <c r="B9984" s="165" t="s">
        <v>194</v>
      </c>
      <c r="C9984" s="166">
        <v>45986</v>
      </c>
      <c r="D9984">
        <v>1923.2438801193648</v>
      </c>
    </row>
    <row r="9985" spans="1:4" x14ac:dyDescent="0.35">
      <c r="A9985" s="165" t="s">
        <v>193</v>
      </c>
      <c r="B9985" s="165" t="s">
        <v>194</v>
      </c>
      <c r="C9985" s="166">
        <v>46016</v>
      </c>
      <c r="D9985">
        <v>925.61697102599521</v>
      </c>
    </row>
    <row r="9986" spans="1:4" x14ac:dyDescent="0.35">
      <c r="A9986" s="165" t="s">
        <v>193</v>
      </c>
      <c r="B9986" s="165" t="s">
        <v>194</v>
      </c>
      <c r="C9986" s="166">
        <v>45683</v>
      </c>
      <c r="D9986">
        <v>1345.3814012420967</v>
      </c>
    </row>
    <row r="9987" spans="1:4" x14ac:dyDescent="0.35">
      <c r="A9987" s="165" t="s">
        <v>193</v>
      </c>
      <c r="B9987" s="165" t="s">
        <v>194</v>
      </c>
      <c r="C9987" s="166">
        <v>45714</v>
      </c>
      <c r="D9987">
        <v>1289.5501283857154</v>
      </c>
    </row>
    <row r="9988" spans="1:4" x14ac:dyDescent="0.35">
      <c r="A9988" s="165" t="s">
        <v>193</v>
      </c>
      <c r="B9988" s="165" t="s">
        <v>194</v>
      </c>
      <c r="C9988" s="166">
        <v>45742</v>
      </c>
      <c r="D9988">
        <v>1668.5755810632161</v>
      </c>
    </row>
    <row r="9989" spans="1:4" x14ac:dyDescent="0.35">
      <c r="A9989" s="165" t="s">
        <v>193</v>
      </c>
      <c r="B9989" s="165" t="s">
        <v>194</v>
      </c>
      <c r="C9989" s="166">
        <v>45773</v>
      </c>
      <c r="D9989">
        <v>1200.1581548377276</v>
      </c>
    </row>
    <row r="9990" spans="1:4" x14ac:dyDescent="0.35">
      <c r="A9990" s="165" t="s">
        <v>193</v>
      </c>
      <c r="B9990" s="165" t="s">
        <v>194</v>
      </c>
      <c r="C9990" s="166">
        <v>45803</v>
      </c>
      <c r="D9990">
        <v>1338.713690098708</v>
      </c>
    </row>
    <row r="9991" spans="1:4" x14ac:dyDescent="0.35">
      <c r="A9991" s="165" t="s">
        <v>193</v>
      </c>
      <c r="B9991" s="165" t="s">
        <v>194</v>
      </c>
      <c r="C9991" s="166">
        <v>45834</v>
      </c>
      <c r="D9991">
        <v>1576.8783344207825</v>
      </c>
    </row>
    <row r="9992" spans="1:4" x14ac:dyDescent="0.35">
      <c r="A9992" s="165" t="s">
        <v>193</v>
      </c>
      <c r="B9992" s="165" t="s">
        <v>194</v>
      </c>
      <c r="C9992" s="166">
        <v>45864</v>
      </c>
      <c r="D9992">
        <v>1533.4314673362376</v>
      </c>
    </row>
    <row r="9993" spans="1:4" x14ac:dyDescent="0.35">
      <c r="A9993" s="165" t="s">
        <v>193</v>
      </c>
      <c r="B9993" s="165" t="s">
        <v>194</v>
      </c>
      <c r="C9993" s="166">
        <v>45895</v>
      </c>
      <c r="D9993">
        <v>1579.2591894564634</v>
      </c>
    </row>
    <row r="9994" spans="1:4" x14ac:dyDescent="0.35">
      <c r="A9994" s="165" t="s">
        <v>193</v>
      </c>
      <c r="B9994" s="165" t="s">
        <v>194</v>
      </c>
      <c r="C9994" s="166">
        <v>45926</v>
      </c>
      <c r="D9994">
        <v>1700.4908094818834</v>
      </c>
    </row>
    <row r="9995" spans="1:4" x14ac:dyDescent="0.35">
      <c r="A9995" s="165" t="s">
        <v>193</v>
      </c>
      <c r="B9995" s="165" t="s">
        <v>194</v>
      </c>
      <c r="C9995" s="166">
        <v>45956</v>
      </c>
      <c r="D9995">
        <v>1603.4979314420987</v>
      </c>
    </row>
    <row r="9996" spans="1:4" x14ac:dyDescent="0.35">
      <c r="A9996" s="165" t="s">
        <v>193</v>
      </c>
      <c r="B9996" s="165" t="s">
        <v>194</v>
      </c>
      <c r="C9996" s="166">
        <v>45987</v>
      </c>
      <c r="D9996">
        <v>1529.8283025155727</v>
      </c>
    </row>
    <row r="9997" spans="1:4" x14ac:dyDescent="0.35">
      <c r="A9997" s="165" t="s">
        <v>193</v>
      </c>
      <c r="B9997" s="165" t="s">
        <v>194</v>
      </c>
      <c r="C9997" s="166">
        <v>46017</v>
      </c>
      <c r="D9997">
        <v>1300.321859965233</v>
      </c>
    </row>
    <row r="9998" spans="1:4" x14ac:dyDescent="0.35">
      <c r="A9998" s="165" t="s">
        <v>193</v>
      </c>
      <c r="B9998" s="165" t="s">
        <v>194</v>
      </c>
      <c r="C9998" s="166">
        <v>45684</v>
      </c>
      <c r="D9998">
        <v>1245.2686726840354</v>
      </c>
    </row>
    <row r="9999" spans="1:4" x14ac:dyDescent="0.35">
      <c r="A9999" s="165" t="s">
        <v>193</v>
      </c>
      <c r="B9999" s="165" t="s">
        <v>194</v>
      </c>
      <c r="C9999" s="166">
        <v>45715</v>
      </c>
      <c r="D9999">
        <v>1197.914560020552</v>
      </c>
    </row>
    <row r="10000" spans="1:4" x14ac:dyDescent="0.35">
      <c r="A10000" s="165" t="s">
        <v>193</v>
      </c>
      <c r="B10000" s="165" t="s">
        <v>194</v>
      </c>
      <c r="C10000" s="166">
        <v>45743</v>
      </c>
      <c r="D10000">
        <v>1866.2945351663859</v>
      </c>
    </row>
    <row r="10001" spans="1:4" x14ac:dyDescent="0.35">
      <c r="A10001" s="165" t="s">
        <v>193</v>
      </c>
      <c r="B10001" s="165" t="s">
        <v>194</v>
      </c>
      <c r="C10001" s="166">
        <v>45774</v>
      </c>
      <c r="D10001">
        <v>1399.9290543211469</v>
      </c>
    </row>
    <row r="10002" spans="1:4" x14ac:dyDescent="0.35">
      <c r="A10002" s="165" t="s">
        <v>193</v>
      </c>
      <c r="B10002" s="165" t="s">
        <v>194</v>
      </c>
      <c r="C10002" s="166">
        <v>45804</v>
      </c>
      <c r="D10002">
        <v>1339.1924981402781</v>
      </c>
    </row>
    <row r="10003" spans="1:4" x14ac:dyDescent="0.35">
      <c r="A10003" s="165" t="s">
        <v>193</v>
      </c>
      <c r="B10003" s="165" t="s">
        <v>194</v>
      </c>
      <c r="C10003" s="166">
        <v>45835</v>
      </c>
      <c r="D10003">
        <v>1990.9477525238963</v>
      </c>
    </row>
    <row r="10004" spans="1:4" x14ac:dyDescent="0.35">
      <c r="A10004" s="165" t="s">
        <v>193</v>
      </c>
      <c r="B10004" s="165" t="s">
        <v>194</v>
      </c>
      <c r="C10004" s="166">
        <v>45865</v>
      </c>
      <c r="D10004">
        <v>1846.5813043589444</v>
      </c>
    </row>
    <row r="10005" spans="1:4" x14ac:dyDescent="0.35">
      <c r="A10005" s="165" t="s">
        <v>193</v>
      </c>
      <c r="B10005" s="165" t="s">
        <v>194</v>
      </c>
      <c r="C10005" s="166">
        <v>45896</v>
      </c>
      <c r="D10005">
        <v>1906.462340878707</v>
      </c>
    </row>
    <row r="10006" spans="1:4" x14ac:dyDescent="0.35">
      <c r="A10006" s="165" t="s">
        <v>193</v>
      </c>
      <c r="B10006" s="165" t="s">
        <v>194</v>
      </c>
      <c r="C10006" s="166">
        <v>45927</v>
      </c>
      <c r="D10006">
        <v>1143.4486497933319</v>
      </c>
    </row>
    <row r="10007" spans="1:4" x14ac:dyDescent="0.35">
      <c r="A10007" s="165" t="s">
        <v>193</v>
      </c>
      <c r="B10007" s="165" t="s">
        <v>194</v>
      </c>
      <c r="C10007" s="166">
        <v>45957</v>
      </c>
      <c r="D10007">
        <v>1942.1912093003791</v>
      </c>
    </row>
    <row r="10008" spans="1:4" x14ac:dyDescent="0.35">
      <c r="A10008" s="165" t="s">
        <v>193</v>
      </c>
      <c r="B10008" s="165" t="s">
        <v>194</v>
      </c>
      <c r="C10008" s="166">
        <v>45988</v>
      </c>
      <c r="D10008">
        <v>1853.5707612364365</v>
      </c>
    </row>
    <row r="10009" spans="1:4" x14ac:dyDescent="0.35">
      <c r="A10009" s="165" t="s">
        <v>193</v>
      </c>
      <c r="B10009" s="165" t="s">
        <v>194</v>
      </c>
      <c r="C10009" s="166">
        <v>46018</v>
      </c>
      <c r="D10009">
        <v>1095.3480097702388</v>
      </c>
    </row>
    <row r="10010" spans="1:4" x14ac:dyDescent="0.35">
      <c r="A10010" s="165" t="s">
        <v>195</v>
      </c>
      <c r="B10010" s="165" t="s">
        <v>196</v>
      </c>
      <c r="C10010" s="166">
        <v>45676</v>
      </c>
      <c r="D10010">
        <v>1193.5</v>
      </c>
    </row>
    <row r="10011" spans="1:4" x14ac:dyDescent="0.35">
      <c r="A10011" s="165" t="s">
        <v>195</v>
      </c>
      <c r="B10011" s="165" t="s">
        <v>196</v>
      </c>
      <c r="C10011" s="166">
        <v>45707</v>
      </c>
      <c r="D10011">
        <v>941.54</v>
      </c>
    </row>
    <row r="10012" spans="1:4" x14ac:dyDescent="0.35">
      <c r="A10012" s="165" t="s">
        <v>195</v>
      </c>
      <c r="B10012" s="165" t="s">
        <v>196</v>
      </c>
      <c r="C10012" s="166">
        <v>45735</v>
      </c>
      <c r="D10012">
        <v>1248.17</v>
      </c>
    </row>
    <row r="10013" spans="1:4" x14ac:dyDescent="0.35">
      <c r="A10013" s="165" t="s">
        <v>195</v>
      </c>
      <c r="B10013" s="165" t="s">
        <v>196</v>
      </c>
      <c r="C10013" s="166">
        <v>45766</v>
      </c>
      <c r="D10013">
        <v>1220.1000000000001</v>
      </c>
    </row>
    <row r="10014" spans="1:4" x14ac:dyDescent="0.35">
      <c r="A10014" s="165" t="s">
        <v>195</v>
      </c>
      <c r="B10014" s="165" t="s">
        <v>196</v>
      </c>
      <c r="C10014" s="166">
        <v>45796</v>
      </c>
      <c r="D10014">
        <v>1038.8499999999999</v>
      </c>
    </row>
    <row r="10015" spans="1:4" x14ac:dyDescent="0.35">
      <c r="A10015" s="165" t="s">
        <v>195</v>
      </c>
      <c r="B10015" s="165" t="s">
        <v>196</v>
      </c>
      <c r="C10015" s="166">
        <v>45827</v>
      </c>
      <c r="D10015">
        <v>991.52</v>
      </c>
    </row>
    <row r="10016" spans="1:4" x14ac:dyDescent="0.35">
      <c r="A10016" s="165" t="s">
        <v>195</v>
      </c>
      <c r="B10016" s="165" t="s">
        <v>196</v>
      </c>
      <c r="C10016" s="166">
        <v>45857</v>
      </c>
      <c r="D10016">
        <v>1336.78</v>
      </c>
    </row>
    <row r="10017" spans="1:4" x14ac:dyDescent="0.35">
      <c r="A10017" s="165" t="s">
        <v>195</v>
      </c>
      <c r="B10017" s="165" t="s">
        <v>196</v>
      </c>
      <c r="C10017" s="166">
        <v>45888</v>
      </c>
      <c r="D10017">
        <v>1457.63</v>
      </c>
    </row>
    <row r="10018" spans="1:4" x14ac:dyDescent="0.35">
      <c r="A10018" s="165" t="s">
        <v>195</v>
      </c>
      <c r="B10018" s="165" t="s">
        <v>196</v>
      </c>
      <c r="C10018" s="166">
        <v>45919</v>
      </c>
      <c r="D10018">
        <v>845.51</v>
      </c>
    </row>
    <row r="10019" spans="1:4" x14ac:dyDescent="0.35">
      <c r="A10019" s="165" t="s">
        <v>195</v>
      </c>
      <c r="B10019" s="165" t="s">
        <v>196</v>
      </c>
      <c r="C10019" s="166">
        <v>45949</v>
      </c>
      <c r="D10019">
        <v>1027.8800000000001</v>
      </c>
    </row>
    <row r="10020" spans="1:4" x14ac:dyDescent="0.35">
      <c r="A10020" s="165" t="s">
        <v>195</v>
      </c>
      <c r="B10020" s="165" t="s">
        <v>196</v>
      </c>
      <c r="C10020" s="166">
        <v>45980</v>
      </c>
      <c r="D10020">
        <v>1187.6000000000001</v>
      </c>
    </row>
    <row r="10021" spans="1:4" x14ac:dyDescent="0.35">
      <c r="A10021" s="165" t="s">
        <v>195</v>
      </c>
      <c r="B10021" s="165" t="s">
        <v>196</v>
      </c>
      <c r="C10021" s="166">
        <v>46010</v>
      </c>
      <c r="D10021">
        <v>1096.9100000000001</v>
      </c>
    </row>
    <row r="10022" spans="1:4" x14ac:dyDescent="0.35">
      <c r="A10022" s="165" t="s">
        <v>195</v>
      </c>
      <c r="B10022" s="165" t="s">
        <v>196</v>
      </c>
      <c r="C10022" s="166">
        <v>45677</v>
      </c>
      <c r="D10022">
        <v>1125.7</v>
      </c>
    </row>
    <row r="10023" spans="1:4" x14ac:dyDescent="0.35">
      <c r="A10023" s="165" t="s">
        <v>195</v>
      </c>
      <c r="B10023" s="165" t="s">
        <v>196</v>
      </c>
      <c r="C10023" s="166">
        <v>45708</v>
      </c>
      <c r="D10023">
        <v>1130.28</v>
      </c>
    </row>
    <row r="10024" spans="1:4" x14ac:dyDescent="0.35">
      <c r="A10024" s="165" t="s">
        <v>195</v>
      </c>
      <c r="B10024" s="165" t="s">
        <v>196</v>
      </c>
      <c r="C10024" s="166">
        <v>45736</v>
      </c>
      <c r="D10024">
        <v>529.90000000000009</v>
      </c>
    </row>
    <row r="10025" spans="1:4" x14ac:dyDescent="0.35">
      <c r="A10025" s="165" t="s">
        <v>195</v>
      </c>
      <c r="B10025" s="165" t="s">
        <v>196</v>
      </c>
      <c r="C10025" s="166">
        <v>45767</v>
      </c>
      <c r="D10025">
        <v>2.5599999999999454</v>
      </c>
    </row>
    <row r="10026" spans="1:4" x14ac:dyDescent="0.35">
      <c r="A10026" s="165" t="s">
        <v>195</v>
      </c>
      <c r="B10026" s="165" t="s">
        <v>196</v>
      </c>
      <c r="C10026" s="166">
        <v>45797</v>
      </c>
      <c r="D10026">
        <v>0</v>
      </c>
    </row>
    <row r="10027" spans="1:4" x14ac:dyDescent="0.35">
      <c r="A10027" s="165" t="s">
        <v>195</v>
      </c>
      <c r="B10027" s="165" t="s">
        <v>196</v>
      </c>
      <c r="C10027" s="166">
        <v>45828</v>
      </c>
      <c r="D10027">
        <v>0</v>
      </c>
    </row>
    <row r="10028" spans="1:4" x14ac:dyDescent="0.35">
      <c r="A10028" s="165" t="s">
        <v>195</v>
      </c>
      <c r="B10028" s="165" t="s">
        <v>196</v>
      </c>
      <c r="C10028" s="166">
        <v>45858</v>
      </c>
      <c r="D10028">
        <v>51.130000000000109</v>
      </c>
    </row>
    <row r="10029" spans="1:4" x14ac:dyDescent="0.35">
      <c r="A10029" s="165" t="s">
        <v>195</v>
      </c>
      <c r="B10029" s="165" t="s">
        <v>196</v>
      </c>
      <c r="C10029" s="166">
        <v>45889</v>
      </c>
      <c r="D10029">
        <v>412.73999999999978</v>
      </c>
    </row>
    <row r="10030" spans="1:4" x14ac:dyDescent="0.35">
      <c r="A10030" s="165" t="s">
        <v>195</v>
      </c>
      <c r="B10030" s="165" t="s">
        <v>196</v>
      </c>
      <c r="C10030" s="166">
        <v>45920</v>
      </c>
      <c r="D10030">
        <v>469.88</v>
      </c>
    </row>
    <row r="10031" spans="1:4" x14ac:dyDescent="0.35">
      <c r="A10031" s="165" t="s">
        <v>195</v>
      </c>
      <c r="B10031" s="165" t="s">
        <v>196</v>
      </c>
      <c r="C10031" s="166">
        <v>45950</v>
      </c>
      <c r="D10031">
        <v>618.97</v>
      </c>
    </row>
    <row r="10032" spans="1:4" x14ac:dyDescent="0.35">
      <c r="A10032" s="165" t="s">
        <v>195</v>
      </c>
      <c r="B10032" s="165" t="s">
        <v>196</v>
      </c>
      <c r="C10032" s="166">
        <v>45981</v>
      </c>
      <c r="D10032">
        <v>353.97</v>
      </c>
    </row>
    <row r="10033" spans="1:4" x14ac:dyDescent="0.35">
      <c r="A10033" s="165" t="s">
        <v>195</v>
      </c>
      <c r="B10033" s="165" t="s">
        <v>196</v>
      </c>
      <c r="C10033" s="166">
        <v>46011</v>
      </c>
      <c r="D10033">
        <v>508.14</v>
      </c>
    </row>
    <row r="10034" spans="1:4" x14ac:dyDescent="0.35">
      <c r="A10034" s="165" t="s">
        <v>195</v>
      </c>
      <c r="B10034" s="165" t="s">
        <v>196</v>
      </c>
      <c r="C10034" s="166">
        <v>45678</v>
      </c>
      <c r="D10034">
        <v>291.95999999999998</v>
      </c>
    </row>
    <row r="10035" spans="1:4" x14ac:dyDescent="0.35">
      <c r="A10035" s="165" t="s">
        <v>195</v>
      </c>
      <c r="B10035" s="165" t="s">
        <v>196</v>
      </c>
      <c r="C10035" s="166">
        <v>45709</v>
      </c>
      <c r="D10035">
        <v>332.17</v>
      </c>
    </row>
    <row r="10036" spans="1:4" x14ac:dyDescent="0.35">
      <c r="A10036" s="165" t="s">
        <v>195</v>
      </c>
      <c r="B10036" s="165" t="s">
        <v>196</v>
      </c>
      <c r="C10036" s="166">
        <v>45737</v>
      </c>
      <c r="D10036">
        <v>713.56</v>
      </c>
    </row>
    <row r="10037" spans="1:4" x14ac:dyDescent="0.35">
      <c r="A10037" s="165" t="s">
        <v>195</v>
      </c>
      <c r="B10037" s="165" t="s">
        <v>196</v>
      </c>
      <c r="C10037" s="166">
        <v>45768</v>
      </c>
      <c r="D10037">
        <v>496.46</v>
      </c>
    </row>
    <row r="10038" spans="1:4" x14ac:dyDescent="0.35">
      <c r="A10038" s="165" t="s">
        <v>195</v>
      </c>
      <c r="B10038" s="165" t="s">
        <v>196</v>
      </c>
      <c r="C10038" s="166">
        <v>45798</v>
      </c>
      <c r="D10038">
        <v>468.28</v>
      </c>
    </row>
    <row r="10039" spans="1:4" x14ac:dyDescent="0.35">
      <c r="A10039" s="165" t="s">
        <v>195</v>
      </c>
      <c r="B10039" s="165" t="s">
        <v>196</v>
      </c>
      <c r="C10039" s="166">
        <v>45829</v>
      </c>
      <c r="D10039">
        <v>630.73</v>
      </c>
    </row>
    <row r="10040" spans="1:4" x14ac:dyDescent="0.35">
      <c r="A10040" s="165" t="s">
        <v>195</v>
      </c>
      <c r="B10040" s="165" t="s">
        <v>196</v>
      </c>
      <c r="C10040" s="166">
        <v>45859</v>
      </c>
      <c r="D10040">
        <v>887.26</v>
      </c>
    </row>
    <row r="10041" spans="1:4" x14ac:dyDescent="0.35">
      <c r="A10041" s="165" t="s">
        <v>195</v>
      </c>
      <c r="B10041" s="165" t="s">
        <v>196</v>
      </c>
      <c r="C10041" s="166">
        <v>45890</v>
      </c>
      <c r="D10041">
        <v>1335.84</v>
      </c>
    </row>
    <row r="10042" spans="1:4" x14ac:dyDescent="0.35">
      <c r="A10042" s="165" t="s">
        <v>195</v>
      </c>
      <c r="B10042" s="165" t="s">
        <v>196</v>
      </c>
      <c r="C10042" s="166">
        <v>45921</v>
      </c>
      <c r="D10042">
        <v>697.59</v>
      </c>
    </row>
    <row r="10043" spans="1:4" x14ac:dyDescent="0.35">
      <c r="A10043" s="165" t="s">
        <v>195</v>
      </c>
      <c r="B10043" s="165" t="s">
        <v>196</v>
      </c>
      <c r="C10043" s="166">
        <v>45951</v>
      </c>
      <c r="D10043">
        <v>1111.52</v>
      </c>
    </row>
    <row r="10044" spans="1:4" x14ac:dyDescent="0.35">
      <c r="A10044" s="165" t="s">
        <v>195</v>
      </c>
      <c r="B10044" s="165" t="s">
        <v>196</v>
      </c>
      <c r="C10044" s="166">
        <v>45991</v>
      </c>
      <c r="D10044">
        <v>1038.01</v>
      </c>
    </row>
    <row r="10045" spans="1:4" x14ac:dyDescent="0.35">
      <c r="A10045" s="165" t="s">
        <v>195</v>
      </c>
      <c r="B10045" s="165" t="s">
        <v>196</v>
      </c>
      <c r="C10045" s="166">
        <v>46022</v>
      </c>
      <c r="D10045">
        <v>966.02</v>
      </c>
    </row>
    <row r="10046" spans="1:4" x14ac:dyDescent="0.35">
      <c r="A10046" s="165" t="s">
        <v>195</v>
      </c>
      <c r="B10046" s="165" t="s">
        <v>196</v>
      </c>
      <c r="C10046" s="166">
        <v>45679</v>
      </c>
      <c r="D10046">
        <v>674.57</v>
      </c>
    </row>
    <row r="10047" spans="1:4" x14ac:dyDescent="0.35">
      <c r="A10047" s="165" t="s">
        <v>195</v>
      </c>
      <c r="B10047" s="165" t="s">
        <v>196</v>
      </c>
      <c r="C10047" s="166">
        <v>45710</v>
      </c>
      <c r="D10047">
        <v>885.07</v>
      </c>
    </row>
    <row r="10048" spans="1:4" x14ac:dyDescent="0.35">
      <c r="A10048" s="165" t="s">
        <v>195</v>
      </c>
      <c r="B10048" s="165" t="s">
        <v>196</v>
      </c>
      <c r="C10048" s="166">
        <v>45738</v>
      </c>
      <c r="D10048">
        <v>1056.58</v>
      </c>
    </row>
    <row r="10049" spans="1:4" x14ac:dyDescent="0.35">
      <c r="A10049" s="165" t="s">
        <v>195</v>
      </c>
      <c r="B10049" s="165" t="s">
        <v>196</v>
      </c>
      <c r="C10049" s="166">
        <v>45769</v>
      </c>
      <c r="D10049">
        <v>899.9</v>
      </c>
    </row>
    <row r="10050" spans="1:4" x14ac:dyDescent="0.35">
      <c r="A10050" s="165" t="s">
        <v>195</v>
      </c>
      <c r="B10050" s="165" t="s">
        <v>196</v>
      </c>
      <c r="C10050" s="166">
        <v>45799</v>
      </c>
      <c r="D10050">
        <v>1083.8700000000001</v>
      </c>
    </row>
    <row r="10051" spans="1:4" x14ac:dyDescent="0.35">
      <c r="A10051" s="165" t="s">
        <v>195</v>
      </c>
      <c r="B10051" s="165" t="s">
        <v>196</v>
      </c>
      <c r="C10051" s="166">
        <v>45830</v>
      </c>
      <c r="D10051">
        <v>831.44</v>
      </c>
    </row>
    <row r="10052" spans="1:4" x14ac:dyDescent="0.35">
      <c r="A10052" s="165" t="s">
        <v>195</v>
      </c>
      <c r="B10052" s="165" t="s">
        <v>196</v>
      </c>
      <c r="C10052" s="166">
        <v>45860</v>
      </c>
      <c r="D10052">
        <v>1570.03</v>
      </c>
    </row>
    <row r="10053" spans="1:4" x14ac:dyDescent="0.35">
      <c r="A10053" s="165" t="s">
        <v>195</v>
      </c>
      <c r="B10053" s="165" t="s">
        <v>196</v>
      </c>
      <c r="C10053" s="166">
        <v>45891</v>
      </c>
      <c r="D10053">
        <v>1807.24</v>
      </c>
    </row>
    <row r="10054" spans="1:4" x14ac:dyDescent="0.35">
      <c r="A10054" s="165" t="s">
        <v>195</v>
      </c>
      <c r="B10054" s="165" t="s">
        <v>196</v>
      </c>
      <c r="C10054" s="166">
        <v>45922</v>
      </c>
      <c r="D10054">
        <v>1446.08</v>
      </c>
    </row>
    <row r="10055" spans="1:4" x14ac:dyDescent="0.35">
      <c r="A10055" s="165" t="s">
        <v>195</v>
      </c>
      <c r="B10055" s="165" t="s">
        <v>196</v>
      </c>
      <c r="C10055" s="166">
        <v>45952</v>
      </c>
      <c r="D10055">
        <v>1154.01</v>
      </c>
    </row>
    <row r="10056" spans="1:4" x14ac:dyDescent="0.35">
      <c r="A10056" s="165" t="s">
        <v>195</v>
      </c>
      <c r="B10056" s="165" t="s">
        <v>196</v>
      </c>
      <c r="C10056" s="166">
        <v>45983</v>
      </c>
      <c r="D10056">
        <v>1037.78</v>
      </c>
    </row>
    <row r="10057" spans="1:4" x14ac:dyDescent="0.35">
      <c r="A10057" s="165" t="s">
        <v>195</v>
      </c>
      <c r="B10057" s="165" t="s">
        <v>196</v>
      </c>
      <c r="C10057" s="166">
        <v>46013</v>
      </c>
      <c r="D10057">
        <v>999.61</v>
      </c>
    </row>
    <row r="10058" spans="1:4" x14ac:dyDescent="0.35">
      <c r="A10058" s="165" t="s">
        <v>195</v>
      </c>
      <c r="B10058" s="165" t="s">
        <v>196</v>
      </c>
      <c r="C10058" s="166">
        <v>45680</v>
      </c>
      <c r="D10058">
        <v>1284.18</v>
      </c>
    </row>
    <row r="10059" spans="1:4" x14ac:dyDescent="0.35">
      <c r="A10059" s="165" t="s">
        <v>195</v>
      </c>
      <c r="B10059" s="165" t="s">
        <v>196</v>
      </c>
      <c r="C10059" s="166">
        <v>45711</v>
      </c>
      <c r="D10059">
        <v>883.66</v>
      </c>
    </row>
    <row r="10060" spans="1:4" x14ac:dyDescent="0.35">
      <c r="A10060" s="165" t="s">
        <v>195</v>
      </c>
      <c r="B10060" s="165" t="s">
        <v>196</v>
      </c>
      <c r="C10060" s="166">
        <v>45739</v>
      </c>
      <c r="D10060">
        <v>1123.1600000000001</v>
      </c>
    </row>
    <row r="10061" spans="1:4" x14ac:dyDescent="0.35">
      <c r="A10061" s="165" t="s">
        <v>195</v>
      </c>
      <c r="B10061" s="165" t="s">
        <v>196</v>
      </c>
      <c r="C10061" s="166">
        <v>45770</v>
      </c>
      <c r="D10061">
        <v>942.17</v>
      </c>
    </row>
    <row r="10062" spans="1:4" x14ac:dyDescent="0.35">
      <c r="A10062" s="165" t="s">
        <v>195</v>
      </c>
      <c r="B10062" s="165" t="s">
        <v>196</v>
      </c>
      <c r="C10062" s="166">
        <v>45800</v>
      </c>
      <c r="D10062">
        <v>1093.98</v>
      </c>
    </row>
    <row r="10063" spans="1:4" x14ac:dyDescent="0.35">
      <c r="A10063" s="165" t="s">
        <v>195</v>
      </c>
      <c r="B10063" s="165" t="s">
        <v>196</v>
      </c>
      <c r="C10063" s="166">
        <v>45831</v>
      </c>
      <c r="D10063">
        <v>847.08</v>
      </c>
    </row>
    <row r="10064" spans="1:4" x14ac:dyDescent="0.35">
      <c r="A10064" s="165" t="s">
        <v>195</v>
      </c>
      <c r="B10064" s="165" t="s">
        <v>196</v>
      </c>
      <c r="C10064" s="166">
        <v>45861</v>
      </c>
      <c r="D10064">
        <v>951.41</v>
      </c>
    </row>
    <row r="10065" spans="1:4" x14ac:dyDescent="0.35">
      <c r="A10065" s="165" t="s">
        <v>195</v>
      </c>
      <c r="B10065" s="165" t="s">
        <v>196</v>
      </c>
      <c r="C10065" s="166">
        <v>45892</v>
      </c>
      <c r="D10065">
        <v>1164.9000000000001</v>
      </c>
    </row>
    <row r="10066" spans="1:4" x14ac:dyDescent="0.35">
      <c r="A10066" s="165" t="s">
        <v>195</v>
      </c>
      <c r="B10066" s="165" t="s">
        <v>196</v>
      </c>
      <c r="C10066" s="166">
        <v>45923</v>
      </c>
      <c r="D10066">
        <v>835.35</v>
      </c>
    </row>
    <row r="10067" spans="1:4" x14ac:dyDescent="0.35">
      <c r="A10067" s="165" t="s">
        <v>195</v>
      </c>
      <c r="B10067" s="165" t="s">
        <v>196</v>
      </c>
      <c r="C10067" s="166">
        <v>45953</v>
      </c>
      <c r="D10067">
        <v>837.56</v>
      </c>
    </row>
    <row r="10068" spans="1:4" x14ac:dyDescent="0.35">
      <c r="A10068" s="165" t="s">
        <v>195</v>
      </c>
      <c r="B10068" s="165" t="s">
        <v>196</v>
      </c>
      <c r="C10068" s="166">
        <v>45984</v>
      </c>
      <c r="D10068">
        <v>640.19000000000005</v>
      </c>
    </row>
    <row r="10069" spans="1:4" x14ac:dyDescent="0.35">
      <c r="A10069" s="165" t="s">
        <v>195</v>
      </c>
      <c r="B10069" s="165" t="s">
        <v>196</v>
      </c>
      <c r="C10069" s="166">
        <v>46014</v>
      </c>
      <c r="D10069">
        <v>580.26</v>
      </c>
    </row>
    <row r="10070" spans="1:4" x14ac:dyDescent="0.35">
      <c r="A10070" s="165" t="s">
        <v>195</v>
      </c>
      <c r="B10070" s="165" t="s">
        <v>196</v>
      </c>
      <c r="C10070" s="166">
        <v>45681</v>
      </c>
      <c r="D10070">
        <v>496.85</v>
      </c>
    </row>
    <row r="10071" spans="1:4" x14ac:dyDescent="0.35">
      <c r="A10071" s="165" t="s">
        <v>195</v>
      </c>
      <c r="B10071" s="165" t="s">
        <v>196</v>
      </c>
      <c r="C10071" s="166">
        <v>45712</v>
      </c>
      <c r="D10071">
        <v>486.07</v>
      </c>
    </row>
    <row r="10072" spans="1:4" x14ac:dyDescent="0.35">
      <c r="A10072" s="165" t="s">
        <v>195</v>
      </c>
      <c r="B10072" s="165" t="s">
        <v>196</v>
      </c>
      <c r="C10072" s="166">
        <v>45740</v>
      </c>
      <c r="D10072">
        <v>650.61</v>
      </c>
    </row>
    <row r="10073" spans="1:4" x14ac:dyDescent="0.35">
      <c r="A10073" s="165" t="s">
        <v>195</v>
      </c>
      <c r="B10073" s="165" t="s">
        <v>196</v>
      </c>
      <c r="C10073" s="166">
        <v>45771</v>
      </c>
      <c r="D10073">
        <v>642.01</v>
      </c>
    </row>
    <row r="10074" spans="1:4" x14ac:dyDescent="0.35">
      <c r="A10074" s="165" t="s">
        <v>195</v>
      </c>
      <c r="B10074" s="165" t="s">
        <v>196</v>
      </c>
      <c r="C10074" s="166">
        <v>45801</v>
      </c>
      <c r="D10074">
        <v>598.34</v>
      </c>
    </row>
    <row r="10075" spans="1:4" x14ac:dyDescent="0.35">
      <c r="A10075" s="165" t="s">
        <v>195</v>
      </c>
      <c r="B10075" s="165" t="s">
        <v>196</v>
      </c>
      <c r="C10075" s="166">
        <v>45832</v>
      </c>
      <c r="D10075">
        <v>695.5</v>
      </c>
    </row>
    <row r="10076" spans="1:4" x14ac:dyDescent="0.35">
      <c r="A10076" s="165" t="s">
        <v>195</v>
      </c>
      <c r="B10076" s="165" t="s">
        <v>196</v>
      </c>
      <c r="C10076" s="166">
        <v>45862</v>
      </c>
      <c r="D10076">
        <v>1427.61</v>
      </c>
    </row>
    <row r="10077" spans="1:4" x14ac:dyDescent="0.35">
      <c r="A10077" s="165" t="s">
        <v>195</v>
      </c>
      <c r="B10077" s="165" t="s">
        <v>196</v>
      </c>
      <c r="C10077" s="166">
        <v>45893</v>
      </c>
      <c r="D10077">
        <v>1507.84</v>
      </c>
    </row>
    <row r="10078" spans="1:4" x14ac:dyDescent="0.35">
      <c r="A10078" s="165" t="s">
        <v>195</v>
      </c>
      <c r="B10078" s="165" t="s">
        <v>196</v>
      </c>
      <c r="C10078" s="166">
        <v>45924</v>
      </c>
      <c r="D10078">
        <v>821.42</v>
      </c>
    </row>
    <row r="10079" spans="1:4" x14ac:dyDescent="0.35">
      <c r="A10079" s="165" t="s">
        <v>195</v>
      </c>
      <c r="B10079" s="165" t="s">
        <v>196</v>
      </c>
      <c r="C10079" s="166">
        <v>45954</v>
      </c>
      <c r="D10079">
        <v>951.35</v>
      </c>
    </row>
    <row r="10080" spans="1:4" x14ac:dyDescent="0.35">
      <c r="A10080" s="165" t="s">
        <v>195</v>
      </c>
      <c r="B10080" s="165" t="s">
        <v>196</v>
      </c>
      <c r="C10080" s="166">
        <v>45985</v>
      </c>
      <c r="D10080">
        <v>902.99</v>
      </c>
    </row>
    <row r="10081" spans="1:4" x14ac:dyDescent="0.35">
      <c r="A10081" s="165" t="s">
        <v>195</v>
      </c>
      <c r="B10081" s="165" t="s">
        <v>196</v>
      </c>
      <c r="C10081" s="166">
        <v>46015</v>
      </c>
      <c r="D10081">
        <v>600.56000000000006</v>
      </c>
    </row>
    <row r="10082" spans="1:4" x14ac:dyDescent="0.35">
      <c r="A10082" s="165" t="s">
        <v>195</v>
      </c>
      <c r="B10082" s="165" t="s">
        <v>196</v>
      </c>
      <c r="C10082" s="166">
        <v>45682</v>
      </c>
      <c r="D10082">
        <v>1019.8</v>
      </c>
    </row>
    <row r="10083" spans="1:4" x14ac:dyDescent="0.35">
      <c r="A10083" s="165" t="s">
        <v>195</v>
      </c>
      <c r="B10083" s="165" t="s">
        <v>196</v>
      </c>
      <c r="C10083" s="166">
        <v>45713</v>
      </c>
      <c r="D10083">
        <v>918.72</v>
      </c>
    </row>
    <row r="10084" spans="1:4" x14ac:dyDescent="0.35">
      <c r="A10084" s="165" t="s">
        <v>195</v>
      </c>
      <c r="B10084" s="165" t="s">
        <v>196</v>
      </c>
      <c r="C10084" s="166">
        <v>45741</v>
      </c>
      <c r="D10084">
        <v>1202.99</v>
      </c>
    </row>
    <row r="10085" spans="1:4" x14ac:dyDescent="0.35">
      <c r="A10085" s="165" t="s">
        <v>195</v>
      </c>
      <c r="B10085" s="165" t="s">
        <v>196</v>
      </c>
      <c r="C10085" s="166">
        <v>45772</v>
      </c>
      <c r="D10085">
        <v>906.59</v>
      </c>
    </row>
    <row r="10086" spans="1:4" x14ac:dyDescent="0.35">
      <c r="A10086" s="165" t="s">
        <v>195</v>
      </c>
      <c r="B10086" s="165" t="s">
        <v>196</v>
      </c>
      <c r="C10086" s="166">
        <v>45802</v>
      </c>
      <c r="D10086">
        <v>811.59436307387932</v>
      </c>
    </row>
    <row r="10087" spans="1:4" x14ac:dyDescent="0.35">
      <c r="A10087" s="165" t="s">
        <v>195</v>
      </c>
      <c r="B10087" s="165" t="s">
        <v>196</v>
      </c>
      <c r="C10087" s="166">
        <v>45833</v>
      </c>
      <c r="D10087">
        <v>1220.8918246605144</v>
      </c>
    </row>
    <row r="10088" spans="1:4" x14ac:dyDescent="0.35">
      <c r="A10088" s="165" t="s">
        <v>195</v>
      </c>
      <c r="B10088" s="165" t="s">
        <v>196</v>
      </c>
      <c r="C10088" s="166">
        <v>45863</v>
      </c>
      <c r="D10088">
        <v>1444.3337494376503</v>
      </c>
    </row>
    <row r="10089" spans="1:4" x14ac:dyDescent="0.35">
      <c r="A10089" s="165" t="s">
        <v>195</v>
      </c>
      <c r="B10089" s="165" t="s">
        <v>196</v>
      </c>
      <c r="C10089" s="166">
        <v>45894</v>
      </c>
      <c r="D10089">
        <v>1751.9940224119339</v>
      </c>
    </row>
    <row r="10090" spans="1:4" x14ac:dyDescent="0.35">
      <c r="A10090" s="165" t="s">
        <v>195</v>
      </c>
      <c r="B10090" s="165" t="s">
        <v>196</v>
      </c>
      <c r="C10090" s="166">
        <v>45925</v>
      </c>
      <c r="D10090">
        <v>1474.4776862325559</v>
      </c>
    </row>
    <row r="10091" spans="1:4" x14ac:dyDescent="0.35">
      <c r="A10091" s="165" t="s">
        <v>195</v>
      </c>
      <c r="B10091" s="165" t="s">
        <v>196</v>
      </c>
      <c r="C10091" s="166">
        <v>45955</v>
      </c>
      <c r="D10091">
        <v>1515.6007262884712</v>
      </c>
    </row>
    <row r="10092" spans="1:4" x14ac:dyDescent="0.35">
      <c r="A10092" s="165" t="s">
        <v>195</v>
      </c>
      <c r="B10092" s="165" t="s">
        <v>196</v>
      </c>
      <c r="C10092" s="166">
        <v>45986</v>
      </c>
      <c r="D10092">
        <v>1622.2244426707223</v>
      </c>
    </row>
    <row r="10093" spans="1:4" x14ac:dyDescent="0.35">
      <c r="A10093" s="165" t="s">
        <v>195</v>
      </c>
      <c r="B10093" s="165" t="s">
        <v>196</v>
      </c>
      <c r="C10093" s="166">
        <v>46016</v>
      </c>
      <c r="D10093">
        <v>1176.0671853176505</v>
      </c>
    </row>
    <row r="10094" spans="1:4" x14ac:dyDescent="0.35">
      <c r="A10094" s="165" t="s">
        <v>195</v>
      </c>
      <c r="B10094" s="165" t="s">
        <v>196</v>
      </c>
      <c r="C10094" s="166">
        <v>45683</v>
      </c>
      <c r="D10094">
        <v>1716.6499209593878</v>
      </c>
    </row>
    <row r="10095" spans="1:4" x14ac:dyDescent="0.35">
      <c r="A10095" s="165" t="s">
        <v>195</v>
      </c>
      <c r="B10095" s="165" t="s">
        <v>196</v>
      </c>
      <c r="C10095" s="166">
        <v>45714</v>
      </c>
      <c r="D10095">
        <v>1745.4157552354043</v>
      </c>
    </row>
    <row r="10096" spans="1:4" x14ac:dyDescent="0.35">
      <c r="A10096" s="165" t="s">
        <v>195</v>
      </c>
      <c r="B10096" s="165" t="s">
        <v>196</v>
      </c>
      <c r="C10096" s="166">
        <v>45742</v>
      </c>
      <c r="D10096">
        <v>1879.7975764013158</v>
      </c>
    </row>
    <row r="10097" spans="1:4" x14ac:dyDescent="0.35">
      <c r="A10097" s="165" t="s">
        <v>195</v>
      </c>
      <c r="B10097" s="165" t="s">
        <v>196</v>
      </c>
      <c r="C10097" s="166">
        <v>45773</v>
      </c>
      <c r="D10097">
        <v>2010.8780376261827</v>
      </c>
    </row>
    <row r="10098" spans="1:4" x14ac:dyDescent="0.35">
      <c r="A10098" s="165" t="s">
        <v>195</v>
      </c>
      <c r="B10098" s="165" t="s">
        <v>196</v>
      </c>
      <c r="C10098" s="166">
        <v>45803</v>
      </c>
      <c r="D10098">
        <v>1906.9481388973866</v>
      </c>
    </row>
    <row r="10099" spans="1:4" x14ac:dyDescent="0.35">
      <c r="A10099" s="165" t="s">
        <v>195</v>
      </c>
      <c r="B10099" s="165" t="s">
        <v>196</v>
      </c>
      <c r="C10099" s="166">
        <v>45834</v>
      </c>
      <c r="D10099">
        <v>1765.6435024013001</v>
      </c>
    </row>
    <row r="10100" spans="1:4" x14ac:dyDescent="0.35">
      <c r="A10100" s="165" t="s">
        <v>195</v>
      </c>
      <c r="B10100" s="165" t="s">
        <v>196</v>
      </c>
      <c r="C10100" s="166">
        <v>45864</v>
      </c>
      <c r="D10100">
        <v>2783.6560966964867</v>
      </c>
    </row>
    <row r="10101" spans="1:4" x14ac:dyDescent="0.35">
      <c r="A10101" s="165" t="s">
        <v>195</v>
      </c>
      <c r="B10101" s="165" t="s">
        <v>196</v>
      </c>
      <c r="C10101" s="166">
        <v>45895</v>
      </c>
      <c r="D10101">
        <v>3287.778907524978</v>
      </c>
    </row>
    <row r="10102" spans="1:4" x14ac:dyDescent="0.35">
      <c r="A10102" s="165" t="s">
        <v>195</v>
      </c>
      <c r="B10102" s="165" t="s">
        <v>196</v>
      </c>
      <c r="C10102" s="166">
        <v>45926</v>
      </c>
      <c r="D10102">
        <v>1787.7657795207958</v>
      </c>
    </row>
    <row r="10103" spans="1:4" x14ac:dyDescent="0.35">
      <c r="A10103" s="165" t="s">
        <v>195</v>
      </c>
      <c r="B10103" s="165" t="s">
        <v>196</v>
      </c>
      <c r="C10103" s="166">
        <v>45956</v>
      </c>
      <c r="D10103">
        <v>2265.5427783203277</v>
      </c>
    </row>
    <row r="10104" spans="1:4" x14ac:dyDescent="0.35">
      <c r="A10104" s="165" t="s">
        <v>195</v>
      </c>
      <c r="B10104" s="165" t="s">
        <v>196</v>
      </c>
      <c r="C10104" s="166">
        <v>45987</v>
      </c>
      <c r="D10104">
        <v>2439.544895457022</v>
      </c>
    </row>
    <row r="10105" spans="1:4" x14ac:dyDescent="0.35">
      <c r="A10105" s="165" t="s">
        <v>195</v>
      </c>
      <c r="B10105" s="165" t="s">
        <v>196</v>
      </c>
      <c r="C10105" s="166">
        <v>46017</v>
      </c>
      <c r="D10105">
        <v>1747.741361985652</v>
      </c>
    </row>
    <row r="10106" spans="1:4" x14ac:dyDescent="0.35">
      <c r="A10106" s="165" t="s">
        <v>195</v>
      </c>
      <c r="B10106" s="165" t="s">
        <v>196</v>
      </c>
      <c r="C10106" s="166">
        <v>45684</v>
      </c>
      <c r="D10106">
        <v>2419.3558895036535</v>
      </c>
    </row>
    <row r="10107" spans="1:4" x14ac:dyDescent="0.35">
      <c r="A10107" s="165" t="s">
        <v>195</v>
      </c>
      <c r="B10107" s="165" t="s">
        <v>196</v>
      </c>
      <c r="C10107" s="166">
        <v>45715</v>
      </c>
      <c r="D10107">
        <v>2455.33044365553</v>
      </c>
    </row>
    <row r="10108" spans="1:4" x14ac:dyDescent="0.35">
      <c r="A10108" s="165" t="s">
        <v>195</v>
      </c>
      <c r="B10108" s="165" t="s">
        <v>196</v>
      </c>
      <c r="C10108" s="166">
        <v>45743</v>
      </c>
      <c r="D10108">
        <v>2597.4351384213987</v>
      </c>
    </row>
    <row r="10109" spans="1:4" x14ac:dyDescent="0.35">
      <c r="A10109" s="165" t="s">
        <v>195</v>
      </c>
      <c r="B10109" s="165" t="s">
        <v>196</v>
      </c>
      <c r="C10109" s="166">
        <v>45774</v>
      </c>
      <c r="D10109">
        <v>2775.3439964161666</v>
      </c>
    </row>
    <row r="10110" spans="1:4" x14ac:dyDescent="0.35">
      <c r="A10110" s="165" t="s">
        <v>195</v>
      </c>
      <c r="B10110" s="165" t="s">
        <v>196</v>
      </c>
      <c r="C10110" s="166">
        <v>45804</v>
      </c>
      <c r="D10110">
        <v>2261.0331485902357</v>
      </c>
    </row>
    <row r="10111" spans="1:4" x14ac:dyDescent="0.35">
      <c r="A10111" s="165" t="s">
        <v>195</v>
      </c>
      <c r="B10111" s="165" t="s">
        <v>196</v>
      </c>
      <c r="C10111" s="166">
        <v>45835</v>
      </c>
      <c r="D10111">
        <v>2056.4690631166523</v>
      </c>
    </row>
    <row r="10112" spans="1:4" x14ac:dyDescent="0.35">
      <c r="A10112" s="165" t="s">
        <v>195</v>
      </c>
      <c r="B10112" s="165" t="s">
        <v>196</v>
      </c>
      <c r="C10112" s="166">
        <v>45865</v>
      </c>
      <c r="D10112">
        <v>3247.9971059247077</v>
      </c>
    </row>
    <row r="10113" spans="1:4" x14ac:dyDescent="0.35">
      <c r="A10113" s="165" t="s">
        <v>195</v>
      </c>
      <c r="B10113" s="165" t="s">
        <v>196</v>
      </c>
      <c r="C10113" s="166">
        <v>45896</v>
      </c>
      <c r="D10113">
        <v>3832.2161853920875</v>
      </c>
    </row>
    <row r="10114" spans="1:4" x14ac:dyDescent="0.35">
      <c r="A10114" s="165" t="s">
        <v>195</v>
      </c>
      <c r="B10114" s="165" t="s">
        <v>196</v>
      </c>
      <c r="C10114" s="166">
        <v>45927</v>
      </c>
      <c r="D10114">
        <v>2188.4961161265878</v>
      </c>
    </row>
    <row r="10115" spans="1:4" x14ac:dyDescent="0.35">
      <c r="A10115" s="165" t="s">
        <v>195</v>
      </c>
      <c r="B10115" s="165" t="s">
        <v>196</v>
      </c>
      <c r="C10115" s="166">
        <v>45957</v>
      </c>
      <c r="D10115">
        <v>2632.9905119719074</v>
      </c>
    </row>
    <row r="10116" spans="1:4" x14ac:dyDescent="0.35">
      <c r="A10116" s="165" t="s">
        <v>195</v>
      </c>
      <c r="B10116" s="165" t="s">
        <v>196</v>
      </c>
      <c r="C10116" s="166">
        <v>45988</v>
      </c>
      <c r="D10116">
        <v>2833.3283271066944</v>
      </c>
    </row>
    <row r="10117" spans="1:4" x14ac:dyDescent="0.35">
      <c r="A10117" s="165" t="s">
        <v>195</v>
      </c>
      <c r="B10117" s="165" t="s">
        <v>196</v>
      </c>
      <c r="C10117" s="166">
        <v>46018</v>
      </c>
      <c r="D10117">
        <v>2083.5708937960831</v>
      </c>
    </row>
    <row r="10118" spans="1:4" x14ac:dyDescent="0.35">
      <c r="A10118" s="165" t="s">
        <v>197</v>
      </c>
      <c r="B10118" s="165" t="s">
        <v>198</v>
      </c>
      <c r="C10118" s="166">
        <v>45983</v>
      </c>
      <c r="D10118">
        <v>27.49</v>
      </c>
    </row>
    <row r="10119" spans="1:4" x14ac:dyDescent="0.35">
      <c r="A10119" s="165" t="s">
        <v>197</v>
      </c>
      <c r="B10119" s="165" t="s">
        <v>198</v>
      </c>
      <c r="C10119" s="166">
        <v>46013</v>
      </c>
      <c r="D10119">
        <v>23.6</v>
      </c>
    </row>
    <row r="10120" spans="1:4" x14ac:dyDescent="0.35">
      <c r="A10120" s="165" t="s">
        <v>197</v>
      </c>
      <c r="B10120" s="165" t="s">
        <v>198</v>
      </c>
      <c r="C10120" s="166">
        <v>45680</v>
      </c>
      <c r="D10120">
        <v>3.82</v>
      </c>
    </row>
    <row r="10121" spans="1:4" x14ac:dyDescent="0.35">
      <c r="A10121" s="165" t="s">
        <v>197</v>
      </c>
      <c r="B10121" s="165" t="s">
        <v>198</v>
      </c>
      <c r="C10121" s="166">
        <v>45711</v>
      </c>
      <c r="D10121">
        <v>0</v>
      </c>
    </row>
    <row r="10122" spans="1:4" x14ac:dyDescent="0.35">
      <c r="A10122" s="165" t="s">
        <v>197</v>
      </c>
      <c r="B10122" s="165" t="s">
        <v>198</v>
      </c>
      <c r="C10122" s="166">
        <v>45739</v>
      </c>
      <c r="D10122">
        <v>1.51</v>
      </c>
    </row>
    <row r="10123" spans="1:4" x14ac:dyDescent="0.35">
      <c r="A10123" s="165" t="s">
        <v>197</v>
      </c>
      <c r="B10123" s="165" t="s">
        <v>198</v>
      </c>
      <c r="C10123" s="166">
        <v>45770</v>
      </c>
      <c r="D10123">
        <v>32.410000000000004</v>
      </c>
    </row>
    <row r="10124" spans="1:4" x14ac:dyDescent="0.35">
      <c r="A10124" s="165" t="s">
        <v>197</v>
      </c>
      <c r="B10124" s="165" t="s">
        <v>198</v>
      </c>
      <c r="C10124" s="166">
        <v>45800</v>
      </c>
      <c r="D10124">
        <v>21.87</v>
      </c>
    </row>
    <row r="10125" spans="1:4" x14ac:dyDescent="0.35">
      <c r="A10125" s="165" t="s">
        <v>197</v>
      </c>
      <c r="B10125" s="165" t="s">
        <v>198</v>
      </c>
      <c r="C10125" s="166">
        <v>45831</v>
      </c>
      <c r="D10125">
        <v>25.46</v>
      </c>
    </row>
    <row r="10126" spans="1:4" x14ac:dyDescent="0.35">
      <c r="A10126" s="165" t="s">
        <v>197</v>
      </c>
      <c r="B10126" s="165" t="s">
        <v>198</v>
      </c>
      <c r="C10126" s="166">
        <v>45861</v>
      </c>
      <c r="D10126">
        <v>51.79</v>
      </c>
    </row>
    <row r="10127" spans="1:4" x14ac:dyDescent="0.35">
      <c r="A10127" s="165" t="s">
        <v>197</v>
      </c>
      <c r="B10127" s="165" t="s">
        <v>198</v>
      </c>
      <c r="C10127" s="166">
        <v>45892</v>
      </c>
      <c r="D10127">
        <v>-5.92</v>
      </c>
    </row>
    <row r="10128" spans="1:4" x14ac:dyDescent="0.35">
      <c r="A10128" s="165" t="s">
        <v>197</v>
      </c>
      <c r="B10128" s="165" t="s">
        <v>198</v>
      </c>
      <c r="C10128" s="166">
        <v>45923</v>
      </c>
      <c r="D10128">
        <v>35.19</v>
      </c>
    </row>
    <row r="10129" spans="1:4" x14ac:dyDescent="0.35">
      <c r="A10129" s="165" t="s">
        <v>197</v>
      </c>
      <c r="B10129" s="165" t="s">
        <v>198</v>
      </c>
      <c r="C10129" s="166">
        <v>45953</v>
      </c>
      <c r="D10129">
        <v>45.69</v>
      </c>
    </row>
    <row r="10130" spans="1:4" x14ac:dyDescent="0.35">
      <c r="A10130" s="165" t="s">
        <v>197</v>
      </c>
      <c r="B10130" s="165" t="s">
        <v>198</v>
      </c>
      <c r="C10130" s="166">
        <v>45984</v>
      </c>
      <c r="D10130">
        <v>26.04</v>
      </c>
    </row>
    <row r="10131" spans="1:4" x14ac:dyDescent="0.35">
      <c r="A10131" s="165" t="s">
        <v>197</v>
      </c>
      <c r="B10131" s="165" t="s">
        <v>198</v>
      </c>
      <c r="C10131" s="166">
        <v>46014</v>
      </c>
      <c r="D10131">
        <v>19.690000000000001</v>
      </c>
    </row>
    <row r="10132" spans="1:4" x14ac:dyDescent="0.35">
      <c r="A10132" s="165" t="s">
        <v>197</v>
      </c>
      <c r="B10132" s="165" t="s">
        <v>198</v>
      </c>
      <c r="C10132" s="166">
        <v>45681</v>
      </c>
      <c r="D10132">
        <v>47.35</v>
      </c>
    </row>
    <row r="10133" spans="1:4" x14ac:dyDescent="0.35">
      <c r="A10133" s="165" t="s">
        <v>197</v>
      </c>
      <c r="B10133" s="165" t="s">
        <v>198</v>
      </c>
      <c r="C10133" s="166">
        <v>45712</v>
      </c>
      <c r="D10133">
        <v>27.26</v>
      </c>
    </row>
    <row r="10134" spans="1:4" x14ac:dyDescent="0.35">
      <c r="A10134" s="165" t="s">
        <v>197</v>
      </c>
      <c r="B10134" s="165" t="s">
        <v>198</v>
      </c>
      <c r="C10134" s="166">
        <v>45740</v>
      </c>
      <c r="D10134">
        <v>33.19</v>
      </c>
    </row>
    <row r="10135" spans="1:4" x14ac:dyDescent="0.35">
      <c r="A10135" s="165" t="s">
        <v>197</v>
      </c>
      <c r="B10135" s="165" t="s">
        <v>198</v>
      </c>
      <c r="C10135" s="166">
        <v>45771</v>
      </c>
      <c r="D10135">
        <v>57.81</v>
      </c>
    </row>
    <row r="10136" spans="1:4" x14ac:dyDescent="0.35">
      <c r="A10136" s="165" t="s">
        <v>197</v>
      </c>
      <c r="B10136" s="165" t="s">
        <v>198</v>
      </c>
      <c r="C10136" s="166">
        <v>45801</v>
      </c>
      <c r="D10136">
        <v>64.52</v>
      </c>
    </row>
    <row r="10137" spans="1:4" x14ac:dyDescent="0.35">
      <c r="A10137" s="165" t="s">
        <v>197</v>
      </c>
      <c r="B10137" s="165" t="s">
        <v>198</v>
      </c>
      <c r="C10137" s="166">
        <v>45832</v>
      </c>
      <c r="D10137">
        <v>36.08</v>
      </c>
    </row>
    <row r="10138" spans="1:4" x14ac:dyDescent="0.35">
      <c r="A10138" s="165" t="s">
        <v>197</v>
      </c>
      <c r="B10138" s="165" t="s">
        <v>198</v>
      </c>
      <c r="C10138" s="166">
        <v>45862</v>
      </c>
      <c r="D10138">
        <v>99.18</v>
      </c>
    </row>
    <row r="10139" spans="1:4" x14ac:dyDescent="0.35">
      <c r="A10139" s="165" t="s">
        <v>197</v>
      </c>
      <c r="B10139" s="165" t="s">
        <v>198</v>
      </c>
      <c r="C10139" s="166">
        <v>45893</v>
      </c>
      <c r="D10139">
        <v>106.6</v>
      </c>
    </row>
    <row r="10140" spans="1:4" x14ac:dyDescent="0.35">
      <c r="A10140" s="165" t="s">
        <v>197</v>
      </c>
      <c r="B10140" s="165" t="s">
        <v>198</v>
      </c>
      <c r="C10140" s="166">
        <v>45924</v>
      </c>
      <c r="D10140">
        <v>60.07</v>
      </c>
    </row>
    <row r="10141" spans="1:4" x14ac:dyDescent="0.35">
      <c r="A10141" s="165" t="s">
        <v>197</v>
      </c>
      <c r="B10141" s="165" t="s">
        <v>198</v>
      </c>
      <c r="C10141" s="166">
        <v>45954</v>
      </c>
      <c r="D10141">
        <v>15.04</v>
      </c>
    </row>
    <row r="10142" spans="1:4" x14ac:dyDescent="0.35">
      <c r="A10142" s="165" t="s">
        <v>197</v>
      </c>
      <c r="B10142" s="165" t="s">
        <v>198</v>
      </c>
      <c r="C10142" s="166">
        <v>45985</v>
      </c>
      <c r="D10142">
        <v>20.100000000000001</v>
      </c>
    </row>
    <row r="10143" spans="1:4" x14ac:dyDescent="0.35">
      <c r="A10143" s="165" t="s">
        <v>197</v>
      </c>
      <c r="B10143" s="165" t="s">
        <v>198</v>
      </c>
      <c r="C10143" s="166">
        <v>46015</v>
      </c>
      <c r="D10143">
        <v>44.49</v>
      </c>
    </row>
    <row r="10144" spans="1:4" x14ac:dyDescent="0.35">
      <c r="A10144" s="165" t="s">
        <v>197</v>
      </c>
      <c r="B10144" s="165" t="s">
        <v>198</v>
      </c>
      <c r="C10144" s="166">
        <v>45682</v>
      </c>
      <c r="D10144">
        <v>30.89</v>
      </c>
    </row>
    <row r="10145" spans="1:4" x14ac:dyDescent="0.35">
      <c r="A10145" s="165" t="s">
        <v>197</v>
      </c>
      <c r="B10145" s="165" t="s">
        <v>198</v>
      </c>
      <c r="C10145" s="166">
        <v>45713</v>
      </c>
      <c r="D10145">
        <v>7.77</v>
      </c>
    </row>
    <row r="10146" spans="1:4" x14ac:dyDescent="0.35">
      <c r="A10146" s="165" t="s">
        <v>197</v>
      </c>
      <c r="B10146" s="165" t="s">
        <v>198</v>
      </c>
      <c r="C10146" s="166">
        <v>45741</v>
      </c>
      <c r="D10146">
        <v>66.42</v>
      </c>
    </row>
    <row r="10147" spans="1:4" x14ac:dyDescent="0.35">
      <c r="A10147" s="165" t="s">
        <v>197</v>
      </c>
      <c r="B10147" s="165" t="s">
        <v>198</v>
      </c>
      <c r="C10147" s="166">
        <v>45772</v>
      </c>
      <c r="D10147">
        <v>64.78</v>
      </c>
    </row>
    <row r="10148" spans="1:4" x14ac:dyDescent="0.35">
      <c r="A10148" s="165" t="s">
        <v>197</v>
      </c>
      <c r="B10148" s="165" t="s">
        <v>198</v>
      </c>
      <c r="C10148" s="166">
        <v>45802</v>
      </c>
      <c r="D10148">
        <v>69.399013465423565</v>
      </c>
    </row>
    <row r="10149" spans="1:4" x14ac:dyDescent="0.35">
      <c r="A10149" s="165" t="s">
        <v>197</v>
      </c>
      <c r="B10149" s="165" t="s">
        <v>198</v>
      </c>
      <c r="C10149" s="166">
        <v>45833</v>
      </c>
      <c r="D10149">
        <v>100.80861543143806</v>
      </c>
    </row>
    <row r="10150" spans="1:4" x14ac:dyDescent="0.35">
      <c r="A10150" s="165" t="s">
        <v>197</v>
      </c>
      <c r="B10150" s="165" t="s">
        <v>198</v>
      </c>
      <c r="C10150" s="166">
        <v>45863</v>
      </c>
      <c r="D10150">
        <v>125.2180050854036</v>
      </c>
    </row>
    <row r="10151" spans="1:4" x14ac:dyDescent="0.35">
      <c r="A10151" s="165" t="s">
        <v>197</v>
      </c>
      <c r="B10151" s="165" t="s">
        <v>198</v>
      </c>
      <c r="C10151" s="166">
        <v>45894</v>
      </c>
      <c r="D10151">
        <v>151.27521516112853</v>
      </c>
    </row>
    <row r="10152" spans="1:4" x14ac:dyDescent="0.35">
      <c r="A10152" s="165" t="s">
        <v>197</v>
      </c>
      <c r="B10152" s="165" t="s">
        <v>198</v>
      </c>
      <c r="C10152" s="166">
        <v>45925</v>
      </c>
      <c r="D10152">
        <v>146.67224152340799</v>
      </c>
    </row>
    <row r="10153" spans="1:4" x14ac:dyDescent="0.35">
      <c r="A10153" s="165" t="s">
        <v>197</v>
      </c>
      <c r="B10153" s="165" t="s">
        <v>198</v>
      </c>
      <c r="C10153" s="166">
        <v>45955</v>
      </c>
      <c r="D10153">
        <v>157.03820276501568</v>
      </c>
    </row>
    <row r="10154" spans="1:4" x14ac:dyDescent="0.35">
      <c r="A10154" s="165" t="s">
        <v>197</v>
      </c>
      <c r="B10154" s="165" t="s">
        <v>198</v>
      </c>
      <c r="C10154" s="166">
        <v>45986</v>
      </c>
      <c r="D10154">
        <v>183.55103958529804</v>
      </c>
    </row>
    <row r="10155" spans="1:4" x14ac:dyDescent="0.35">
      <c r="A10155" s="165" t="s">
        <v>197</v>
      </c>
      <c r="B10155" s="165" t="s">
        <v>198</v>
      </c>
      <c r="C10155" s="166">
        <v>46016</v>
      </c>
      <c r="D10155">
        <v>88.33926838185053</v>
      </c>
    </row>
    <row r="10156" spans="1:4" x14ac:dyDescent="0.35">
      <c r="A10156" s="165" t="s">
        <v>197</v>
      </c>
      <c r="B10156" s="165" t="s">
        <v>198</v>
      </c>
      <c r="C10156" s="166">
        <v>45683</v>
      </c>
      <c r="D10156">
        <v>126.77364974860679</v>
      </c>
    </row>
    <row r="10157" spans="1:4" x14ac:dyDescent="0.35">
      <c r="A10157" s="165" t="s">
        <v>197</v>
      </c>
      <c r="B10157" s="165" t="s">
        <v>198</v>
      </c>
      <c r="C10157" s="166">
        <v>45714</v>
      </c>
      <c r="D10157">
        <v>121.51273695199819</v>
      </c>
    </row>
    <row r="10158" spans="1:4" x14ac:dyDescent="0.35">
      <c r="A10158" s="165" t="s">
        <v>197</v>
      </c>
      <c r="B10158" s="165" t="s">
        <v>198</v>
      </c>
      <c r="C10158" s="166">
        <v>45742</v>
      </c>
      <c r="D10158">
        <v>157.2278434185979</v>
      </c>
    </row>
    <row r="10159" spans="1:4" x14ac:dyDescent="0.35">
      <c r="A10159" s="165" t="s">
        <v>197</v>
      </c>
      <c r="B10159" s="165" t="s">
        <v>198</v>
      </c>
      <c r="C10159" s="166">
        <v>45773</v>
      </c>
      <c r="D10159">
        <v>113.08944023149441</v>
      </c>
    </row>
    <row r="10160" spans="1:4" x14ac:dyDescent="0.35">
      <c r="A10160" s="165" t="s">
        <v>197</v>
      </c>
      <c r="B10160" s="165" t="s">
        <v>198</v>
      </c>
      <c r="C10160" s="166">
        <v>45803</v>
      </c>
      <c r="D10160">
        <v>162.18689072640711</v>
      </c>
    </row>
    <row r="10161" spans="1:4" x14ac:dyDescent="0.35">
      <c r="A10161" s="165" t="s">
        <v>197</v>
      </c>
      <c r="B10161" s="165" t="s">
        <v>198</v>
      </c>
      <c r="C10161" s="166">
        <v>45834</v>
      </c>
      <c r="D10161">
        <v>191.0408446593872</v>
      </c>
    </row>
    <row r="10162" spans="1:4" x14ac:dyDescent="0.35">
      <c r="A10162" s="165" t="s">
        <v>197</v>
      </c>
      <c r="B10162" s="165" t="s">
        <v>198</v>
      </c>
      <c r="C10162" s="166">
        <v>45864</v>
      </c>
      <c r="D10162">
        <v>185.7772006581622</v>
      </c>
    </row>
    <row r="10163" spans="1:4" x14ac:dyDescent="0.35">
      <c r="A10163" s="165" t="s">
        <v>197</v>
      </c>
      <c r="B10163" s="165" t="s">
        <v>198</v>
      </c>
      <c r="C10163" s="166">
        <v>45895</v>
      </c>
      <c r="D10163">
        <v>191.3292883186725</v>
      </c>
    </row>
    <row r="10164" spans="1:4" x14ac:dyDescent="0.35">
      <c r="A10164" s="165" t="s">
        <v>197</v>
      </c>
      <c r="B10164" s="165" t="s">
        <v>198</v>
      </c>
      <c r="C10164" s="166">
        <v>45926</v>
      </c>
      <c r="D10164">
        <v>206.01665549439647</v>
      </c>
    </row>
    <row r="10165" spans="1:4" x14ac:dyDescent="0.35">
      <c r="A10165" s="165" t="s">
        <v>197</v>
      </c>
      <c r="B10165" s="165" t="s">
        <v>198</v>
      </c>
      <c r="C10165" s="166">
        <v>45956</v>
      </c>
      <c r="D10165">
        <v>194.265843182379</v>
      </c>
    </row>
    <row r="10166" spans="1:4" x14ac:dyDescent="0.35">
      <c r="A10166" s="165" t="s">
        <v>197</v>
      </c>
      <c r="B10166" s="165" t="s">
        <v>198</v>
      </c>
      <c r="C10166" s="166">
        <v>45987</v>
      </c>
      <c r="D10166">
        <v>185.34067259143626</v>
      </c>
    </row>
    <row r="10167" spans="1:4" x14ac:dyDescent="0.35">
      <c r="A10167" s="165" t="s">
        <v>197</v>
      </c>
      <c r="B10167" s="165" t="s">
        <v>198</v>
      </c>
      <c r="C10167" s="166">
        <v>46017</v>
      </c>
      <c r="D10167">
        <v>157.5356709736715</v>
      </c>
    </row>
    <row r="10168" spans="1:4" x14ac:dyDescent="0.35">
      <c r="A10168" s="165" t="s">
        <v>197</v>
      </c>
      <c r="B10168" s="165" t="s">
        <v>198</v>
      </c>
      <c r="C10168" s="166">
        <v>45684</v>
      </c>
      <c r="D10168">
        <v>149.33466899063538</v>
      </c>
    </row>
    <row r="10169" spans="1:4" x14ac:dyDescent="0.35">
      <c r="A10169" s="165" t="s">
        <v>197</v>
      </c>
      <c r="B10169" s="165" t="s">
        <v>198</v>
      </c>
      <c r="C10169" s="166">
        <v>45715</v>
      </c>
      <c r="D10169">
        <v>143.65588585325463</v>
      </c>
    </row>
    <row r="10170" spans="1:4" x14ac:dyDescent="0.35">
      <c r="A10170" s="165" t="s">
        <v>197</v>
      </c>
      <c r="B10170" s="165" t="s">
        <v>198</v>
      </c>
      <c r="C10170" s="166">
        <v>45743</v>
      </c>
      <c r="D10170">
        <v>223.80911265308899</v>
      </c>
    </row>
    <row r="10171" spans="1:4" x14ac:dyDescent="0.35">
      <c r="A10171" s="165" t="s">
        <v>197</v>
      </c>
      <c r="B10171" s="165" t="s">
        <v>198</v>
      </c>
      <c r="C10171" s="166">
        <v>45774</v>
      </c>
      <c r="D10171">
        <v>167.88179653377205</v>
      </c>
    </row>
    <row r="10172" spans="1:4" x14ac:dyDescent="0.35">
      <c r="A10172" s="165" t="s">
        <v>197</v>
      </c>
      <c r="B10172" s="165" t="s">
        <v>198</v>
      </c>
      <c r="C10172" s="166">
        <v>45804</v>
      </c>
      <c r="D10172">
        <v>160.59816874174575</v>
      </c>
    </row>
    <row r="10173" spans="1:4" x14ac:dyDescent="0.35">
      <c r="A10173" s="165" t="s">
        <v>197</v>
      </c>
      <c r="B10173" s="165" t="s">
        <v>198</v>
      </c>
      <c r="C10173" s="166">
        <v>45835</v>
      </c>
      <c r="D10173">
        <v>238.75773166281553</v>
      </c>
    </row>
    <row r="10174" spans="1:4" x14ac:dyDescent="0.35">
      <c r="A10174" s="165" t="s">
        <v>197</v>
      </c>
      <c r="B10174" s="165" t="s">
        <v>198</v>
      </c>
      <c r="C10174" s="166">
        <v>45865</v>
      </c>
      <c r="D10174">
        <v>221.44506956588913</v>
      </c>
    </row>
    <row r="10175" spans="1:4" x14ac:dyDescent="0.35">
      <c r="A10175" s="165" t="s">
        <v>197</v>
      </c>
      <c r="B10175" s="165" t="s">
        <v>198</v>
      </c>
      <c r="C10175" s="166">
        <v>45896</v>
      </c>
      <c r="D10175">
        <v>228.62610203193577</v>
      </c>
    </row>
    <row r="10176" spans="1:4" x14ac:dyDescent="0.35">
      <c r="A10176" s="165" t="s">
        <v>197</v>
      </c>
      <c r="B10176" s="165" t="s">
        <v>198</v>
      </c>
      <c r="C10176" s="166">
        <v>45927</v>
      </c>
      <c r="D10176">
        <v>137.12424424572552</v>
      </c>
    </row>
    <row r="10177" spans="1:4" x14ac:dyDescent="0.35">
      <c r="A10177" s="165" t="s">
        <v>197</v>
      </c>
      <c r="B10177" s="165" t="s">
        <v>198</v>
      </c>
      <c r="C10177" s="166">
        <v>45957</v>
      </c>
      <c r="D10177">
        <v>232.91076674421845</v>
      </c>
    </row>
    <row r="10178" spans="1:4" x14ac:dyDescent="0.35">
      <c r="A10178" s="165" t="s">
        <v>197</v>
      </c>
      <c r="B10178" s="165" t="s">
        <v>198</v>
      </c>
      <c r="C10178" s="166">
        <v>45988</v>
      </c>
      <c r="D10178">
        <v>222.28325673956536</v>
      </c>
    </row>
    <row r="10179" spans="1:4" x14ac:dyDescent="0.35">
      <c r="A10179" s="165" t="s">
        <v>197</v>
      </c>
      <c r="B10179" s="165" t="s">
        <v>198</v>
      </c>
      <c r="C10179" s="166">
        <v>46018</v>
      </c>
      <c r="D10179">
        <v>131.35593631856636</v>
      </c>
    </row>
    <row r="10180" spans="1:4" x14ac:dyDescent="0.35">
      <c r="A10180" s="165" t="s">
        <v>199</v>
      </c>
      <c r="B10180" s="165" t="s">
        <v>200</v>
      </c>
      <c r="C10180" s="166">
        <v>45676</v>
      </c>
      <c r="D10180">
        <v>2747.25</v>
      </c>
    </row>
    <row r="10181" spans="1:4" x14ac:dyDescent="0.35">
      <c r="A10181" s="165" t="s">
        <v>199</v>
      </c>
      <c r="B10181" s="165" t="s">
        <v>200</v>
      </c>
      <c r="C10181" s="166">
        <v>45707</v>
      </c>
      <c r="D10181">
        <v>2405.89</v>
      </c>
    </row>
    <row r="10182" spans="1:4" x14ac:dyDescent="0.35">
      <c r="A10182" s="165" t="s">
        <v>199</v>
      </c>
      <c r="B10182" s="165" t="s">
        <v>200</v>
      </c>
      <c r="C10182" s="166">
        <v>45735</v>
      </c>
      <c r="D10182">
        <v>3522.7</v>
      </c>
    </row>
    <row r="10183" spans="1:4" x14ac:dyDescent="0.35">
      <c r="A10183" s="165" t="s">
        <v>199</v>
      </c>
      <c r="B10183" s="165" t="s">
        <v>200</v>
      </c>
      <c r="C10183" s="166">
        <v>45766</v>
      </c>
      <c r="D10183">
        <v>3277.81</v>
      </c>
    </row>
    <row r="10184" spans="1:4" x14ac:dyDescent="0.35">
      <c r="A10184" s="165" t="s">
        <v>199</v>
      </c>
      <c r="B10184" s="165" t="s">
        <v>200</v>
      </c>
      <c r="C10184" s="166">
        <v>45796</v>
      </c>
      <c r="D10184">
        <v>2885.46</v>
      </c>
    </row>
    <row r="10185" spans="1:4" x14ac:dyDescent="0.35">
      <c r="A10185" s="165" t="s">
        <v>199</v>
      </c>
      <c r="B10185" s="165" t="s">
        <v>200</v>
      </c>
      <c r="C10185" s="166">
        <v>45827</v>
      </c>
      <c r="D10185">
        <v>2504.2600000000002</v>
      </c>
    </row>
    <row r="10186" spans="1:4" x14ac:dyDescent="0.35">
      <c r="A10186" s="165" t="s">
        <v>199</v>
      </c>
      <c r="B10186" s="165" t="s">
        <v>200</v>
      </c>
      <c r="C10186" s="166">
        <v>45857</v>
      </c>
      <c r="D10186">
        <v>3266.8</v>
      </c>
    </row>
    <row r="10187" spans="1:4" x14ac:dyDescent="0.35">
      <c r="A10187" s="165" t="s">
        <v>199</v>
      </c>
      <c r="B10187" s="165" t="s">
        <v>200</v>
      </c>
      <c r="C10187" s="166">
        <v>45888</v>
      </c>
      <c r="D10187">
        <v>6765.11</v>
      </c>
    </row>
    <row r="10188" spans="1:4" x14ac:dyDescent="0.35">
      <c r="A10188" s="165" t="s">
        <v>199</v>
      </c>
      <c r="B10188" s="165" t="s">
        <v>200</v>
      </c>
      <c r="C10188" s="166">
        <v>45919</v>
      </c>
      <c r="D10188">
        <v>-952.04</v>
      </c>
    </row>
    <row r="10189" spans="1:4" x14ac:dyDescent="0.35">
      <c r="A10189" s="165" t="s">
        <v>199</v>
      </c>
      <c r="B10189" s="165" t="s">
        <v>200</v>
      </c>
      <c r="C10189" s="166">
        <v>45949</v>
      </c>
      <c r="D10189">
        <v>2399.36</v>
      </c>
    </row>
    <row r="10190" spans="1:4" x14ac:dyDescent="0.35">
      <c r="A10190" s="165" t="s">
        <v>199</v>
      </c>
      <c r="B10190" s="165" t="s">
        <v>200</v>
      </c>
      <c r="C10190" s="166">
        <v>45980</v>
      </c>
      <c r="D10190">
        <v>2508.29</v>
      </c>
    </row>
    <row r="10191" spans="1:4" x14ac:dyDescent="0.35">
      <c r="A10191" s="165" t="s">
        <v>199</v>
      </c>
      <c r="B10191" s="165" t="s">
        <v>200</v>
      </c>
      <c r="C10191" s="166">
        <v>46010</v>
      </c>
      <c r="D10191">
        <v>2248.15</v>
      </c>
    </row>
    <row r="10192" spans="1:4" x14ac:dyDescent="0.35">
      <c r="A10192" s="165" t="s">
        <v>199</v>
      </c>
      <c r="B10192" s="165" t="s">
        <v>200</v>
      </c>
      <c r="C10192" s="166">
        <v>45677</v>
      </c>
      <c r="D10192">
        <v>2704</v>
      </c>
    </row>
    <row r="10193" spans="1:4" x14ac:dyDescent="0.35">
      <c r="A10193" s="165" t="s">
        <v>199</v>
      </c>
      <c r="B10193" s="165" t="s">
        <v>200</v>
      </c>
      <c r="C10193" s="166">
        <v>45708</v>
      </c>
      <c r="D10193">
        <v>3127.13</v>
      </c>
    </row>
    <row r="10194" spans="1:4" x14ac:dyDescent="0.35">
      <c r="A10194" s="165" t="s">
        <v>199</v>
      </c>
      <c r="B10194" s="165" t="s">
        <v>200</v>
      </c>
      <c r="C10194" s="166">
        <v>45736</v>
      </c>
      <c r="D10194">
        <v>1742.0999999999995</v>
      </c>
    </row>
    <row r="10195" spans="1:4" x14ac:dyDescent="0.35">
      <c r="A10195" s="165" t="s">
        <v>199</v>
      </c>
      <c r="B10195" s="165" t="s">
        <v>200</v>
      </c>
      <c r="C10195" s="166">
        <v>45767</v>
      </c>
      <c r="D10195">
        <v>-10.229999999999563</v>
      </c>
    </row>
    <row r="10196" spans="1:4" x14ac:dyDescent="0.35">
      <c r="A10196" s="165" t="s">
        <v>199</v>
      </c>
      <c r="B10196" s="165" t="s">
        <v>200</v>
      </c>
      <c r="C10196" s="166">
        <v>45797</v>
      </c>
      <c r="D10196">
        <v>0</v>
      </c>
    </row>
    <row r="10197" spans="1:4" x14ac:dyDescent="0.35">
      <c r="A10197" s="165" t="s">
        <v>199</v>
      </c>
      <c r="B10197" s="165" t="s">
        <v>200</v>
      </c>
      <c r="C10197" s="166">
        <v>45828</v>
      </c>
      <c r="D10197">
        <v>-3.9099999999998545</v>
      </c>
    </row>
    <row r="10198" spans="1:4" x14ac:dyDescent="0.35">
      <c r="A10198" s="165" t="s">
        <v>199</v>
      </c>
      <c r="B10198" s="165" t="s">
        <v>200</v>
      </c>
      <c r="C10198" s="166">
        <v>45858</v>
      </c>
      <c r="D10198">
        <v>153.09999999999945</v>
      </c>
    </row>
    <row r="10199" spans="1:4" x14ac:dyDescent="0.35">
      <c r="A10199" s="165" t="s">
        <v>199</v>
      </c>
      <c r="B10199" s="165" t="s">
        <v>200</v>
      </c>
      <c r="C10199" s="166">
        <v>45889</v>
      </c>
      <c r="D10199">
        <v>1606.63</v>
      </c>
    </row>
    <row r="10200" spans="1:4" x14ac:dyDescent="0.35">
      <c r="A10200" s="165" t="s">
        <v>199</v>
      </c>
      <c r="B10200" s="165" t="s">
        <v>200</v>
      </c>
      <c r="C10200" s="166">
        <v>45920</v>
      </c>
      <c r="D10200">
        <v>73.25</v>
      </c>
    </row>
    <row r="10201" spans="1:4" x14ac:dyDescent="0.35">
      <c r="A10201" s="165" t="s">
        <v>199</v>
      </c>
      <c r="B10201" s="165" t="s">
        <v>200</v>
      </c>
      <c r="C10201" s="166">
        <v>45950</v>
      </c>
      <c r="D10201">
        <v>1475.66</v>
      </c>
    </row>
    <row r="10202" spans="1:4" x14ac:dyDescent="0.35">
      <c r="A10202" s="165" t="s">
        <v>199</v>
      </c>
      <c r="B10202" s="165" t="s">
        <v>200</v>
      </c>
      <c r="C10202" s="166">
        <v>45981</v>
      </c>
      <c r="D10202">
        <v>100.06</v>
      </c>
    </row>
    <row r="10203" spans="1:4" x14ac:dyDescent="0.35">
      <c r="A10203" s="165" t="s">
        <v>199</v>
      </c>
      <c r="B10203" s="165" t="s">
        <v>200</v>
      </c>
      <c r="C10203" s="166">
        <v>46011</v>
      </c>
      <c r="D10203">
        <v>856.75</v>
      </c>
    </row>
    <row r="10204" spans="1:4" x14ac:dyDescent="0.35">
      <c r="A10204" s="165" t="s">
        <v>199</v>
      </c>
      <c r="B10204" s="165" t="s">
        <v>200</v>
      </c>
      <c r="C10204" s="166">
        <v>45678</v>
      </c>
      <c r="D10204">
        <v>412.91</v>
      </c>
    </row>
    <row r="10205" spans="1:4" x14ac:dyDescent="0.35">
      <c r="A10205" s="165" t="s">
        <v>199</v>
      </c>
      <c r="B10205" s="165" t="s">
        <v>200</v>
      </c>
      <c r="C10205" s="166">
        <v>45709</v>
      </c>
      <c r="D10205">
        <v>1431.26</v>
      </c>
    </row>
    <row r="10206" spans="1:4" x14ac:dyDescent="0.35">
      <c r="A10206" s="165" t="s">
        <v>199</v>
      </c>
      <c r="B10206" s="165" t="s">
        <v>200</v>
      </c>
      <c r="C10206" s="166">
        <v>45737</v>
      </c>
      <c r="D10206">
        <v>1262.51</v>
      </c>
    </row>
    <row r="10207" spans="1:4" x14ac:dyDescent="0.35">
      <c r="A10207" s="165" t="s">
        <v>199</v>
      </c>
      <c r="B10207" s="165" t="s">
        <v>200</v>
      </c>
      <c r="C10207" s="166">
        <v>45768</v>
      </c>
      <c r="D10207">
        <v>-440.92</v>
      </c>
    </row>
    <row r="10208" spans="1:4" x14ac:dyDescent="0.35">
      <c r="A10208" s="165" t="s">
        <v>199</v>
      </c>
      <c r="B10208" s="165" t="s">
        <v>200</v>
      </c>
      <c r="C10208" s="166">
        <v>45798</v>
      </c>
      <c r="D10208">
        <v>812.48</v>
      </c>
    </row>
    <row r="10209" spans="1:4" x14ac:dyDescent="0.35">
      <c r="A10209" s="165" t="s">
        <v>199</v>
      </c>
      <c r="B10209" s="165" t="s">
        <v>200</v>
      </c>
      <c r="C10209" s="166">
        <v>45829</v>
      </c>
      <c r="D10209">
        <v>1408.98</v>
      </c>
    </row>
    <row r="10210" spans="1:4" x14ac:dyDescent="0.35">
      <c r="A10210" s="165" t="s">
        <v>199</v>
      </c>
      <c r="B10210" s="165" t="s">
        <v>200</v>
      </c>
      <c r="C10210" s="166">
        <v>45859</v>
      </c>
      <c r="D10210">
        <v>3052.39</v>
      </c>
    </row>
    <row r="10211" spans="1:4" x14ac:dyDescent="0.35">
      <c r="A10211" s="165" t="s">
        <v>199</v>
      </c>
      <c r="B10211" s="165" t="s">
        <v>200</v>
      </c>
      <c r="C10211" s="166">
        <v>45890</v>
      </c>
      <c r="D10211">
        <v>2956.96</v>
      </c>
    </row>
    <row r="10212" spans="1:4" x14ac:dyDescent="0.35">
      <c r="A10212" s="165" t="s">
        <v>199</v>
      </c>
      <c r="B10212" s="165" t="s">
        <v>200</v>
      </c>
      <c r="C10212" s="166">
        <v>45921</v>
      </c>
      <c r="D10212">
        <v>2088.16</v>
      </c>
    </row>
    <row r="10213" spans="1:4" x14ac:dyDescent="0.35">
      <c r="A10213" s="165" t="s">
        <v>199</v>
      </c>
      <c r="B10213" s="165" t="s">
        <v>200</v>
      </c>
      <c r="C10213" s="166">
        <v>45951</v>
      </c>
      <c r="D10213">
        <v>-798.69</v>
      </c>
    </row>
    <row r="10214" spans="1:4" x14ac:dyDescent="0.35">
      <c r="A10214" s="165" t="s">
        <v>199</v>
      </c>
      <c r="B10214" s="165" t="s">
        <v>200</v>
      </c>
      <c r="C10214" s="166">
        <v>45991</v>
      </c>
      <c r="D10214">
        <v>1913.01</v>
      </c>
    </row>
    <row r="10215" spans="1:4" x14ac:dyDescent="0.35">
      <c r="A10215" s="165" t="s">
        <v>199</v>
      </c>
      <c r="B10215" s="165" t="s">
        <v>200</v>
      </c>
      <c r="C10215" s="166">
        <v>46022</v>
      </c>
      <c r="D10215">
        <v>1559.55</v>
      </c>
    </row>
    <row r="10216" spans="1:4" x14ac:dyDescent="0.35">
      <c r="A10216" s="165" t="s">
        <v>199</v>
      </c>
      <c r="B10216" s="165" t="s">
        <v>200</v>
      </c>
      <c r="C10216" s="166">
        <v>45679</v>
      </c>
      <c r="D10216">
        <v>1312.62</v>
      </c>
    </row>
    <row r="10217" spans="1:4" x14ac:dyDescent="0.35">
      <c r="A10217" s="165" t="s">
        <v>199</v>
      </c>
      <c r="B10217" s="165" t="s">
        <v>200</v>
      </c>
      <c r="C10217" s="166">
        <v>45710</v>
      </c>
      <c r="D10217">
        <v>1448.97</v>
      </c>
    </row>
    <row r="10218" spans="1:4" x14ac:dyDescent="0.35">
      <c r="A10218" s="165" t="s">
        <v>199</v>
      </c>
      <c r="B10218" s="165" t="s">
        <v>200</v>
      </c>
      <c r="C10218" s="166">
        <v>45738</v>
      </c>
      <c r="D10218">
        <v>1669.59</v>
      </c>
    </row>
    <row r="10219" spans="1:4" x14ac:dyDescent="0.35">
      <c r="A10219" s="165" t="s">
        <v>199</v>
      </c>
      <c r="B10219" s="165" t="s">
        <v>200</v>
      </c>
      <c r="C10219" s="166">
        <v>45769</v>
      </c>
      <c r="D10219">
        <v>1486.58</v>
      </c>
    </row>
    <row r="10220" spans="1:4" x14ac:dyDescent="0.35">
      <c r="A10220" s="165" t="s">
        <v>199</v>
      </c>
      <c r="B10220" s="165" t="s">
        <v>200</v>
      </c>
      <c r="C10220" s="166">
        <v>45799</v>
      </c>
      <c r="D10220">
        <v>1613.37</v>
      </c>
    </row>
    <row r="10221" spans="1:4" x14ac:dyDescent="0.35">
      <c r="A10221" s="165" t="s">
        <v>199</v>
      </c>
      <c r="B10221" s="165" t="s">
        <v>200</v>
      </c>
      <c r="C10221" s="166">
        <v>45830</v>
      </c>
      <c r="D10221">
        <v>1742.11</v>
      </c>
    </row>
    <row r="10222" spans="1:4" x14ac:dyDescent="0.35">
      <c r="A10222" s="165" t="s">
        <v>199</v>
      </c>
      <c r="B10222" s="165" t="s">
        <v>200</v>
      </c>
      <c r="C10222" s="166">
        <v>45860</v>
      </c>
      <c r="D10222">
        <v>1990.2</v>
      </c>
    </row>
    <row r="10223" spans="1:4" x14ac:dyDescent="0.35">
      <c r="A10223" s="165" t="s">
        <v>199</v>
      </c>
      <c r="B10223" s="165" t="s">
        <v>200</v>
      </c>
      <c r="C10223" s="166">
        <v>45891</v>
      </c>
      <c r="D10223">
        <v>2280.14</v>
      </c>
    </row>
    <row r="10224" spans="1:4" x14ac:dyDescent="0.35">
      <c r="A10224" s="165" t="s">
        <v>199</v>
      </c>
      <c r="B10224" s="165" t="s">
        <v>200</v>
      </c>
      <c r="C10224" s="166">
        <v>45922</v>
      </c>
      <c r="D10224">
        <v>1932.35</v>
      </c>
    </row>
    <row r="10225" spans="1:4" x14ac:dyDescent="0.35">
      <c r="A10225" s="165" t="s">
        <v>199</v>
      </c>
      <c r="B10225" s="165" t="s">
        <v>200</v>
      </c>
      <c r="C10225" s="166">
        <v>45952</v>
      </c>
      <c r="D10225">
        <v>1953.91</v>
      </c>
    </row>
    <row r="10226" spans="1:4" x14ac:dyDescent="0.35">
      <c r="A10226" s="165" t="s">
        <v>199</v>
      </c>
      <c r="B10226" s="165" t="s">
        <v>200</v>
      </c>
      <c r="C10226" s="166">
        <v>45983</v>
      </c>
      <c r="D10226">
        <v>1972.18</v>
      </c>
    </row>
    <row r="10227" spans="1:4" x14ac:dyDescent="0.35">
      <c r="A10227" s="165" t="s">
        <v>199</v>
      </c>
      <c r="B10227" s="165" t="s">
        <v>200</v>
      </c>
      <c r="C10227" s="166">
        <v>46013</v>
      </c>
      <c r="D10227">
        <v>1793.64</v>
      </c>
    </row>
    <row r="10228" spans="1:4" x14ac:dyDescent="0.35">
      <c r="A10228" s="165" t="s">
        <v>199</v>
      </c>
      <c r="B10228" s="165" t="s">
        <v>200</v>
      </c>
      <c r="C10228" s="166">
        <v>45680</v>
      </c>
      <c r="D10228">
        <v>2264.34</v>
      </c>
    </row>
    <row r="10229" spans="1:4" x14ac:dyDescent="0.35">
      <c r="A10229" s="165" t="s">
        <v>199</v>
      </c>
      <c r="B10229" s="165" t="s">
        <v>200</v>
      </c>
      <c r="C10229" s="166">
        <v>45711</v>
      </c>
      <c r="D10229">
        <v>1661.16</v>
      </c>
    </row>
    <row r="10230" spans="1:4" x14ac:dyDescent="0.35">
      <c r="A10230" s="165" t="s">
        <v>199</v>
      </c>
      <c r="B10230" s="165" t="s">
        <v>200</v>
      </c>
      <c r="C10230" s="166">
        <v>45739</v>
      </c>
      <c r="D10230">
        <v>2230.4700000000003</v>
      </c>
    </row>
    <row r="10231" spans="1:4" x14ac:dyDescent="0.35">
      <c r="A10231" s="165" t="s">
        <v>199</v>
      </c>
      <c r="B10231" s="165" t="s">
        <v>200</v>
      </c>
      <c r="C10231" s="166">
        <v>45770</v>
      </c>
      <c r="D10231">
        <v>2025.72</v>
      </c>
    </row>
    <row r="10232" spans="1:4" x14ac:dyDescent="0.35">
      <c r="A10232" s="165" t="s">
        <v>199</v>
      </c>
      <c r="B10232" s="165" t="s">
        <v>200</v>
      </c>
      <c r="C10232" s="166">
        <v>45800</v>
      </c>
      <c r="D10232">
        <v>3203.75</v>
      </c>
    </row>
    <row r="10233" spans="1:4" x14ac:dyDescent="0.35">
      <c r="A10233" s="165" t="s">
        <v>199</v>
      </c>
      <c r="B10233" s="165" t="s">
        <v>200</v>
      </c>
      <c r="C10233" s="166">
        <v>45831</v>
      </c>
      <c r="D10233">
        <v>3377.23</v>
      </c>
    </row>
    <row r="10234" spans="1:4" x14ac:dyDescent="0.35">
      <c r="A10234" s="165" t="s">
        <v>199</v>
      </c>
      <c r="B10234" s="165" t="s">
        <v>200</v>
      </c>
      <c r="C10234" s="166">
        <v>45861</v>
      </c>
      <c r="D10234">
        <v>3869.18</v>
      </c>
    </row>
    <row r="10235" spans="1:4" x14ac:dyDescent="0.35">
      <c r="A10235" s="165" t="s">
        <v>199</v>
      </c>
      <c r="B10235" s="165" t="s">
        <v>200</v>
      </c>
      <c r="C10235" s="166">
        <v>45892</v>
      </c>
      <c r="D10235">
        <v>4936.67</v>
      </c>
    </row>
    <row r="10236" spans="1:4" x14ac:dyDescent="0.35">
      <c r="A10236" s="165" t="s">
        <v>199</v>
      </c>
      <c r="B10236" s="165" t="s">
        <v>200</v>
      </c>
      <c r="C10236" s="166">
        <v>45923</v>
      </c>
      <c r="D10236">
        <v>3329.89</v>
      </c>
    </row>
    <row r="10237" spans="1:4" x14ac:dyDescent="0.35">
      <c r="A10237" s="165" t="s">
        <v>199</v>
      </c>
      <c r="B10237" s="165" t="s">
        <v>200</v>
      </c>
      <c r="C10237" s="166">
        <v>45953</v>
      </c>
      <c r="D10237">
        <v>3372.68</v>
      </c>
    </row>
    <row r="10238" spans="1:4" x14ac:dyDescent="0.35">
      <c r="A10238" s="165" t="s">
        <v>199</v>
      </c>
      <c r="B10238" s="165" t="s">
        <v>200</v>
      </c>
      <c r="C10238" s="166">
        <v>45984</v>
      </c>
      <c r="D10238">
        <v>3653.2</v>
      </c>
    </row>
    <row r="10239" spans="1:4" x14ac:dyDescent="0.35">
      <c r="A10239" s="165" t="s">
        <v>199</v>
      </c>
      <c r="B10239" s="165" t="s">
        <v>200</v>
      </c>
      <c r="C10239" s="166">
        <v>46014</v>
      </c>
      <c r="D10239">
        <v>3753.78</v>
      </c>
    </row>
    <row r="10240" spans="1:4" x14ac:dyDescent="0.35">
      <c r="A10240" s="165" t="s">
        <v>199</v>
      </c>
      <c r="B10240" s="165" t="s">
        <v>200</v>
      </c>
      <c r="C10240" s="166">
        <v>45681</v>
      </c>
      <c r="D10240">
        <v>3569.83</v>
      </c>
    </row>
    <row r="10241" spans="1:4" x14ac:dyDescent="0.35">
      <c r="A10241" s="165" t="s">
        <v>199</v>
      </c>
      <c r="B10241" s="165" t="s">
        <v>200</v>
      </c>
      <c r="C10241" s="166">
        <v>45712</v>
      </c>
      <c r="D10241">
        <v>3549.72</v>
      </c>
    </row>
    <row r="10242" spans="1:4" x14ac:dyDescent="0.35">
      <c r="A10242" s="165" t="s">
        <v>199</v>
      </c>
      <c r="B10242" s="165" t="s">
        <v>200</v>
      </c>
      <c r="C10242" s="166">
        <v>45740</v>
      </c>
      <c r="D10242">
        <v>4210.34</v>
      </c>
    </row>
    <row r="10243" spans="1:4" x14ac:dyDescent="0.35">
      <c r="A10243" s="165" t="s">
        <v>199</v>
      </c>
      <c r="B10243" s="165" t="s">
        <v>200</v>
      </c>
      <c r="C10243" s="166">
        <v>45771</v>
      </c>
      <c r="D10243">
        <v>4040.74</v>
      </c>
    </row>
    <row r="10244" spans="1:4" x14ac:dyDescent="0.35">
      <c r="A10244" s="165" t="s">
        <v>199</v>
      </c>
      <c r="B10244" s="165" t="s">
        <v>200</v>
      </c>
      <c r="C10244" s="166">
        <v>45801</v>
      </c>
      <c r="D10244">
        <v>3384.42</v>
      </c>
    </row>
    <row r="10245" spans="1:4" x14ac:dyDescent="0.35">
      <c r="A10245" s="165" t="s">
        <v>199</v>
      </c>
      <c r="B10245" s="165" t="s">
        <v>200</v>
      </c>
      <c r="C10245" s="166">
        <v>45832</v>
      </c>
      <c r="D10245">
        <v>3058.83</v>
      </c>
    </row>
    <row r="10246" spans="1:4" x14ac:dyDescent="0.35">
      <c r="A10246" s="165" t="s">
        <v>199</v>
      </c>
      <c r="B10246" s="165" t="s">
        <v>200</v>
      </c>
      <c r="C10246" s="166">
        <v>45862</v>
      </c>
      <c r="D10246">
        <v>4512.3</v>
      </c>
    </row>
    <row r="10247" spans="1:4" x14ac:dyDescent="0.35">
      <c r="A10247" s="165" t="s">
        <v>199</v>
      </c>
      <c r="B10247" s="165" t="s">
        <v>200</v>
      </c>
      <c r="C10247" s="166">
        <v>45893</v>
      </c>
      <c r="D10247">
        <v>5076.54</v>
      </c>
    </row>
    <row r="10248" spans="1:4" x14ac:dyDescent="0.35">
      <c r="A10248" s="165" t="s">
        <v>199</v>
      </c>
      <c r="B10248" s="165" t="s">
        <v>200</v>
      </c>
      <c r="C10248" s="166">
        <v>45924</v>
      </c>
      <c r="D10248">
        <v>3208.57</v>
      </c>
    </row>
    <row r="10249" spans="1:4" x14ac:dyDescent="0.35">
      <c r="A10249" s="165" t="s">
        <v>199</v>
      </c>
      <c r="B10249" s="165" t="s">
        <v>200</v>
      </c>
      <c r="C10249" s="166">
        <v>45954</v>
      </c>
      <c r="D10249">
        <v>3955.75</v>
      </c>
    </row>
    <row r="10250" spans="1:4" x14ac:dyDescent="0.35">
      <c r="A10250" s="165" t="s">
        <v>199</v>
      </c>
      <c r="B10250" s="165" t="s">
        <v>200</v>
      </c>
      <c r="C10250" s="166">
        <v>45985</v>
      </c>
      <c r="D10250">
        <v>4037.53</v>
      </c>
    </row>
    <row r="10251" spans="1:4" x14ac:dyDescent="0.35">
      <c r="A10251" s="165" t="s">
        <v>199</v>
      </c>
      <c r="B10251" s="165" t="s">
        <v>200</v>
      </c>
      <c r="C10251" s="166">
        <v>46015</v>
      </c>
      <c r="D10251">
        <v>3371.1</v>
      </c>
    </row>
    <row r="10252" spans="1:4" x14ac:dyDescent="0.35">
      <c r="A10252" s="165" t="s">
        <v>199</v>
      </c>
      <c r="B10252" s="165" t="s">
        <v>200</v>
      </c>
      <c r="C10252" s="166">
        <v>45682</v>
      </c>
      <c r="D10252">
        <v>3979.01</v>
      </c>
    </row>
    <row r="10253" spans="1:4" x14ac:dyDescent="0.35">
      <c r="A10253" s="165" t="s">
        <v>199</v>
      </c>
      <c r="B10253" s="165" t="s">
        <v>200</v>
      </c>
      <c r="C10253" s="166">
        <v>45713</v>
      </c>
      <c r="D10253">
        <v>4092.6</v>
      </c>
    </row>
    <row r="10254" spans="1:4" x14ac:dyDescent="0.35">
      <c r="A10254" s="165" t="s">
        <v>199</v>
      </c>
      <c r="B10254" s="165" t="s">
        <v>200</v>
      </c>
      <c r="C10254" s="166">
        <v>45741</v>
      </c>
      <c r="D10254">
        <v>4798.1900000000005</v>
      </c>
    </row>
    <row r="10255" spans="1:4" x14ac:dyDescent="0.35">
      <c r="A10255" s="165" t="s">
        <v>199</v>
      </c>
      <c r="B10255" s="165" t="s">
        <v>200</v>
      </c>
      <c r="C10255" s="166">
        <v>45772</v>
      </c>
      <c r="D10255">
        <v>4257.24</v>
      </c>
    </row>
    <row r="10256" spans="1:4" x14ac:dyDescent="0.35">
      <c r="A10256" s="165" t="s">
        <v>199</v>
      </c>
      <c r="B10256" s="165" t="s">
        <v>200</v>
      </c>
      <c r="C10256" s="166">
        <v>45802</v>
      </c>
      <c r="D10256">
        <v>4026.6562330705301</v>
      </c>
    </row>
    <row r="10257" spans="1:4" x14ac:dyDescent="0.35">
      <c r="A10257" s="165" t="s">
        <v>199</v>
      </c>
      <c r="B10257" s="165" t="s">
        <v>200</v>
      </c>
      <c r="C10257" s="166">
        <v>45833</v>
      </c>
      <c r="D10257">
        <v>3943.0311647020285</v>
      </c>
    </row>
    <row r="10258" spans="1:4" x14ac:dyDescent="0.35">
      <c r="A10258" s="165" t="s">
        <v>199</v>
      </c>
      <c r="B10258" s="165" t="s">
        <v>200</v>
      </c>
      <c r="C10258" s="166">
        <v>45863</v>
      </c>
      <c r="D10258">
        <v>4665.5436092122509</v>
      </c>
    </row>
    <row r="10259" spans="1:4" x14ac:dyDescent="0.35">
      <c r="A10259" s="165" t="s">
        <v>199</v>
      </c>
      <c r="B10259" s="165" t="s">
        <v>200</v>
      </c>
      <c r="C10259" s="166">
        <v>45894</v>
      </c>
      <c r="D10259">
        <v>5661.6705654959915</v>
      </c>
    </row>
    <row r="10260" spans="1:4" x14ac:dyDescent="0.35">
      <c r="A10260" s="165" t="s">
        <v>199</v>
      </c>
      <c r="B10260" s="165" t="s">
        <v>200</v>
      </c>
      <c r="C10260" s="166">
        <v>45925</v>
      </c>
      <c r="D10260">
        <v>3575.7836865237437</v>
      </c>
    </row>
    <row r="10261" spans="1:4" x14ac:dyDescent="0.35">
      <c r="A10261" s="165" t="s">
        <v>199</v>
      </c>
      <c r="B10261" s="165" t="s">
        <v>200</v>
      </c>
      <c r="C10261" s="166">
        <v>45955</v>
      </c>
      <c r="D10261">
        <v>3674.356949206529</v>
      </c>
    </row>
    <row r="10262" spans="1:4" x14ac:dyDescent="0.35">
      <c r="A10262" s="165" t="s">
        <v>199</v>
      </c>
      <c r="B10262" s="165" t="s">
        <v>200</v>
      </c>
      <c r="C10262" s="166">
        <v>45986</v>
      </c>
      <c r="D10262">
        <v>3932.5373614134924</v>
      </c>
    </row>
    <row r="10263" spans="1:4" x14ac:dyDescent="0.35">
      <c r="A10263" s="165" t="s">
        <v>199</v>
      </c>
      <c r="B10263" s="165" t="s">
        <v>200</v>
      </c>
      <c r="C10263" s="166">
        <v>46016</v>
      </c>
      <c r="D10263">
        <v>2850.8526150489206</v>
      </c>
    </row>
    <row r="10264" spans="1:4" x14ac:dyDescent="0.35">
      <c r="A10264" s="165" t="s">
        <v>199</v>
      </c>
      <c r="B10264" s="165" t="s">
        <v>200</v>
      </c>
      <c r="C10264" s="166">
        <v>45683</v>
      </c>
      <c r="D10264">
        <v>4150.8353875011026</v>
      </c>
    </row>
    <row r="10265" spans="1:4" x14ac:dyDescent="0.35">
      <c r="A10265" s="165" t="s">
        <v>199</v>
      </c>
      <c r="B10265" s="165" t="s">
        <v>200</v>
      </c>
      <c r="C10265" s="166">
        <v>45714</v>
      </c>
      <c r="D10265">
        <v>4231.8410417680434</v>
      </c>
    </row>
    <row r="10266" spans="1:4" x14ac:dyDescent="0.35">
      <c r="A10266" s="165" t="s">
        <v>199</v>
      </c>
      <c r="B10266" s="165" t="s">
        <v>200</v>
      </c>
      <c r="C10266" s="166">
        <v>45742</v>
      </c>
      <c r="D10266">
        <v>4624.0047227765835</v>
      </c>
    </row>
    <row r="10267" spans="1:4" x14ac:dyDescent="0.35">
      <c r="A10267" s="165" t="s">
        <v>199</v>
      </c>
      <c r="B10267" s="165" t="s">
        <v>200</v>
      </c>
      <c r="C10267" s="166">
        <v>45773</v>
      </c>
      <c r="D10267">
        <v>4935.9085034821992</v>
      </c>
    </row>
    <row r="10268" spans="1:4" x14ac:dyDescent="0.35">
      <c r="A10268" s="165" t="s">
        <v>199</v>
      </c>
      <c r="B10268" s="165" t="s">
        <v>200</v>
      </c>
      <c r="C10268" s="166">
        <v>45803</v>
      </c>
      <c r="D10268">
        <v>3914.790409712632</v>
      </c>
    </row>
    <row r="10269" spans="1:4" x14ac:dyDescent="0.35">
      <c r="A10269" s="165" t="s">
        <v>199</v>
      </c>
      <c r="B10269" s="165" t="s">
        <v>200</v>
      </c>
      <c r="C10269" s="166">
        <v>45834</v>
      </c>
      <c r="D10269">
        <v>3749.52006969486</v>
      </c>
    </row>
    <row r="10270" spans="1:4" x14ac:dyDescent="0.35">
      <c r="A10270" s="165" t="s">
        <v>199</v>
      </c>
      <c r="B10270" s="165" t="s">
        <v>200</v>
      </c>
      <c r="C10270" s="166">
        <v>45864</v>
      </c>
      <c r="D10270">
        <v>5611.4228402982062</v>
      </c>
    </row>
    <row r="10271" spans="1:4" x14ac:dyDescent="0.35">
      <c r="A10271" s="165" t="s">
        <v>199</v>
      </c>
      <c r="B10271" s="165" t="s">
        <v>200</v>
      </c>
      <c r="C10271" s="166">
        <v>45895</v>
      </c>
      <c r="D10271">
        <v>6544.5974740039037</v>
      </c>
    </row>
    <row r="10272" spans="1:4" x14ac:dyDescent="0.35">
      <c r="A10272" s="165" t="s">
        <v>199</v>
      </c>
      <c r="B10272" s="165" t="s">
        <v>200</v>
      </c>
      <c r="C10272" s="166">
        <v>45926</v>
      </c>
      <c r="D10272">
        <v>3495.854884966458</v>
      </c>
    </row>
    <row r="10273" spans="1:4" x14ac:dyDescent="0.35">
      <c r="A10273" s="165" t="s">
        <v>199</v>
      </c>
      <c r="B10273" s="165" t="s">
        <v>200</v>
      </c>
      <c r="C10273" s="166">
        <v>45956</v>
      </c>
      <c r="D10273">
        <v>4415.8400681970797</v>
      </c>
    </row>
    <row r="10274" spans="1:4" x14ac:dyDescent="0.35">
      <c r="A10274" s="165" t="s">
        <v>199</v>
      </c>
      <c r="B10274" s="165" t="s">
        <v>200</v>
      </c>
      <c r="C10274" s="166">
        <v>45987</v>
      </c>
      <c r="D10274">
        <v>4702.4475223684349</v>
      </c>
    </row>
    <row r="10275" spans="1:4" x14ac:dyDescent="0.35">
      <c r="A10275" s="165" t="s">
        <v>199</v>
      </c>
      <c r="B10275" s="165" t="s">
        <v>200</v>
      </c>
      <c r="C10275" s="166">
        <v>46017</v>
      </c>
      <c r="D10275">
        <v>3288.7123821239425</v>
      </c>
    </row>
    <row r="10276" spans="1:4" x14ac:dyDescent="0.35">
      <c r="A10276" s="165" t="s">
        <v>199</v>
      </c>
      <c r="B10276" s="165" t="s">
        <v>200</v>
      </c>
      <c r="C10276" s="166">
        <v>45684</v>
      </c>
      <c r="D10276">
        <v>4577.8980784723226</v>
      </c>
    </row>
    <row r="10277" spans="1:4" x14ac:dyDescent="0.35">
      <c r="A10277" s="165" t="s">
        <v>199</v>
      </c>
      <c r="B10277" s="165" t="s">
        <v>200</v>
      </c>
      <c r="C10277" s="166">
        <v>45715</v>
      </c>
      <c r="D10277">
        <v>4665.7908121690061</v>
      </c>
    </row>
    <row r="10278" spans="1:4" x14ac:dyDescent="0.35">
      <c r="A10278" s="165" t="s">
        <v>199</v>
      </c>
      <c r="B10278" s="165" t="s">
        <v>200</v>
      </c>
      <c r="C10278" s="166">
        <v>45743</v>
      </c>
      <c r="D10278">
        <v>5051.185729966508</v>
      </c>
    </row>
    <row r="10279" spans="1:4" x14ac:dyDescent="0.35">
      <c r="A10279" s="165" t="s">
        <v>199</v>
      </c>
      <c r="B10279" s="165" t="s">
        <v>200</v>
      </c>
      <c r="C10279" s="166">
        <v>45774</v>
      </c>
      <c r="D10279">
        <v>5379.1398014710048</v>
      </c>
    </row>
    <row r="10280" spans="1:4" x14ac:dyDescent="0.35">
      <c r="A10280" s="165" t="s">
        <v>199</v>
      </c>
      <c r="B10280" s="165" t="s">
        <v>200</v>
      </c>
      <c r="C10280" s="166">
        <v>45804</v>
      </c>
      <c r="D10280">
        <v>4609.3502317829825</v>
      </c>
    </row>
    <row r="10281" spans="1:4" x14ac:dyDescent="0.35">
      <c r="A10281" s="165" t="s">
        <v>199</v>
      </c>
      <c r="B10281" s="165" t="s">
        <v>200</v>
      </c>
      <c r="C10281" s="166">
        <v>45835</v>
      </c>
      <c r="D10281">
        <v>4326.0426150142048</v>
      </c>
    </row>
    <row r="10282" spans="1:4" x14ac:dyDescent="0.35">
      <c r="A10282" s="165" t="s">
        <v>199</v>
      </c>
      <c r="B10282" s="165" t="s">
        <v>200</v>
      </c>
      <c r="C10282" s="166">
        <v>45865</v>
      </c>
      <c r="D10282">
        <v>6523.5141715216323</v>
      </c>
    </row>
    <row r="10283" spans="1:4" x14ac:dyDescent="0.35">
      <c r="A10283" s="165" t="s">
        <v>199</v>
      </c>
      <c r="B10283" s="165" t="s">
        <v>200</v>
      </c>
      <c r="C10283" s="166">
        <v>45896</v>
      </c>
      <c r="D10283">
        <v>7612.159769095656</v>
      </c>
    </row>
    <row r="10284" spans="1:4" x14ac:dyDescent="0.35">
      <c r="A10284" s="165" t="s">
        <v>199</v>
      </c>
      <c r="B10284" s="165" t="s">
        <v>200</v>
      </c>
      <c r="C10284" s="166">
        <v>45927</v>
      </c>
      <c r="D10284">
        <v>4272.1791594998467</v>
      </c>
    </row>
    <row r="10285" spans="1:4" x14ac:dyDescent="0.35">
      <c r="A10285" s="165" t="s">
        <v>199</v>
      </c>
      <c r="B10285" s="165" t="s">
        <v>200</v>
      </c>
      <c r="C10285" s="166">
        <v>45957</v>
      </c>
      <c r="D10285">
        <v>5134.4716609462685</v>
      </c>
    </row>
    <row r="10286" spans="1:4" x14ac:dyDescent="0.35">
      <c r="A10286" s="165" t="s">
        <v>199</v>
      </c>
      <c r="B10286" s="165" t="s">
        <v>200</v>
      </c>
      <c r="C10286" s="166">
        <v>45988</v>
      </c>
      <c r="D10286">
        <v>5471.3421111750076</v>
      </c>
    </row>
    <row r="10287" spans="1:4" x14ac:dyDescent="0.35">
      <c r="A10287" s="165" t="s">
        <v>199</v>
      </c>
      <c r="B10287" s="165" t="s">
        <v>200</v>
      </c>
      <c r="C10287" s="166">
        <v>46018</v>
      </c>
      <c r="D10287">
        <v>3938.7886925778339</v>
      </c>
    </row>
    <row r="10288" spans="1:4" x14ac:dyDescent="0.35">
      <c r="A10288" s="165" t="s">
        <v>201</v>
      </c>
      <c r="B10288" s="165" t="s">
        <v>202</v>
      </c>
      <c r="C10288" s="166">
        <v>45983</v>
      </c>
      <c r="D10288">
        <v>6</v>
      </c>
    </row>
    <row r="10289" spans="1:4" x14ac:dyDescent="0.35">
      <c r="A10289" s="165" t="s">
        <v>201</v>
      </c>
      <c r="B10289" s="165" t="s">
        <v>202</v>
      </c>
      <c r="C10289" s="166">
        <v>46013</v>
      </c>
      <c r="D10289">
        <v>22</v>
      </c>
    </row>
    <row r="10290" spans="1:4" x14ac:dyDescent="0.35">
      <c r="A10290" s="165" t="s">
        <v>201</v>
      </c>
      <c r="B10290" s="165" t="s">
        <v>202</v>
      </c>
      <c r="C10290" s="166">
        <v>45680</v>
      </c>
      <c r="D10290">
        <v>26.29</v>
      </c>
    </row>
    <row r="10291" spans="1:4" x14ac:dyDescent="0.35">
      <c r="A10291" s="165" t="s">
        <v>201</v>
      </c>
      <c r="B10291" s="165" t="s">
        <v>202</v>
      </c>
      <c r="C10291" s="166">
        <v>45711</v>
      </c>
      <c r="D10291">
        <v>26.26</v>
      </c>
    </row>
    <row r="10292" spans="1:4" x14ac:dyDescent="0.35">
      <c r="A10292" s="165" t="s">
        <v>201</v>
      </c>
      <c r="B10292" s="165" t="s">
        <v>202</v>
      </c>
      <c r="C10292" s="166">
        <v>45739</v>
      </c>
      <c r="D10292">
        <v>53.13</v>
      </c>
    </row>
    <row r="10293" spans="1:4" x14ac:dyDescent="0.35">
      <c r="A10293" s="165" t="s">
        <v>201</v>
      </c>
      <c r="B10293" s="165" t="s">
        <v>202</v>
      </c>
      <c r="C10293" s="166">
        <v>45770</v>
      </c>
      <c r="D10293">
        <v>333.35</v>
      </c>
    </row>
    <row r="10294" spans="1:4" x14ac:dyDescent="0.35">
      <c r="A10294" s="165" t="s">
        <v>201</v>
      </c>
      <c r="B10294" s="165" t="s">
        <v>202</v>
      </c>
      <c r="C10294" s="166">
        <v>45800</v>
      </c>
      <c r="D10294">
        <v>230.39</v>
      </c>
    </row>
    <row r="10295" spans="1:4" x14ac:dyDescent="0.35">
      <c r="A10295" s="165" t="s">
        <v>201</v>
      </c>
      <c r="B10295" s="165" t="s">
        <v>202</v>
      </c>
      <c r="C10295" s="166">
        <v>45831</v>
      </c>
      <c r="D10295">
        <v>144.39000000000001</v>
      </c>
    </row>
    <row r="10296" spans="1:4" x14ac:dyDescent="0.35">
      <c r="A10296" s="165" t="s">
        <v>201</v>
      </c>
      <c r="B10296" s="165" t="s">
        <v>202</v>
      </c>
      <c r="C10296" s="166">
        <v>45861</v>
      </c>
      <c r="D10296">
        <v>253.53</v>
      </c>
    </row>
    <row r="10297" spans="1:4" x14ac:dyDescent="0.35">
      <c r="A10297" s="165" t="s">
        <v>201</v>
      </c>
      <c r="B10297" s="165" t="s">
        <v>202</v>
      </c>
      <c r="C10297" s="166">
        <v>45892</v>
      </c>
      <c r="D10297">
        <v>332.62</v>
      </c>
    </row>
    <row r="10298" spans="1:4" x14ac:dyDescent="0.35">
      <c r="A10298" s="165" t="s">
        <v>201</v>
      </c>
      <c r="B10298" s="165" t="s">
        <v>202</v>
      </c>
      <c r="C10298" s="166">
        <v>45923</v>
      </c>
      <c r="D10298">
        <v>216.65</v>
      </c>
    </row>
    <row r="10299" spans="1:4" x14ac:dyDescent="0.35">
      <c r="A10299" s="165" t="s">
        <v>201</v>
      </c>
      <c r="B10299" s="165" t="s">
        <v>202</v>
      </c>
      <c r="C10299" s="166">
        <v>45953</v>
      </c>
      <c r="D10299">
        <v>250.4</v>
      </c>
    </row>
    <row r="10300" spans="1:4" x14ac:dyDescent="0.35">
      <c r="A10300" s="165" t="s">
        <v>201</v>
      </c>
      <c r="B10300" s="165" t="s">
        <v>202</v>
      </c>
      <c r="C10300" s="166">
        <v>45984</v>
      </c>
      <c r="D10300">
        <v>316.58</v>
      </c>
    </row>
    <row r="10301" spans="1:4" x14ac:dyDescent="0.35">
      <c r="A10301" s="165" t="s">
        <v>201</v>
      </c>
      <c r="B10301" s="165" t="s">
        <v>202</v>
      </c>
      <c r="C10301" s="166">
        <v>46014</v>
      </c>
      <c r="D10301">
        <v>292.52</v>
      </c>
    </row>
    <row r="10302" spans="1:4" x14ac:dyDescent="0.35">
      <c r="A10302" s="165" t="s">
        <v>201</v>
      </c>
      <c r="B10302" s="165" t="s">
        <v>202</v>
      </c>
      <c r="C10302" s="166">
        <v>45681</v>
      </c>
      <c r="D10302">
        <v>333.16</v>
      </c>
    </row>
    <row r="10303" spans="1:4" x14ac:dyDescent="0.35">
      <c r="A10303" s="165" t="s">
        <v>201</v>
      </c>
      <c r="B10303" s="165" t="s">
        <v>202</v>
      </c>
      <c r="C10303" s="166">
        <v>45712</v>
      </c>
      <c r="D10303">
        <v>255.05</v>
      </c>
    </row>
    <row r="10304" spans="1:4" x14ac:dyDescent="0.35">
      <c r="A10304" s="165" t="s">
        <v>201</v>
      </c>
      <c r="B10304" s="165" t="s">
        <v>202</v>
      </c>
      <c r="C10304" s="166">
        <v>45740</v>
      </c>
      <c r="D10304">
        <v>360.92</v>
      </c>
    </row>
    <row r="10305" spans="1:4" x14ac:dyDescent="0.35">
      <c r="A10305" s="165" t="s">
        <v>201</v>
      </c>
      <c r="B10305" s="165" t="s">
        <v>202</v>
      </c>
      <c r="C10305" s="166">
        <v>45771</v>
      </c>
      <c r="D10305">
        <v>297.45</v>
      </c>
    </row>
    <row r="10306" spans="1:4" x14ac:dyDescent="0.35">
      <c r="A10306" s="165" t="s">
        <v>201</v>
      </c>
      <c r="B10306" s="165" t="s">
        <v>202</v>
      </c>
      <c r="C10306" s="166">
        <v>45801</v>
      </c>
      <c r="D10306">
        <v>371.3</v>
      </c>
    </row>
    <row r="10307" spans="1:4" x14ac:dyDescent="0.35">
      <c r="A10307" s="165" t="s">
        <v>201</v>
      </c>
      <c r="B10307" s="165" t="s">
        <v>202</v>
      </c>
      <c r="C10307" s="166">
        <v>45832</v>
      </c>
      <c r="D10307">
        <v>304.61</v>
      </c>
    </row>
    <row r="10308" spans="1:4" x14ac:dyDescent="0.35">
      <c r="A10308" s="165" t="s">
        <v>201</v>
      </c>
      <c r="B10308" s="165" t="s">
        <v>202</v>
      </c>
      <c r="C10308" s="166">
        <v>45862</v>
      </c>
      <c r="D10308">
        <v>381.47</v>
      </c>
    </row>
    <row r="10309" spans="1:4" x14ac:dyDescent="0.35">
      <c r="A10309" s="165" t="s">
        <v>201</v>
      </c>
      <c r="B10309" s="165" t="s">
        <v>202</v>
      </c>
      <c r="C10309" s="166">
        <v>45893</v>
      </c>
      <c r="D10309">
        <v>411.95</v>
      </c>
    </row>
    <row r="10310" spans="1:4" x14ac:dyDescent="0.35">
      <c r="A10310" s="165" t="s">
        <v>201</v>
      </c>
      <c r="B10310" s="165" t="s">
        <v>202</v>
      </c>
      <c r="C10310" s="166">
        <v>45924</v>
      </c>
      <c r="D10310">
        <v>308.12</v>
      </c>
    </row>
    <row r="10311" spans="1:4" x14ac:dyDescent="0.35">
      <c r="A10311" s="165" t="s">
        <v>201</v>
      </c>
      <c r="B10311" s="165" t="s">
        <v>202</v>
      </c>
      <c r="C10311" s="166">
        <v>45954</v>
      </c>
      <c r="D10311">
        <v>297.78000000000003</v>
      </c>
    </row>
    <row r="10312" spans="1:4" x14ac:dyDescent="0.35">
      <c r="A10312" s="165" t="s">
        <v>201</v>
      </c>
      <c r="B10312" s="165" t="s">
        <v>202</v>
      </c>
      <c r="C10312" s="166">
        <v>45985</v>
      </c>
      <c r="D10312">
        <v>266.48</v>
      </c>
    </row>
    <row r="10313" spans="1:4" x14ac:dyDescent="0.35">
      <c r="A10313" s="165" t="s">
        <v>201</v>
      </c>
      <c r="B10313" s="165" t="s">
        <v>202</v>
      </c>
      <c r="C10313" s="166">
        <v>46015</v>
      </c>
      <c r="D10313">
        <v>244.9</v>
      </c>
    </row>
    <row r="10314" spans="1:4" x14ac:dyDescent="0.35">
      <c r="A10314" s="165" t="s">
        <v>201</v>
      </c>
      <c r="B10314" s="165" t="s">
        <v>202</v>
      </c>
      <c r="C10314" s="166">
        <v>45682</v>
      </c>
      <c r="D10314">
        <v>302.3</v>
      </c>
    </row>
    <row r="10315" spans="1:4" x14ac:dyDescent="0.35">
      <c r="A10315" s="165" t="s">
        <v>201</v>
      </c>
      <c r="B10315" s="165" t="s">
        <v>202</v>
      </c>
      <c r="C10315" s="166">
        <v>45713</v>
      </c>
      <c r="D10315">
        <v>185.76</v>
      </c>
    </row>
    <row r="10316" spans="1:4" x14ac:dyDescent="0.35">
      <c r="A10316" s="165" t="s">
        <v>201</v>
      </c>
      <c r="B10316" s="165" t="s">
        <v>202</v>
      </c>
      <c r="C10316" s="166">
        <v>45741</v>
      </c>
      <c r="D10316">
        <v>230.1</v>
      </c>
    </row>
    <row r="10317" spans="1:4" x14ac:dyDescent="0.35">
      <c r="A10317" s="165" t="s">
        <v>201</v>
      </c>
      <c r="B10317" s="165" t="s">
        <v>202</v>
      </c>
      <c r="C10317" s="166">
        <v>45772</v>
      </c>
      <c r="D10317">
        <v>304.64</v>
      </c>
    </row>
    <row r="10318" spans="1:4" x14ac:dyDescent="0.35">
      <c r="A10318" s="165" t="s">
        <v>201</v>
      </c>
      <c r="B10318" s="165" t="s">
        <v>202</v>
      </c>
      <c r="C10318" s="166">
        <v>45802</v>
      </c>
      <c r="D10318">
        <v>349.1236021738091</v>
      </c>
    </row>
    <row r="10319" spans="1:4" x14ac:dyDescent="0.35">
      <c r="A10319" s="165" t="s">
        <v>201</v>
      </c>
      <c r="B10319" s="165" t="s">
        <v>202</v>
      </c>
      <c r="C10319" s="166">
        <v>45833</v>
      </c>
      <c r="D10319">
        <v>330.22742549475061</v>
      </c>
    </row>
    <row r="10320" spans="1:4" x14ac:dyDescent="0.35">
      <c r="A10320" s="165" t="s">
        <v>201</v>
      </c>
      <c r="B10320" s="165" t="s">
        <v>202</v>
      </c>
      <c r="C10320" s="166">
        <v>45863</v>
      </c>
      <c r="D10320">
        <v>410.18735618945851</v>
      </c>
    </row>
    <row r="10321" spans="1:4" x14ac:dyDescent="0.35">
      <c r="A10321" s="165" t="s">
        <v>201</v>
      </c>
      <c r="B10321" s="165" t="s">
        <v>202</v>
      </c>
      <c r="C10321" s="166">
        <v>45894</v>
      </c>
      <c r="D10321">
        <v>495.54519353357728</v>
      </c>
    </row>
    <row r="10322" spans="1:4" x14ac:dyDescent="0.35">
      <c r="A10322" s="165" t="s">
        <v>201</v>
      </c>
      <c r="B10322" s="165" t="s">
        <v>202</v>
      </c>
      <c r="C10322" s="166">
        <v>45925</v>
      </c>
      <c r="D10322">
        <v>360.35012857676594</v>
      </c>
    </row>
    <row r="10323" spans="1:4" x14ac:dyDescent="0.35">
      <c r="A10323" s="165" t="s">
        <v>201</v>
      </c>
      <c r="B10323" s="165" t="s">
        <v>202</v>
      </c>
      <c r="C10323" s="166">
        <v>45955</v>
      </c>
      <c r="D10323">
        <v>385.81762963516462</v>
      </c>
    </row>
    <row r="10324" spans="1:4" x14ac:dyDescent="0.35">
      <c r="A10324" s="165" t="s">
        <v>201</v>
      </c>
      <c r="B10324" s="165" t="s">
        <v>202</v>
      </c>
      <c r="C10324" s="166">
        <v>45986</v>
      </c>
      <c r="D10324">
        <v>450.95540933970972</v>
      </c>
    </row>
    <row r="10325" spans="1:4" x14ac:dyDescent="0.35">
      <c r="A10325" s="165" t="s">
        <v>201</v>
      </c>
      <c r="B10325" s="165" t="s">
        <v>202</v>
      </c>
      <c r="C10325" s="166">
        <v>46016</v>
      </c>
      <c r="D10325">
        <v>217.03538712672443</v>
      </c>
    </row>
    <row r="10326" spans="1:4" x14ac:dyDescent="0.35">
      <c r="A10326" s="165" t="s">
        <v>201</v>
      </c>
      <c r="B10326" s="165" t="s">
        <v>202</v>
      </c>
      <c r="C10326" s="166">
        <v>45683</v>
      </c>
      <c r="D10326">
        <v>313.6751616530438</v>
      </c>
    </row>
    <row r="10327" spans="1:4" x14ac:dyDescent="0.35">
      <c r="A10327" s="165" t="s">
        <v>201</v>
      </c>
      <c r="B10327" s="165" t="s">
        <v>202</v>
      </c>
      <c r="C10327" s="166">
        <v>45714</v>
      </c>
      <c r="D10327">
        <v>300.65812163572815</v>
      </c>
    </row>
    <row r="10328" spans="1:4" x14ac:dyDescent="0.35">
      <c r="A10328" s="165" t="s">
        <v>201</v>
      </c>
      <c r="B10328" s="165" t="s">
        <v>202</v>
      </c>
      <c r="C10328" s="166">
        <v>45742</v>
      </c>
      <c r="D10328">
        <v>389.02776167198067</v>
      </c>
    </row>
    <row r="10329" spans="1:4" x14ac:dyDescent="0.35">
      <c r="A10329" s="165" t="s">
        <v>201</v>
      </c>
      <c r="B10329" s="165" t="s">
        <v>202</v>
      </c>
      <c r="C10329" s="166">
        <v>45773</v>
      </c>
      <c r="D10329">
        <v>279.81641702522717</v>
      </c>
    </row>
    <row r="10330" spans="1:4" x14ac:dyDescent="0.35">
      <c r="A10330" s="165" t="s">
        <v>201</v>
      </c>
      <c r="B10330" s="165" t="s">
        <v>202</v>
      </c>
      <c r="C10330" s="166">
        <v>45803</v>
      </c>
      <c r="D10330">
        <v>312.12058733766577</v>
      </c>
    </row>
    <row r="10331" spans="1:4" x14ac:dyDescent="0.35">
      <c r="A10331" s="165" t="s">
        <v>201</v>
      </c>
      <c r="B10331" s="165" t="s">
        <v>202</v>
      </c>
      <c r="C10331" s="166">
        <v>45834</v>
      </c>
      <c r="D10331">
        <v>367.64858351688696</v>
      </c>
    </row>
    <row r="10332" spans="1:4" x14ac:dyDescent="0.35">
      <c r="A10332" s="165" t="s">
        <v>201</v>
      </c>
      <c r="B10332" s="165" t="s">
        <v>202</v>
      </c>
      <c r="C10332" s="166">
        <v>45864</v>
      </c>
      <c r="D10332">
        <v>357.51896299182175</v>
      </c>
    </row>
    <row r="10333" spans="1:4" x14ac:dyDescent="0.35">
      <c r="A10333" s="165" t="s">
        <v>201</v>
      </c>
      <c r="B10333" s="165" t="s">
        <v>202</v>
      </c>
      <c r="C10333" s="166">
        <v>45895</v>
      </c>
      <c r="D10333">
        <v>368.20367896231249</v>
      </c>
    </row>
    <row r="10334" spans="1:4" x14ac:dyDescent="0.35">
      <c r="A10334" s="165" t="s">
        <v>201</v>
      </c>
      <c r="B10334" s="165" t="s">
        <v>202</v>
      </c>
      <c r="C10334" s="166">
        <v>45926</v>
      </c>
      <c r="D10334">
        <v>396.46878503099009</v>
      </c>
    </row>
    <row r="10335" spans="1:4" x14ac:dyDescent="0.35">
      <c r="A10335" s="165" t="s">
        <v>201</v>
      </c>
      <c r="B10335" s="165" t="s">
        <v>202</v>
      </c>
      <c r="C10335" s="166">
        <v>45956</v>
      </c>
      <c r="D10335">
        <v>373.85493243109926</v>
      </c>
    </row>
    <row r="10336" spans="1:4" x14ac:dyDescent="0.35">
      <c r="A10336" s="165" t="s">
        <v>201</v>
      </c>
      <c r="B10336" s="165" t="s">
        <v>202</v>
      </c>
      <c r="C10336" s="166">
        <v>45987</v>
      </c>
      <c r="D10336">
        <v>356.67888648523325</v>
      </c>
    </row>
    <row r="10337" spans="1:4" x14ac:dyDescent="0.35">
      <c r="A10337" s="165" t="s">
        <v>201</v>
      </c>
      <c r="B10337" s="165" t="s">
        <v>202</v>
      </c>
      <c r="C10337" s="166">
        <v>46017</v>
      </c>
      <c r="D10337">
        <v>303.16954675381658</v>
      </c>
    </row>
    <row r="10338" spans="1:4" x14ac:dyDescent="0.35">
      <c r="A10338" s="165" t="s">
        <v>201</v>
      </c>
      <c r="B10338" s="165" t="s">
        <v>202</v>
      </c>
      <c r="C10338" s="166">
        <v>45684</v>
      </c>
      <c r="D10338">
        <v>288.66775710228376</v>
      </c>
    </row>
    <row r="10339" spans="1:4" x14ac:dyDescent="0.35">
      <c r="A10339" s="165" t="s">
        <v>201</v>
      </c>
      <c r="B10339" s="165" t="s">
        <v>202</v>
      </c>
      <c r="C10339" s="166">
        <v>45715</v>
      </c>
      <c r="D10339">
        <v>277.69052319927926</v>
      </c>
    </row>
    <row r="10340" spans="1:4" x14ac:dyDescent="0.35">
      <c r="A10340" s="165" t="s">
        <v>201</v>
      </c>
      <c r="B10340" s="165" t="s">
        <v>202</v>
      </c>
      <c r="C10340" s="166">
        <v>45743</v>
      </c>
      <c r="D10340">
        <v>432.6287727109837</v>
      </c>
    </row>
    <row r="10341" spans="1:4" x14ac:dyDescent="0.35">
      <c r="A10341" s="165" t="s">
        <v>201</v>
      </c>
      <c r="B10341" s="165" t="s">
        <v>202</v>
      </c>
      <c r="C10341" s="166">
        <v>45774</v>
      </c>
      <c r="D10341">
        <v>324.5198318064036</v>
      </c>
    </row>
    <row r="10342" spans="1:4" x14ac:dyDescent="0.35">
      <c r="A10342" s="165" t="s">
        <v>201</v>
      </c>
      <c r="B10342" s="165" t="s">
        <v>202</v>
      </c>
      <c r="C10342" s="166">
        <v>45804</v>
      </c>
      <c r="D10342">
        <v>310.44039189801941</v>
      </c>
    </row>
    <row r="10343" spans="1:4" x14ac:dyDescent="0.35">
      <c r="A10343" s="165" t="s">
        <v>201</v>
      </c>
      <c r="B10343" s="165" t="s">
        <v>202</v>
      </c>
      <c r="C10343" s="166">
        <v>45835</v>
      </c>
      <c r="D10343">
        <v>461.52483784094306</v>
      </c>
    </row>
    <row r="10344" spans="1:4" x14ac:dyDescent="0.35">
      <c r="A10344" s="165" t="s">
        <v>201</v>
      </c>
      <c r="B10344" s="165" t="s">
        <v>202</v>
      </c>
      <c r="C10344" s="166">
        <v>45865</v>
      </c>
      <c r="D10344">
        <v>428.05901660352583</v>
      </c>
    </row>
    <row r="10345" spans="1:4" x14ac:dyDescent="0.35">
      <c r="A10345" s="165" t="s">
        <v>201</v>
      </c>
      <c r="B10345" s="165" t="s">
        <v>202</v>
      </c>
      <c r="C10345" s="166">
        <v>45896</v>
      </c>
      <c r="D10345">
        <v>441.94013710731429</v>
      </c>
    </row>
    <row r="10346" spans="1:4" x14ac:dyDescent="0.35">
      <c r="A10346" s="165" t="s">
        <v>201</v>
      </c>
      <c r="B10346" s="165" t="s">
        <v>202</v>
      </c>
      <c r="C10346" s="166">
        <v>45927</v>
      </c>
      <c r="D10346">
        <v>265.06469193192891</v>
      </c>
    </row>
    <row r="10347" spans="1:4" x14ac:dyDescent="0.35">
      <c r="A10347" s="165" t="s">
        <v>201</v>
      </c>
      <c r="B10347" s="165" t="s">
        <v>202</v>
      </c>
      <c r="C10347" s="166">
        <v>45957</v>
      </c>
      <c r="D10347">
        <v>450.2225042280229</v>
      </c>
    </row>
    <row r="10348" spans="1:4" x14ac:dyDescent="0.35">
      <c r="A10348" s="165" t="s">
        <v>201</v>
      </c>
      <c r="B10348" s="165" t="s">
        <v>202</v>
      </c>
      <c r="C10348" s="166">
        <v>45988</v>
      </c>
      <c r="D10348">
        <v>429.67925397434158</v>
      </c>
    </row>
    <row r="10349" spans="1:4" x14ac:dyDescent="0.35">
      <c r="A10349" s="165" t="s">
        <v>201</v>
      </c>
      <c r="B10349" s="165" t="s">
        <v>202</v>
      </c>
      <c r="C10349" s="166">
        <v>46018</v>
      </c>
      <c r="D10349">
        <v>253.91440430707215</v>
      </c>
    </row>
    <row r="10350" spans="1:4" x14ac:dyDescent="0.35">
      <c r="A10350" s="165" t="s">
        <v>203</v>
      </c>
      <c r="B10350" s="165" t="s">
        <v>204</v>
      </c>
      <c r="C10350" s="166">
        <v>45676</v>
      </c>
      <c r="D10350">
        <v>609.46</v>
      </c>
    </row>
    <row r="10351" spans="1:4" x14ac:dyDescent="0.35">
      <c r="A10351" s="165" t="s">
        <v>203</v>
      </c>
      <c r="B10351" s="165" t="s">
        <v>204</v>
      </c>
      <c r="C10351" s="166">
        <v>45707</v>
      </c>
      <c r="D10351">
        <v>464.55</v>
      </c>
    </row>
    <row r="10352" spans="1:4" x14ac:dyDescent="0.35">
      <c r="A10352" s="165" t="s">
        <v>203</v>
      </c>
      <c r="B10352" s="165" t="s">
        <v>204</v>
      </c>
      <c r="C10352" s="166">
        <v>45735</v>
      </c>
      <c r="D10352">
        <v>631.46</v>
      </c>
    </row>
    <row r="10353" spans="1:4" x14ac:dyDescent="0.35">
      <c r="A10353" s="165" t="s">
        <v>203</v>
      </c>
      <c r="B10353" s="165" t="s">
        <v>204</v>
      </c>
      <c r="C10353" s="166">
        <v>45766</v>
      </c>
      <c r="D10353">
        <v>614.63</v>
      </c>
    </row>
    <row r="10354" spans="1:4" x14ac:dyDescent="0.35">
      <c r="A10354" s="165" t="s">
        <v>203</v>
      </c>
      <c r="B10354" s="165" t="s">
        <v>204</v>
      </c>
      <c r="C10354" s="166">
        <v>45796</v>
      </c>
      <c r="D10354">
        <v>486.5</v>
      </c>
    </row>
    <row r="10355" spans="1:4" x14ac:dyDescent="0.35">
      <c r="A10355" s="165" t="s">
        <v>203</v>
      </c>
      <c r="B10355" s="165" t="s">
        <v>204</v>
      </c>
      <c r="C10355" s="166">
        <v>45827</v>
      </c>
      <c r="D10355">
        <v>500.08</v>
      </c>
    </row>
    <row r="10356" spans="1:4" x14ac:dyDescent="0.35">
      <c r="A10356" s="165" t="s">
        <v>203</v>
      </c>
      <c r="B10356" s="165" t="s">
        <v>204</v>
      </c>
      <c r="C10356" s="166">
        <v>45857</v>
      </c>
      <c r="D10356">
        <v>666.01</v>
      </c>
    </row>
    <row r="10357" spans="1:4" x14ac:dyDescent="0.35">
      <c r="A10357" s="165" t="s">
        <v>203</v>
      </c>
      <c r="B10357" s="165" t="s">
        <v>204</v>
      </c>
      <c r="C10357" s="166">
        <v>45888</v>
      </c>
      <c r="D10357">
        <v>721.37</v>
      </c>
    </row>
    <row r="10358" spans="1:4" x14ac:dyDescent="0.35">
      <c r="A10358" s="165" t="s">
        <v>203</v>
      </c>
      <c r="B10358" s="165" t="s">
        <v>204</v>
      </c>
      <c r="C10358" s="166">
        <v>45919</v>
      </c>
      <c r="D10358">
        <v>400.05</v>
      </c>
    </row>
    <row r="10359" spans="1:4" x14ac:dyDescent="0.35">
      <c r="A10359" s="165" t="s">
        <v>203</v>
      </c>
      <c r="B10359" s="165" t="s">
        <v>204</v>
      </c>
      <c r="C10359" s="166">
        <v>45949</v>
      </c>
      <c r="D10359">
        <v>487.01</v>
      </c>
    </row>
    <row r="10360" spans="1:4" x14ac:dyDescent="0.35">
      <c r="A10360" s="165" t="s">
        <v>203</v>
      </c>
      <c r="B10360" s="165" t="s">
        <v>204</v>
      </c>
      <c r="C10360" s="166">
        <v>45980</v>
      </c>
      <c r="D10360">
        <v>581.19000000000005</v>
      </c>
    </row>
    <row r="10361" spans="1:4" x14ac:dyDescent="0.35">
      <c r="A10361" s="165" t="s">
        <v>203</v>
      </c>
      <c r="B10361" s="165" t="s">
        <v>204</v>
      </c>
      <c r="C10361" s="166">
        <v>46010</v>
      </c>
      <c r="D10361">
        <v>475.88</v>
      </c>
    </row>
    <row r="10362" spans="1:4" x14ac:dyDescent="0.35">
      <c r="A10362" s="165" t="s">
        <v>203</v>
      </c>
      <c r="B10362" s="165" t="s">
        <v>204</v>
      </c>
      <c r="C10362" s="166">
        <v>45677</v>
      </c>
      <c r="D10362">
        <v>597.75</v>
      </c>
    </row>
    <row r="10363" spans="1:4" x14ac:dyDescent="0.35">
      <c r="A10363" s="165" t="s">
        <v>203</v>
      </c>
      <c r="B10363" s="165" t="s">
        <v>204</v>
      </c>
      <c r="C10363" s="166">
        <v>45708</v>
      </c>
      <c r="D10363">
        <v>577.96</v>
      </c>
    </row>
    <row r="10364" spans="1:4" x14ac:dyDescent="0.35">
      <c r="A10364" s="165" t="s">
        <v>203</v>
      </c>
      <c r="B10364" s="165" t="s">
        <v>204</v>
      </c>
      <c r="C10364" s="166">
        <v>45736</v>
      </c>
      <c r="D10364">
        <v>233.90999999999985</v>
      </c>
    </row>
    <row r="10365" spans="1:4" x14ac:dyDescent="0.35">
      <c r="A10365" s="165" t="s">
        <v>203</v>
      </c>
      <c r="B10365" s="165" t="s">
        <v>204</v>
      </c>
      <c r="C10365" s="166">
        <v>45767</v>
      </c>
      <c r="D10365">
        <v>1.2400000000000091</v>
      </c>
    </row>
    <row r="10366" spans="1:4" x14ac:dyDescent="0.35">
      <c r="A10366" s="165" t="s">
        <v>203</v>
      </c>
      <c r="B10366" s="165" t="s">
        <v>204</v>
      </c>
      <c r="C10366" s="166">
        <v>45797</v>
      </c>
      <c r="D10366">
        <v>0</v>
      </c>
    </row>
    <row r="10367" spans="1:4" x14ac:dyDescent="0.35">
      <c r="A10367" s="165" t="s">
        <v>203</v>
      </c>
      <c r="B10367" s="165" t="s">
        <v>204</v>
      </c>
      <c r="C10367" s="166">
        <v>45828</v>
      </c>
      <c r="D10367">
        <v>0</v>
      </c>
    </row>
    <row r="10368" spans="1:4" x14ac:dyDescent="0.35">
      <c r="A10368" s="165" t="s">
        <v>203</v>
      </c>
      <c r="B10368" s="165" t="s">
        <v>204</v>
      </c>
      <c r="C10368" s="166">
        <v>45858</v>
      </c>
      <c r="D10368">
        <v>27.970000000000027</v>
      </c>
    </row>
    <row r="10369" spans="1:4" x14ac:dyDescent="0.35">
      <c r="A10369" s="165" t="s">
        <v>203</v>
      </c>
      <c r="B10369" s="165" t="s">
        <v>204</v>
      </c>
      <c r="C10369" s="166">
        <v>45889</v>
      </c>
      <c r="D10369">
        <v>207.69000000000005</v>
      </c>
    </row>
    <row r="10370" spans="1:4" x14ac:dyDescent="0.35">
      <c r="A10370" s="165" t="s">
        <v>203</v>
      </c>
      <c r="B10370" s="165" t="s">
        <v>204</v>
      </c>
      <c r="C10370" s="166">
        <v>45920</v>
      </c>
      <c r="D10370">
        <v>236.45</v>
      </c>
    </row>
    <row r="10371" spans="1:4" x14ac:dyDescent="0.35">
      <c r="A10371" s="165" t="s">
        <v>203</v>
      </c>
      <c r="B10371" s="165" t="s">
        <v>204</v>
      </c>
      <c r="C10371" s="166">
        <v>45950</v>
      </c>
      <c r="D10371">
        <v>293.17</v>
      </c>
    </row>
    <row r="10372" spans="1:4" x14ac:dyDescent="0.35">
      <c r="A10372" s="165" t="s">
        <v>203</v>
      </c>
      <c r="B10372" s="165" t="s">
        <v>204</v>
      </c>
      <c r="C10372" s="166">
        <v>45981</v>
      </c>
      <c r="D10372">
        <v>160.80000000000001</v>
      </c>
    </row>
    <row r="10373" spans="1:4" x14ac:dyDescent="0.35">
      <c r="A10373" s="165" t="s">
        <v>203</v>
      </c>
      <c r="B10373" s="165" t="s">
        <v>204</v>
      </c>
      <c r="C10373" s="166">
        <v>46011</v>
      </c>
      <c r="D10373">
        <v>247.46</v>
      </c>
    </row>
    <row r="10374" spans="1:4" x14ac:dyDescent="0.35">
      <c r="A10374" s="165" t="s">
        <v>203</v>
      </c>
      <c r="B10374" s="165" t="s">
        <v>204</v>
      </c>
      <c r="C10374" s="166">
        <v>45678</v>
      </c>
      <c r="D10374">
        <v>143.74</v>
      </c>
    </row>
    <row r="10375" spans="1:4" x14ac:dyDescent="0.35">
      <c r="A10375" s="165" t="s">
        <v>203</v>
      </c>
      <c r="B10375" s="165" t="s">
        <v>204</v>
      </c>
      <c r="C10375" s="166">
        <v>45709</v>
      </c>
      <c r="D10375">
        <v>156.1</v>
      </c>
    </row>
    <row r="10376" spans="1:4" x14ac:dyDescent="0.35">
      <c r="A10376" s="165" t="s">
        <v>203</v>
      </c>
      <c r="B10376" s="165" t="s">
        <v>204</v>
      </c>
      <c r="C10376" s="166">
        <v>45737</v>
      </c>
      <c r="D10376">
        <v>341.98</v>
      </c>
    </row>
    <row r="10377" spans="1:4" x14ac:dyDescent="0.35">
      <c r="A10377" s="165" t="s">
        <v>203</v>
      </c>
      <c r="B10377" s="165" t="s">
        <v>204</v>
      </c>
      <c r="C10377" s="166">
        <v>45768</v>
      </c>
      <c r="D10377">
        <v>254.32</v>
      </c>
    </row>
    <row r="10378" spans="1:4" x14ac:dyDescent="0.35">
      <c r="A10378" s="165" t="s">
        <v>203</v>
      </c>
      <c r="B10378" s="165" t="s">
        <v>204</v>
      </c>
      <c r="C10378" s="166">
        <v>45798</v>
      </c>
      <c r="D10378">
        <v>225.9</v>
      </c>
    </row>
    <row r="10379" spans="1:4" x14ac:dyDescent="0.35">
      <c r="A10379" s="165" t="s">
        <v>203</v>
      </c>
      <c r="B10379" s="165" t="s">
        <v>204</v>
      </c>
      <c r="C10379" s="166">
        <v>45829</v>
      </c>
      <c r="D10379">
        <v>79.94</v>
      </c>
    </row>
    <row r="10380" spans="1:4" x14ac:dyDescent="0.35">
      <c r="A10380" s="165" t="s">
        <v>203</v>
      </c>
      <c r="B10380" s="165" t="s">
        <v>204</v>
      </c>
      <c r="C10380" s="166">
        <v>45859</v>
      </c>
      <c r="D10380">
        <v>427.67</v>
      </c>
    </row>
    <row r="10381" spans="1:4" x14ac:dyDescent="0.35">
      <c r="A10381" s="165" t="s">
        <v>203</v>
      </c>
      <c r="B10381" s="165" t="s">
        <v>204</v>
      </c>
      <c r="C10381" s="166">
        <v>45890</v>
      </c>
      <c r="D10381">
        <v>631.37</v>
      </c>
    </row>
    <row r="10382" spans="1:4" x14ac:dyDescent="0.35">
      <c r="A10382" s="165" t="s">
        <v>203</v>
      </c>
      <c r="B10382" s="165" t="s">
        <v>204</v>
      </c>
      <c r="C10382" s="166">
        <v>45921</v>
      </c>
      <c r="D10382">
        <v>355.54</v>
      </c>
    </row>
    <row r="10383" spans="1:4" x14ac:dyDescent="0.35">
      <c r="A10383" s="165" t="s">
        <v>203</v>
      </c>
      <c r="B10383" s="165" t="s">
        <v>204</v>
      </c>
      <c r="C10383" s="166">
        <v>45951</v>
      </c>
      <c r="D10383">
        <v>559.07000000000005</v>
      </c>
    </row>
    <row r="10384" spans="1:4" x14ac:dyDescent="0.35">
      <c r="A10384" s="165" t="s">
        <v>203</v>
      </c>
      <c r="B10384" s="165" t="s">
        <v>204</v>
      </c>
      <c r="C10384" s="166">
        <v>45991</v>
      </c>
      <c r="D10384">
        <v>502.85</v>
      </c>
    </row>
    <row r="10385" spans="1:4" x14ac:dyDescent="0.35">
      <c r="A10385" s="165" t="s">
        <v>203</v>
      </c>
      <c r="B10385" s="165" t="s">
        <v>204</v>
      </c>
      <c r="C10385" s="166">
        <v>46022</v>
      </c>
      <c r="D10385">
        <v>466.89</v>
      </c>
    </row>
    <row r="10386" spans="1:4" x14ac:dyDescent="0.35">
      <c r="A10386" s="165" t="s">
        <v>203</v>
      </c>
      <c r="B10386" s="165" t="s">
        <v>204</v>
      </c>
      <c r="C10386" s="166">
        <v>45679</v>
      </c>
      <c r="D10386">
        <v>327.15000000000003</v>
      </c>
    </row>
    <row r="10387" spans="1:4" x14ac:dyDescent="0.35">
      <c r="A10387" s="165" t="s">
        <v>203</v>
      </c>
      <c r="B10387" s="165" t="s">
        <v>204</v>
      </c>
      <c r="C10387" s="166">
        <v>45710</v>
      </c>
      <c r="D10387">
        <v>424.78</v>
      </c>
    </row>
    <row r="10388" spans="1:4" x14ac:dyDescent="0.35">
      <c r="A10388" s="165" t="s">
        <v>203</v>
      </c>
      <c r="B10388" s="165" t="s">
        <v>204</v>
      </c>
      <c r="C10388" s="166">
        <v>45738</v>
      </c>
      <c r="D10388">
        <v>505.22</v>
      </c>
    </row>
    <row r="10389" spans="1:4" x14ac:dyDescent="0.35">
      <c r="A10389" s="165" t="s">
        <v>203</v>
      </c>
      <c r="B10389" s="165" t="s">
        <v>204</v>
      </c>
      <c r="C10389" s="166">
        <v>45769</v>
      </c>
      <c r="D10389">
        <v>419.12</v>
      </c>
    </row>
    <row r="10390" spans="1:4" x14ac:dyDescent="0.35">
      <c r="A10390" s="165" t="s">
        <v>203</v>
      </c>
      <c r="B10390" s="165" t="s">
        <v>204</v>
      </c>
      <c r="C10390" s="166">
        <v>45799</v>
      </c>
      <c r="D10390">
        <v>521.36</v>
      </c>
    </row>
    <row r="10391" spans="1:4" x14ac:dyDescent="0.35">
      <c r="A10391" s="165" t="s">
        <v>203</v>
      </c>
      <c r="B10391" s="165" t="s">
        <v>204</v>
      </c>
      <c r="C10391" s="166">
        <v>45830</v>
      </c>
      <c r="D10391">
        <v>400.26</v>
      </c>
    </row>
    <row r="10392" spans="1:4" x14ac:dyDescent="0.35">
      <c r="A10392" s="165" t="s">
        <v>203</v>
      </c>
      <c r="B10392" s="165" t="s">
        <v>204</v>
      </c>
      <c r="C10392" s="166">
        <v>45860</v>
      </c>
      <c r="D10392">
        <v>751.83</v>
      </c>
    </row>
    <row r="10393" spans="1:4" x14ac:dyDescent="0.35">
      <c r="A10393" s="165" t="s">
        <v>203</v>
      </c>
      <c r="B10393" s="165" t="s">
        <v>204</v>
      </c>
      <c r="C10393" s="166">
        <v>45891</v>
      </c>
      <c r="D10393">
        <v>869.88</v>
      </c>
    </row>
    <row r="10394" spans="1:4" x14ac:dyDescent="0.35">
      <c r="A10394" s="165" t="s">
        <v>203</v>
      </c>
      <c r="B10394" s="165" t="s">
        <v>204</v>
      </c>
      <c r="C10394" s="166">
        <v>45922</v>
      </c>
      <c r="D10394">
        <v>737.85</v>
      </c>
    </row>
    <row r="10395" spans="1:4" x14ac:dyDescent="0.35">
      <c r="A10395" s="165" t="s">
        <v>203</v>
      </c>
      <c r="B10395" s="165" t="s">
        <v>204</v>
      </c>
      <c r="C10395" s="166">
        <v>45952</v>
      </c>
      <c r="D10395">
        <v>559.93000000000006</v>
      </c>
    </row>
    <row r="10396" spans="1:4" x14ac:dyDescent="0.35">
      <c r="A10396" s="165" t="s">
        <v>203</v>
      </c>
      <c r="B10396" s="165" t="s">
        <v>204</v>
      </c>
      <c r="C10396" s="166">
        <v>45983</v>
      </c>
      <c r="D10396">
        <v>513.91999999999996</v>
      </c>
    </row>
    <row r="10397" spans="1:4" x14ac:dyDescent="0.35">
      <c r="A10397" s="165" t="s">
        <v>203</v>
      </c>
      <c r="B10397" s="165" t="s">
        <v>204</v>
      </c>
      <c r="C10397" s="166">
        <v>46013</v>
      </c>
      <c r="D10397">
        <v>488.89</v>
      </c>
    </row>
    <row r="10398" spans="1:4" x14ac:dyDescent="0.35">
      <c r="A10398" s="165" t="s">
        <v>203</v>
      </c>
      <c r="B10398" s="165" t="s">
        <v>204</v>
      </c>
      <c r="C10398" s="166">
        <v>45680</v>
      </c>
      <c r="D10398">
        <v>607.98</v>
      </c>
    </row>
    <row r="10399" spans="1:4" x14ac:dyDescent="0.35">
      <c r="A10399" s="165" t="s">
        <v>203</v>
      </c>
      <c r="B10399" s="165" t="s">
        <v>204</v>
      </c>
      <c r="C10399" s="166">
        <v>45711</v>
      </c>
      <c r="D10399">
        <v>430.82</v>
      </c>
    </row>
    <row r="10400" spans="1:4" x14ac:dyDescent="0.35">
      <c r="A10400" s="165" t="s">
        <v>203</v>
      </c>
      <c r="B10400" s="165" t="s">
        <v>204</v>
      </c>
      <c r="C10400" s="166">
        <v>45739</v>
      </c>
      <c r="D10400">
        <v>532.82000000000005</v>
      </c>
    </row>
    <row r="10401" spans="1:4" x14ac:dyDescent="0.35">
      <c r="A10401" s="165" t="s">
        <v>203</v>
      </c>
      <c r="B10401" s="165" t="s">
        <v>204</v>
      </c>
      <c r="C10401" s="166">
        <v>45770</v>
      </c>
      <c r="D10401">
        <v>473.88</v>
      </c>
    </row>
    <row r="10402" spans="1:4" x14ac:dyDescent="0.35">
      <c r="A10402" s="165" t="s">
        <v>203</v>
      </c>
      <c r="B10402" s="165" t="s">
        <v>204</v>
      </c>
      <c r="C10402" s="166">
        <v>45800</v>
      </c>
      <c r="D10402">
        <v>527.41</v>
      </c>
    </row>
    <row r="10403" spans="1:4" x14ac:dyDescent="0.35">
      <c r="A10403" s="165" t="s">
        <v>203</v>
      </c>
      <c r="B10403" s="165" t="s">
        <v>204</v>
      </c>
      <c r="C10403" s="166">
        <v>45831</v>
      </c>
      <c r="D10403">
        <v>408.32</v>
      </c>
    </row>
    <row r="10404" spans="1:4" x14ac:dyDescent="0.35">
      <c r="A10404" s="165" t="s">
        <v>203</v>
      </c>
      <c r="B10404" s="165" t="s">
        <v>204</v>
      </c>
      <c r="C10404" s="166">
        <v>45861</v>
      </c>
      <c r="D10404">
        <v>457.07</v>
      </c>
    </row>
    <row r="10405" spans="1:4" x14ac:dyDescent="0.35">
      <c r="A10405" s="165" t="s">
        <v>203</v>
      </c>
      <c r="B10405" s="165" t="s">
        <v>204</v>
      </c>
      <c r="C10405" s="166">
        <v>45892</v>
      </c>
      <c r="D10405">
        <v>561.55000000000007</v>
      </c>
    </row>
    <row r="10406" spans="1:4" x14ac:dyDescent="0.35">
      <c r="A10406" s="165" t="s">
        <v>203</v>
      </c>
      <c r="B10406" s="165" t="s">
        <v>204</v>
      </c>
      <c r="C10406" s="166">
        <v>45923</v>
      </c>
      <c r="D10406">
        <v>402.66</v>
      </c>
    </row>
    <row r="10407" spans="1:4" x14ac:dyDescent="0.35">
      <c r="A10407" s="165" t="s">
        <v>203</v>
      </c>
      <c r="B10407" s="165" t="s">
        <v>204</v>
      </c>
      <c r="C10407" s="166">
        <v>45953</v>
      </c>
      <c r="D10407">
        <v>403.09</v>
      </c>
    </row>
    <row r="10408" spans="1:4" x14ac:dyDescent="0.35">
      <c r="A10408" s="165" t="s">
        <v>203</v>
      </c>
      <c r="B10408" s="165" t="s">
        <v>204</v>
      </c>
      <c r="C10408" s="166">
        <v>45984</v>
      </c>
      <c r="D10408">
        <v>308.59000000000003</v>
      </c>
    </row>
    <row r="10409" spans="1:4" x14ac:dyDescent="0.35">
      <c r="A10409" s="165" t="s">
        <v>203</v>
      </c>
      <c r="B10409" s="165" t="s">
        <v>204</v>
      </c>
      <c r="C10409" s="166">
        <v>46014</v>
      </c>
      <c r="D10409">
        <v>279.74</v>
      </c>
    </row>
    <row r="10410" spans="1:4" x14ac:dyDescent="0.35">
      <c r="A10410" s="165" t="s">
        <v>203</v>
      </c>
      <c r="B10410" s="165" t="s">
        <v>204</v>
      </c>
      <c r="C10410" s="166">
        <v>45681</v>
      </c>
      <c r="D10410">
        <v>233.08</v>
      </c>
    </row>
    <row r="10411" spans="1:4" x14ac:dyDescent="0.35">
      <c r="A10411" s="165" t="s">
        <v>203</v>
      </c>
      <c r="B10411" s="165" t="s">
        <v>204</v>
      </c>
      <c r="C10411" s="166">
        <v>45712</v>
      </c>
      <c r="D10411">
        <v>388.46</v>
      </c>
    </row>
    <row r="10412" spans="1:4" x14ac:dyDescent="0.35">
      <c r="A10412" s="165" t="s">
        <v>203</v>
      </c>
      <c r="B10412" s="165" t="s">
        <v>204</v>
      </c>
      <c r="C10412" s="166">
        <v>45740</v>
      </c>
      <c r="D10412">
        <v>362.46</v>
      </c>
    </row>
    <row r="10413" spans="1:4" x14ac:dyDescent="0.35">
      <c r="A10413" s="165" t="s">
        <v>203</v>
      </c>
      <c r="B10413" s="165" t="s">
        <v>204</v>
      </c>
      <c r="C10413" s="166">
        <v>45771</v>
      </c>
      <c r="D10413">
        <v>352.62</v>
      </c>
    </row>
    <row r="10414" spans="1:4" x14ac:dyDescent="0.35">
      <c r="A10414" s="165" t="s">
        <v>203</v>
      </c>
      <c r="B10414" s="165" t="s">
        <v>204</v>
      </c>
      <c r="C10414" s="166">
        <v>45801</v>
      </c>
      <c r="D10414">
        <v>322.86</v>
      </c>
    </row>
    <row r="10415" spans="1:4" x14ac:dyDescent="0.35">
      <c r="A10415" s="165" t="s">
        <v>203</v>
      </c>
      <c r="B10415" s="165" t="s">
        <v>204</v>
      </c>
      <c r="C10415" s="166">
        <v>45832</v>
      </c>
      <c r="D10415">
        <v>382.39</v>
      </c>
    </row>
    <row r="10416" spans="1:4" x14ac:dyDescent="0.35">
      <c r="A10416" s="165" t="s">
        <v>203</v>
      </c>
      <c r="B10416" s="165" t="s">
        <v>204</v>
      </c>
      <c r="C10416" s="166">
        <v>45862</v>
      </c>
      <c r="D10416">
        <v>751.94</v>
      </c>
    </row>
    <row r="10417" spans="1:4" x14ac:dyDescent="0.35">
      <c r="A10417" s="165" t="s">
        <v>203</v>
      </c>
      <c r="B10417" s="165" t="s">
        <v>204</v>
      </c>
      <c r="C10417" s="166">
        <v>45893</v>
      </c>
      <c r="D10417">
        <v>820.62</v>
      </c>
    </row>
    <row r="10418" spans="1:4" x14ac:dyDescent="0.35">
      <c r="A10418" s="165" t="s">
        <v>203</v>
      </c>
      <c r="B10418" s="165" t="s">
        <v>204</v>
      </c>
      <c r="C10418" s="166">
        <v>45924</v>
      </c>
      <c r="D10418">
        <v>470.93</v>
      </c>
    </row>
    <row r="10419" spans="1:4" x14ac:dyDescent="0.35">
      <c r="A10419" s="165" t="s">
        <v>203</v>
      </c>
      <c r="B10419" s="165" t="s">
        <v>204</v>
      </c>
      <c r="C10419" s="166">
        <v>45954</v>
      </c>
      <c r="D10419">
        <v>561.04</v>
      </c>
    </row>
    <row r="10420" spans="1:4" x14ac:dyDescent="0.35">
      <c r="A10420" s="165" t="s">
        <v>203</v>
      </c>
      <c r="B10420" s="165" t="s">
        <v>204</v>
      </c>
      <c r="C10420" s="166">
        <v>45985</v>
      </c>
      <c r="D10420">
        <v>489.91</v>
      </c>
    </row>
    <row r="10421" spans="1:4" x14ac:dyDescent="0.35">
      <c r="A10421" s="165" t="s">
        <v>203</v>
      </c>
      <c r="B10421" s="165" t="s">
        <v>204</v>
      </c>
      <c r="C10421" s="166">
        <v>46015</v>
      </c>
      <c r="D10421">
        <v>344.32</v>
      </c>
    </row>
    <row r="10422" spans="1:4" x14ac:dyDescent="0.35">
      <c r="A10422" s="165" t="s">
        <v>203</v>
      </c>
      <c r="B10422" s="165" t="s">
        <v>204</v>
      </c>
      <c r="C10422" s="166">
        <v>45682</v>
      </c>
      <c r="D10422">
        <v>528.14</v>
      </c>
    </row>
    <row r="10423" spans="1:4" x14ac:dyDescent="0.35">
      <c r="A10423" s="165" t="s">
        <v>203</v>
      </c>
      <c r="B10423" s="165" t="s">
        <v>204</v>
      </c>
      <c r="C10423" s="166">
        <v>45713</v>
      </c>
      <c r="D10423">
        <v>478.71</v>
      </c>
    </row>
    <row r="10424" spans="1:4" x14ac:dyDescent="0.35">
      <c r="A10424" s="165" t="s">
        <v>203</v>
      </c>
      <c r="B10424" s="165" t="s">
        <v>204</v>
      </c>
      <c r="C10424" s="166">
        <v>45741</v>
      </c>
      <c r="D10424">
        <v>544.16999999999996</v>
      </c>
    </row>
    <row r="10425" spans="1:4" x14ac:dyDescent="0.35">
      <c r="A10425" s="165" t="s">
        <v>203</v>
      </c>
      <c r="B10425" s="165" t="s">
        <v>204</v>
      </c>
      <c r="C10425" s="166">
        <v>45772</v>
      </c>
      <c r="D10425">
        <v>427.41</v>
      </c>
    </row>
    <row r="10426" spans="1:4" x14ac:dyDescent="0.35">
      <c r="A10426" s="165" t="s">
        <v>203</v>
      </c>
      <c r="B10426" s="165" t="s">
        <v>204</v>
      </c>
      <c r="C10426" s="166">
        <v>45802</v>
      </c>
      <c r="D10426">
        <v>416.20223747378429</v>
      </c>
    </row>
    <row r="10427" spans="1:4" x14ac:dyDescent="0.35">
      <c r="A10427" s="165" t="s">
        <v>203</v>
      </c>
      <c r="B10427" s="165" t="s">
        <v>204</v>
      </c>
      <c r="C10427" s="166">
        <v>45833</v>
      </c>
      <c r="D10427">
        <v>626.09837162077667</v>
      </c>
    </row>
    <row r="10428" spans="1:4" x14ac:dyDescent="0.35">
      <c r="A10428" s="165" t="s">
        <v>203</v>
      </c>
      <c r="B10428" s="165" t="s">
        <v>204</v>
      </c>
      <c r="C10428" s="166">
        <v>45863</v>
      </c>
      <c r="D10428">
        <v>740.6839740705899</v>
      </c>
    </row>
    <row r="10429" spans="1:4" x14ac:dyDescent="0.35">
      <c r="A10429" s="165" t="s">
        <v>203</v>
      </c>
      <c r="B10429" s="165" t="s">
        <v>204</v>
      </c>
      <c r="C10429" s="166">
        <v>45894</v>
      </c>
      <c r="D10429">
        <v>898.45847303176095</v>
      </c>
    </row>
    <row r="10430" spans="1:4" x14ac:dyDescent="0.35">
      <c r="A10430" s="165" t="s">
        <v>203</v>
      </c>
      <c r="B10430" s="165" t="s">
        <v>204</v>
      </c>
      <c r="C10430" s="166">
        <v>45925</v>
      </c>
      <c r="D10430">
        <v>756.14240319618261</v>
      </c>
    </row>
    <row r="10431" spans="1:4" x14ac:dyDescent="0.35">
      <c r="A10431" s="165" t="s">
        <v>203</v>
      </c>
      <c r="B10431" s="165" t="s">
        <v>204</v>
      </c>
      <c r="C10431" s="166">
        <v>45955</v>
      </c>
      <c r="D10431">
        <v>777.2311416863954</v>
      </c>
    </row>
    <row r="10432" spans="1:4" x14ac:dyDescent="0.35">
      <c r="A10432" s="165" t="s">
        <v>203</v>
      </c>
      <c r="B10432" s="165" t="s">
        <v>204</v>
      </c>
      <c r="C10432" s="166">
        <v>45986</v>
      </c>
      <c r="D10432">
        <v>831.90997060037046</v>
      </c>
    </row>
    <row r="10433" spans="1:4" x14ac:dyDescent="0.35">
      <c r="A10433" s="165" t="s">
        <v>203</v>
      </c>
      <c r="B10433" s="165" t="s">
        <v>204</v>
      </c>
      <c r="C10433" s="166">
        <v>46016</v>
      </c>
      <c r="D10433">
        <v>603.1113770859746</v>
      </c>
    </row>
    <row r="10434" spans="1:4" x14ac:dyDescent="0.35">
      <c r="A10434" s="165" t="s">
        <v>203</v>
      </c>
      <c r="B10434" s="165" t="s">
        <v>204</v>
      </c>
      <c r="C10434" s="166">
        <v>45683</v>
      </c>
      <c r="D10434">
        <v>924.34995743967033</v>
      </c>
    </row>
    <row r="10435" spans="1:4" x14ac:dyDescent="0.35">
      <c r="A10435" s="165" t="s">
        <v>203</v>
      </c>
      <c r="B10435" s="165" t="s">
        <v>204</v>
      </c>
      <c r="C10435" s="166">
        <v>45714</v>
      </c>
      <c r="D10435">
        <v>939.83925281906386</v>
      </c>
    </row>
    <row r="10436" spans="1:4" x14ac:dyDescent="0.35">
      <c r="A10436" s="165" t="s">
        <v>203</v>
      </c>
      <c r="B10436" s="165" t="s">
        <v>204</v>
      </c>
      <c r="C10436" s="166">
        <v>45742</v>
      </c>
      <c r="D10436">
        <v>1012.198694985324</v>
      </c>
    </row>
    <row r="10437" spans="1:4" x14ac:dyDescent="0.35">
      <c r="A10437" s="165" t="s">
        <v>203</v>
      </c>
      <c r="B10437" s="165" t="s">
        <v>204</v>
      </c>
      <c r="C10437" s="166">
        <v>45773</v>
      </c>
      <c r="D10437">
        <v>1082.7804817987137</v>
      </c>
    </row>
    <row r="10438" spans="1:4" x14ac:dyDescent="0.35">
      <c r="A10438" s="165" t="s">
        <v>203</v>
      </c>
      <c r="B10438" s="165" t="s">
        <v>204</v>
      </c>
      <c r="C10438" s="166">
        <v>45803</v>
      </c>
      <c r="D10438">
        <v>1026.8182286370543</v>
      </c>
    </row>
    <row r="10439" spans="1:4" x14ac:dyDescent="0.35">
      <c r="A10439" s="165" t="s">
        <v>203</v>
      </c>
      <c r="B10439" s="165" t="s">
        <v>204</v>
      </c>
      <c r="C10439" s="166">
        <v>45834</v>
      </c>
      <c r="D10439">
        <v>950.73111667762316</v>
      </c>
    </row>
    <row r="10440" spans="1:4" x14ac:dyDescent="0.35">
      <c r="A10440" s="165" t="s">
        <v>203</v>
      </c>
      <c r="B10440" s="165" t="s">
        <v>204</v>
      </c>
      <c r="C10440" s="166">
        <v>45864</v>
      </c>
      <c r="D10440">
        <v>1498.8917443750315</v>
      </c>
    </row>
    <row r="10441" spans="1:4" x14ac:dyDescent="0.35">
      <c r="A10441" s="165" t="s">
        <v>203</v>
      </c>
      <c r="B10441" s="165" t="s">
        <v>204</v>
      </c>
      <c r="C10441" s="166">
        <v>45895</v>
      </c>
      <c r="D10441">
        <v>1770.342488667296</v>
      </c>
    </row>
    <row r="10442" spans="1:4" x14ac:dyDescent="0.35">
      <c r="A10442" s="165" t="s">
        <v>203</v>
      </c>
      <c r="B10442" s="165" t="s">
        <v>204</v>
      </c>
      <c r="C10442" s="166">
        <v>45926</v>
      </c>
      <c r="D10442">
        <v>962.64311204965941</v>
      </c>
    </row>
    <row r="10443" spans="1:4" x14ac:dyDescent="0.35">
      <c r="A10443" s="165" t="s">
        <v>203</v>
      </c>
      <c r="B10443" s="165" t="s">
        <v>204</v>
      </c>
      <c r="C10443" s="166">
        <v>45956</v>
      </c>
      <c r="D10443">
        <v>1219.9076498647919</v>
      </c>
    </row>
    <row r="10444" spans="1:4" x14ac:dyDescent="0.35">
      <c r="A10444" s="165" t="s">
        <v>203</v>
      </c>
      <c r="B10444" s="165" t="s">
        <v>204</v>
      </c>
      <c r="C10444" s="166">
        <v>45987</v>
      </c>
      <c r="D10444">
        <v>1313.6010975537813</v>
      </c>
    </row>
    <row r="10445" spans="1:4" x14ac:dyDescent="0.35">
      <c r="A10445" s="165" t="s">
        <v>203</v>
      </c>
      <c r="B10445" s="165" t="s">
        <v>204</v>
      </c>
      <c r="C10445" s="166">
        <v>46017</v>
      </c>
      <c r="D10445">
        <v>941.09150260765887</v>
      </c>
    </row>
    <row r="10446" spans="1:4" x14ac:dyDescent="0.35">
      <c r="A10446" s="165" t="s">
        <v>203</v>
      </c>
      <c r="B10446" s="165" t="s">
        <v>204</v>
      </c>
      <c r="C10446" s="166">
        <v>45684</v>
      </c>
      <c r="D10446">
        <v>1302.7300943481212</v>
      </c>
    </row>
    <row r="10447" spans="1:4" x14ac:dyDescent="0.35">
      <c r="A10447" s="165" t="s">
        <v>203</v>
      </c>
      <c r="B10447" s="165" t="s">
        <v>204</v>
      </c>
      <c r="C10447" s="166">
        <v>45715</v>
      </c>
      <c r="D10447">
        <v>1322.1010081222084</v>
      </c>
    </row>
    <row r="10448" spans="1:4" x14ac:dyDescent="0.35">
      <c r="A10448" s="165" t="s">
        <v>203</v>
      </c>
      <c r="B10448" s="165" t="s">
        <v>204</v>
      </c>
      <c r="C10448" s="166">
        <v>45743</v>
      </c>
      <c r="D10448">
        <v>1398.6189206884455</v>
      </c>
    </row>
    <row r="10449" spans="1:4" x14ac:dyDescent="0.35">
      <c r="A10449" s="165" t="s">
        <v>203</v>
      </c>
      <c r="B10449" s="165" t="s">
        <v>204</v>
      </c>
      <c r="C10449" s="166">
        <v>45774</v>
      </c>
      <c r="D10449">
        <v>1494.4159980702439</v>
      </c>
    </row>
    <row r="10450" spans="1:4" x14ac:dyDescent="0.35">
      <c r="A10450" s="165" t="s">
        <v>203</v>
      </c>
      <c r="B10450" s="165" t="s">
        <v>204</v>
      </c>
      <c r="C10450" s="166">
        <v>45804</v>
      </c>
      <c r="D10450">
        <v>1217.4793877024347</v>
      </c>
    </row>
    <row r="10451" spans="1:4" x14ac:dyDescent="0.35">
      <c r="A10451" s="165" t="s">
        <v>203</v>
      </c>
      <c r="B10451" s="165" t="s">
        <v>204</v>
      </c>
      <c r="C10451" s="166">
        <v>45835</v>
      </c>
      <c r="D10451">
        <v>1107.3294955243512</v>
      </c>
    </row>
    <row r="10452" spans="1:4" x14ac:dyDescent="0.35">
      <c r="A10452" s="165" t="s">
        <v>203</v>
      </c>
      <c r="B10452" s="165" t="s">
        <v>204</v>
      </c>
      <c r="C10452" s="166">
        <v>45865</v>
      </c>
      <c r="D10452">
        <v>1748.9215185748428</v>
      </c>
    </row>
    <row r="10453" spans="1:4" x14ac:dyDescent="0.35">
      <c r="A10453" s="165" t="s">
        <v>203</v>
      </c>
      <c r="B10453" s="165" t="s">
        <v>204</v>
      </c>
      <c r="C10453" s="166">
        <v>45896</v>
      </c>
      <c r="D10453">
        <v>2063.5010229034319</v>
      </c>
    </row>
    <row r="10454" spans="1:4" x14ac:dyDescent="0.35">
      <c r="A10454" s="165" t="s">
        <v>203</v>
      </c>
      <c r="B10454" s="165" t="s">
        <v>204</v>
      </c>
      <c r="C10454" s="166">
        <v>45927</v>
      </c>
      <c r="D10454">
        <v>1178.4209856066243</v>
      </c>
    </row>
    <row r="10455" spans="1:4" x14ac:dyDescent="0.35">
      <c r="A10455" s="165" t="s">
        <v>203</v>
      </c>
      <c r="B10455" s="165" t="s">
        <v>204</v>
      </c>
      <c r="C10455" s="166">
        <v>45957</v>
      </c>
      <c r="D10455">
        <v>1417.7641218310271</v>
      </c>
    </row>
    <row r="10456" spans="1:4" x14ac:dyDescent="0.35">
      <c r="A10456" s="165" t="s">
        <v>203</v>
      </c>
      <c r="B10456" s="165" t="s">
        <v>204</v>
      </c>
      <c r="C10456" s="166">
        <v>45988</v>
      </c>
      <c r="D10456">
        <v>1525.6383299805279</v>
      </c>
    </row>
    <row r="10457" spans="1:4" x14ac:dyDescent="0.35">
      <c r="A10457" s="165" t="s">
        <v>203</v>
      </c>
      <c r="B10457" s="165" t="s">
        <v>204</v>
      </c>
      <c r="C10457" s="166">
        <v>46018</v>
      </c>
      <c r="D10457">
        <v>1121.9227889671215</v>
      </c>
    </row>
    <row r="10458" spans="1:4" x14ac:dyDescent="0.35">
      <c r="A10458" s="165" t="s">
        <v>205</v>
      </c>
      <c r="B10458" s="165" t="s">
        <v>206</v>
      </c>
      <c r="C10458" s="166">
        <v>46013</v>
      </c>
      <c r="D10458">
        <v>11.5</v>
      </c>
    </row>
    <row r="10459" spans="1:4" x14ac:dyDescent="0.35">
      <c r="A10459" s="165" t="s">
        <v>205</v>
      </c>
      <c r="B10459" s="165" t="s">
        <v>206</v>
      </c>
      <c r="C10459" s="166">
        <v>45680</v>
      </c>
      <c r="D10459">
        <v>1.84</v>
      </c>
    </row>
    <row r="10460" spans="1:4" x14ac:dyDescent="0.35">
      <c r="A10460" s="165" t="s">
        <v>205</v>
      </c>
      <c r="B10460" s="165" t="s">
        <v>206</v>
      </c>
      <c r="C10460" s="166">
        <v>45711</v>
      </c>
      <c r="D10460">
        <v>0</v>
      </c>
    </row>
    <row r="10461" spans="1:4" x14ac:dyDescent="0.35">
      <c r="A10461" s="165" t="s">
        <v>205</v>
      </c>
      <c r="B10461" s="165" t="s">
        <v>206</v>
      </c>
      <c r="C10461" s="166">
        <v>45739</v>
      </c>
      <c r="D10461">
        <v>0.73</v>
      </c>
    </row>
    <row r="10462" spans="1:4" x14ac:dyDescent="0.35">
      <c r="A10462" s="165" t="s">
        <v>205</v>
      </c>
      <c r="B10462" s="165" t="s">
        <v>206</v>
      </c>
      <c r="C10462" s="166">
        <v>45770</v>
      </c>
      <c r="D10462">
        <v>15.34</v>
      </c>
    </row>
    <row r="10463" spans="1:4" x14ac:dyDescent="0.35">
      <c r="A10463" s="165" t="s">
        <v>205</v>
      </c>
      <c r="B10463" s="165" t="s">
        <v>206</v>
      </c>
      <c r="C10463" s="166">
        <v>45800</v>
      </c>
      <c r="D10463">
        <v>10.83</v>
      </c>
    </row>
    <row r="10464" spans="1:4" x14ac:dyDescent="0.35">
      <c r="A10464" s="165" t="s">
        <v>205</v>
      </c>
      <c r="B10464" s="165" t="s">
        <v>206</v>
      </c>
      <c r="C10464" s="166">
        <v>45831</v>
      </c>
      <c r="D10464">
        <v>12.28</v>
      </c>
    </row>
    <row r="10465" spans="1:4" x14ac:dyDescent="0.35">
      <c r="A10465" s="165" t="s">
        <v>205</v>
      </c>
      <c r="B10465" s="165" t="s">
        <v>206</v>
      </c>
      <c r="C10465" s="166">
        <v>45861</v>
      </c>
      <c r="D10465">
        <v>24.97</v>
      </c>
    </row>
    <row r="10466" spans="1:4" x14ac:dyDescent="0.35">
      <c r="A10466" s="165" t="s">
        <v>205</v>
      </c>
      <c r="B10466" s="165" t="s">
        <v>206</v>
      </c>
      <c r="C10466" s="166">
        <v>45892</v>
      </c>
      <c r="D10466">
        <v>-2.84</v>
      </c>
    </row>
    <row r="10467" spans="1:4" x14ac:dyDescent="0.35">
      <c r="A10467" s="165" t="s">
        <v>205</v>
      </c>
      <c r="B10467" s="165" t="s">
        <v>206</v>
      </c>
      <c r="C10467" s="166">
        <v>45923</v>
      </c>
      <c r="D10467">
        <v>16.96</v>
      </c>
    </row>
    <row r="10468" spans="1:4" x14ac:dyDescent="0.35">
      <c r="A10468" s="165" t="s">
        <v>205</v>
      </c>
      <c r="B10468" s="165" t="s">
        <v>206</v>
      </c>
      <c r="C10468" s="166">
        <v>45953</v>
      </c>
      <c r="D10468">
        <v>14.16</v>
      </c>
    </row>
    <row r="10469" spans="1:4" x14ac:dyDescent="0.35">
      <c r="A10469" s="165" t="s">
        <v>205</v>
      </c>
      <c r="B10469" s="165" t="s">
        <v>206</v>
      </c>
      <c r="C10469" s="166">
        <v>45984</v>
      </c>
      <c r="D10469">
        <v>20.420000000000002</v>
      </c>
    </row>
    <row r="10470" spans="1:4" x14ac:dyDescent="0.35">
      <c r="A10470" s="165" t="s">
        <v>205</v>
      </c>
      <c r="B10470" s="165" t="s">
        <v>206</v>
      </c>
      <c r="C10470" s="166">
        <v>46014</v>
      </c>
      <c r="D10470">
        <v>9.49</v>
      </c>
    </row>
    <row r="10471" spans="1:4" x14ac:dyDescent="0.35">
      <c r="A10471" s="165" t="s">
        <v>205</v>
      </c>
      <c r="B10471" s="165" t="s">
        <v>206</v>
      </c>
      <c r="C10471" s="166">
        <v>45681</v>
      </c>
      <c r="D10471">
        <v>21.94</v>
      </c>
    </row>
    <row r="10472" spans="1:4" x14ac:dyDescent="0.35">
      <c r="A10472" s="165" t="s">
        <v>205</v>
      </c>
      <c r="B10472" s="165" t="s">
        <v>206</v>
      </c>
      <c r="C10472" s="166">
        <v>45712</v>
      </c>
      <c r="D10472">
        <v>14.04</v>
      </c>
    </row>
    <row r="10473" spans="1:4" x14ac:dyDescent="0.35">
      <c r="A10473" s="165" t="s">
        <v>205</v>
      </c>
      <c r="B10473" s="165" t="s">
        <v>206</v>
      </c>
      <c r="C10473" s="166">
        <v>45740</v>
      </c>
      <c r="D10473">
        <v>18.37</v>
      </c>
    </row>
    <row r="10474" spans="1:4" x14ac:dyDescent="0.35">
      <c r="A10474" s="165" t="s">
        <v>205</v>
      </c>
      <c r="B10474" s="165" t="s">
        <v>206</v>
      </c>
      <c r="C10474" s="166">
        <v>45771</v>
      </c>
      <c r="D10474">
        <v>31.24</v>
      </c>
    </row>
    <row r="10475" spans="1:4" x14ac:dyDescent="0.35">
      <c r="A10475" s="165" t="s">
        <v>205</v>
      </c>
      <c r="B10475" s="165" t="s">
        <v>206</v>
      </c>
      <c r="C10475" s="166">
        <v>45801</v>
      </c>
      <c r="D10475">
        <v>35.39</v>
      </c>
    </row>
    <row r="10476" spans="1:4" x14ac:dyDescent="0.35">
      <c r="A10476" s="165" t="s">
        <v>205</v>
      </c>
      <c r="B10476" s="165" t="s">
        <v>206</v>
      </c>
      <c r="C10476" s="166">
        <v>45832</v>
      </c>
      <c r="D10476">
        <v>19.61</v>
      </c>
    </row>
    <row r="10477" spans="1:4" x14ac:dyDescent="0.35">
      <c r="A10477" s="165" t="s">
        <v>205</v>
      </c>
      <c r="B10477" s="165" t="s">
        <v>206</v>
      </c>
      <c r="C10477" s="166">
        <v>45862</v>
      </c>
      <c r="D10477">
        <v>54.3</v>
      </c>
    </row>
    <row r="10478" spans="1:4" x14ac:dyDescent="0.35">
      <c r="A10478" s="165" t="s">
        <v>205</v>
      </c>
      <c r="B10478" s="165" t="s">
        <v>206</v>
      </c>
      <c r="C10478" s="166">
        <v>45893</v>
      </c>
      <c r="D10478">
        <v>56.64</v>
      </c>
    </row>
    <row r="10479" spans="1:4" x14ac:dyDescent="0.35">
      <c r="A10479" s="165" t="s">
        <v>205</v>
      </c>
      <c r="B10479" s="165" t="s">
        <v>206</v>
      </c>
      <c r="C10479" s="166">
        <v>45924</v>
      </c>
      <c r="D10479">
        <v>34.67</v>
      </c>
    </row>
    <row r="10480" spans="1:4" x14ac:dyDescent="0.35">
      <c r="A10480" s="165" t="s">
        <v>205</v>
      </c>
      <c r="B10480" s="165" t="s">
        <v>206</v>
      </c>
      <c r="C10480" s="166">
        <v>45954</v>
      </c>
      <c r="D10480">
        <v>11.43</v>
      </c>
    </row>
    <row r="10481" spans="1:4" x14ac:dyDescent="0.35">
      <c r="A10481" s="165" t="s">
        <v>205</v>
      </c>
      <c r="B10481" s="165" t="s">
        <v>206</v>
      </c>
      <c r="C10481" s="166">
        <v>45985</v>
      </c>
      <c r="D10481">
        <v>11.13</v>
      </c>
    </row>
    <row r="10482" spans="1:4" x14ac:dyDescent="0.35">
      <c r="A10482" s="165" t="s">
        <v>205</v>
      </c>
      <c r="B10482" s="165" t="s">
        <v>206</v>
      </c>
      <c r="C10482" s="166">
        <v>46015</v>
      </c>
      <c r="D10482">
        <v>24.2</v>
      </c>
    </row>
    <row r="10483" spans="1:4" x14ac:dyDescent="0.35">
      <c r="A10483" s="165" t="s">
        <v>205</v>
      </c>
      <c r="B10483" s="165" t="s">
        <v>206</v>
      </c>
      <c r="C10483" s="166">
        <v>45682</v>
      </c>
      <c r="D10483">
        <v>15.39</v>
      </c>
    </row>
    <row r="10484" spans="1:4" x14ac:dyDescent="0.35">
      <c r="A10484" s="165" t="s">
        <v>205</v>
      </c>
      <c r="B10484" s="165" t="s">
        <v>206</v>
      </c>
      <c r="C10484" s="166">
        <v>45713</v>
      </c>
      <c r="D10484">
        <v>5.8</v>
      </c>
    </row>
    <row r="10485" spans="1:4" x14ac:dyDescent="0.35">
      <c r="A10485" s="165" t="s">
        <v>205</v>
      </c>
      <c r="B10485" s="165" t="s">
        <v>206</v>
      </c>
      <c r="C10485" s="166">
        <v>45741</v>
      </c>
      <c r="D10485">
        <v>29.98</v>
      </c>
    </row>
    <row r="10486" spans="1:4" x14ac:dyDescent="0.35">
      <c r="A10486" s="165" t="s">
        <v>205</v>
      </c>
      <c r="B10486" s="165" t="s">
        <v>206</v>
      </c>
      <c r="C10486" s="166">
        <v>45772</v>
      </c>
      <c r="D10486">
        <v>30.57</v>
      </c>
    </row>
    <row r="10487" spans="1:4" x14ac:dyDescent="0.35">
      <c r="A10487" s="165" t="s">
        <v>205</v>
      </c>
      <c r="B10487" s="165" t="s">
        <v>206</v>
      </c>
      <c r="C10487" s="166">
        <v>45802</v>
      </c>
      <c r="D10487">
        <v>35.589237674576182</v>
      </c>
    </row>
    <row r="10488" spans="1:4" x14ac:dyDescent="0.35">
      <c r="A10488" s="165" t="s">
        <v>205</v>
      </c>
      <c r="B10488" s="165" t="s">
        <v>206</v>
      </c>
      <c r="C10488" s="166">
        <v>45833</v>
      </c>
      <c r="D10488">
        <v>51.696725862275926</v>
      </c>
    </row>
    <row r="10489" spans="1:4" x14ac:dyDescent="0.35">
      <c r="A10489" s="165" t="s">
        <v>205</v>
      </c>
      <c r="B10489" s="165" t="s">
        <v>206</v>
      </c>
      <c r="C10489" s="166">
        <v>45863</v>
      </c>
      <c r="D10489">
        <v>64.214361582258263</v>
      </c>
    </row>
    <row r="10490" spans="1:4" x14ac:dyDescent="0.35">
      <c r="A10490" s="165" t="s">
        <v>205</v>
      </c>
      <c r="B10490" s="165" t="s">
        <v>206</v>
      </c>
      <c r="C10490" s="166">
        <v>45894</v>
      </c>
      <c r="D10490">
        <v>77.577033415963356</v>
      </c>
    </row>
    <row r="10491" spans="1:4" x14ac:dyDescent="0.35">
      <c r="A10491" s="165" t="s">
        <v>205</v>
      </c>
      <c r="B10491" s="165" t="s">
        <v>206</v>
      </c>
      <c r="C10491" s="166">
        <v>45925</v>
      </c>
      <c r="D10491">
        <v>75.216534114568191</v>
      </c>
    </row>
    <row r="10492" spans="1:4" x14ac:dyDescent="0.35">
      <c r="A10492" s="165" t="s">
        <v>205</v>
      </c>
      <c r="B10492" s="165" t="s">
        <v>206</v>
      </c>
      <c r="C10492" s="166">
        <v>45955</v>
      </c>
      <c r="D10492">
        <v>80.532411674367012</v>
      </c>
    </row>
    <row r="10493" spans="1:4" x14ac:dyDescent="0.35">
      <c r="A10493" s="165" t="s">
        <v>205</v>
      </c>
      <c r="B10493" s="165" t="s">
        <v>206</v>
      </c>
      <c r="C10493" s="166">
        <v>45986</v>
      </c>
      <c r="D10493">
        <v>94.128738248870803</v>
      </c>
    </row>
    <row r="10494" spans="1:4" x14ac:dyDescent="0.35">
      <c r="A10494" s="165" t="s">
        <v>205</v>
      </c>
      <c r="B10494" s="165" t="s">
        <v>206</v>
      </c>
      <c r="C10494" s="166">
        <v>46016</v>
      </c>
      <c r="D10494">
        <v>45.302188913769506</v>
      </c>
    </row>
    <row r="10495" spans="1:4" x14ac:dyDescent="0.35">
      <c r="A10495" s="165" t="s">
        <v>205</v>
      </c>
      <c r="B10495" s="165" t="s">
        <v>206</v>
      </c>
      <c r="C10495" s="166">
        <v>45683</v>
      </c>
      <c r="D10495">
        <v>68.262734480019049</v>
      </c>
    </row>
    <row r="10496" spans="1:4" x14ac:dyDescent="0.35">
      <c r="A10496" s="165" t="s">
        <v>205</v>
      </c>
      <c r="B10496" s="165" t="s">
        <v>206</v>
      </c>
      <c r="C10496" s="166">
        <v>45714</v>
      </c>
      <c r="D10496">
        <v>65.429935281845189</v>
      </c>
    </row>
    <row r="10497" spans="1:4" x14ac:dyDescent="0.35">
      <c r="A10497" s="165" t="s">
        <v>205</v>
      </c>
      <c r="B10497" s="165" t="s">
        <v>206</v>
      </c>
      <c r="C10497" s="166">
        <v>45742</v>
      </c>
      <c r="D10497">
        <v>84.661146456168112</v>
      </c>
    </row>
    <row r="10498" spans="1:4" x14ac:dyDescent="0.35">
      <c r="A10498" s="165" t="s">
        <v>205</v>
      </c>
      <c r="B10498" s="165" t="s">
        <v>206</v>
      </c>
      <c r="C10498" s="166">
        <v>45773</v>
      </c>
      <c r="D10498">
        <v>60.894313970804689</v>
      </c>
    </row>
    <row r="10499" spans="1:4" x14ac:dyDescent="0.35">
      <c r="A10499" s="165" t="s">
        <v>205</v>
      </c>
      <c r="B10499" s="165" t="s">
        <v>206</v>
      </c>
      <c r="C10499" s="166">
        <v>45803</v>
      </c>
      <c r="D10499">
        <v>87.331402698834594</v>
      </c>
    </row>
    <row r="10500" spans="1:4" x14ac:dyDescent="0.35">
      <c r="A10500" s="165" t="s">
        <v>205</v>
      </c>
      <c r="B10500" s="165" t="s">
        <v>206</v>
      </c>
      <c r="C10500" s="166">
        <v>45834</v>
      </c>
      <c r="D10500">
        <v>102.86814712428541</v>
      </c>
    </row>
    <row r="10501" spans="1:4" x14ac:dyDescent="0.35">
      <c r="A10501" s="165" t="s">
        <v>205</v>
      </c>
      <c r="B10501" s="165" t="s">
        <v>206</v>
      </c>
      <c r="C10501" s="166">
        <v>45864</v>
      </c>
      <c r="D10501">
        <v>100.03387727747196</v>
      </c>
    </row>
    <row r="10502" spans="1:4" x14ac:dyDescent="0.35">
      <c r="A10502" s="165" t="s">
        <v>205</v>
      </c>
      <c r="B10502" s="165" t="s">
        <v>206</v>
      </c>
      <c r="C10502" s="166">
        <v>45895</v>
      </c>
      <c r="D10502">
        <v>103.02346294082366</v>
      </c>
    </row>
    <row r="10503" spans="1:4" x14ac:dyDescent="0.35">
      <c r="A10503" s="165" t="s">
        <v>205</v>
      </c>
      <c r="B10503" s="165" t="s">
        <v>206</v>
      </c>
      <c r="C10503" s="166">
        <v>45926</v>
      </c>
      <c r="D10503">
        <v>110.93204526621349</v>
      </c>
    </row>
    <row r="10504" spans="1:4" x14ac:dyDescent="0.35">
      <c r="A10504" s="165" t="s">
        <v>205</v>
      </c>
      <c r="B10504" s="165" t="s">
        <v>206</v>
      </c>
      <c r="C10504" s="166">
        <v>45956</v>
      </c>
      <c r="D10504">
        <v>104.60468479051177</v>
      </c>
    </row>
    <row r="10505" spans="1:4" x14ac:dyDescent="0.35">
      <c r="A10505" s="165" t="s">
        <v>205</v>
      </c>
      <c r="B10505" s="165" t="s">
        <v>206</v>
      </c>
      <c r="C10505" s="166">
        <v>45987</v>
      </c>
      <c r="D10505">
        <v>99.798823703081069</v>
      </c>
    </row>
    <row r="10506" spans="1:4" x14ac:dyDescent="0.35">
      <c r="A10506" s="165" t="s">
        <v>205</v>
      </c>
      <c r="B10506" s="165" t="s">
        <v>206</v>
      </c>
      <c r="C10506" s="166">
        <v>46017</v>
      </c>
      <c r="D10506">
        <v>84.826899755053887</v>
      </c>
    </row>
    <row r="10507" spans="1:4" x14ac:dyDescent="0.35">
      <c r="A10507" s="165" t="s">
        <v>205</v>
      </c>
      <c r="B10507" s="165" t="s">
        <v>206</v>
      </c>
      <c r="C10507" s="166">
        <v>45684</v>
      </c>
      <c r="D10507">
        <v>84.431524390859238</v>
      </c>
    </row>
    <row r="10508" spans="1:4" x14ac:dyDescent="0.35">
      <c r="A10508" s="165" t="s">
        <v>205</v>
      </c>
      <c r="B10508" s="165" t="s">
        <v>206</v>
      </c>
      <c r="C10508" s="166">
        <v>45715</v>
      </c>
      <c r="D10508">
        <v>81.2208277708786</v>
      </c>
    </row>
    <row r="10509" spans="1:4" x14ac:dyDescent="0.35">
      <c r="A10509" s="165" t="s">
        <v>205</v>
      </c>
      <c r="B10509" s="165" t="s">
        <v>206</v>
      </c>
      <c r="C10509" s="166">
        <v>45743</v>
      </c>
      <c r="D10509">
        <v>126.5382290769388</v>
      </c>
    </row>
    <row r="10510" spans="1:4" x14ac:dyDescent="0.35">
      <c r="A10510" s="165" t="s">
        <v>205</v>
      </c>
      <c r="B10510" s="165" t="s">
        <v>206</v>
      </c>
      <c r="C10510" s="166">
        <v>45774</v>
      </c>
      <c r="D10510">
        <v>94.917784963324976</v>
      </c>
    </row>
    <row r="10511" spans="1:4" x14ac:dyDescent="0.35">
      <c r="A10511" s="165" t="s">
        <v>205</v>
      </c>
      <c r="B10511" s="165" t="s">
        <v>206</v>
      </c>
      <c r="C10511" s="166">
        <v>45804</v>
      </c>
      <c r="D10511">
        <v>90.799733865525496</v>
      </c>
    </row>
    <row r="10512" spans="1:4" x14ac:dyDescent="0.35">
      <c r="A10512" s="165" t="s">
        <v>205</v>
      </c>
      <c r="B10512" s="165" t="s">
        <v>206</v>
      </c>
      <c r="C10512" s="166">
        <v>45835</v>
      </c>
      <c r="D10512">
        <v>134.98994828628418</v>
      </c>
    </row>
    <row r="10513" spans="1:4" x14ac:dyDescent="0.35">
      <c r="A10513" s="165" t="s">
        <v>205</v>
      </c>
      <c r="B10513" s="165" t="s">
        <v>206</v>
      </c>
      <c r="C10513" s="166">
        <v>45865</v>
      </c>
      <c r="D10513">
        <v>125.20163548532963</v>
      </c>
    </row>
    <row r="10514" spans="1:4" x14ac:dyDescent="0.35">
      <c r="A10514" s="165" t="s">
        <v>205</v>
      </c>
      <c r="B10514" s="165" t="s">
        <v>206</v>
      </c>
      <c r="C10514" s="166">
        <v>45896</v>
      </c>
      <c r="D10514">
        <v>129.26168076420987</v>
      </c>
    </row>
    <row r="10515" spans="1:4" x14ac:dyDescent="0.35">
      <c r="A10515" s="165" t="s">
        <v>205</v>
      </c>
      <c r="B10515" s="165" t="s">
        <v>206</v>
      </c>
      <c r="C10515" s="166">
        <v>45927</v>
      </c>
      <c r="D10515">
        <v>77.527938092775585</v>
      </c>
    </row>
    <row r="10516" spans="1:4" x14ac:dyDescent="0.35">
      <c r="A10516" s="165" t="s">
        <v>205</v>
      </c>
      <c r="B10516" s="165" t="s">
        <v>206</v>
      </c>
      <c r="C10516" s="166">
        <v>45957</v>
      </c>
      <c r="D10516">
        <v>131.68416427461582</v>
      </c>
    </row>
    <row r="10517" spans="1:4" x14ac:dyDescent="0.35">
      <c r="A10517" s="165" t="s">
        <v>205</v>
      </c>
      <c r="B10517" s="165" t="s">
        <v>206</v>
      </c>
      <c r="C10517" s="166">
        <v>45988</v>
      </c>
      <c r="D10517">
        <v>125.6755336181389</v>
      </c>
    </row>
    <row r="10518" spans="1:4" x14ac:dyDescent="0.35">
      <c r="A10518" s="165" t="s">
        <v>205</v>
      </c>
      <c r="B10518" s="165" t="s">
        <v>206</v>
      </c>
      <c r="C10518" s="166">
        <v>46018</v>
      </c>
      <c r="D10518">
        <v>74.266625533958688</v>
      </c>
    </row>
    <row r="10519" spans="1:4" x14ac:dyDescent="0.35">
      <c r="A10519" s="165" t="s">
        <v>207</v>
      </c>
      <c r="B10519" s="165" t="s">
        <v>208</v>
      </c>
      <c r="C10519" s="166">
        <v>45676</v>
      </c>
      <c r="D10519">
        <v>1394.28</v>
      </c>
    </row>
    <row r="10520" spans="1:4" x14ac:dyDescent="0.35">
      <c r="A10520" s="165" t="s">
        <v>207</v>
      </c>
      <c r="B10520" s="165" t="s">
        <v>208</v>
      </c>
      <c r="C10520" s="166">
        <v>45707</v>
      </c>
      <c r="D10520">
        <v>1196.69</v>
      </c>
    </row>
    <row r="10521" spans="1:4" x14ac:dyDescent="0.35">
      <c r="A10521" s="165" t="s">
        <v>207</v>
      </c>
      <c r="B10521" s="165" t="s">
        <v>208</v>
      </c>
      <c r="C10521" s="166">
        <v>45735</v>
      </c>
      <c r="D10521">
        <v>1780.76</v>
      </c>
    </row>
    <row r="10522" spans="1:4" x14ac:dyDescent="0.35">
      <c r="A10522" s="165" t="s">
        <v>207</v>
      </c>
      <c r="B10522" s="165" t="s">
        <v>208</v>
      </c>
      <c r="C10522" s="166">
        <v>45766</v>
      </c>
      <c r="D10522">
        <v>1649.12</v>
      </c>
    </row>
    <row r="10523" spans="1:4" x14ac:dyDescent="0.35">
      <c r="A10523" s="165" t="s">
        <v>207</v>
      </c>
      <c r="B10523" s="165" t="s">
        <v>208</v>
      </c>
      <c r="C10523" s="166">
        <v>45796</v>
      </c>
      <c r="D10523">
        <v>1359.22</v>
      </c>
    </row>
    <row r="10524" spans="1:4" x14ac:dyDescent="0.35">
      <c r="A10524" s="165" t="s">
        <v>207</v>
      </c>
      <c r="B10524" s="165" t="s">
        <v>208</v>
      </c>
      <c r="C10524" s="166">
        <v>45827</v>
      </c>
      <c r="D10524">
        <v>1248.42</v>
      </c>
    </row>
    <row r="10525" spans="1:4" x14ac:dyDescent="0.35">
      <c r="A10525" s="165" t="s">
        <v>207</v>
      </c>
      <c r="B10525" s="165" t="s">
        <v>208</v>
      </c>
      <c r="C10525" s="166">
        <v>45857</v>
      </c>
      <c r="D10525">
        <v>1636.88</v>
      </c>
    </row>
    <row r="10526" spans="1:4" x14ac:dyDescent="0.35">
      <c r="A10526" s="165" t="s">
        <v>207</v>
      </c>
      <c r="B10526" s="165" t="s">
        <v>208</v>
      </c>
      <c r="C10526" s="166">
        <v>45888</v>
      </c>
      <c r="D10526">
        <v>1848.22</v>
      </c>
    </row>
    <row r="10527" spans="1:4" x14ac:dyDescent="0.35">
      <c r="A10527" s="165" t="s">
        <v>207</v>
      </c>
      <c r="B10527" s="165" t="s">
        <v>208</v>
      </c>
      <c r="C10527" s="166">
        <v>45919</v>
      </c>
      <c r="D10527">
        <v>989.62</v>
      </c>
    </row>
    <row r="10528" spans="1:4" x14ac:dyDescent="0.35">
      <c r="A10528" s="165" t="s">
        <v>207</v>
      </c>
      <c r="B10528" s="165" t="s">
        <v>208</v>
      </c>
      <c r="C10528" s="166">
        <v>45949</v>
      </c>
      <c r="D10528">
        <v>1125.95</v>
      </c>
    </row>
    <row r="10529" spans="1:4" x14ac:dyDescent="0.35">
      <c r="A10529" s="165" t="s">
        <v>207</v>
      </c>
      <c r="B10529" s="165" t="s">
        <v>208</v>
      </c>
      <c r="C10529" s="166">
        <v>45980</v>
      </c>
      <c r="D10529">
        <v>1227.33</v>
      </c>
    </row>
    <row r="10530" spans="1:4" x14ac:dyDescent="0.35">
      <c r="A10530" s="165" t="s">
        <v>207</v>
      </c>
      <c r="B10530" s="165" t="s">
        <v>208</v>
      </c>
      <c r="C10530" s="166">
        <v>46010</v>
      </c>
      <c r="D10530">
        <v>1089.72</v>
      </c>
    </row>
    <row r="10531" spans="1:4" x14ac:dyDescent="0.35">
      <c r="A10531" s="165" t="s">
        <v>207</v>
      </c>
      <c r="B10531" s="165" t="s">
        <v>208</v>
      </c>
      <c r="C10531" s="166">
        <v>45677</v>
      </c>
      <c r="D10531">
        <v>1422.51</v>
      </c>
    </row>
    <row r="10532" spans="1:4" x14ac:dyDescent="0.35">
      <c r="A10532" s="165" t="s">
        <v>207</v>
      </c>
      <c r="B10532" s="165" t="s">
        <v>208</v>
      </c>
      <c r="C10532" s="166">
        <v>45708</v>
      </c>
      <c r="D10532">
        <v>1589.47</v>
      </c>
    </row>
    <row r="10533" spans="1:4" x14ac:dyDescent="0.35">
      <c r="A10533" s="165" t="s">
        <v>207</v>
      </c>
      <c r="B10533" s="165" t="s">
        <v>208</v>
      </c>
      <c r="C10533" s="166">
        <v>45736</v>
      </c>
      <c r="D10533">
        <v>623.02</v>
      </c>
    </row>
    <row r="10534" spans="1:4" x14ac:dyDescent="0.35">
      <c r="A10534" s="165" t="s">
        <v>207</v>
      </c>
      <c r="B10534" s="165" t="s">
        <v>208</v>
      </c>
      <c r="C10534" s="166">
        <v>45767</v>
      </c>
      <c r="D10534">
        <v>0.6999999999998181</v>
      </c>
    </row>
    <row r="10535" spans="1:4" x14ac:dyDescent="0.35">
      <c r="A10535" s="165" t="s">
        <v>207</v>
      </c>
      <c r="B10535" s="165" t="s">
        <v>208</v>
      </c>
      <c r="C10535" s="166">
        <v>45797</v>
      </c>
      <c r="D10535">
        <v>0</v>
      </c>
    </row>
    <row r="10536" spans="1:4" x14ac:dyDescent="0.35">
      <c r="A10536" s="165" t="s">
        <v>207</v>
      </c>
      <c r="B10536" s="165" t="s">
        <v>208</v>
      </c>
      <c r="C10536" s="166">
        <v>45828</v>
      </c>
      <c r="D10536">
        <v>1.3200000000001637</v>
      </c>
    </row>
    <row r="10537" spans="1:4" x14ac:dyDescent="0.35">
      <c r="A10537" s="165" t="s">
        <v>207</v>
      </c>
      <c r="B10537" s="165" t="s">
        <v>208</v>
      </c>
      <c r="C10537" s="166">
        <v>45858</v>
      </c>
      <c r="D10537">
        <v>22.829999999999927</v>
      </c>
    </row>
    <row r="10538" spans="1:4" x14ac:dyDescent="0.35">
      <c r="A10538" s="165" t="s">
        <v>207</v>
      </c>
      <c r="B10538" s="165" t="s">
        <v>208</v>
      </c>
      <c r="C10538" s="166">
        <v>45889</v>
      </c>
      <c r="D10538">
        <v>373.38000000000011</v>
      </c>
    </row>
    <row r="10539" spans="1:4" x14ac:dyDescent="0.35">
      <c r="A10539" s="165" t="s">
        <v>207</v>
      </c>
      <c r="B10539" s="165" t="s">
        <v>208</v>
      </c>
      <c r="C10539" s="166">
        <v>45920</v>
      </c>
      <c r="D10539">
        <v>451.37</v>
      </c>
    </row>
    <row r="10540" spans="1:4" x14ac:dyDescent="0.35">
      <c r="A10540" s="165" t="s">
        <v>207</v>
      </c>
      <c r="B10540" s="165" t="s">
        <v>208</v>
      </c>
      <c r="C10540" s="166">
        <v>45950</v>
      </c>
      <c r="D10540">
        <v>509.2</v>
      </c>
    </row>
    <row r="10541" spans="1:4" x14ac:dyDescent="0.35">
      <c r="A10541" s="165" t="s">
        <v>207</v>
      </c>
      <c r="B10541" s="165" t="s">
        <v>208</v>
      </c>
      <c r="C10541" s="166">
        <v>45981</v>
      </c>
      <c r="D10541">
        <v>371.49</v>
      </c>
    </row>
    <row r="10542" spans="1:4" x14ac:dyDescent="0.35">
      <c r="A10542" s="165" t="s">
        <v>207</v>
      </c>
      <c r="B10542" s="165" t="s">
        <v>208</v>
      </c>
      <c r="C10542" s="166">
        <v>46011</v>
      </c>
      <c r="D10542">
        <v>-264.97000000000003</v>
      </c>
    </row>
    <row r="10543" spans="1:4" x14ac:dyDescent="0.35">
      <c r="A10543" s="165" t="s">
        <v>207</v>
      </c>
      <c r="B10543" s="165" t="s">
        <v>208</v>
      </c>
      <c r="C10543" s="166">
        <v>45678</v>
      </c>
      <c r="D10543">
        <v>320.32</v>
      </c>
    </row>
    <row r="10544" spans="1:4" x14ac:dyDescent="0.35">
      <c r="A10544" s="165" t="s">
        <v>207</v>
      </c>
      <c r="B10544" s="165" t="s">
        <v>208</v>
      </c>
      <c r="C10544" s="166">
        <v>45709</v>
      </c>
      <c r="D10544">
        <v>411.97</v>
      </c>
    </row>
    <row r="10545" spans="1:4" x14ac:dyDescent="0.35">
      <c r="A10545" s="165" t="s">
        <v>207</v>
      </c>
      <c r="B10545" s="165" t="s">
        <v>208</v>
      </c>
      <c r="C10545" s="166">
        <v>45737</v>
      </c>
      <c r="D10545">
        <v>469.44</v>
      </c>
    </row>
    <row r="10546" spans="1:4" x14ac:dyDescent="0.35">
      <c r="A10546" s="165" t="s">
        <v>207</v>
      </c>
      <c r="B10546" s="165" t="s">
        <v>208</v>
      </c>
      <c r="C10546" s="166">
        <v>45768</v>
      </c>
      <c r="D10546">
        <v>523.59</v>
      </c>
    </row>
    <row r="10547" spans="1:4" x14ac:dyDescent="0.35">
      <c r="A10547" s="165" t="s">
        <v>207</v>
      </c>
      <c r="B10547" s="165" t="s">
        <v>208</v>
      </c>
      <c r="C10547" s="166">
        <v>45798</v>
      </c>
      <c r="D10547">
        <v>368.8</v>
      </c>
    </row>
    <row r="10548" spans="1:4" x14ac:dyDescent="0.35">
      <c r="A10548" s="165" t="s">
        <v>207</v>
      </c>
      <c r="B10548" s="165" t="s">
        <v>208</v>
      </c>
      <c r="C10548" s="166">
        <v>45829</v>
      </c>
      <c r="D10548">
        <v>137.12</v>
      </c>
    </row>
    <row r="10549" spans="1:4" x14ac:dyDescent="0.35">
      <c r="A10549" s="165" t="s">
        <v>207</v>
      </c>
      <c r="B10549" s="165" t="s">
        <v>208</v>
      </c>
      <c r="C10549" s="166">
        <v>45859</v>
      </c>
      <c r="D10549">
        <v>883.03</v>
      </c>
    </row>
    <row r="10550" spans="1:4" x14ac:dyDescent="0.35">
      <c r="A10550" s="165" t="s">
        <v>207</v>
      </c>
      <c r="B10550" s="165" t="s">
        <v>208</v>
      </c>
      <c r="C10550" s="166">
        <v>45890</v>
      </c>
      <c r="D10550">
        <v>994.87</v>
      </c>
    </row>
    <row r="10551" spans="1:4" x14ac:dyDescent="0.35">
      <c r="A10551" s="165" t="s">
        <v>207</v>
      </c>
      <c r="B10551" s="165" t="s">
        <v>208</v>
      </c>
      <c r="C10551" s="166">
        <v>45921</v>
      </c>
      <c r="D10551">
        <v>938.63</v>
      </c>
    </row>
    <row r="10552" spans="1:4" x14ac:dyDescent="0.35">
      <c r="A10552" s="165" t="s">
        <v>207</v>
      </c>
      <c r="B10552" s="165" t="s">
        <v>208</v>
      </c>
      <c r="C10552" s="166">
        <v>45951</v>
      </c>
      <c r="D10552">
        <v>877.27</v>
      </c>
    </row>
    <row r="10553" spans="1:4" x14ac:dyDescent="0.35">
      <c r="A10553" s="165" t="s">
        <v>207</v>
      </c>
      <c r="B10553" s="165" t="s">
        <v>208</v>
      </c>
      <c r="C10553" s="166">
        <v>45991</v>
      </c>
      <c r="D10553">
        <v>923.92</v>
      </c>
    </row>
    <row r="10554" spans="1:4" x14ac:dyDescent="0.35">
      <c r="A10554" s="165" t="s">
        <v>207</v>
      </c>
      <c r="B10554" s="165" t="s">
        <v>208</v>
      </c>
      <c r="C10554" s="166">
        <v>46022</v>
      </c>
      <c r="D10554">
        <v>329.51</v>
      </c>
    </row>
    <row r="10555" spans="1:4" x14ac:dyDescent="0.35">
      <c r="A10555" s="165" t="s">
        <v>207</v>
      </c>
      <c r="B10555" s="165" t="s">
        <v>208</v>
      </c>
      <c r="C10555" s="166">
        <v>45679</v>
      </c>
      <c r="D10555">
        <v>633.81000000000006</v>
      </c>
    </row>
    <row r="10556" spans="1:4" x14ac:dyDescent="0.35">
      <c r="A10556" s="165" t="s">
        <v>207</v>
      </c>
      <c r="B10556" s="165" t="s">
        <v>208</v>
      </c>
      <c r="C10556" s="166">
        <v>45710</v>
      </c>
      <c r="D10556">
        <v>706.03</v>
      </c>
    </row>
    <row r="10557" spans="1:4" x14ac:dyDescent="0.35">
      <c r="A10557" s="165" t="s">
        <v>207</v>
      </c>
      <c r="B10557" s="165" t="s">
        <v>208</v>
      </c>
      <c r="C10557" s="166">
        <v>45738</v>
      </c>
      <c r="D10557">
        <v>803.48</v>
      </c>
    </row>
    <row r="10558" spans="1:4" x14ac:dyDescent="0.35">
      <c r="A10558" s="165" t="s">
        <v>207</v>
      </c>
      <c r="B10558" s="165" t="s">
        <v>208</v>
      </c>
      <c r="C10558" s="166">
        <v>45769</v>
      </c>
      <c r="D10558">
        <v>723.29</v>
      </c>
    </row>
    <row r="10559" spans="1:4" x14ac:dyDescent="0.35">
      <c r="A10559" s="165" t="s">
        <v>207</v>
      </c>
      <c r="B10559" s="165" t="s">
        <v>208</v>
      </c>
      <c r="C10559" s="166">
        <v>45799</v>
      </c>
      <c r="D10559">
        <v>811.71</v>
      </c>
    </row>
    <row r="10560" spans="1:4" x14ac:dyDescent="0.35">
      <c r="A10560" s="165" t="s">
        <v>207</v>
      </c>
      <c r="B10560" s="165" t="s">
        <v>208</v>
      </c>
      <c r="C10560" s="166">
        <v>45830</v>
      </c>
      <c r="D10560">
        <v>842.4</v>
      </c>
    </row>
    <row r="10561" spans="1:4" x14ac:dyDescent="0.35">
      <c r="A10561" s="165" t="s">
        <v>207</v>
      </c>
      <c r="B10561" s="165" t="s">
        <v>208</v>
      </c>
      <c r="C10561" s="166">
        <v>45860</v>
      </c>
      <c r="D10561">
        <v>955.85</v>
      </c>
    </row>
    <row r="10562" spans="1:4" x14ac:dyDescent="0.35">
      <c r="A10562" s="165" t="s">
        <v>207</v>
      </c>
      <c r="B10562" s="165" t="s">
        <v>208</v>
      </c>
      <c r="C10562" s="166">
        <v>45891</v>
      </c>
      <c r="D10562">
        <v>1344.81</v>
      </c>
    </row>
    <row r="10563" spans="1:4" x14ac:dyDescent="0.35">
      <c r="A10563" s="165" t="s">
        <v>207</v>
      </c>
      <c r="B10563" s="165" t="s">
        <v>208</v>
      </c>
      <c r="C10563" s="166">
        <v>45922</v>
      </c>
      <c r="D10563">
        <v>983.8</v>
      </c>
    </row>
    <row r="10564" spans="1:4" x14ac:dyDescent="0.35">
      <c r="A10564" s="165" t="s">
        <v>207</v>
      </c>
      <c r="B10564" s="165" t="s">
        <v>208</v>
      </c>
      <c r="C10564" s="166">
        <v>45952</v>
      </c>
      <c r="D10564">
        <v>947.9</v>
      </c>
    </row>
    <row r="10565" spans="1:4" x14ac:dyDescent="0.35">
      <c r="A10565" s="165" t="s">
        <v>207</v>
      </c>
      <c r="B10565" s="165" t="s">
        <v>208</v>
      </c>
      <c r="C10565" s="166">
        <v>45983</v>
      </c>
      <c r="D10565">
        <v>954.02</v>
      </c>
    </row>
    <row r="10566" spans="1:4" x14ac:dyDescent="0.35">
      <c r="A10566" s="165" t="s">
        <v>207</v>
      </c>
      <c r="B10566" s="165" t="s">
        <v>208</v>
      </c>
      <c r="C10566" s="166">
        <v>46013</v>
      </c>
      <c r="D10566">
        <v>875.96</v>
      </c>
    </row>
    <row r="10567" spans="1:4" x14ac:dyDescent="0.35">
      <c r="A10567" s="165" t="s">
        <v>207</v>
      </c>
      <c r="B10567" s="165" t="s">
        <v>208</v>
      </c>
      <c r="C10567" s="166">
        <v>45680</v>
      </c>
      <c r="D10567">
        <v>1075.31</v>
      </c>
    </row>
    <row r="10568" spans="1:4" x14ac:dyDescent="0.35">
      <c r="A10568" s="165" t="s">
        <v>207</v>
      </c>
      <c r="B10568" s="165" t="s">
        <v>208</v>
      </c>
      <c r="C10568" s="166">
        <v>45711</v>
      </c>
      <c r="D10568">
        <v>803.85</v>
      </c>
    </row>
    <row r="10569" spans="1:4" x14ac:dyDescent="0.35">
      <c r="A10569" s="165" t="s">
        <v>207</v>
      </c>
      <c r="B10569" s="165" t="s">
        <v>208</v>
      </c>
      <c r="C10569" s="166">
        <v>45739</v>
      </c>
      <c r="D10569">
        <v>1057.47</v>
      </c>
    </row>
    <row r="10570" spans="1:4" x14ac:dyDescent="0.35">
      <c r="A10570" s="165" t="s">
        <v>207</v>
      </c>
      <c r="B10570" s="165" t="s">
        <v>208</v>
      </c>
      <c r="C10570" s="166">
        <v>45770</v>
      </c>
      <c r="D10570">
        <v>1018.31</v>
      </c>
    </row>
    <row r="10571" spans="1:4" x14ac:dyDescent="0.35">
      <c r="A10571" s="165" t="s">
        <v>207</v>
      </c>
      <c r="B10571" s="165" t="s">
        <v>208</v>
      </c>
      <c r="C10571" s="166">
        <v>45800</v>
      </c>
      <c r="D10571">
        <v>1544.96</v>
      </c>
    </row>
    <row r="10572" spans="1:4" x14ac:dyDescent="0.35">
      <c r="A10572" s="165" t="s">
        <v>207</v>
      </c>
      <c r="B10572" s="165" t="s">
        <v>208</v>
      </c>
      <c r="C10572" s="166">
        <v>45831</v>
      </c>
      <c r="D10572">
        <v>1628.26</v>
      </c>
    </row>
    <row r="10573" spans="1:4" x14ac:dyDescent="0.35">
      <c r="A10573" s="165" t="s">
        <v>207</v>
      </c>
      <c r="B10573" s="165" t="s">
        <v>208</v>
      </c>
      <c r="C10573" s="166">
        <v>45861</v>
      </c>
      <c r="D10573">
        <v>1865.18</v>
      </c>
    </row>
    <row r="10574" spans="1:4" x14ac:dyDescent="0.35">
      <c r="A10574" s="165" t="s">
        <v>207</v>
      </c>
      <c r="B10574" s="165" t="s">
        <v>208</v>
      </c>
      <c r="C10574" s="166">
        <v>45892</v>
      </c>
      <c r="D10574">
        <v>2379.84</v>
      </c>
    </row>
    <row r="10575" spans="1:4" x14ac:dyDescent="0.35">
      <c r="A10575" s="165" t="s">
        <v>207</v>
      </c>
      <c r="B10575" s="165" t="s">
        <v>208</v>
      </c>
      <c r="C10575" s="166">
        <v>45923</v>
      </c>
      <c r="D10575">
        <v>1605.21</v>
      </c>
    </row>
    <row r="10576" spans="1:4" x14ac:dyDescent="0.35">
      <c r="A10576" s="165" t="s">
        <v>207</v>
      </c>
      <c r="B10576" s="165" t="s">
        <v>208</v>
      </c>
      <c r="C10576" s="166">
        <v>45953</v>
      </c>
      <c r="D10576">
        <v>1622.2</v>
      </c>
    </row>
    <row r="10577" spans="1:4" x14ac:dyDescent="0.35">
      <c r="A10577" s="165" t="s">
        <v>207</v>
      </c>
      <c r="B10577" s="165" t="s">
        <v>208</v>
      </c>
      <c r="C10577" s="166">
        <v>45984</v>
      </c>
      <c r="D10577">
        <v>1752.62</v>
      </c>
    </row>
    <row r="10578" spans="1:4" x14ac:dyDescent="0.35">
      <c r="A10578" s="165" t="s">
        <v>207</v>
      </c>
      <c r="B10578" s="165" t="s">
        <v>208</v>
      </c>
      <c r="C10578" s="166">
        <v>46014</v>
      </c>
      <c r="D10578">
        <v>1810</v>
      </c>
    </row>
    <row r="10579" spans="1:4" x14ac:dyDescent="0.35">
      <c r="A10579" s="165" t="s">
        <v>207</v>
      </c>
      <c r="B10579" s="165" t="s">
        <v>208</v>
      </c>
      <c r="C10579" s="166">
        <v>45681</v>
      </c>
      <c r="D10579">
        <v>1672.49</v>
      </c>
    </row>
    <row r="10580" spans="1:4" x14ac:dyDescent="0.35">
      <c r="A10580" s="165" t="s">
        <v>207</v>
      </c>
      <c r="B10580" s="165" t="s">
        <v>208</v>
      </c>
      <c r="C10580" s="166">
        <v>45712</v>
      </c>
      <c r="D10580">
        <v>1838.73</v>
      </c>
    </row>
    <row r="10581" spans="1:4" x14ac:dyDescent="0.35">
      <c r="A10581" s="165" t="s">
        <v>207</v>
      </c>
      <c r="B10581" s="165" t="s">
        <v>208</v>
      </c>
      <c r="C10581" s="166">
        <v>45740</v>
      </c>
      <c r="D10581">
        <v>2518.81</v>
      </c>
    </row>
    <row r="10582" spans="1:4" x14ac:dyDescent="0.35">
      <c r="A10582" s="165" t="s">
        <v>207</v>
      </c>
      <c r="B10582" s="165" t="s">
        <v>208</v>
      </c>
      <c r="C10582" s="166">
        <v>45771</v>
      </c>
      <c r="D10582">
        <v>2197.4500000000003</v>
      </c>
    </row>
    <row r="10583" spans="1:4" x14ac:dyDescent="0.35">
      <c r="A10583" s="165" t="s">
        <v>207</v>
      </c>
      <c r="B10583" s="165" t="s">
        <v>208</v>
      </c>
      <c r="C10583" s="166">
        <v>45801</v>
      </c>
      <c r="D10583">
        <v>1834.47</v>
      </c>
    </row>
    <row r="10584" spans="1:4" x14ac:dyDescent="0.35">
      <c r="A10584" s="165" t="s">
        <v>207</v>
      </c>
      <c r="B10584" s="165" t="s">
        <v>208</v>
      </c>
      <c r="C10584" s="166">
        <v>45832</v>
      </c>
      <c r="D10584">
        <v>1691.25</v>
      </c>
    </row>
    <row r="10585" spans="1:4" x14ac:dyDescent="0.35">
      <c r="A10585" s="165" t="s">
        <v>207</v>
      </c>
      <c r="B10585" s="165" t="s">
        <v>208</v>
      </c>
      <c r="C10585" s="166">
        <v>45862</v>
      </c>
      <c r="D10585">
        <v>2388.83</v>
      </c>
    </row>
    <row r="10586" spans="1:4" x14ac:dyDescent="0.35">
      <c r="A10586" s="165" t="s">
        <v>207</v>
      </c>
      <c r="B10586" s="165" t="s">
        <v>208</v>
      </c>
      <c r="C10586" s="166">
        <v>45893</v>
      </c>
      <c r="D10586">
        <v>2706.79</v>
      </c>
    </row>
    <row r="10587" spans="1:4" x14ac:dyDescent="0.35">
      <c r="A10587" s="165" t="s">
        <v>207</v>
      </c>
      <c r="B10587" s="165" t="s">
        <v>208</v>
      </c>
      <c r="C10587" s="166">
        <v>45924</v>
      </c>
      <c r="D10587">
        <v>1890.9</v>
      </c>
    </row>
    <row r="10588" spans="1:4" x14ac:dyDescent="0.35">
      <c r="A10588" s="165" t="s">
        <v>207</v>
      </c>
      <c r="B10588" s="165" t="s">
        <v>208</v>
      </c>
      <c r="C10588" s="166">
        <v>45954</v>
      </c>
      <c r="D10588">
        <v>2302.25</v>
      </c>
    </row>
    <row r="10589" spans="1:4" x14ac:dyDescent="0.35">
      <c r="A10589" s="165" t="s">
        <v>207</v>
      </c>
      <c r="B10589" s="165" t="s">
        <v>208</v>
      </c>
      <c r="C10589" s="166">
        <v>45985</v>
      </c>
      <c r="D10589">
        <v>2192.4</v>
      </c>
    </row>
    <row r="10590" spans="1:4" x14ac:dyDescent="0.35">
      <c r="A10590" s="165" t="s">
        <v>207</v>
      </c>
      <c r="B10590" s="165" t="s">
        <v>208</v>
      </c>
      <c r="C10590" s="166">
        <v>46015</v>
      </c>
      <c r="D10590">
        <v>1900.72</v>
      </c>
    </row>
    <row r="10591" spans="1:4" x14ac:dyDescent="0.35">
      <c r="A10591" s="165" t="s">
        <v>207</v>
      </c>
      <c r="B10591" s="165" t="s">
        <v>208</v>
      </c>
      <c r="C10591" s="166">
        <v>45682</v>
      </c>
      <c r="D10591">
        <v>2087.69</v>
      </c>
    </row>
    <row r="10592" spans="1:4" x14ac:dyDescent="0.35">
      <c r="A10592" s="165" t="s">
        <v>207</v>
      </c>
      <c r="B10592" s="165" t="s">
        <v>208</v>
      </c>
      <c r="C10592" s="166">
        <v>45713</v>
      </c>
      <c r="D10592">
        <v>2098.1999999999998</v>
      </c>
    </row>
    <row r="10593" spans="1:4" x14ac:dyDescent="0.35">
      <c r="A10593" s="165" t="s">
        <v>207</v>
      </c>
      <c r="B10593" s="165" t="s">
        <v>208</v>
      </c>
      <c r="C10593" s="166">
        <v>45741</v>
      </c>
      <c r="D10593">
        <v>2166.1</v>
      </c>
    </row>
    <row r="10594" spans="1:4" x14ac:dyDescent="0.35">
      <c r="A10594" s="165" t="s">
        <v>207</v>
      </c>
      <c r="B10594" s="165" t="s">
        <v>208</v>
      </c>
      <c r="C10594" s="166">
        <v>45772</v>
      </c>
      <c r="D10594">
        <v>2004.66</v>
      </c>
    </row>
    <row r="10595" spans="1:4" x14ac:dyDescent="0.35">
      <c r="A10595" s="165" t="s">
        <v>207</v>
      </c>
      <c r="B10595" s="165" t="s">
        <v>208</v>
      </c>
      <c r="C10595" s="166">
        <v>45802</v>
      </c>
      <c r="D10595">
        <v>2064.9519143951438</v>
      </c>
    </row>
    <row r="10596" spans="1:4" x14ac:dyDescent="0.35">
      <c r="A10596" s="165" t="s">
        <v>207</v>
      </c>
      <c r="B10596" s="165" t="s">
        <v>208</v>
      </c>
      <c r="C10596" s="166">
        <v>45833</v>
      </c>
      <c r="D10596">
        <v>2022.0672639497582</v>
      </c>
    </row>
    <row r="10597" spans="1:4" x14ac:dyDescent="0.35">
      <c r="A10597" s="165" t="s">
        <v>207</v>
      </c>
      <c r="B10597" s="165" t="s">
        <v>208</v>
      </c>
      <c r="C10597" s="166">
        <v>45863</v>
      </c>
      <c r="D10597">
        <v>2392.5864662626932</v>
      </c>
    </row>
    <row r="10598" spans="1:4" x14ac:dyDescent="0.35">
      <c r="A10598" s="165" t="s">
        <v>207</v>
      </c>
      <c r="B10598" s="165" t="s">
        <v>208</v>
      </c>
      <c r="C10598" s="166">
        <v>45894</v>
      </c>
      <c r="D10598">
        <v>2903.4208028184571</v>
      </c>
    </row>
    <row r="10599" spans="1:4" x14ac:dyDescent="0.35">
      <c r="A10599" s="165" t="s">
        <v>207</v>
      </c>
      <c r="B10599" s="165" t="s">
        <v>208</v>
      </c>
      <c r="C10599" s="166">
        <v>45925</v>
      </c>
      <c r="D10599">
        <v>1833.7352238583301</v>
      </c>
    </row>
    <row r="10600" spans="1:4" x14ac:dyDescent="0.35">
      <c r="A10600" s="165" t="s">
        <v>207</v>
      </c>
      <c r="B10600" s="165" t="s">
        <v>208</v>
      </c>
      <c r="C10600" s="166">
        <v>45955</v>
      </c>
      <c r="D10600">
        <v>1884.2856149777072</v>
      </c>
    </row>
    <row r="10601" spans="1:4" x14ac:dyDescent="0.35">
      <c r="A10601" s="165" t="s">
        <v>207</v>
      </c>
      <c r="B10601" s="165" t="s">
        <v>208</v>
      </c>
      <c r="C10601" s="166">
        <v>45986</v>
      </c>
      <c r="D10601">
        <v>2016.6858263658937</v>
      </c>
    </row>
    <row r="10602" spans="1:4" x14ac:dyDescent="0.35">
      <c r="A10602" s="165" t="s">
        <v>207</v>
      </c>
      <c r="B10602" s="165" t="s">
        <v>208</v>
      </c>
      <c r="C10602" s="166">
        <v>46016</v>
      </c>
      <c r="D10602">
        <v>1461.9757000250877</v>
      </c>
    </row>
    <row r="10603" spans="1:4" x14ac:dyDescent="0.35">
      <c r="A10603" s="165" t="s">
        <v>207</v>
      </c>
      <c r="B10603" s="165" t="s">
        <v>208</v>
      </c>
      <c r="C10603" s="166">
        <v>45683</v>
      </c>
      <c r="D10603">
        <v>2235.0652086544401</v>
      </c>
    </row>
    <row r="10604" spans="1:4" x14ac:dyDescent="0.35">
      <c r="A10604" s="165" t="s">
        <v>207</v>
      </c>
      <c r="B10604" s="165" t="s">
        <v>208</v>
      </c>
      <c r="C10604" s="166">
        <v>45714</v>
      </c>
      <c r="D10604">
        <v>2278.6836378751004</v>
      </c>
    </row>
    <row r="10605" spans="1:4" x14ac:dyDescent="0.35">
      <c r="A10605" s="165" t="s">
        <v>207</v>
      </c>
      <c r="B10605" s="165" t="s">
        <v>208</v>
      </c>
      <c r="C10605" s="166">
        <v>45742</v>
      </c>
      <c r="D10605">
        <v>2489.8486968796988</v>
      </c>
    </row>
    <row r="10606" spans="1:4" x14ac:dyDescent="0.35">
      <c r="A10606" s="165" t="s">
        <v>207</v>
      </c>
      <c r="B10606" s="165" t="s">
        <v>208</v>
      </c>
      <c r="C10606" s="166">
        <v>45773</v>
      </c>
      <c r="D10606">
        <v>2657.7968864904151</v>
      </c>
    </row>
    <row r="10607" spans="1:4" x14ac:dyDescent="0.35">
      <c r="A10607" s="165" t="s">
        <v>207</v>
      </c>
      <c r="B10607" s="165" t="s">
        <v>208</v>
      </c>
      <c r="C10607" s="166">
        <v>45803</v>
      </c>
      <c r="D10607">
        <v>2107.9640667683407</v>
      </c>
    </row>
    <row r="10608" spans="1:4" x14ac:dyDescent="0.35">
      <c r="A10608" s="165" t="s">
        <v>207</v>
      </c>
      <c r="B10608" s="165" t="s">
        <v>208</v>
      </c>
      <c r="C10608" s="166">
        <v>45834</v>
      </c>
      <c r="D10608">
        <v>2018.9723452203093</v>
      </c>
    </row>
    <row r="10609" spans="1:4" x14ac:dyDescent="0.35">
      <c r="A10609" s="165" t="s">
        <v>207</v>
      </c>
      <c r="B10609" s="165" t="s">
        <v>208</v>
      </c>
      <c r="C10609" s="166">
        <v>45864</v>
      </c>
      <c r="D10609">
        <v>3021.5353755451883</v>
      </c>
    </row>
    <row r="10610" spans="1:4" x14ac:dyDescent="0.35">
      <c r="A10610" s="165" t="s">
        <v>207</v>
      </c>
      <c r="B10610" s="165" t="s">
        <v>208</v>
      </c>
      <c r="C10610" s="166">
        <v>45895</v>
      </c>
      <c r="D10610">
        <v>3524.0140244636409</v>
      </c>
    </row>
    <row r="10611" spans="1:4" x14ac:dyDescent="0.35">
      <c r="A10611" s="165" t="s">
        <v>207</v>
      </c>
      <c r="B10611" s="165" t="s">
        <v>208</v>
      </c>
      <c r="C10611" s="166">
        <v>45926</v>
      </c>
      <c r="D10611">
        <v>1882.3833995973239</v>
      </c>
    </row>
    <row r="10612" spans="1:4" x14ac:dyDescent="0.35">
      <c r="A10612" s="165" t="s">
        <v>207</v>
      </c>
      <c r="B10612" s="165" t="s">
        <v>208</v>
      </c>
      <c r="C10612" s="166">
        <v>45956</v>
      </c>
      <c r="D10612">
        <v>2377.7600367215045</v>
      </c>
    </row>
    <row r="10613" spans="1:4" x14ac:dyDescent="0.35">
      <c r="A10613" s="165" t="s">
        <v>207</v>
      </c>
      <c r="B10613" s="165" t="s">
        <v>208</v>
      </c>
      <c r="C10613" s="166">
        <v>45987</v>
      </c>
      <c r="D10613">
        <v>2532.0871274291571</v>
      </c>
    </row>
    <row r="10614" spans="1:4" x14ac:dyDescent="0.35">
      <c r="A10614" s="165" t="s">
        <v>207</v>
      </c>
      <c r="B10614" s="165" t="s">
        <v>208</v>
      </c>
      <c r="C10614" s="166">
        <v>46017</v>
      </c>
      <c r="D10614">
        <v>1770.8451288359693</v>
      </c>
    </row>
    <row r="10615" spans="1:4" x14ac:dyDescent="0.35">
      <c r="A10615" s="165" t="s">
        <v>207</v>
      </c>
      <c r="B10615" s="165" t="s">
        <v>208</v>
      </c>
      <c r="C10615" s="166">
        <v>45684</v>
      </c>
      <c r="D10615">
        <v>2465.022042254328</v>
      </c>
    </row>
    <row r="10616" spans="1:4" x14ac:dyDescent="0.35">
      <c r="A10616" s="165" t="s">
        <v>207</v>
      </c>
      <c r="B10616" s="165" t="s">
        <v>208</v>
      </c>
      <c r="C10616" s="166">
        <v>45715</v>
      </c>
      <c r="D10616">
        <v>2512.3488988602344</v>
      </c>
    </row>
    <row r="10617" spans="1:4" x14ac:dyDescent="0.35">
      <c r="A10617" s="165" t="s">
        <v>207</v>
      </c>
      <c r="B10617" s="165" t="s">
        <v>208</v>
      </c>
      <c r="C10617" s="166">
        <v>45743</v>
      </c>
      <c r="D10617">
        <v>2719.8692392127355</v>
      </c>
    </row>
    <row r="10618" spans="1:4" x14ac:dyDescent="0.35">
      <c r="A10618" s="165" t="s">
        <v>207</v>
      </c>
      <c r="B10618" s="165" t="s">
        <v>208</v>
      </c>
      <c r="C10618" s="166">
        <v>45774</v>
      </c>
      <c r="D10618">
        <v>2896.4598930997722</v>
      </c>
    </row>
    <row r="10619" spans="1:4" x14ac:dyDescent="0.35">
      <c r="A10619" s="165" t="s">
        <v>207</v>
      </c>
      <c r="B10619" s="165" t="s">
        <v>208</v>
      </c>
      <c r="C10619" s="166">
        <v>45804</v>
      </c>
      <c r="D10619">
        <v>2481.9578171139137</v>
      </c>
    </row>
    <row r="10620" spans="1:4" x14ac:dyDescent="0.35">
      <c r="A10620" s="165" t="s">
        <v>207</v>
      </c>
      <c r="B10620" s="165" t="s">
        <v>208</v>
      </c>
      <c r="C10620" s="166">
        <v>45835</v>
      </c>
      <c r="D10620">
        <v>2329.4075619307259</v>
      </c>
    </row>
    <row r="10621" spans="1:4" x14ac:dyDescent="0.35">
      <c r="A10621" s="165" t="s">
        <v>207</v>
      </c>
      <c r="B10621" s="165" t="s">
        <v>208</v>
      </c>
      <c r="C10621" s="166">
        <v>45865</v>
      </c>
      <c r="D10621">
        <v>3512.6614769731868</v>
      </c>
    </row>
    <row r="10622" spans="1:4" x14ac:dyDescent="0.35">
      <c r="A10622" s="165" t="s">
        <v>207</v>
      </c>
      <c r="B10622" s="165" t="s">
        <v>208</v>
      </c>
      <c r="C10622" s="166">
        <v>45896</v>
      </c>
      <c r="D10622">
        <v>4098.8552602822765</v>
      </c>
    </row>
    <row r="10623" spans="1:4" x14ac:dyDescent="0.35">
      <c r="A10623" s="165" t="s">
        <v>207</v>
      </c>
      <c r="B10623" s="165" t="s">
        <v>208</v>
      </c>
      <c r="C10623" s="166">
        <v>45927</v>
      </c>
      <c r="D10623">
        <v>2300.4041628076097</v>
      </c>
    </row>
    <row r="10624" spans="1:4" x14ac:dyDescent="0.35">
      <c r="A10624" s="165" t="s">
        <v>207</v>
      </c>
      <c r="B10624" s="165" t="s">
        <v>208</v>
      </c>
      <c r="C10624" s="166">
        <v>45957</v>
      </c>
      <c r="D10624">
        <v>2764.7155097402988</v>
      </c>
    </row>
    <row r="10625" spans="1:4" x14ac:dyDescent="0.35">
      <c r="A10625" s="165" t="s">
        <v>207</v>
      </c>
      <c r="B10625" s="165" t="s">
        <v>208</v>
      </c>
      <c r="C10625" s="166">
        <v>45988</v>
      </c>
      <c r="D10625">
        <v>2946.1072906326967</v>
      </c>
    </row>
    <row r="10626" spans="1:4" x14ac:dyDescent="0.35">
      <c r="A10626" s="165" t="s">
        <v>207</v>
      </c>
      <c r="B10626" s="165" t="s">
        <v>208</v>
      </c>
      <c r="C10626" s="166">
        <v>46018</v>
      </c>
      <c r="D10626">
        <v>2120.886219080372</v>
      </c>
    </row>
    <row r="10627" spans="1:4" x14ac:dyDescent="0.35">
      <c r="A10627" s="165" t="s">
        <v>209</v>
      </c>
      <c r="B10627" s="165" t="s">
        <v>210</v>
      </c>
      <c r="C10627" s="166">
        <v>46013</v>
      </c>
      <c r="D10627">
        <v>10.72</v>
      </c>
    </row>
    <row r="10628" spans="1:4" x14ac:dyDescent="0.35">
      <c r="A10628" s="165" t="s">
        <v>209</v>
      </c>
      <c r="B10628" s="165" t="s">
        <v>210</v>
      </c>
      <c r="C10628" s="166">
        <v>45680</v>
      </c>
      <c r="D10628">
        <v>12.68</v>
      </c>
    </row>
    <row r="10629" spans="1:4" x14ac:dyDescent="0.35">
      <c r="A10629" s="165" t="s">
        <v>209</v>
      </c>
      <c r="B10629" s="165" t="s">
        <v>210</v>
      </c>
      <c r="C10629" s="166">
        <v>45711</v>
      </c>
      <c r="D10629">
        <v>12.65</v>
      </c>
    </row>
    <row r="10630" spans="1:4" x14ac:dyDescent="0.35">
      <c r="A10630" s="165" t="s">
        <v>209</v>
      </c>
      <c r="B10630" s="165" t="s">
        <v>210</v>
      </c>
      <c r="C10630" s="166">
        <v>45739</v>
      </c>
      <c r="D10630">
        <v>25.59</v>
      </c>
    </row>
    <row r="10631" spans="1:4" x14ac:dyDescent="0.35">
      <c r="A10631" s="165" t="s">
        <v>209</v>
      </c>
      <c r="B10631" s="165" t="s">
        <v>210</v>
      </c>
      <c r="C10631" s="166">
        <v>45770</v>
      </c>
      <c r="D10631">
        <v>160.70000000000002</v>
      </c>
    </row>
    <row r="10632" spans="1:4" x14ac:dyDescent="0.35">
      <c r="A10632" s="165" t="s">
        <v>209</v>
      </c>
      <c r="B10632" s="165" t="s">
        <v>210</v>
      </c>
      <c r="C10632" s="166">
        <v>45800</v>
      </c>
      <c r="D10632">
        <v>111.07</v>
      </c>
    </row>
    <row r="10633" spans="1:4" x14ac:dyDescent="0.35">
      <c r="A10633" s="165" t="s">
        <v>209</v>
      </c>
      <c r="B10633" s="165" t="s">
        <v>210</v>
      </c>
      <c r="C10633" s="166">
        <v>45831</v>
      </c>
      <c r="D10633">
        <v>69.600000000000009</v>
      </c>
    </row>
    <row r="10634" spans="1:4" x14ac:dyDescent="0.35">
      <c r="A10634" s="165" t="s">
        <v>209</v>
      </c>
      <c r="B10634" s="165" t="s">
        <v>210</v>
      </c>
      <c r="C10634" s="166">
        <v>45861</v>
      </c>
      <c r="D10634">
        <v>122.23</v>
      </c>
    </row>
    <row r="10635" spans="1:4" x14ac:dyDescent="0.35">
      <c r="A10635" s="165" t="s">
        <v>209</v>
      </c>
      <c r="B10635" s="165" t="s">
        <v>210</v>
      </c>
      <c r="C10635" s="166">
        <v>45892</v>
      </c>
      <c r="D10635">
        <v>160.37</v>
      </c>
    </row>
    <row r="10636" spans="1:4" x14ac:dyDescent="0.35">
      <c r="A10636" s="165" t="s">
        <v>209</v>
      </c>
      <c r="B10636" s="165" t="s">
        <v>210</v>
      </c>
      <c r="C10636" s="166">
        <v>45923</v>
      </c>
      <c r="D10636">
        <v>104.42</v>
      </c>
    </row>
    <row r="10637" spans="1:4" x14ac:dyDescent="0.35">
      <c r="A10637" s="165" t="s">
        <v>209</v>
      </c>
      <c r="B10637" s="165" t="s">
        <v>210</v>
      </c>
      <c r="C10637" s="166">
        <v>45953</v>
      </c>
      <c r="D10637">
        <v>120.68</v>
      </c>
    </row>
    <row r="10638" spans="1:4" x14ac:dyDescent="0.35">
      <c r="A10638" s="165" t="s">
        <v>209</v>
      </c>
      <c r="B10638" s="165" t="s">
        <v>210</v>
      </c>
      <c r="C10638" s="166">
        <v>45984</v>
      </c>
      <c r="D10638">
        <v>152.62</v>
      </c>
    </row>
    <row r="10639" spans="1:4" x14ac:dyDescent="0.35">
      <c r="A10639" s="165" t="s">
        <v>209</v>
      </c>
      <c r="B10639" s="165" t="s">
        <v>210</v>
      </c>
      <c r="C10639" s="166">
        <v>46014</v>
      </c>
      <c r="D10639">
        <v>142.17000000000002</v>
      </c>
    </row>
    <row r="10640" spans="1:4" x14ac:dyDescent="0.35">
      <c r="A10640" s="165" t="s">
        <v>209</v>
      </c>
      <c r="B10640" s="165" t="s">
        <v>210</v>
      </c>
      <c r="C10640" s="166">
        <v>45681</v>
      </c>
      <c r="D10640">
        <v>156.55000000000001</v>
      </c>
    </row>
    <row r="10641" spans="1:4" x14ac:dyDescent="0.35">
      <c r="A10641" s="165" t="s">
        <v>209</v>
      </c>
      <c r="B10641" s="165" t="s">
        <v>210</v>
      </c>
      <c r="C10641" s="166">
        <v>45712</v>
      </c>
      <c r="D10641">
        <v>122.83</v>
      </c>
    </row>
    <row r="10642" spans="1:4" x14ac:dyDescent="0.35">
      <c r="A10642" s="165" t="s">
        <v>209</v>
      </c>
      <c r="B10642" s="165" t="s">
        <v>210</v>
      </c>
      <c r="C10642" s="166">
        <v>45740</v>
      </c>
      <c r="D10642">
        <v>202.47</v>
      </c>
    </row>
    <row r="10643" spans="1:4" x14ac:dyDescent="0.35">
      <c r="A10643" s="165" t="s">
        <v>209</v>
      </c>
      <c r="B10643" s="165" t="s">
        <v>210</v>
      </c>
      <c r="C10643" s="166">
        <v>45771</v>
      </c>
      <c r="D10643">
        <v>161</v>
      </c>
    </row>
    <row r="10644" spans="1:4" x14ac:dyDescent="0.35">
      <c r="A10644" s="165" t="s">
        <v>209</v>
      </c>
      <c r="B10644" s="165" t="s">
        <v>210</v>
      </c>
      <c r="C10644" s="166">
        <v>45801</v>
      </c>
      <c r="D10644">
        <v>200.47</v>
      </c>
    </row>
    <row r="10645" spans="1:4" x14ac:dyDescent="0.35">
      <c r="A10645" s="165" t="s">
        <v>209</v>
      </c>
      <c r="B10645" s="165" t="s">
        <v>210</v>
      </c>
      <c r="C10645" s="166">
        <v>45832</v>
      </c>
      <c r="D10645">
        <v>169.25</v>
      </c>
    </row>
    <row r="10646" spans="1:4" x14ac:dyDescent="0.35">
      <c r="A10646" s="165" t="s">
        <v>209</v>
      </c>
      <c r="B10646" s="165" t="s">
        <v>210</v>
      </c>
      <c r="C10646" s="166">
        <v>45862</v>
      </c>
      <c r="D10646">
        <v>202.39</v>
      </c>
    </row>
    <row r="10647" spans="1:4" x14ac:dyDescent="0.35">
      <c r="A10647" s="165" t="s">
        <v>209</v>
      </c>
      <c r="B10647" s="165" t="s">
        <v>210</v>
      </c>
      <c r="C10647" s="166">
        <v>45893</v>
      </c>
      <c r="D10647">
        <v>225.78</v>
      </c>
    </row>
    <row r="10648" spans="1:4" x14ac:dyDescent="0.35">
      <c r="A10648" s="165" t="s">
        <v>209</v>
      </c>
      <c r="B10648" s="165" t="s">
        <v>210</v>
      </c>
      <c r="C10648" s="166">
        <v>45924</v>
      </c>
      <c r="D10648">
        <v>173.5</v>
      </c>
    </row>
    <row r="10649" spans="1:4" x14ac:dyDescent="0.35">
      <c r="A10649" s="165" t="s">
        <v>209</v>
      </c>
      <c r="B10649" s="165" t="s">
        <v>210</v>
      </c>
      <c r="C10649" s="166">
        <v>45954</v>
      </c>
      <c r="D10649">
        <v>176.59</v>
      </c>
    </row>
    <row r="10650" spans="1:4" x14ac:dyDescent="0.35">
      <c r="A10650" s="165" t="s">
        <v>209</v>
      </c>
      <c r="B10650" s="165" t="s">
        <v>210</v>
      </c>
      <c r="C10650" s="166">
        <v>45985</v>
      </c>
      <c r="D10650">
        <v>143.97999999999999</v>
      </c>
    </row>
    <row r="10651" spans="1:4" x14ac:dyDescent="0.35">
      <c r="A10651" s="165" t="s">
        <v>209</v>
      </c>
      <c r="B10651" s="165" t="s">
        <v>210</v>
      </c>
      <c r="C10651" s="166">
        <v>46015</v>
      </c>
      <c r="D10651">
        <v>139.15</v>
      </c>
    </row>
    <row r="10652" spans="1:4" x14ac:dyDescent="0.35">
      <c r="A10652" s="165" t="s">
        <v>209</v>
      </c>
      <c r="B10652" s="165" t="s">
        <v>210</v>
      </c>
      <c r="C10652" s="166">
        <v>45682</v>
      </c>
      <c r="D10652">
        <v>158.31</v>
      </c>
    </row>
    <row r="10653" spans="1:4" x14ac:dyDescent="0.35">
      <c r="A10653" s="165" t="s">
        <v>209</v>
      </c>
      <c r="B10653" s="165" t="s">
        <v>210</v>
      </c>
      <c r="C10653" s="166">
        <v>45713</v>
      </c>
      <c r="D10653">
        <v>100.07</v>
      </c>
    </row>
    <row r="10654" spans="1:4" x14ac:dyDescent="0.35">
      <c r="A10654" s="165" t="s">
        <v>209</v>
      </c>
      <c r="B10654" s="165" t="s">
        <v>210</v>
      </c>
      <c r="C10654" s="166">
        <v>45741</v>
      </c>
      <c r="D10654">
        <v>103.68</v>
      </c>
    </row>
    <row r="10655" spans="1:4" x14ac:dyDescent="0.35">
      <c r="A10655" s="165" t="s">
        <v>209</v>
      </c>
      <c r="B10655" s="165" t="s">
        <v>210</v>
      </c>
      <c r="C10655" s="166">
        <v>45772</v>
      </c>
      <c r="D10655">
        <v>142.30000000000001</v>
      </c>
    </row>
    <row r="10656" spans="1:4" x14ac:dyDescent="0.35">
      <c r="A10656" s="165" t="s">
        <v>209</v>
      </c>
      <c r="B10656" s="165" t="s">
        <v>210</v>
      </c>
      <c r="C10656" s="166">
        <v>45802</v>
      </c>
      <c r="D10656">
        <v>179.03774470451751</v>
      </c>
    </row>
    <row r="10657" spans="1:4" x14ac:dyDescent="0.35">
      <c r="A10657" s="165" t="s">
        <v>209</v>
      </c>
      <c r="B10657" s="165" t="s">
        <v>210</v>
      </c>
      <c r="C10657" s="166">
        <v>45833</v>
      </c>
      <c r="D10657">
        <v>169.34739768961569</v>
      </c>
    </row>
    <row r="10658" spans="1:4" x14ac:dyDescent="0.35">
      <c r="A10658" s="165" t="s">
        <v>209</v>
      </c>
      <c r="B10658" s="165" t="s">
        <v>210</v>
      </c>
      <c r="C10658" s="166">
        <v>45863</v>
      </c>
      <c r="D10658">
        <v>210.35249035356847</v>
      </c>
    </row>
    <row r="10659" spans="1:4" x14ac:dyDescent="0.35">
      <c r="A10659" s="165" t="s">
        <v>209</v>
      </c>
      <c r="B10659" s="165" t="s">
        <v>210</v>
      </c>
      <c r="C10659" s="166">
        <v>45894</v>
      </c>
      <c r="D10659">
        <v>254.12574027362939</v>
      </c>
    </row>
    <row r="10660" spans="1:4" x14ac:dyDescent="0.35">
      <c r="A10660" s="165" t="s">
        <v>209</v>
      </c>
      <c r="B10660" s="165" t="s">
        <v>210</v>
      </c>
      <c r="C10660" s="166">
        <v>45925</v>
      </c>
      <c r="D10660">
        <v>184.79493773167485</v>
      </c>
    </row>
    <row r="10661" spans="1:4" x14ac:dyDescent="0.35">
      <c r="A10661" s="165" t="s">
        <v>209</v>
      </c>
      <c r="B10661" s="165" t="s">
        <v>210</v>
      </c>
      <c r="C10661" s="166">
        <v>45955</v>
      </c>
      <c r="D10661">
        <v>197.85519468469982</v>
      </c>
    </row>
    <row r="10662" spans="1:4" x14ac:dyDescent="0.35">
      <c r="A10662" s="165" t="s">
        <v>209</v>
      </c>
      <c r="B10662" s="165" t="s">
        <v>210</v>
      </c>
      <c r="C10662" s="166">
        <v>45986</v>
      </c>
      <c r="D10662">
        <v>231.25918427677422</v>
      </c>
    </row>
    <row r="10663" spans="1:4" x14ac:dyDescent="0.35">
      <c r="A10663" s="165" t="s">
        <v>209</v>
      </c>
      <c r="B10663" s="165" t="s">
        <v>210</v>
      </c>
      <c r="C10663" s="166">
        <v>46016</v>
      </c>
      <c r="D10663">
        <v>111.30019852652535</v>
      </c>
    </row>
    <row r="10664" spans="1:4" x14ac:dyDescent="0.35">
      <c r="A10664" s="165" t="s">
        <v>209</v>
      </c>
      <c r="B10664" s="165" t="s">
        <v>210</v>
      </c>
      <c r="C10664" s="166">
        <v>45683</v>
      </c>
      <c r="D10664">
        <v>168.90201012086976</v>
      </c>
    </row>
    <row r="10665" spans="1:4" x14ac:dyDescent="0.35">
      <c r="A10665" s="165" t="s">
        <v>209</v>
      </c>
      <c r="B10665" s="165" t="s">
        <v>210</v>
      </c>
      <c r="C10665" s="166">
        <v>45714</v>
      </c>
      <c r="D10665">
        <v>161.89283472693054</v>
      </c>
    </row>
    <row r="10666" spans="1:4" x14ac:dyDescent="0.35">
      <c r="A10666" s="165" t="s">
        <v>209</v>
      </c>
      <c r="B10666" s="165" t="s">
        <v>210</v>
      </c>
      <c r="C10666" s="166">
        <v>45742</v>
      </c>
      <c r="D10666">
        <v>209.47648705414346</v>
      </c>
    </row>
    <row r="10667" spans="1:4" x14ac:dyDescent="0.35">
      <c r="A10667" s="165" t="s">
        <v>209</v>
      </c>
      <c r="B10667" s="165" t="s">
        <v>210</v>
      </c>
      <c r="C10667" s="166">
        <v>45773</v>
      </c>
      <c r="D10667">
        <v>150.67037839819923</v>
      </c>
    </row>
    <row r="10668" spans="1:4" x14ac:dyDescent="0.35">
      <c r="A10668" s="165" t="s">
        <v>209</v>
      </c>
      <c r="B10668" s="165" t="s">
        <v>210</v>
      </c>
      <c r="C10668" s="166">
        <v>45803</v>
      </c>
      <c r="D10668">
        <v>168.06493164335851</v>
      </c>
    </row>
    <row r="10669" spans="1:4" x14ac:dyDescent="0.35">
      <c r="A10669" s="165" t="s">
        <v>209</v>
      </c>
      <c r="B10669" s="165" t="s">
        <v>210</v>
      </c>
      <c r="C10669" s="166">
        <v>45834</v>
      </c>
      <c r="D10669">
        <v>197.9646218937084</v>
      </c>
    </row>
    <row r="10670" spans="1:4" x14ac:dyDescent="0.35">
      <c r="A10670" s="165" t="s">
        <v>209</v>
      </c>
      <c r="B10670" s="165" t="s">
        <v>210</v>
      </c>
      <c r="C10670" s="166">
        <v>45864</v>
      </c>
      <c r="D10670">
        <v>192.51021084175019</v>
      </c>
    </row>
    <row r="10671" spans="1:4" x14ac:dyDescent="0.35">
      <c r="A10671" s="165" t="s">
        <v>209</v>
      </c>
      <c r="B10671" s="165" t="s">
        <v>210</v>
      </c>
      <c r="C10671" s="166">
        <v>45895</v>
      </c>
      <c r="D10671">
        <v>198.26351944124519</v>
      </c>
    </row>
    <row r="10672" spans="1:4" x14ac:dyDescent="0.35">
      <c r="A10672" s="165" t="s">
        <v>209</v>
      </c>
      <c r="B10672" s="165" t="s">
        <v>210</v>
      </c>
      <c r="C10672" s="166">
        <v>45926</v>
      </c>
      <c r="D10672">
        <v>213.48319193976391</v>
      </c>
    </row>
    <row r="10673" spans="1:4" x14ac:dyDescent="0.35">
      <c r="A10673" s="165" t="s">
        <v>209</v>
      </c>
      <c r="B10673" s="165" t="s">
        <v>210</v>
      </c>
      <c r="C10673" s="166">
        <v>45956</v>
      </c>
      <c r="D10673">
        <v>201.30650207828421</v>
      </c>
    </row>
    <row r="10674" spans="1:4" x14ac:dyDescent="0.35">
      <c r="A10674" s="165" t="s">
        <v>209</v>
      </c>
      <c r="B10674" s="165" t="s">
        <v>210</v>
      </c>
      <c r="C10674" s="166">
        <v>45987</v>
      </c>
      <c r="D10674">
        <v>192.05786195358715</v>
      </c>
    </row>
    <row r="10675" spans="1:4" x14ac:dyDescent="0.35">
      <c r="A10675" s="165" t="s">
        <v>209</v>
      </c>
      <c r="B10675" s="165" t="s">
        <v>210</v>
      </c>
      <c r="C10675" s="166">
        <v>46017</v>
      </c>
      <c r="D10675">
        <v>163.2451405597474</v>
      </c>
    </row>
    <row r="10676" spans="1:4" x14ac:dyDescent="0.35">
      <c r="A10676" s="165" t="s">
        <v>209</v>
      </c>
      <c r="B10676" s="165" t="s">
        <v>210</v>
      </c>
      <c r="C10676" s="166">
        <v>45684</v>
      </c>
      <c r="D10676">
        <v>163.20830882321431</v>
      </c>
    </row>
    <row r="10677" spans="1:4" x14ac:dyDescent="0.35">
      <c r="A10677" s="165" t="s">
        <v>209</v>
      </c>
      <c r="B10677" s="165" t="s">
        <v>210</v>
      </c>
      <c r="C10677" s="166">
        <v>45715</v>
      </c>
      <c r="D10677">
        <v>157.00194965497715</v>
      </c>
    </row>
    <row r="10678" spans="1:4" x14ac:dyDescent="0.35">
      <c r="A10678" s="165" t="s">
        <v>209</v>
      </c>
      <c r="B10678" s="165" t="s">
        <v>210</v>
      </c>
      <c r="C10678" s="166">
        <v>45743</v>
      </c>
      <c r="D10678">
        <v>244.60165226351774</v>
      </c>
    </row>
    <row r="10679" spans="1:4" x14ac:dyDescent="0.35">
      <c r="A10679" s="165" t="s">
        <v>209</v>
      </c>
      <c r="B10679" s="165" t="s">
        <v>210</v>
      </c>
      <c r="C10679" s="166">
        <v>45774</v>
      </c>
      <c r="D10679">
        <v>183.4785202905436</v>
      </c>
    </row>
    <row r="10680" spans="1:4" x14ac:dyDescent="0.35">
      <c r="A10680" s="165" t="s">
        <v>209</v>
      </c>
      <c r="B10680" s="165" t="s">
        <v>210</v>
      </c>
      <c r="C10680" s="166">
        <v>45804</v>
      </c>
      <c r="D10680">
        <v>175.51822157311099</v>
      </c>
    </row>
    <row r="10681" spans="1:4" x14ac:dyDescent="0.35">
      <c r="A10681" s="165" t="s">
        <v>209</v>
      </c>
      <c r="B10681" s="165" t="s">
        <v>210</v>
      </c>
      <c r="C10681" s="166">
        <v>45835</v>
      </c>
      <c r="D10681">
        <v>260.93904293314864</v>
      </c>
    </row>
    <row r="10682" spans="1:4" x14ac:dyDescent="0.35">
      <c r="A10682" s="165" t="s">
        <v>209</v>
      </c>
      <c r="B10682" s="165" t="s">
        <v>210</v>
      </c>
      <c r="C10682" s="166">
        <v>45865</v>
      </c>
      <c r="D10682">
        <v>242.01798246430118</v>
      </c>
    </row>
    <row r="10683" spans="1:4" x14ac:dyDescent="0.35">
      <c r="A10683" s="165" t="s">
        <v>209</v>
      </c>
      <c r="B10683" s="165" t="s">
        <v>210</v>
      </c>
      <c r="C10683" s="166">
        <v>45896</v>
      </c>
      <c r="D10683">
        <v>249.86615444144311</v>
      </c>
    </row>
    <row r="10684" spans="1:4" x14ac:dyDescent="0.35">
      <c r="A10684" s="165" t="s">
        <v>209</v>
      </c>
      <c r="B10684" s="165" t="s">
        <v>210</v>
      </c>
      <c r="C10684" s="166">
        <v>45927</v>
      </c>
      <c r="D10684">
        <v>149.86349889997521</v>
      </c>
    </row>
    <row r="10685" spans="1:4" x14ac:dyDescent="0.35">
      <c r="A10685" s="165" t="s">
        <v>209</v>
      </c>
      <c r="B10685" s="165" t="s">
        <v>210</v>
      </c>
      <c r="C10685" s="166">
        <v>45957</v>
      </c>
      <c r="D10685">
        <v>254.54887739045915</v>
      </c>
    </row>
    <row r="10686" spans="1:4" x14ac:dyDescent="0.35">
      <c r="A10686" s="165" t="s">
        <v>209</v>
      </c>
      <c r="B10686" s="165" t="s">
        <v>210</v>
      </c>
      <c r="C10686" s="166">
        <v>45988</v>
      </c>
      <c r="D10686">
        <v>242.93403974703162</v>
      </c>
    </row>
    <row r="10687" spans="1:4" x14ac:dyDescent="0.35">
      <c r="A10687" s="165" t="s">
        <v>209</v>
      </c>
      <c r="B10687" s="165" t="s">
        <v>210</v>
      </c>
      <c r="C10687" s="166">
        <v>46018</v>
      </c>
      <c r="D10687">
        <v>143.55929781976772</v>
      </c>
    </row>
    <row r="10688" spans="1:4" x14ac:dyDescent="0.35">
      <c r="A10688" s="165" t="s">
        <v>211</v>
      </c>
      <c r="B10688" s="165" t="s">
        <v>212</v>
      </c>
      <c r="C10688" s="166">
        <v>45861</v>
      </c>
      <c r="D10688">
        <v>0</v>
      </c>
    </row>
    <row r="10689" spans="1:4" x14ac:dyDescent="0.35">
      <c r="A10689" s="165" t="s">
        <v>211</v>
      </c>
      <c r="B10689" s="165" t="s">
        <v>212</v>
      </c>
      <c r="C10689" s="166">
        <v>45892</v>
      </c>
      <c r="D10689">
        <v>0</v>
      </c>
    </row>
    <row r="10690" spans="1:4" x14ac:dyDescent="0.35">
      <c r="A10690" s="165" t="s">
        <v>211</v>
      </c>
      <c r="B10690" s="165" t="s">
        <v>212</v>
      </c>
      <c r="C10690" s="166">
        <v>45923</v>
      </c>
      <c r="D10690">
        <v>0</v>
      </c>
    </row>
    <row r="10691" spans="1:4" x14ac:dyDescent="0.35">
      <c r="A10691" s="165" t="s">
        <v>211</v>
      </c>
      <c r="B10691" s="165" t="s">
        <v>212</v>
      </c>
      <c r="C10691" s="166">
        <v>45953</v>
      </c>
      <c r="D10691">
        <v>0</v>
      </c>
    </row>
    <row r="10692" spans="1:4" x14ac:dyDescent="0.35">
      <c r="A10692" s="165" t="s">
        <v>211</v>
      </c>
      <c r="B10692" s="165" t="s">
        <v>212</v>
      </c>
      <c r="C10692" s="166">
        <v>45984</v>
      </c>
      <c r="D10692">
        <v>0</v>
      </c>
    </row>
    <row r="10693" spans="1:4" x14ac:dyDescent="0.35">
      <c r="A10693" s="165" t="s">
        <v>211</v>
      </c>
      <c r="B10693" s="165" t="s">
        <v>212</v>
      </c>
      <c r="C10693" s="166">
        <v>46014</v>
      </c>
      <c r="D10693">
        <v>0</v>
      </c>
    </row>
    <row r="10694" spans="1:4" x14ac:dyDescent="0.35">
      <c r="A10694" s="165" t="s">
        <v>211</v>
      </c>
      <c r="B10694" s="165" t="s">
        <v>212</v>
      </c>
      <c r="C10694" s="166">
        <v>45681</v>
      </c>
      <c r="D10694">
        <v>0</v>
      </c>
    </row>
    <row r="10695" spans="1:4" x14ac:dyDescent="0.35">
      <c r="A10695" s="165" t="s">
        <v>211</v>
      </c>
      <c r="B10695" s="165" t="s">
        <v>212</v>
      </c>
      <c r="C10695" s="166">
        <v>45712</v>
      </c>
      <c r="D10695">
        <v>0</v>
      </c>
    </row>
    <row r="10696" spans="1:4" x14ac:dyDescent="0.35">
      <c r="A10696" s="165" t="s">
        <v>211</v>
      </c>
      <c r="B10696" s="165" t="s">
        <v>212</v>
      </c>
      <c r="C10696" s="166">
        <v>45740</v>
      </c>
      <c r="D10696">
        <v>0</v>
      </c>
    </row>
    <row r="10697" spans="1:4" x14ac:dyDescent="0.35">
      <c r="A10697" s="165" t="s">
        <v>211</v>
      </c>
      <c r="B10697" s="165" t="s">
        <v>212</v>
      </c>
      <c r="C10697" s="166">
        <v>45771</v>
      </c>
      <c r="D10697">
        <v>0</v>
      </c>
    </row>
    <row r="10698" spans="1:4" x14ac:dyDescent="0.35">
      <c r="A10698" s="165" t="s">
        <v>211</v>
      </c>
      <c r="B10698" s="165" t="s">
        <v>212</v>
      </c>
      <c r="C10698" s="166">
        <v>45801</v>
      </c>
      <c r="D10698">
        <v>0</v>
      </c>
    </row>
    <row r="10699" spans="1:4" x14ac:dyDescent="0.35">
      <c r="A10699" s="165" t="s">
        <v>211</v>
      </c>
      <c r="B10699" s="165" t="s">
        <v>212</v>
      </c>
      <c r="C10699" s="166">
        <v>45832</v>
      </c>
      <c r="D10699">
        <v>0</v>
      </c>
    </row>
    <row r="10700" spans="1:4" x14ac:dyDescent="0.35">
      <c r="A10700" s="165" t="s">
        <v>211</v>
      </c>
      <c r="B10700" s="165" t="s">
        <v>212</v>
      </c>
      <c r="C10700" s="166">
        <v>45862</v>
      </c>
      <c r="D10700">
        <v>0</v>
      </c>
    </row>
    <row r="10701" spans="1:4" x14ac:dyDescent="0.35">
      <c r="A10701" s="165" t="s">
        <v>211</v>
      </c>
      <c r="B10701" s="165" t="s">
        <v>212</v>
      </c>
      <c r="C10701" s="166">
        <v>45893</v>
      </c>
      <c r="D10701">
        <v>0</v>
      </c>
    </row>
    <row r="10702" spans="1:4" x14ac:dyDescent="0.35">
      <c r="A10702" s="165" t="s">
        <v>211</v>
      </c>
      <c r="B10702" s="165" t="s">
        <v>212</v>
      </c>
      <c r="C10702" s="166">
        <v>45924</v>
      </c>
      <c r="D10702">
        <v>0</v>
      </c>
    </row>
    <row r="10703" spans="1:4" x14ac:dyDescent="0.35">
      <c r="A10703" s="165" t="s">
        <v>211</v>
      </c>
      <c r="B10703" s="165" t="s">
        <v>212</v>
      </c>
      <c r="C10703" s="166">
        <v>45954</v>
      </c>
      <c r="D10703">
        <v>0</v>
      </c>
    </row>
    <row r="10704" spans="1:4" x14ac:dyDescent="0.35">
      <c r="A10704" s="165" t="s">
        <v>211</v>
      </c>
      <c r="B10704" s="165" t="s">
        <v>212</v>
      </c>
      <c r="C10704" s="166">
        <v>45985</v>
      </c>
      <c r="D10704">
        <v>0</v>
      </c>
    </row>
    <row r="10705" spans="1:4" x14ac:dyDescent="0.35">
      <c r="A10705" s="165" t="s">
        <v>211</v>
      </c>
      <c r="B10705" s="165" t="s">
        <v>212</v>
      </c>
      <c r="C10705" s="166">
        <v>46015</v>
      </c>
      <c r="D10705">
        <v>0</v>
      </c>
    </row>
    <row r="10706" spans="1:4" x14ac:dyDescent="0.35">
      <c r="A10706" s="165" t="s">
        <v>211</v>
      </c>
      <c r="B10706" s="165" t="s">
        <v>212</v>
      </c>
      <c r="C10706" s="166">
        <v>45682</v>
      </c>
      <c r="D10706">
        <v>0</v>
      </c>
    </row>
    <row r="10707" spans="1:4" x14ac:dyDescent="0.35">
      <c r="A10707" s="165" t="s">
        <v>211</v>
      </c>
      <c r="B10707" s="165" t="s">
        <v>212</v>
      </c>
      <c r="C10707" s="166">
        <v>45713</v>
      </c>
      <c r="D10707">
        <v>0</v>
      </c>
    </row>
    <row r="10708" spans="1:4" x14ac:dyDescent="0.35">
      <c r="A10708" s="165" t="s">
        <v>211</v>
      </c>
      <c r="B10708" s="165" t="s">
        <v>212</v>
      </c>
      <c r="C10708" s="166">
        <v>45741</v>
      </c>
      <c r="D10708">
        <v>0</v>
      </c>
    </row>
    <row r="10709" spans="1:4" x14ac:dyDescent="0.35">
      <c r="A10709" s="165" t="s">
        <v>211</v>
      </c>
      <c r="B10709" s="165" t="s">
        <v>212</v>
      </c>
      <c r="C10709" s="166">
        <v>45772</v>
      </c>
      <c r="D10709">
        <v>0</v>
      </c>
    </row>
    <row r="10710" spans="1:4" x14ac:dyDescent="0.35">
      <c r="A10710" s="165" t="s">
        <v>211</v>
      </c>
      <c r="B10710" s="165" t="s">
        <v>212</v>
      </c>
      <c r="C10710" s="166">
        <v>45802</v>
      </c>
      <c r="D10710">
        <v>0</v>
      </c>
    </row>
    <row r="10711" spans="1:4" x14ac:dyDescent="0.35">
      <c r="A10711" s="165" t="s">
        <v>211</v>
      </c>
      <c r="B10711" s="165" t="s">
        <v>212</v>
      </c>
      <c r="C10711" s="166">
        <v>45833</v>
      </c>
      <c r="D10711">
        <v>0</v>
      </c>
    </row>
    <row r="10712" spans="1:4" x14ac:dyDescent="0.35">
      <c r="A10712" s="165" t="s">
        <v>211</v>
      </c>
      <c r="B10712" s="165" t="s">
        <v>212</v>
      </c>
      <c r="C10712" s="166">
        <v>45863</v>
      </c>
      <c r="D10712">
        <v>0</v>
      </c>
    </row>
    <row r="10713" spans="1:4" x14ac:dyDescent="0.35">
      <c r="A10713" s="165" t="s">
        <v>211</v>
      </c>
      <c r="B10713" s="165" t="s">
        <v>212</v>
      </c>
      <c r="C10713" s="166">
        <v>45894</v>
      </c>
      <c r="D10713">
        <v>0</v>
      </c>
    </row>
    <row r="10714" spans="1:4" x14ac:dyDescent="0.35">
      <c r="A10714" s="165" t="s">
        <v>211</v>
      </c>
      <c r="B10714" s="165" t="s">
        <v>212</v>
      </c>
      <c r="C10714" s="166">
        <v>45925</v>
      </c>
      <c r="D10714">
        <v>0</v>
      </c>
    </row>
    <row r="10715" spans="1:4" x14ac:dyDescent="0.35">
      <c r="A10715" s="165" t="s">
        <v>211</v>
      </c>
      <c r="B10715" s="165" t="s">
        <v>212</v>
      </c>
      <c r="C10715" s="166">
        <v>45955</v>
      </c>
      <c r="D10715">
        <v>0</v>
      </c>
    </row>
    <row r="10716" spans="1:4" x14ac:dyDescent="0.35">
      <c r="A10716" s="165" t="s">
        <v>211</v>
      </c>
      <c r="B10716" s="165" t="s">
        <v>212</v>
      </c>
      <c r="C10716" s="166">
        <v>45986</v>
      </c>
      <c r="D10716">
        <v>0</v>
      </c>
    </row>
    <row r="10717" spans="1:4" x14ac:dyDescent="0.35">
      <c r="A10717" s="165" t="s">
        <v>211</v>
      </c>
      <c r="B10717" s="165" t="s">
        <v>212</v>
      </c>
      <c r="C10717" s="166">
        <v>46016</v>
      </c>
      <c r="D10717">
        <v>0</v>
      </c>
    </row>
    <row r="10718" spans="1:4" x14ac:dyDescent="0.35">
      <c r="A10718" s="165" t="s">
        <v>211</v>
      </c>
      <c r="B10718" s="165" t="s">
        <v>212</v>
      </c>
      <c r="C10718" s="166">
        <v>45683</v>
      </c>
      <c r="D10718">
        <v>0</v>
      </c>
    </row>
    <row r="10719" spans="1:4" x14ac:dyDescent="0.35">
      <c r="A10719" s="165" t="s">
        <v>211</v>
      </c>
      <c r="B10719" s="165" t="s">
        <v>212</v>
      </c>
      <c r="C10719" s="166">
        <v>45714</v>
      </c>
      <c r="D10719">
        <v>0</v>
      </c>
    </row>
    <row r="10720" spans="1:4" x14ac:dyDescent="0.35">
      <c r="A10720" s="165" t="s">
        <v>211</v>
      </c>
      <c r="B10720" s="165" t="s">
        <v>212</v>
      </c>
      <c r="C10720" s="166">
        <v>45742</v>
      </c>
      <c r="D10720">
        <v>0</v>
      </c>
    </row>
    <row r="10721" spans="1:4" x14ac:dyDescent="0.35">
      <c r="A10721" s="165" t="s">
        <v>211</v>
      </c>
      <c r="B10721" s="165" t="s">
        <v>212</v>
      </c>
      <c r="C10721" s="166">
        <v>45773</v>
      </c>
      <c r="D10721">
        <v>0</v>
      </c>
    </row>
    <row r="10722" spans="1:4" x14ac:dyDescent="0.35">
      <c r="A10722" s="165" t="s">
        <v>211</v>
      </c>
      <c r="B10722" s="165" t="s">
        <v>212</v>
      </c>
      <c r="C10722" s="166">
        <v>45803</v>
      </c>
      <c r="D10722">
        <v>0</v>
      </c>
    </row>
    <row r="10723" spans="1:4" x14ac:dyDescent="0.35">
      <c r="A10723" s="165" t="s">
        <v>211</v>
      </c>
      <c r="B10723" s="165" t="s">
        <v>212</v>
      </c>
      <c r="C10723" s="166">
        <v>45834</v>
      </c>
      <c r="D10723">
        <v>0</v>
      </c>
    </row>
    <row r="10724" spans="1:4" x14ac:dyDescent="0.35">
      <c r="A10724" s="165" t="s">
        <v>211</v>
      </c>
      <c r="B10724" s="165" t="s">
        <v>212</v>
      </c>
      <c r="C10724" s="166">
        <v>45864</v>
      </c>
      <c r="D10724">
        <v>0</v>
      </c>
    </row>
    <row r="10725" spans="1:4" x14ac:dyDescent="0.35">
      <c r="A10725" s="165" t="s">
        <v>211</v>
      </c>
      <c r="B10725" s="165" t="s">
        <v>212</v>
      </c>
      <c r="C10725" s="166">
        <v>45895</v>
      </c>
      <c r="D10725">
        <v>0</v>
      </c>
    </row>
    <row r="10726" spans="1:4" x14ac:dyDescent="0.35">
      <c r="A10726" s="165" t="s">
        <v>211</v>
      </c>
      <c r="B10726" s="165" t="s">
        <v>212</v>
      </c>
      <c r="C10726" s="166">
        <v>45926</v>
      </c>
      <c r="D10726">
        <v>0</v>
      </c>
    </row>
    <row r="10727" spans="1:4" x14ac:dyDescent="0.35">
      <c r="A10727" s="165" t="s">
        <v>211</v>
      </c>
      <c r="B10727" s="165" t="s">
        <v>212</v>
      </c>
      <c r="C10727" s="166">
        <v>45956</v>
      </c>
      <c r="D10727">
        <v>0</v>
      </c>
    </row>
    <row r="10728" spans="1:4" x14ac:dyDescent="0.35">
      <c r="A10728" s="165" t="s">
        <v>211</v>
      </c>
      <c r="B10728" s="165" t="s">
        <v>212</v>
      </c>
      <c r="C10728" s="166">
        <v>45987</v>
      </c>
      <c r="D10728">
        <v>0</v>
      </c>
    </row>
    <row r="10729" spans="1:4" x14ac:dyDescent="0.35">
      <c r="A10729" s="165" t="s">
        <v>211</v>
      </c>
      <c r="B10729" s="165" t="s">
        <v>212</v>
      </c>
      <c r="C10729" s="166">
        <v>46017</v>
      </c>
      <c r="D10729">
        <v>0</v>
      </c>
    </row>
    <row r="10730" spans="1:4" x14ac:dyDescent="0.35">
      <c r="A10730" s="165" t="s">
        <v>211</v>
      </c>
      <c r="B10730" s="165" t="s">
        <v>212</v>
      </c>
      <c r="C10730" s="166">
        <v>45684</v>
      </c>
      <c r="D10730">
        <v>0</v>
      </c>
    </row>
    <row r="10731" spans="1:4" x14ac:dyDescent="0.35">
      <c r="A10731" s="165" t="s">
        <v>211</v>
      </c>
      <c r="B10731" s="165" t="s">
        <v>212</v>
      </c>
      <c r="C10731" s="166">
        <v>45715</v>
      </c>
      <c r="D10731">
        <v>0</v>
      </c>
    </row>
    <row r="10732" spans="1:4" x14ac:dyDescent="0.35">
      <c r="A10732" s="165" t="s">
        <v>211</v>
      </c>
      <c r="B10732" s="165" t="s">
        <v>212</v>
      </c>
      <c r="C10732" s="166">
        <v>45743</v>
      </c>
      <c r="D10732">
        <v>0</v>
      </c>
    </row>
    <row r="10733" spans="1:4" x14ac:dyDescent="0.35">
      <c r="A10733" s="165" t="s">
        <v>211</v>
      </c>
      <c r="B10733" s="165" t="s">
        <v>212</v>
      </c>
      <c r="C10733" s="166">
        <v>45774</v>
      </c>
      <c r="D10733">
        <v>0</v>
      </c>
    </row>
    <row r="10734" spans="1:4" x14ac:dyDescent="0.35">
      <c r="A10734" s="165" t="s">
        <v>211</v>
      </c>
      <c r="B10734" s="165" t="s">
        <v>212</v>
      </c>
      <c r="C10734" s="166">
        <v>45804</v>
      </c>
      <c r="D10734">
        <v>0</v>
      </c>
    </row>
    <row r="10735" spans="1:4" x14ac:dyDescent="0.35">
      <c r="A10735" s="165" t="s">
        <v>211</v>
      </c>
      <c r="B10735" s="165" t="s">
        <v>212</v>
      </c>
      <c r="C10735" s="166">
        <v>45835</v>
      </c>
      <c r="D10735">
        <v>0</v>
      </c>
    </row>
    <row r="10736" spans="1:4" x14ac:dyDescent="0.35">
      <c r="A10736" s="165" t="s">
        <v>211</v>
      </c>
      <c r="B10736" s="165" t="s">
        <v>212</v>
      </c>
      <c r="C10736" s="166">
        <v>45865</v>
      </c>
      <c r="D10736">
        <v>0</v>
      </c>
    </row>
    <row r="10737" spans="1:4" x14ac:dyDescent="0.35">
      <c r="A10737" s="165" t="s">
        <v>211</v>
      </c>
      <c r="B10737" s="165" t="s">
        <v>212</v>
      </c>
      <c r="C10737" s="166">
        <v>45896</v>
      </c>
      <c r="D10737">
        <v>0</v>
      </c>
    </row>
    <row r="10738" spans="1:4" x14ac:dyDescent="0.35">
      <c r="A10738" s="165" t="s">
        <v>211</v>
      </c>
      <c r="B10738" s="165" t="s">
        <v>212</v>
      </c>
      <c r="C10738" s="166">
        <v>45927</v>
      </c>
      <c r="D10738">
        <v>0</v>
      </c>
    </row>
    <row r="10739" spans="1:4" x14ac:dyDescent="0.35">
      <c r="A10739" s="165" t="s">
        <v>211</v>
      </c>
      <c r="B10739" s="165" t="s">
        <v>212</v>
      </c>
      <c r="C10739" s="166">
        <v>45957</v>
      </c>
      <c r="D10739">
        <v>0</v>
      </c>
    </row>
    <row r="10740" spans="1:4" x14ac:dyDescent="0.35">
      <c r="A10740" s="165" t="s">
        <v>211</v>
      </c>
      <c r="B10740" s="165" t="s">
        <v>212</v>
      </c>
      <c r="C10740" s="166">
        <v>45988</v>
      </c>
      <c r="D10740">
        <v>0</v>
      </c>
    </row>
    <row r="10741" spans="1:4" x14ac:dyDescent="0.35">
      <c r="A10741" s="165" t="s">
        <v>211</v>
      </c>
      <c r="B10741" s="165" t="s">
        <v>212</v>
      </c>
      <c r="C10741" s="166">
        <v>46018</v>
      </c>
      <c r="D10741">
        <v>0</v>
      </c>
    </row>
    <row r="10742" spans="1:4" x14ac:dyDescent="0.35">
      <c r="A10742" s="165" t="s">
        <v>213</v>
      </c>
      <c r="B10742" s="165" t="s">
        <v>214</v>
      </c>
      <c r="C10742" s="166">
        <v>45861</v>
      </c>
      <c r="D10742">
        <v>0</v>
      </c>
    </row>
    <row r="10743" spans="1:4" x14ac:dyDescent="0.35">
      <c r="A10743" s="165" t="s">
        <v>213</v>
      </c>
      <c r="B10743" s="165" t="s">
        <v>214</v>
      </c>
      <c r="C10743" s="166">
        <v>45892</v>
      </c>
      <c r="D10743">
        <v>0</v>
      </c>
    </row>
    <row r="10744" spans="1:4" x14ac:dyDescent="0.35">
      <c r="A10744" s="165" t="s">
        <v>213</v>
      </c>
      <c r="B10744" s="165" t="s">
        <v>214</v>
      </c>
      <c r="C10744" s="166">
        <v>45923</v>
      </c>
      <c r="D10744">
        <v>0</v>
      </c>
    </row>
    <row r="10745" spans="1:4" x14ac:dyDescent="0.35">
      <c r="A10745" s="165" t="s">
        <v>213</v>
      </c>
      <c r="B10745" s="165" t="s">
        <v>214</v>
      </c>
      <c r="C10745" s="166">
        <v>45953</v>
      </c>
      <c r="D10745">
        <v>0</v>
      </c>
    </row>
    <row r="10746" spans="1:4" x14ac:dyDescent="0.35">
      <c r="A10746" s="165" t="s">
        <v>213</v>
      </c>
      <c r="B10746" s="165" t="s">
        <v>214</v>
      </c>
      <c r="C10746" s="166">
        <v>45984</v>
      </c>
      <c r="D10746">
        <v>0</v>
      </c>
    </row>
    <row r="10747" spans="1:4" x14ac:dyDescent="0.35">
      <c r="A10747" s="165" t="s">
        <v>213</v>
      </c>
      <c r="B10747" s="165" t="s">
        <v>214</v>
      </c>
      <c r="C10747" s="166">
        <v>46014</v>
      </c>
      <c r="D10747">
        <v>0</v>
      </c>
    </row>
    <row r="10748" spans="1:4" x14ac:dyDescent="0.35">
      <c r="A10748" s="165" t="s">
        <v>213</v>
      </c>
      <c r="B10748" s="165" t="s">
        <v>214</v>
      </c>
      <c r="C10748" s="166">
        <v>45681</v>
      </c>
      <c r="D10748">
        <v>0</v>
      </c>
    </row>
    <row r="10749" spans="1:4" x14ac:dyDescent="0.35">
      <c r="A10749" s="165" t="s">
        <v>213</v>
      </c>
      <c r="B10749" s="165" t="s">
        <v>214</v>
      </c>
      <c r="C10749" s="166">
        <v>45712</v>
      </c>
      <c r="D10749">
        <v>0</v>
      </c>
    </row>
    <row r="10750" spans="1:4" x14ac:dyDescent="0.35">
      <c r="A10750" s="165" t="s">
        <v>213</v>
      </c>
      <c r="B10750" s="165" t="s">
        <v>214</v>
      </c>
      <c r="C10750" s="166">
        <v>45740</v>
      </c>
      <c r="D10750">
        <v>0</v>
      </c>
    </row>
    <row r="10751" spans="1:4" x14ac:dyDescent="0.35">
      <c r="A10751" s="165" t="s">
        <v>213</v>
      </c>
      <c r="B10751" s="165" t="s">
        <v>214</v>
      </c>
      <c r="C10751" s="166">
        <v>45771</v>
      </c>
      <c r="D10751">
        <v>0</v>
      </c>
    </row>
    <row r="10752" spans="1:4" x14ac:dyDescent="0.35">
      <c r="A10752" s="165" t="s">
        <v>213</v>
      </c>
      <c r="B10752" s="165" t="s">
        <v>214</v>
      </c>
      <c r="C10752" s="166">
        <v>45801</v>
      </c>
      <c r="D10752">
        <v>0</v>
      </c>
    </row>
    <row r="10753" spans="1:4" x14ac:dyDescent="0.35">
      <c r="A10753" s="165" t="s">
        <v>213</v>
      </c>
      <c r="B10753" s="165" t="s">
        <v>214</v>
      </c>
      <c r="C10753" s="166">
        <v>45832</v>
      </c>
      <c r="D10753">
        <v>0</v>
      </c>
    </row>
    <row r="10754" spans="1:4" x14ac:dyDescent="0.35">
      <c r="A10754" s="165" t="s">
        <v>213</v>
      </c>
      <c r="B10754" s="165" t="s">
        <v>214</v>
      </c>
      <c r="C10754" s="166">
        <v>45862</v>
      </c>
      <c r="D10754">
        <v>0</v>
      </c>
    </row>
    <row r="10755" spans="1:4" x14ac:dyDescent="0.35">
      <c r="A10755" s="165" t="s">
        <v>213</v>
      </c>
      <c r="B10755" s="165" t="s">
        <v>214</v>
      </c>
      <c r="C10755" s="166">
        <v>45893</v>
      </c>
      <c r="D10755">
        <v>0</v>
      </c>
    </row>
    <row r="10756" spans="1:4" x14ac:dyDescent="0.35">
      <c r="A10756" s="165" t="s">
        <v>213</v>
      </c>
      <c r="B10756" s="165" t="s">
        <v>214</v>
      </c>
      <c r="C10756" s="166">
        <v>45924</v>
      </c>
      <c r="D10756">
        <v>0</v>
      </c>
    </row>
    <row r="10757" spans="1:4" x14ac:dyDescent="0.35">
      <c r="A10757" s="165" t="s">
        <v>213</v>
      </c>
      <c r="B10757" s="165" t="s">
        <v>214</v>
      </c>
      <c r="C10757" s="166">
        <v>45954</v>
      </c>
      <c r="D10757">
        <v>0</v>
      </c>
    </row>
    <row r="10758" spans="1:4" x14ac:dyDescent="0.35">
      <c r="A10758" s="165" t="s">
        <v>213</v>
      </c>
      <c r="B10758" s="165" t="s">
        <v>214</v>
      </c>
      <c r="C10758" s="166">
        <v>45985</v>
      </c>
      <c r="D10758">
        <v>0</v>
      </c>
    </row>
    <row r="10759" spans="1:4" x14ac:dyDescent="0.35">
      <c r="A10759" s="165" t="s">
        <v>213</v>
      </c>
      <c r="B10759" s="165" t="s">
        <v>214</v>
      </c>
      <c r="C10759" s="166">
        <v>46015</v>
      </c>
      <c r="D10759">
        <v>0</v>
      </c>
    </row>
    <row r="10760" spans="1:4" x14ac:dyDescent="0.35">
      <c r="A10760" s="165" t="s">
        <v>213</v>
      </c>
      <c r="B10760" s="165" t="s">
        <v>214</v>
      </c>
      <c r="C10760" s="166">
        <v>45682</v>
      </c>
      <c r="D10760">
        <v>0</v>
      </c>
    </row>
    <row r="10761" spans="1:4" x14ac:dyDescent="0.35">
      <c r="A10761" s="165" t="s">
        <v>213</v>
      </c>
      <c r="B10761" s="165" t="s">
        <v>214</v>
      </c>
      <c r="C10761" s="166">
        <v>45713</v>
      </c>
      <c r="D10761">
        <v>0</v>
      </c>
    </row>
    <row r="10762" spans="1:4" x14ac:dyDescent="0.35">
      <c r="A10762" s="165" t="s">
        <v>213</v>
      </c>
      <c r="B10762" s="165" t="s">
        <v>214</v>
      </c>
      <c r="C10762" s="166">
        <v>45741</v>
      </c>
      <c r="D10762">
        <v>0</v>
      </c>
    </row>
    <row r="10763" spans="1:4" x14ac:dyDescent="0.35">
      <c r="A10763" s="165" t="s">
        <v>213</v>
      </c>
      <c r="B10763" s="165" t="s">
        <v>214</v>
      </c>
      <c r="C10763" s="166">
        <v>45772</v>
      </c>
      <c r="D10763">
        <v>0</v>
      </c>
    </row>
    <row r="10764" spans="1:4" x14ac:dyDescent="0.35">
      <c r="A10764" s="165" t="s">
        <v>213</v>
      </c>
      <c r="B10764" s="165" t="s">
        <v>214</v>
      </c>
      <c r="C10764" s="166">
        <v>45802</v>
      </c>
      <c r="D10764">
        <v>0</v>
      </c>
    </row>
    <row r="10765" spans="1:4" x14ac:dyDescent="0.35">
      <c r="A10765" s="165" t="s">
        <v>213</v>
      </c>
      <c r="B10765" s="165" t="s">
        <v>214</v>
      </c>
      <c r="C10765" s="166">
        <v>45833</v>
      </c>
      <c r="D10765">
        <v>0</v>
      </c>
    </row>
    <row r="10766" spans="1:4" x14ac:dyDescent="0.35">
      <c r="A10766" s="165" t="s">
        <v>213</v>
      </c>
      <c r="B10766" s="165" t="s">
        <v>214</v>
      </c>
      <c r="C10766" s="166">
        <v>45863</v>
      </c>
      <c r="D10766">
        <v>0</v>
      </c>
    </row>
    <row r="10767" spans="1:4" x14ac:dyDescent="0.35">
      <c r="A10767" s="165" t="s">
        <v>213</v>
      </c>
      <c r="B10767" s="165" t="s">
        <v>214</v>
      </c>
      <c r="C10767" s="166">
        <v>45894</v>
      </c>
      <c r="D10767">
        <v>0</v>
      </c>
    </row>
    <row r="10768" spans="1:4" x14ac:dyDescent="0.35">
      <c r="A10768" s="165" t="s">
        <v>213</v>
      </c>
      <c r="B10768" s="165" t="s">
        <v>214</v>
      </c>
      <c r="C10768" s="166">
        <v>45925</v>
      </c>
      <c r="D10768">
        <v>0</v>
      </c>
    </row>
    <row r="10769" spans="1:4" x14ac:dyDescent="0.35">
      <c r="A10769" s="165" t="s">
        <v>213</v>
      </c>
      <c r="B10769" s="165" t="s">
        <v>214</v>
      </c>
      <c r="C10769" s="166">
        <v>45955</v>
      </c>
      <c r="D10769">
        <v>0</v>
      </c>
    </row>
    <row r="10770" spans="1:4" x14ac:dyDescent="0.35">
      <c r="A10770" s="165" t="s">
        <v>213</v>
      </c>
      <c r="B10770" s="165" t="s">
        <v>214</v>
      </c>
      <c r="C10770" s="166">
        <v>45986</v>
      </c>
      <c r="D10770">
        <v>0</v>
      </c>
    </row>
    <row r="10771" spans="1:4" x14ac:dyDescent="0.35">
      <c r="A10771" s="165" t="s">
        <v>213</v>
      </c>
      <c r="B10771" s="165" t="s">
        <v>214</v>
      </c>
      <c r="C10771" s="166">
        <v>46016</v>
      </c>
      <c r="D10771">
        <v>0</v>
      </c>
    </row>
    <row r="10772" spans="1:4" x14ac:dyDescent="0.35">
      <c r="A10772" s="165" t="s">
        <v>213</v>
      </c>
      <c r="B10772" s="165" t="s">
        <v>214</v>
      </c>
      <c r="C10772" s="166">
        <v>45683</v>
      </c>
      <c r="D10772">
        <v>0</v>
      </c>
    </row>
    <row r="10773" spans="1:4" x14ac:dyDescent="0.35">
      <c r="A10773" s="165" t="s">
        <v>213</v>
      </c>
      <c r="B10773" s="165" t="s">
        <v>214</v>
      </c>
      <c r="C10773" s="166">
        <v>45714</v>
      </c>
      <c r="D10773">
        <v>0</v>
      </c>
    </row>
    <row r="10774" spans="1:4" x14ac:dyDescent="0.35">
      <c r="A10774" s="165" t="s">
        <v>213</v>
      </c>
      <c r="B10774" s="165" t="s">
        <v>214</v>
      </c>
      <c r="C10774" s="166">
        <v>45742</v>
      </c>
      <c r="D10774">
        <v>0</v>
      </c>
    </row>
    <row r="10775" spans="1:4" x14ac:dyDescent="0.35">
      <c r="A10775" s="165" t="s">
        <v>213</v>
      </c>
      <c r="B10775" s="165" t="s">
        <v>214</v>
      </c>
      <c r="C10775" s="166">
        <v>45773</v>
      </c>
      <c r="D10775">
        <v>0</v>
      </c>
    </row>
    <row r="10776" spans="1:4" x14ac:dyDescent="0.35">
      <c r="A10776" s="165" t="s">
        <v>213</v>
      </c>
      <c r="B10776" s="165" t="s">
        <v>214</v>
      </c>
      <c r="C10776" s="166">
        <v>45803</v>
      </c>
      <c r="D10776">
        <v>0</v>
      </c>
    </row>
    <row r="10777" spans="1:4" x14ac:dyDescent="0.35">
      <c r="A10777" s="165" t="s">
        <v>213</v>
      </c>
      <c r="B10777" s="165" t="s">
        <v>214</v>
      </c>
      <c r="C10777" s="166">
        <v>45834</v>
      </c>
      <c r="D10777">
        <v>0</v>
      </c>
    </row>
    <row r="10778" spans="1:4" x14ac:dyDescent="0.35">
      <c r="A10778" s="165" t="s">
        <v>213</v>
      </c>
      <c r="B10778" s="165" t="s">
        <v>214</v>
      </c>
      <c r="C10778" s="166">
        <v>45864</v>
      </c>
      <c r="D10778">
        <v>0</v>
      </c>
    </row>
    <row r="10779" spans="1:4" x14ac:dyDescent="0.35">
      <c r="A10779" s="165" t="s">
        <v>213</v>
      </c>
      <c r="B10779" s="165" t="s">
        <v>214</v>
      </c>
      <c r="C10779" s="166">
        <v>45895</v>
      </c>
      <c r="D10779">
        <v>0</v>
      </c>
    </row>
    <row r="10780" spans="1:4" x14ac:dyDescent="0.35">
      <c r="A10780" s="165" t="s">
        <v>213</v>
      </c>
      <c r="B10780" s="165" t="s">
        <v>214</v>
      </c>
      <c r="C10780" s="166">
        <v>45926</v>
      </c>
      <c r="D10780">
        <v>0</v>
      </c>
    </row>
    <row r="10781" spans="1:4" x14ac:dyDescent="0.35">
      <c r="A10781" s="165" t="s">
        <v>213</v>
      </c>
      <c r="B10781" s="165" t="s">
        <v>214</v>
      </c>
      <c r="C10781" s="166">
        <v>45956</v>
      </c>
      <c r="D10781">
        <v>0</v>
      </c>
    </row>
    <row r="10782" spans="1:4" x14ac:dyDescent="0.35">
      <c r="A10782" s="165" t="s">
        <v>213</v>
      </c>
      <c r="B10782" s="165" t="s">
        <v>214</v>
      </c>
      <c r="C10782" s="166">
        <v>45987</v>
      </c>
      <c r="D10782">
        <v>0</v>
      </c>
    </row>
    <row r="10783" spans="1:4" x14ac:dyDescent="0.35">
      <c r="A10783" s="165" t="s">
        <v>213</v>
      </c>
      <c r="B10783" s="165" t="s">
        <v>214</v>
      </c>
      <c r="C10783" s="166">
        <v>46017</v>
      </c>
      <c r="D10783">
        <v>0</v>
      </c>
    </row>
    <row r="10784" spans="1:4" x14ac:dyDescent="0.35">
      <c r="A10784" s="165" t="s">
        <v>213</v>
      </c>
      <c r="B10784" s="165" t="s">
        <v>214</v>
      </c>
      <c r="C10784" s="166">
        <v>45684</v>
      </c>
      <c r="D10784">
        <v>0</v>
      </c>
    </row>
    <row r="10785" spans="1:4" x14ac:dyDescent="0.35">
      <c r="A10785" s="165" t="s">
        <v>213</v>
      </c>
      <c r="B10785" s="165" t="s">
        <v>214</v>
      </c>
      <c r="C10785" s="166">
        <v>45715</v>
      </c>
      <c r="D10785">
        <v>0</v>
      </c>
    </row>
    <row r="10786" spans="1:4" x14ac:dyDescent="0.35">
      <c r="A10786" s="165" t="s">
        <v>213</v>
      </c>
      <c r="B10786" s="165" t="s">
        <v>214</v>
      </c>
      <c r="C10786" s="166">
        <v>45743</v>
      </c>
      <c r="D10786">
        <v>0</v>
      </c>
    </row>
    <row r="10787" spans="1:4" x14ac:dyDescent="0.35">
      <c r="A10787" s="165" t="s">
        <v>213</v>
      </c>
      <c r="B10787" s="165" t="s">
        <v>214</v>
      </c>
      <c r="C10787" s="166">
        <v>45774</v>
      </c>
      <c r="D10787">
        <v>0</v>
      </c>
    </row>
    <row r="10788" spans="1:4" x14ac:dyDescent="0.35">
      <c r="A10788" s="165" t="s">
        <v>213</v>
      </c>
      <c r="B10788" s="165" t="s">
        <v>214</v>
      </c>
      <c r="C10788" s="166">
        <v>45804</v>
      </c>
      <c r="D10788">
        <v>0</v>
      </c>
    </row>
    <row r="10789" spans="1:4" x14ac:dyDescent="0.35">
      <c r="A10789" s="165" t="s">
        <v>213</v>
      </c>
      <c r="B10789" s="165" t="s">
        <v>214</v>
      </c>
      <c r="C10789" s="166">
        <v>45835</v>
      </c>
      <c r="D10789">
        <v>0</v>
      </c>
    </row>
    <row r="10790" spans="1:4" x14ac:dyDescent="0.35">
      <c r="A10790" s="165" t="s">
        <v>213</v>
      </c>
      <c r="B10790" s="165" t="s">
        <v>214</v>
      </c>
      <c r="C10790" s="166">
        <v>45865</v>
      </c>
      <c r="D10790">
        <v>0</v>
      </c>
    </row>
    <row r="10791" spans="1:4" x14ac:dyDescent="0.35">
      <c r="A10791" s="165" t="s">
        <v>213</v>
      </c>
      <c r="B10791" s="165" t="s">
        <v>214</v>
      </c>
      <c r="C10791" s="166">
        <v>45896</v>
      </c>
      <c r="D10791">
        <v>0</v>
      </c>
    </row>
    <row r="10792" spans="1:4" x14ac:dyDescent="0.35">
      <c r="A10792" s="165" t="s">
        <v>213</v>
      </c>
      <c r="B10792" s="165" t="s">
        <v>214</v>
      </c>
      <c r="C10792" s="166">
        <v>45927</v>
      </c>
      <c r="D10792">
        <v>0</v>
      </c>
    </row>
    <row r="10793" spans="1:4" x14ac:dyDescent="0.35">
      <c r="A10793" s="165" t="s">
        <v>213</v>
      </c>
      <c r="B10793" s="165" t="s">
        <v>214</v>
      </c>
      <c r="C10793" s="166">
        <v>45957</v>
      </c>
      <c r="D10793">
        <v>0</v>
      </c>
    </row>
    <row r="10794" spans="1:4" x14ac:dyDescent="0.35">
      <c r="A10794" s="165" t="s">
        <v>213</v>
      </c>
      <c r="B10794" s="165" t="s">
        <v>214</v>
      </c>
      <c r="C10794" s="166">
        <v>45988</v>
      </c>
      <c r="D10794">
        <v>0</v>
      </c>
    </row>
    <row r="10795" spans="1:4" x14ac:dyDescent="0.35">
      <c r="A10795" s="165" t="s">
        <v>213</v>
      </c>
      <c r="B10795" s="165" t="s">
        <v>214</v>
      </c>
      <c r="C10795" s="166">
        <v>46018</v>
      </c>
      <c r="D10795">
        <v>0</v>
      </c>
    </row>
    <row r="10796" spans="1:4" x14ac:dyDescent="0.35">
      <c r="A10796" s="165" t="s">
        <v>215</v>
      </c>
      <c r="B10796" s="165" t="s">
        <v>216</v>
      </c>
      <c r="C10796" s="166">
        <v>45861</v>
      </c>
      <c r="D10796">
        <v>0</v>
      </c>
    </row>
    <row r="10797" spans="1:4" x14ac:dyDescent="0.35">
      <c r="A10797" s="165" t="s">
        <v>215</v>
      </c>
      <c r="B10797" s="165" t="s">
        <v>216</v>
      </c>
      <c r="C10797" s="166">
        <v>45892</v>
      </c>
      <c r="D10797">
        <v>0</v>
      </c>
    </row>
    <row r="10798" spans="1:4" x14ac:dyDescent="0.35">
      <c r="A10798" s="165" t="s">
        <v>215</v>
      </c>
      <c r="B10798" s="165" t="s">
        <v>216</v>
      </c>
      <c r="C10798" s="166">
        <v>45923</v>
      </c>
      <c r="D10798">
        <v>0</v>
      </c>
    </row>
    <row r="10799" spans="1:4" x14ac:dyDescent="0.35">
      <c r="A10799" s="165" t="s">
        <v>215</v>
      </c>
      <c r="B10799" s="165" t="s">
        <v>216</v>
      </c>
      <c r="C10799" s="166">
        <v>45953</v>
      </c>
      <c r="D10799">
        <v>0</v>
      </c>
    </row>
    <row r="10800" spans="1:4" x14ac:dyDescent="0.35">
      <c r="A10800" s="165" t="s">
        <v>215</v>
      </c>
      <c r="B10800" s="165" t="s">
        <v>216</v>
      </c>
      <c r="C10800" s="166">
        <v>45984</v>
      </c>
      <c r="D10800">
        <v>0</v>
      </c>
    </row>
    <row r="10801" spans="1:4" x14ac:dyDescent="0.35">
      <c r="A10801" s="165" t="s">
        <v>215</v>
      </c>
      <c r="B10801" s="165" t="s">
        <v>216</v>
      </c>
      <c r="C10801" s="166">
        <v>46014</v>
      </c>
      <c r="D10801">
        <v>0</v>
      </c>
    </row>
    <row r="10802" spans="1:4" x14ac:dyDescent="0.35">
      <c r="A10802" s="165" t="s">
        <v>215</v>
      </c>
      <c r="B10802" s="165" t="s">
        <v>216</v>
      </c>
      <c r="C10802" s="166">
        <v>45681</v>
      </c>
      <c r="D10802">
        <v>0</v>
      </c>
    </row>
    <row r="10803" spans="1:4" x14ac:dyDescent="0.35">
      <c r="A10803" s="165" t="s">
        <v>215</v>
      </c>
      <c r="B10803" s="165" t="s">
        <v>216</v>
      </c>
      <c r="C10803" s="166">
        <v>45712</v>
      </c>
      <c r="D10803">
        <v>0</v>
      </c>
    </row>
    <row r="10804" spans="1:4" x14ac:dyDescent="0.35">
      <c r="A10804" s="165" t="s">
        <v>215</v>
      </c>
      <c r="B10804" s="165" t="s">
        <v>216</v>
      </c>
      <c r="C10804" s="166">
        <v>45740</v>
      </c>
      <c r="D10804">
        <v>0</v>
      </c>
    </row>
    <row r="10805" spans="1:4" x14ac:dyDescent="0.35">
      <c r="A10805" s="165" t="s">
        <v>215</v>
      </c>
      <c r="B10805" s="165" t="s">
        <v>216</v>
      </c>
      <c r="C10805" s="166">
        <v>45771</v>
      </c>
      <c r="D10805">
        <v>0</v>
      </c>
    </row>
    <row r="10806" spans="1:4" x14ac:dyDescent="0.35">
      <c r="A10806" s="165" t="s">
        <v>215</v>
      </c>
      <c r="B10806" s="165" t="s">
        <v>216</v>
      </c>
      <c r="C10806" s="166">
        <v>45801</v>
      </c>
      <c r="D10806">
        <v>0</v>
      </c>
    </row>
    <row r="10807" spans="1:4" x14ac:dyDescent="0.35">
      <c r="A10807" s="165" t="s">
        <v>215</v>
      </c>
      <c r="B10807" s="165" t="s">
        <v>216</v>
      </c>
      <c r="C10807" s="166">
        <v>45832</v>
      </c>
      <c r="D10807">
        <v>0</v>
      </c>
    </row>
    <row r="10808" spans="1:4" x14ac:dyDescent="0.35">
      <c r="A10808" s="165" t="s">
        <v>215</v>
      </c>
      <c r="B10808" s="165" t="s">
        <v>216</v>
      </c>
      <c r="C10808" s="166">
        <v>45862</v>
      </c>
      <c r="D10808">
        <v>0</v>
      </c>
    </row>
    <row r="10809" spans="1:4" x14ac:dyDescent="0.35">
      <c r="A10809" s="165" t="s">
        <v>215</v>
      </c>
      <c r="B10809" s="165" t="s">
        <v>216</v>
      </c>
      <c r="C10809" s="166">
        <v>45893</v>
      </c>
      <c r="D10809">
        <v>0</v>
      </c>
    </row>
    <row r="10810" spans="1:4" x14ac:dyDescent="0.35">
      <c r="A10810" s="165" t="s">
        <v>215</v>
      </c>
      <c r="B10810" s="165" t="s">
        <v>216</v>
      </c>
      <c r="C10810" s="166">
        <v>45924</v>
      </c>
      <c r="D10810">
        <v>0</v>
      </c>
    </row>
    <row r="10811" spans="1:4" x14ac:dyDescent="0.35">
      <c r="A10811" s="165" t="s">
        <v>215</v>
      </c>
      <c r="B10811" s="165" t="s">
        <v>216</v>
      </c>
      <c r="C10811" s="166">
        <v>45954</v>
      </c>
      <c r="D10811">
        <v>0</v>
      </c>
    </row>
    <row r="10812" spans="1:4" x14ac:dyDescent="0.35">
      <c r="A10812" s="165" t="s">
        <v>215</v>
      </c>
      <c r="B10812" s="165" t="s">
        <v>216</v>
      </c>
      <c r="C10812" s="166">
        <v>45985</v>
      </c>
      <c r="D10812">
        <v>0</v>
      </c>
    </row>
    <row r="10813" spans="1:4" x14ac:dyDescent="0.35">
      <c r="A10813" s="165" t="s">
        <v>215</v>
      </c>
      <c r="B10813" s="165" t="s">
        <v>216</v>
      </c>
      <c r="C10813" s="166">
        <v>46015</v>
      </c>
      <c r="D10813">
        <v>0</v>
      </c>
    </row>
    <row r="10814" spans="1:4" x14ac:dyDescent="0.35">
      <c r="A10814" s="165" t="s">
        <v>215</v>
      </c>
      <c r="B10814" s="165" t="s">
        <v>216</v>
      </c>
      <c r="C10814" s="166">
        <v>45682</v>
      </c>
      <c r="D10814">
        <v>0</v>
      </c>
    </row>
    <row r="10815" spans="1:4" x14ac:dyDescent="0.35">
      <c r="A10815" s="165" t="s">
        <v>215</v>
      </c>
      <c r="B10815" s="165" t="s">
        <v>216</v>
      </c>
      <c r="C10815" s="166">
        <v>45713</v>
      </c>
      <c r="D10815">
        <v>0</v>
      </c>
    </row>
    <row r="10816" spans="1:4" x14ac:dyDescent="0.35">
      <c r="A10816" s="165" t="s">
        <v>215</v>
      </c>
      <c r="B10816" s="165" t="s">
        <v>216</v>
      </c>
      <c r="C10816" s="166">
        <v>45741</v>
      </c>
      <c r="D10816">
        <v>0</v>
      </c>
    </row>
    <row r="10817" spans="1:4" x14ac:dyDescent="0.35">
      <c r="A10817" s="165" t="s">
        <v>215</v>
      </c>
      <c r="B10817" s="165" t="s">
        <v>216</v>
      </c>
      <c r="C10817" s="166">
        <v>45772</v>
      </c>
      <c r="D10817">
        <v>0</v>
      </c>
    </row>
    <row r="10818" spans="1:4" x14ac:dyDescent="0.35">
      <c r="A10818" s="165" t="s">
        <v>215</v>
      </c>
      <c r="B10818" s="165" t="s">
        <v>216</v>
      </c>
      <c r="C10818" s="166">
        <v>45802</v>
      </c>
      <c r="D10818">
        <v>0</v>
      </c>
    </row>
    <row r="10819" spans="1:4" x14ac:dyDescent="0.35">
      <c r="A10819" s="165" t="s">
        <v>215</v>
      </c>
      <c r="B10819" s="165" t="s">
        <v>216</v>
      </c>
      <c r="C10819" s="166">
        <v>45833</v>
      </c>
      <c r="D10819">
        <v>0</v>
      </c>
    </row>
    <row r="10820" spans="1:4" x14ac:dyDescent="0.35">
      <c r="A10820" s="165" t="s">
        <v>215</v>
      </c>
      <c r="B10820" s="165" t="s">
        <v>216</v>
      </c>
      <c r="C10820" s="166">
        <v>45863</v>
      </c>
      <c r="D10820">
        <v>0</v>
      </c>
    </row>
    <row r="10821" spans="1:4" x14ac:dyDescent="0.35">
      <c r="A10821" s="165" t="s">
        <v>215</v>
      </c>
      <c r="B10821" s="165" t="s">
        <v>216</v>
      </c>
      <c r="C10821" s="166">
        <v>45894</v>
      </c>
      <c r="D10821">
        <v>0</v>
      </c>
    </row>
    <row r="10822" spans="1:4" x14ac:dyDescent="0.35">
      <c r="A10822" s="165" t="s">
        <v>215</v>
      </c>
      <c r="B10822" s="165" t="s">
        <v>216</v>
      </c>
      <c r="C10822" s="166">
        <v>45925</v>
      </c>
      <c r="D10822">
        <v>0</v>
      </c>
    </row>
    <row r="10823" spans="1:4" x14ac:dyDescent="0.35">
      <c r="A10823" s="165" t="s">
        <v>215</v>
      </c>
      <c r="B10823" s="165" t="s">
        <v>216</v>
      </c>
      <c r="C10823" s="166">
        <v>45955</v>
      </c>
      <c r="D10823">
        <v>0</v>
      </c>
    </row>
    <row r="10824" spans="1:4" x14ac:dyDescent="0.35">
      <c r="A10824" s="165" t="s">
        <v>215</v>
      </c>
      <c r="B10824" s="165" t="s">
        <v>216</v>
      </c>
      <c r="C10824" s="166">
        <v>45986</v>
      </c>
      <c r="D10824">
        <v>0</v>
      </c>
    </row>
    <row r="10825" spans="1:4" x14ac:dyDescent="0.35">
      <c r="A10825" s="165" t="s">
        <v>215</v>
      </c>
      <c r="B10825" s="165" t="s">
        <v>216</v>
      </c>
      <c r="C10825" s="166">
        <v>46016</v>
      </c>
      <c r="D10825">
        <v>0</v>
      </c>
    </row>
    <row r="10826" spans="1:4" x14ac:dyDescent="0.35">
      <c r="A10826" s="165" t="s">
        <v>215</v>
      </c>
      <c r="B10826" s="165" t="s">
        <v>216</v>
      </c>
      <c r="C10826" s="166">
        <v>45683</v>
      </c>
      <c r="D10826">
        <v>0</v>
      </c>
    </row>
    <row r="10827" spans="1:4" x14ac:dyDescent="0.35">
      <c r="A10827" s="165" t="s">
        <v>215</v>
      </c>
      <c r="B10827" s="165" t="s">
        <v>216</v>
      </c>
      <c r="C10827" s="166">
        <v>45714</v>
      </c>
      <c r="D10827">
        <v>0</v>
      </c>
    </row>
    <row r="10828" spans="1:4" x14ac:dyDescent="0.35">
      <c r="A10828" s="165" t="s">
        <v>215</v>
      </c>
      <c r="B10828" s="165" t="s">
        <v>216</v>
      </c>
      <c r="C10828" s="166">
        <v>45742</v>
      </c>
      <c r="D10828">
        <v>0</v>
      </c>
    </row>
    <row r="10829" spans="1:4" x14ac:dyDescent="0.35">
      <c r="A10829" s="165" t="s">
        <v>215</v>
      </c>
      <c r="B10829" s="165" t="s">
        <v>216</v>
      </c>
      <c r="C10829" s="166">
        <v>45773</v>
      </c>
      <c r="D10829">
        <v>0</v>
      </c>
    </row>
    <row r="10830" spans="1:4" x14ac:dyDescent="0.35">
      <c r="A10830" s="165" t="s">
        <v>215</v>
      </c>
      <c r="B10830" s="165" t="s">
        <v>216</v>
      </c>
      <c r="C10830" s="166">
        <v>45803</v>
      </c>
      <c r="D10830">
        <v>0</v>
      </c>
    </row>
    <row r="10831" spans="1:4" x14ac:dyDescent="0.35">
      <c r="A10831" s="165" t="s">
        <v>215</v>
      </c>
      <c r="B10831" s="165" t="s">
        <v>216</v>
      </c>
      <c r="C10831" s="166">
        <v>45834</v>
      </c>
      <c r="D10831">
        <v>0</v>
      </c>
    </row>
    <row r="10832" spans="1:4" x14ac:dyDescent="0.35">
      <c r="A10832" s="165" t="s">
        <v>215</v>
      </c>
      <c r="B10832" s="165" t="s">
        <v>216</v>
      </c>
      <c r="C10832" s="166">
        <v>45864</v>
      </c>
      <c r="D10832">
        <v>0</v>
      </c>
    </row>
    <row r="10833" spans="1:4" x14ac:dyDescent="0.35">
      <c r="A10833" s="165" t="s">
        <v>215</v>
      </c>
      <c r="B10833" s="165" t="s">
        <v>216</v>
      </c>
      <c r="C10833" s="166">
        <v>45895</v>
      </c>
      <c r="D10833">
        <v>0</v>
      </c>
    </row>
    <row r="10834" spans="1:4" x14ac:dyDescent="0.35">
      <c r="A10834" s="165" t="s">
        <v>215</v>
      </c>
      <c r="B10834" s="165" t="s">
        <v>216</v>
      </c>
      <c r="C10834" s="166">
        <v>45926</v>
      </c>
      <c r="D10834">
        <v>0</v>
      </c>
    </row>
    <row r="10835" spans="1:4" x14ac:dyDescent="0.35">
      <c r="A10835" s="165" t="s">
        <v>215</v>
      </c>
      <c r="B10835" s="165" t="s">
        <v>216</v>
      </c>
      <c r="C10835" s="166">
        <v>45956</v>
      </c>
      <c r="D10835">
        <v>0</v>
      </c>
    </row>
    <row r="10836" spans="1:4" x14ac:dyDescent="0.35">
      <c r="A10836" s="165" t="s">
        <v>215</v>
      </c>
      <c r="B10836" s="165" t="s">
        <v>216</v>
      </c>
      <c r="C10836" s="166">
        <v>45987</v>
      </c>
      <c r="D10836">
        <v>0</v>
      </c>
    </row>
    <row r="10837" spans="1:4" x14ac:dyDescent="0.35">
      <c r="A10837" s="165" t="s">
        <v>215</v>
      </c>
      <c r="B10837" s="165" t="s">
        <v>216</v>
      </c>
      <c r="C10837" s="166">
        <v>46017</v>
      </c>
      <c r="D10837">
        <v>0</v>
      </c>
    </row>
    <row r="10838" spans="1:4" x14ac:dyDescent="0.35">
      <c r="A10838" s="165" t="s">
        <v>215</v>
      </c>
      <c r="B10838" s="165" t="s">
        <v>216</v>
      </c>
      <c r="C10838" s="166">
        <v>45684</v>
      </c>
      <c r="D10838">
        <v>0</v>
      </c>
    </row>
    <row r="10839" spans="1:4" x14ac:dyDescent="0.35">
      <c r="A10839" s="165" t="s">
        <v>215</v>
      </c>
      <c r="B10839" s="165" t="s">
        <v>216</v>
      </c>
      <c r="C10839" s="166">
        <v>45715</v>
      </c>
      <c r="D10839">
        <v>0</v>
      </c>
    </row>
    <row r="10840" spans="1:4" x14ac:dyDescent="0.35">
      <c r="A10840" s="165" t="s">
        <v>215</v>
      </c>
      <c r="B10840" s="165" t="s">
        <v>216</v>
      </c>
      <c r="C10840" s="166">
        <v>45743</v>
      </c>
      <c r="D10840">
        <v>0</v>
      </c>
    </row>
    <row r="10841" spans="1:4" x14ac:dyDescent="0.35">
      <c r="A10841" s="165" t="s">
        <v>215</v>
      </c>
      <c r="B10841" s="165" t="s">
        <v>216</v>
      </c>
      <c r="C10841" s="166">
        <v>45774</v>
      </c>
      <c r="D10841">
        <v>0</v>
      </c>
    </row>
    <row r="10842" spans="1:4" x14ac:dyDescent="0.35">
      <c r="A10842" s="165" t="s">
        <v>215</v>
      </c>
      <c r="B10842" s="165" t="s">
        <v>216</v>
      </c>
      <c r="C10842" s="166">
        <v>45804</v>
      </c>
      <c r="D10842">
        <v>0</v>
      </c>
    </row>
    <row r="10843" spans="1:4" x14ac:dyDescent="0.35">
      <c r="A10843" s="165" t="s">
        <v>215</v>
      </c>
      <c r="B10843" s="165" t="s">
        <v>216</v>
      </c>
      <c r="C10843" s="166">
        <v>45835</v>
      </c>
      <c r="D10843">
        <v>0</v>
      </c>
    </row>
    <row r="10844" spans="1:4" x14ac:dyDescent="0.35">
      <c r="A10844" s="165" t="s">
        <v>215</v>
      </c>
      <c r="B10844" s="165" t="s">
        <v>216</v>
      </c>
      <c r="C10844" s="166">
        <v>45865</v>
      </c>
      <c r="D10844">
        <v>0</v>
      </c>
    </row>
    <row r="10845" spans="1:4" x14ac:dyDescent="0.35">
      <c r="A10845" s="165" t="s">
        <v>215</v>
      </c>
      <c r="B10845" s="165" t="s">
        <v>216</v>
      </c>
      <c r="C10845" s="166">
        <v>45896</v>
      </c>
      <c r="D10845">
        <v>0</v>
      </c>
    </row>
    <row r="10846" spans="1:4" x14ac:dyDescent="0.35">
      <c r="A10846" s="165" t="s">
        <v>215</v>
      </c>
      <c r="B10846" s="165" t="s">
        <v>216</v>
      </c>
      <c r="C10846" s="166">
        <v>45927</v>
      </c>
      <c r="D10846">
        <v>0</v>
      </c>
    </row>
    <row r="10847" spans="1:4" x14ac:dyDescent="0.35">
      <c r="A10847" s="165" t="s">
        <v>215</v>
      </c>
      <c r="B10847" s="165" t="s">
        <v>216</v>
      </c>
      <c r="C10847" s="166">
        <v>45957</v>
      </c>
      <c r="D10847">
        <v>0</v>
      </c>
    </row>
    <row r="10848" spans="1:4" x14ac:dyDescent="0.35">
      <c r="A10848" s="165" t="s">
        <v>215</v>
      </c>
      <c r="B10848" s="165" t="s">
        <v>216</v>
      </c>
      <c r="C10848" s="166">
        <v>45988</v>
      </c>
      <c r="D10848">
        <v>0</v>
      </c>
    </row>
    <row r="10849" spans="1:4" x14ac:dyDescent="0.35">
      <c r="A10849" s="165" t="s">
        <v>215</v>
      </c>
      <c r="B10849" s="165" t="s">
        <v>216</v>
      </c>
      <c r="C10849" s="166">
        <v>46018</v>
      </c>
      <c r="D10849">
        <v>0</v>
      </c>
    </row>
    <row r="10850" spans="1:4" x14ac:dyDescent="0.35">
      <c r="A10850" s="165" t="s">
        <v>217</v>
      </c>
      <c r="B10850" s="165" t="s">
        <v>218</v>
      </c>
      <c r="C10850" s="166">
        <v>45861</v>
      </c>
      <c r="D10850">
        <v>0</v>
      </c>
    </row>
    <row r="10851" spans="1:4" x14ac:dyDescent="0.35">
      <c r="A10851" s="165" t="s">
        <v>217</v>
      </c>
      <c r="B10851" s="165" t="s">
        <v>218</v>
      </c>
      <c r="C10851" s="166">
        <v>45892</v>
      </c>
      <c r="D10851">
        <v>0</v>
      </c>
    </row>
    <row r="10852" spans="1:4" x14ac:dyDescent="0.35">
      <c r="A10852" s="165" t="s">
        <v>217</v>
      </c>
      <c r="B10852" s="165" t="s">
        <v>218</v>
      </c>
      <c r="C10852" s="166">
        <v>45923</v>
      </c>
      <c r="D10852">
        <v>0</v>
      </c>
    </row>
    <row r="10853" spans="1:4" x14ac:dyDescent="0.35">
      <c r="A10853" s="165" t="s">
        <v>217</v>
      </c>
      <c r="B10853" s="165" t="s">
        <v>218</v>
      </c>
      <c r="C10853" s="166">
        <v>45953</v>
      </c>
      <c r="D10853">
        <v>0</v>
      </c>
    </row>
    <row r="10854" spans="1:4" x14ac:dyDescent="0.35">
      <c r="A10854" s="165" t="s">
        <v>217</v>
      </c>
      <c r="B10854" s="165" t="s">
        <v>218</v>
      </c>
      <c r="C10854" s="166">
        <v>45984</v>
      </c>
      <c r="D10854">
        <v>0</v>
      </c>
    </row>
    <row r="10855" spans="1:4" x14ac:dyDescent="0.35">
      <c r="A10855" s="165" t="s">
        <v>217</v>
      </c>
      <c r="B10855" s="165" t="s">
        <v>218</v>
      </c>
      <c r="C10855" s="166">
        <v>46014</v>
      </c>
      <c r="D10855">
        <v>0</v>
      </c>
    </row>
    <row r="10856" spans="1:4" x14ac:dyDescent="0.35">
      <c r="A10856" s="165" t="s">
        <v>217</v>
      </c>
      <c r="B10856" s="165" t="s">
        <v>218</v>
      </c>
      <c r="C10856" s="166">
        <v>45681</v>
      </c>
      <c r="D10856">
        <v>0</v>
      </c>
    </row>
    <row r="10857" spans="1:4" x14ac:dyDescent="0.35">
      <c r="A10857" s="165" t="s">
        <v>217</v>
      </c>
      <c r="B10857" s="165" t="s">
        <v>218</v>
      </c>
      <c r="C10857" s="166">
        <v>45712</v>
      </c>
      <c r="D10857">
        <v>0</v>
      </c>
    </row>
    <row r="10858" spans="1:4" x14ac:dyDescent="0.35">
      <c r="A10858" s="165" t="s">
        <v>217</v>
      </c>
      <c r="B10858" s="165" t="s">
        <v>218</v>
      </c>
      <c r="C10858" s="166">
        <v>45740</v>
      </c>
      <c r="D10858">
        <v>0</v>
      </c>
    </row>
    <row r="10859" spans="1:4" x14ac:dyDescent="0.35">
      <c r="A10859" s="165" t="s">
        <v>217</v>
      </c>
      <c r="B10859" s="165" t="s">
        <v>218</v>
      </c>
      <c r="C10859" s="166">
        <v>45771</v>
      </c>
      <c r="D10859">
        <v>0</v>
      </c>
    </row>
    <row r="10860" spans="1:4" x14ac:dyDescent="0.35">
      <c r="A10860" s="165" t="s">
        <v>217</v>
      </c>
      <c r="B10860" s="165" t="s">
        <v>218</v>
      </c>
      <c r="C10860" s="166">
        <v>45801</v>
      </c>
      <c r="D10860">
        <v>0</v>
      </c>
    </row>
    <row r="10861" spans="1:4" x14ac:dyDescent="0.35">
      <c r="A10861" s="165" t="s">
        <v>217</v>
      </c>
      <c r="B10861" s="165" t="s">
        <v>218</v>
      </c>
      <c r="C10861" s="166">
        <v>45832</v>
      </c>
      <c r="D10861">
        <v>0</v>
      </c>
    </row>
    <row r="10862" spans="1:4" x14ac:dyDescent="0.35">
      <c r="A10862" s="165" t="s">
        <v>217</v>
      </c>
      <c r="B10862" s="165" t="s">
        <v>218</v>
      </c>
      <c r="C10862" s="166">
        <v>45862</v>
      </c>
      <c r="D10862">
        <v>0</v>
      </c>
    </row>
    <row r="10863" spans="1:4" x14ac:dyDescent="0.35">
      <c r="A10863" s="165" t="s">
        <v>217</v>
      </c>
      <c r="B10863" s="165" t="s">
        <v>218</v>
      </c>
      <c r="C10863" s="166">
        <v>45893</v>
      </c>
      <c r="D10863">
        <v>0</v>
      </c>
    </row>
    <row r="10864" spans="1:4" x14ac:dyDescent="0.35">
      <c r="A10864" s="165" t="s">
        <v>217</v>
      </c>
      <c r="B10864" s="165" t="s">
        <v>218</v>
      </c>
      <c r="C10864" s="166">
        <v>45924</v>
      </c>
      <c r="D10864">
        <v>0</v>
      </c>
    </row>
    <row r="10865" spans="1:4" x14ac:dyDescent="0.35">
      <c r="A10865" s="165" t="s">
        <v>217</v>
      </c>
      <c r="B10865" s="165" t="s">
        <v>218</v>
      </c>
      <c r="C10865" s="166">
        <v>45954</v>
      </c>
      <c r="D10865">
        <v>0</v>
      </c>
    </row>
    <row r="10866" spans="1:4" x14ac:dyDescent="0.35">
      <c r="A10866" s="165" t="s">
        <v>217</v>
      </c>
      <c r="B10866" s="165" t="s">
        <v>218</v>
      </c>
      <c r="C10866" s="166">
        <v>45985</v>
      </c>
      <c r="D10866">
        <v>0</v>
      </c>
    </row>
    <row r="10867" spans="1:4" x14ac:dyDescent="0.35">
      <c r="A10867" s="165" t="s">
        <v>217</v>
      </c>
      <c r="B10867" s="165" t="s">
        <v>218</v>
      </c>
      <c r="C10867" s="166">
        <v>46015</v>
      </c>
      <c r="D10867">
        <v>0</v>
      </c>
    </row>
    <row r="10868" spans="1:4" x14ac:dyDescent="0.35">
      <c r="A10868" s="165" t="s">
        <v>217</v>
      </c>
      <c r="B10868" s="165" t="s">
        <v>218</v>
      </c>
      <c r="C10868" s="166">
        <v>45682</v>
      </c>
      <c r="D10868">
        <v>0</v>
      </c>
    </row>
    <row r="10869" spans="1:4" x14ac:dyDescent="0.35">
      <c r="A10869" s="165" t="s">
        <v>217</v>
      </c>
      <c r="B10869" s="165" t="s">
        <v>218</v>
      </c>
      <c r="C10869" s="166">
        <v>45713</v>
      </c>
      <c r="D10869">
        <v>0</v>
      </c>
    </row>
    <row r="10870" spans="1:4" x14ac:dyDescent="0.35">
      <c r="A10870" s="165" t="s">
        <v>217</v>
      </c>
      <c r="B10870" s="165" t="s">
        <v>218</v>
      </c>
      <c r="C10870" s="166">
        <v>45741</v>
      </c>
      <c r="D10870">
        <v>0</v>
      </c>
    </row>
    <row r="10871" spans="1:4" x14ac:dyDescent="0.35">
      <c r="A10871" s="165" t="s">
        <v>217</v>
      </c>
      <c r="B10871" s="165" t="s">
        <v>218</v>
      </c>
      <c r="C10871" s="166">
        <v>45772</v>
      </c>
      <c r="D10871">
        <v>0</v>
      </c>
    </row>
    <row r="10872" spans="1:4" x14ac:dyDescent="0.35">
      <c r="A10872" s="165" t="s">
        <v>217</v>
      </c>
      <c r="B10872" s="165" t="s">
        <v>218</v>
      </c>
      <c r="C10872" s="166">
        <v>45802</v>
      </c>
      <c r="D10872">
        <v>0</v>
      </c>
    </row>
    <row r="10873" spans="1:4" x14ac:dyDescent="0.35">
      <c r="A10873" s="165" t="s">
        <v>217</v>
      </c>
      <c r="B10873" s="165" t="s">
        <v>218</v>
      </c>
      <c r="C10873" s="166">
        <v>45833</v>
      </c>
      <c r="D10873">
        <v>0</v>
      </c>
    </row>
    <row r="10874" spans="1:4" x14ac:dyDescent="0.35">
      <c r="A10874" s="165" t="s">
        <v>217</v>
      </c>
      <c r="B10874" s="165" t="s">
        <v>218</v>
      </c>
      <c r="C10874" s="166">
        <v>45863</v>
      </c>
      <c r="D10874">
        <v>0</v>
      </c>
    </row>
    <row r="10875" spans="1:4" x14ac:dyDescent="0.35">
      <c r="A10875" s="165" t="s">
        <v>217</v>
      </c>
      <c r="B10875" s="165" t="s">
        <v>218</v>
      </c>
      <c r="C10875" s="166">
        <v>45894</v>
      </c>
      <c r="D10875">
        <v>0</v>
      </c>
    </row>
    <row r="10876" spans="1:4" x14ac:dyDescent="0.35">
      <c r="A10876" s="165" t="s">
        <v>217</v>
      </c>
      <c r="B10876" s="165" t="s">
        <v>218</v>
      </c>
      <c r="C10876" s="166">
        <v>45925</v>
      </c>
      <c r="D10876">
        <v>0</v>
      </c>
    </row>
    <row r="10877" spans="1:4" x14ac:dyDescent="0.35">
      <c r="A10877" s="165" t="s">
        <v>217</v>
      </c>
      <c r="B10877" s="165" t="s">
        <v>218</v>
      </c>
      <c r="C10877" s="166">
        <v>45955</v>
      </c>
      <c r="D10877">
        <v>0</v>
      </c>
    </row>
    <row r="10878" spans="1:4" x14ac:dyDescent="0.35">
      <c r="A10878" s="165" t="s">
        <v>217</v>
      </c>
      <c r="B10878" s="165" t="s">
        <v>218</v>
      </c>
      <c r="C10878" s="166">
        <v>45986</v>
      </c>
      <c r="D10878">
        <v>0</v>
      </c>
    </row>
    <row r="10879" spans="1:4" x14ac:dyDescent="0.35">
      <c r="A10879" s="165" t="s">
        <v>217</v>
      </c>
      <c r="B10879" s="165" t="s">
        <v>218</v>
      </c>
      <c r="C10879" s="166">
        <v>46016</v>
      </c>
      <c r="D10879">
        <v>0</v>
      </c>
    </row>
    <row r="10880" spans="1:4" x14ac:dyDescent="0.35">
      <c r="A10880" s="165" t="s">
        <v>217</v>
      </c>
      <c r="B10880" s="165" t="s">
        <v>218</v>
      </c>
      <c r="C10880" s="166">
        <v>45683</v>
      </c>
      <c r="D10880">
        <v>0</v>
      </c>
    </row>
    <row r="10881" spans="1:4" x14ac:dyDescent="0.35">
      <c r="A10881" s="165" t="s">
        <v>217</v>
      </c>
      <c r="B10881" s="165" t="s">
        <v>218</v>
      </c>
      <c r="C10881" s="166">
        <v>45714</v>
      </c>
      <c r="D10881">
        <v>0</v>
      </c>
    </row>
    <row r="10882" spans="1:4" x14ac:dyDescent="0.35">
      <c r="A10882" s="165" t="s">
        <v>217</v>
      </c>
      <c r="B10882" s="165" t="s">
        <v>218</v>
      </c>
      <c r="C10882" s="166">
        <v>45742</v>
      </c>
      <c r="D10882">
        <v>0</v>
      </c>
    </row>
    <row r="10883" spans="1:4" x14ac:dyDescent="0.35">
      <c r="A10883" s="165" t="s">
        <v>217</v>
      </c>
      <c r="B10883" s="165" t="s">
        <v>218</v>
      </c>
      <c r="C10883" s="166">
        <v>45773</v>
      </c>
      <c r="D10883">
        <v>0</v>
      </c>
    </row>
    <row r="10884" spans="1:4" x14ac:dyDescent="0.35">
      <c r="A10884" s="165" t="s">
        <v>217</v>
      </c>
      <c r="B10884" s="165" t="s">
        <v>218</v>
      </c>
      <c r="C10884" s="166">
        <v>45803</v>
      </c>
      <c r="D10884">
        <v>0</v>
      </c>
    </row>
    <row r="10885" spans="1:4" x14ac:dyDescent="0.35">
      <c r="A10885" s="165" t="s">
        <v>217</v>
      </c>
      <c r="B10885" s="165" t="s">
        <v>218</v>
      </c>
      <c r="C10885" s="166">
        <v>45834</v>
      </c>
      <c r="D10885">
        <v>0</v>
      </c>
    </row>
    <row r="10886" spans="1:4" x14ac:dyDescent="0.35">
      <c r="A10886" s="165" t="s">
        <v>217</v>
      </c>
      <c r="B10886" s="165" t="s">
        <v>218</v>
      </c>
      <c r="C10886" s="166">
        <v>45864</v>
      </c>
      <c r="D10886">
        <v>0</v>
      </c>
    </row>
    <row r="10887" spans="1:4" x14ac:dyDescent="0.35">
      <c r="A10887" s="165" t="s">
        <v>217</v>
      </c>
      <c r="B10887" s="165" t="s">
        <v>218</v>
      </c>
      <c r="C10887" s="166">
        <v>45895</v>
      </c>
      <c r="D10887">
        <v>0</v>
      </c>
    </row>
    <row r="10888" spans="1:4" x14ac:dyDescent="0.35">
      <c r="A10888" s="165" t="s">
        <v>217</v>
      </c>
      <c r="B10888" s="165" t="s">
        <v>218</v>
      </c>
      <c r="C10888" s="166">
        <v>45926</v>
      </c>
      <c r="D10888">
        <v>0</v>
      </c>
    </row>
    <row r="10889" spans="1:4" x14ac:dyDescent="0.35">
      <c r="A10889" s="165" t="s">
        <v>217</v>
      </c>
      <c r="B10889" s="165" t="s">
        <v>218</v>
      </c>
      <c r="C10889" s="166">
        <v>45956</v>
      </c>
      <c r="D10889">
        <v>0</v>
      </c>
    </row>
    <row r="10890" spans="1:4" x14ac:dyDescent="0.35">
      <c r="A10890" s="165" t="s">
        <v>217</v>
      </c>
      <c r="B10890" s="165" t="s">
        <v>218</v>
      </c>
      <c r="C10890" s="166">
        <v>45987</v>
      </c>
      <c r="D10890">
        <v>0</v>
      </c>
    </row>
    <row r="10891" spans="1:4" x14ac:dyDescent="0.35">
      <c r="A10891" s="165" t="s">
        <v>217</v>
      </c>
      <c r="B10891" s="165" t="s">
        <v>218</v>
      </c>
      <c r="C10891" s="166">
        <v>46017</v>
      </c>
      <c r="D10891">
        <v>0</v>
      </c>
    </row>
    <row r="10892" spans="1:4" x14ac:dyDescent="0.35">
      <c r="A10892" s="165" t="s">
        <v>217</v>
      </c>
      <c r="B10892" s="165" t="s">
        <v>218</v>
      </c>
      <c r="C10892" s="166">
        <v>45684</v>
      </c>
      <c r="D10892">
        <v>0</v>
      </c>
    </row>
    <row r="10893" spans="1:4" x14ac:dyDescent="0.35">
      <c r="A10893" s="165" t="s">
        <v>217</v>
      </c>
      <c r="B10893" s="165" t="s">
        <v>218</v>
      </c>
      <c r="C10893" s="166">
        <v>45715</v>
      </c>
      <c r="D10893">
        <v>0</v>
      </c>
    </row>
    <row r="10894" spans="1:4" x14ac:dyDescent="0.35">
      <c r="A10894" s="165" t="s">
        <v>217</v>
      </c>
      <c r="B10894" s="165" t="s">
        <v>218</v>
      </c>
      <c r="C10894" s="166">
        <v>45743</v>
      </c>
      <c r="D10894">
        <v>0</v>
      </c>
    </row>
    <row r="10895" spans="1:4" x14ac:dyDescent="0.35">
      <c r="A10895" s="165" t="s">
        <v>217</v>
      </c>
      <c r="B10895" s="165" t="s">
        <v>218</v>
      </c>
      <c r="C10895" s="166">
        <v>45774</v>
      </c>
      <c r="D10895">
        <v>0</v>
      </c>
    </row>
    <row r="10896" spans="1:4" x14ac:dyDescent="0.35">
      <c r="A10896" s="165" t="s">
        <v>217</v>
      </c>
      <c r="B10896" s="165" t="s">
        <v>218</v>
      </c>
      <c r="C10896" s="166">
        <v>45804</v>
      </c>
      <c r="D10896">
        <v>0</v>
      </c>
    </row>
    <row r="10897" spans="1:4" x14ac:dyDescent="0.35">
      <c r="A10897" s="165" t="s">
        <v>217</v>
      </c>
      <c r="B10897" s="165" t="s">
        <v>218</v>
      </c>
      <c r="C10897" s="166">
        <v>45835</v>
      </c>
      <c r="D10897">
        <v>0</v>
      </c>
    </row>
    <row r="10898" spans="1:4" x14ac:dyDescent="0.35">
      <c r="A10898" s="165" t="s">
        <v>217</v>
      </c>
      <c r="B10898" s="165" t="s">
        <v>218</v>
      </c>
      <c r="C10898" s="166">
        <v>45865</v>
      </c>
      <c r="D10898">
        <v>0</v>
      </c>
    </row>
    <row r="10899" spans="1:4" x14ac:dyDescent="0.35">
      <c r="A10899" s="165" t="s">
        <v>217</v>
      </c>
      <c r="B10899" s="165" t="s">
        <v>218</v>
      </c>
      <c r="C10899" s="166">
        <v>45896</v>
      </c>
      <c r="D10899">
        <v>0</v>
      </c>
    </row>
    <row r="10900" spans="1:4" x14ac:dyDescent="0.35">
      <c r="A10900" s="165" t="s">
        <v>217</v>
      </c>
      <c r="B10900" s="165" t="s">
        <v>218</v>
      </c>
      <c r="C10900" s="166">
        <v>45927</v>
      </c>
      <c r="D10900">
        <v>0</v>
      </c>
    </row>
    <row r="10901" spans="1:4" x14ac:dyDescent="0.35">
      <c r="A10901" s="165" t="s">
        <v>217</v>
      </c>
      <c r="B10901" s="165" t="s">
        <v>218</v>
      </c>
      <c r="C10901" s="166">
        <v>45957</v>
      </c>
      <c r="D10901">
        <v>0</v>
      </c>
    </row>
    <row r="10902" spans="1:4" x14ac:dyDescent="0.35">
      <c r="A10902" s="165" t="s">
        <v>217</v>
      </c>
      <c r="B10902" s="165" t="s">
        <v>218</v>
      </c>
      <c r="C10902" s="166">
        <v>45988</v>
      </c>
      <c r="D10902">
        <v>0</v>
      </c>
    </row>
    <row r="10903" spans="1:4" x14ac:dyDescent="0.35">
      <c r="A10903" s="165" t="s">
        <v>217</v>
      </c>
      <c r="B10903" s="165" t="s">
        <v>218</v>
      </c>
      <c r="C10903" s="166">
        <v>46018</v>
      </c>
      <c r="D10903">
        <v>0</v>
      </c>
    </row>
    <row r="10904" spans="1:4" x14ac:dyDescent="0.35">
      <c r="A10904" s="165" t="s">
        <v>219</v>
      </c>
      <c r="B10904" s="165" t="s">
        <v>220</v>
      </c>
      <c r="C10904" s="166">
        <v>45861</v>
      </c>
      <c r="D10904">
        <v>0</v>
      </c>
    </row>
    <row r="10905" spans="1:4" x14ac:dyDescent="0.35">
      <c r="A10905" s="165" t="s">
        <v>219</v>
      </c>
      <c r="B10905" s="165" t="s">
        <v>220</v>
      </c>
      <c r="C10905" s="166">
        <v>45892</v>
      </c>
      <c r="D10905">
        <v>0</v>
      </c>
    </row>
    <row r="10906" spans="1:4" x14ac:dyDescent="0.35">
      <c r="A10906" s="165" t="s">
        <v>219</v>
      </c>
      <c r="B10906" s="165" t="s">
        <v>220</v>
      </c>
      <c r="C10906" s="166">
        <v>45923</v>
      </c>
      <c r="D10906">
        <v>0</v>
      </c>
    </row>
    <row r="10907" spans="1:4" x14ac:dyDescent="0.35">
      <c r="A10907" s="165" t="s">
        <v>219</v>
      </c>
      <c r="B10907" s="165" t="s">
        <v>220</v>
      </c>
      <c r="C10907" s="166">
        <v>45953</v>
      </c>
      <c r="D10907">
        <v>0</v>
      </c>
    </row>
    <row r="10908" spans="1:4" x14ac:dyDescent="0.35">
      <c r="A10908" s="165" t="s">
        <v>219</v>
      </c>
      <c r="B10908" s="165" t="s">
        <v>220</v>
      </c>
      <c r="C10908" s="166">
        <v>45984</v>
      </c>
      <c r="D10908">
        <v>0</v>
      </c>
    </row>
    <row r="10909" spans="1:4" x14ac:dyDescent="0.35">
      <c r="A10909" s="165" t="s">
        <v>219</v>
      </c>
      <c r="B10909" s="165" t="s">
        <v>220</v>
      </c>
      <c r="C10909" s="166">
        <v>46014</v>
      </c>
      <c r="D10909">
        <v>0</v>
      </c>
    </row>
    <row r="10910" spans="1:4" x14ac:dyDescent="0.35">
      <c r="A10910" s="165" t="s">
        <v>219</v>
      </c>
      <c r="B10910" s="165" t="s">
        <v>220</v>
      </c>
      <c r="C10910" s="166">
        <v>45681</v>
      </c>
      <c r="D10910">
        <v>0</v>
      </c>
    </row>
    <row r="10911" spans="1:4" x14ac:dyDescent="0.35">
      <c r="A10911" s="165" t="s">
        <v>219</v>
      </c>
      <c r="B10911" s="165" t="s">
        <v>220</v>
      </c>
      <c r="C10911" s="166">
        <v>45712</v>
      </c>
      <c r="D10911">
        <v>0</v>
      </c>
    </row>
    <row r="10912" spans="1:4" x14ac:dyDescent="0.35">
      <c r="A10912" s="165" t="s">
        <v>219</v>
      </c>
      <c r="B10912" s="165" t="s">
        <v>220</v>
      </c>
      <c r="C10912" s="166">
        <v>45740</v>
      </c>
      <c r="D10912">
        <v>0</v>
      </c>
    </row>
    <row r="10913" spans="1:4" x14ac:dyDescent="0.35">
      <c r="A10913" s="165" t="s">
        <v>219</v>
      </c>
      <c r="B10913" s="165" t="s">
        <v>220</v>
      </c>
      <c r="C10913" s="166">
        <v>45771</v>
      </c>
      <c r="D10913">
        <v>0</v>
      </c>
    </row>
    <row r="10914" spans="1:4" x14ac:dyDescent="0.35">
      <c r="A10914" s="165" t="s">
        <v>219</v>
      </c>
      <c r="B10914" s="165" t="s">
        <v>220</v>
      </c>
      <c r="C10914" s="166">
        <v>45801</v>
      </c>
      <c r="D10914">
        <v>0</v>
      </c>
    </row>
    <row r="10915" spans="1:4" x14ac:dyDescent="0.35">
      <c r="A10915" s="165" t="s">
        <v>219</v>
      </c>
      <c r="B10915" s="165" t="s">
        <v>220</v>
      </c>
      <c r="C10915" s="166">
        <v>45832</v>
      </c>
      <c r="D10915">
        <v>0</v>
      </c>
    </row>
    <row r="10916" spans="1:4" x14ac:dyDescent="0.35">
      <c r="A10916" s="165" t="s">
        <v>219</v>
      </c>
      <c r="B10916" s="165" t="s">
        <v>220</v>
      </c>
      <c r="C10916" s="166">
        <v>45862</v>
      </c>
      <c r="D10916">
        <v>0</v>
      </c>
    </row>
    <row r="10917" spans="1:4" x14ac:dyDescent="0.35">
      <c r="A10917" s="165" t="s">
        <v>219</v>
      </c>
      <c r="B10917" s="165" t="s">
        <v>220</v>
      </c>
      <c r="C10917" s="166">
        <v>45893</v>
      </c>
      <c r="D10917">
        <v>0</v>
      </c>
    </row>
    <row r="10918" spans="1:4" x14ac:dyDescent="0.35">
      <c r="A10918" s="165" t="s">
        <v>219</v>
      </c>
      <c r="B10918" s="165" t="s">
        <v>220</v>
      </c>
      <c r="C10918" s="166">
        <v>45924</v>
      </c>
      <c r="D10918">
        <v>0</v>
      </c>
    </row>
    <row r="10919" spans="1:4" x14ac:dyDescent="0.35">
      <c r="A10919" s="165" t="s">
        <v>219</v>
      </c>
      <c r="B10919" s="165" t="s">
        <v>220</v>
      </c>
      <c r="C10919" s="166">
        <v>45954</v>
      </c>
      <c r="D10919">
        <v>0</v>
      </c>
    </row>
    <row r="10920" spans="1:4" x14ac:dyDescent="0.35">
      <c r="A10920" s="165" t="s">
        <v>219</v>
      </c>
      <c r="B10920" s="165" t="s">
        <v>220</v>
      </c>
      <c r="C10920" s="166">
        <v>45985</v>
      </c>
      <c r="D10920">
        <v>0</v>
      </c>
    </row>
    <row r="10921" spans="1:4" x14ac:dyDescent="0.35">
      <c r="A10921" s="165" t="s">
        <v>219</v>
      </c>
      <c r="B10921" s="165" t="s">
        <v>220</v>
      </c>
      <c r="C10921" s="166">
        <v>46015</v>
      </c>
      <c r="D10921">
        <v>0</v>
      </c>
    </row>
    <row r="10922" spans="1:4" x14ac:dyDescent="0.35">
      <c r="A10922" s="165" t="s">
        <v>219</v>
      </c>
      <c r="B10922" s="165" t="s">
        <v>220</v>
      </c>
      <c r="C10922" s="166">
        <v>45682</v>
      </c>
      <c r="D10922">
        <v>0</v>
      </c>
    </row>
    <row r="10923" spans="1:4" x14ac:dyDescent="0.35">
      <c r="A10923" s="165" t="s">
        <v>219</v>
      </c>
      <c r="B10923" s="165" t="s">
        <v>220</v>
      </c>
      <c r="C10923" s="166">
        <v>45713</v>
      </c>
      <c r="D10923">
        <v>0</v>
      </c>
    </row>
    <row r="10924" spans="1:4" x14ac:dyDescent="0.35">
      <c r="A10924" s="165" t="s">
        <v>219</v>
      </c>
      <c r="B10924" s="165" t="s">
        <v>220</v>
      </c>
      <c r="C10924" s="166">
        <v>45741</v>
      </c>
      <c r="D10924">
        <v>0</v>
      </c>
    </row>
    <row r="10925" spans="1:4" x14ac:dyDescent="0.35">
      <c r="A10925" s="165" t="s">
        <v>219</v>
      </c>
      <c r="B10925" s="165" t="s">
        <v>220</v>
      </c>
      <c r="C10925" s="166">
        <v>45772</v>
      </c>
      <c r="D10925">
        <v>0</v>
      </c>
    </row>
    <row r="10926" spans="1:4" x14ac:dyDescent="0.35">
      <c r="A10926" s="165" t="s">
        <v>219</v>
      </c>
      <c r="B10926" s="165" t="s">
        <v>220</v>
      </c>
      <c r="C10926" s="166">
        <v>45802</v>
      </c>
      <c r="D10926">
        <v>0</v>
      </c>
    </row>
    <row r="10927" spans="1:4" x14ac:dyDescent="0.35">
      <c r="A10927" s="165" t="s">
        <v>219</v>
      </c>
      <c r="B10927" s="165" t="s">
        <v>220</v>
      </c>
      <c r="C10927" s="166">
        <v>45833</v>
      </c>
      <c r="D10927">
        <v>0</v>
      </c>
    </row>
    <row r="10928" spans="1:4" x14ac:dyDescent="0.35">
      <c r="A10928" s="165" t="s">
        <v>219</v>
      </c>
      <c r="B10928" s="165" t="s">
        <v>220</v>
      </c>
      <c r="C10928" s="166">
        <v>45863</v>
      </c>
      <c r="D10928">
        <v>0</v>
      </c>
    </row>
    <row r="10929" spans="1:4" x14ac:dyDescent="0.35">
      <c r="A10929" s="165" t="s">
        <v>219</v>
      </c>
      <c r="B10929" s="165" t="s">
        <v>220</v>
      </c>
      <c r="C10929" s="166">
        <v>45894</v>
      </c>
      <c r="D10929">
        <v>0</v>
      </c>
    </row>
    <row r="10930" spans="1:4" x14ac:dyDescent="0.35">
      <c r="A10930" s="165" t="s">
        <v>219</v>
      </c>
      <c r="B10930" s="165" t="s">
        <v>220</v>
      </c>
      <c r="C10930" s="166">
        <v>45925</v>
      </c>
      <c r="D10930">
        <v>0</v>
      </c>
    </row>
    <row r="10931" spans="1:4" x14ac:dyDescent="0.35">
      <c r="A10931" s="165" t="s">
        <v>219</v>
      </c>
      <c r="B10931" s="165" t="s">
        <v>220</v>
      </c>
      <c r="C10931" s="166">
        <v>45955</v>
      </c>
      <c r="D10931">
        <v>0</v>
      </c>
    </row>
    <row r="10932" spans="1:4" x14ac:dyDescent="0.35">
      <c r="A10932" s="165" t="s">
        <v>219</v>
      </c>
      <c r="B10932" s="165" t="s">
        <v>220</v>
      </c>
      <c r="C10932" s="166">
        <v>45986</v>
      </c>
      <c r="D10932">
        <v>0</v>
      </c>
    </row>
    <row r="10933" spans="1:4" x14ac:dyDescent="0.35">
      <c r="A10933" s="165" t="s">
        <v>219</v>
      </c>
      <c r="B10933" s="165" t="s">
        <v>220</v>
      </c>
      <c r="C10933" s="166">
        <v>46016</v>
      </c>
      <c r="D10933">
        <v>0</v>
      </c>
    </row>
    <row r="10934" spans="1:4" x14ac:dyDescent="0.35">
      <c r="A10934" s="165" t="s">
        <v>219</v>
      </c>
      <c r="B10934" s="165" t="s">
        <v>220</v>
      </c>
      <c r="C10934" s="166">
        <v>45683</v>
      </c>
      <c r="D10934">
        <v>0</v>
      </c>
    </row>
    <row r="10935" spans="1:4" x14ac:dyDescent="0.35">
      <c r="A10935" s="165" t="s">
        <v>219</v>
      </c>
      <c r="B10935" s="165" t="s">
        <v>220</v>
      </c>
      <c r="C10935" s="166">
        <v>45714</v>
      </c>
      <c r="D10935">
        <v>0</v>
      </c>
    </row>
    <row r="10936" spans="1:4" x14ac:dyDescent="0.35">
      <c r="A10936" s="165" t="s">
        <v>219</v>
      </c>
      <c r="B10936" s="165" t="s">
        <v>220</v>
      </c>
      <c r="C10936" s="166">
        <v>45742</v>
      </c>
      <c r="D10936">
        <v>0</v>
      </c>
    </row>
    <row r="10937" spans="1:4" x14ac:dyDescent="0.35">
      <c r="A10937" s="165" t="s">
        <v>219</v>
      </c>
      <c r="B10937" s="165" t="s">
        <v>220</v>
      </c>
      <c r="C10937" s="166">
        <v>45773</v>
      </c>
      <c r="D10937">
        <v>0</v>
      </c>
    </row>
    <row r="10938" spans="1:4" x14ac:dyDescent="0.35">
      <c r="A10938" s="165" t="s">
        <v>219</v>
      </c>
      <c r="B10938" s="165" t="s">
        <v>220</v>
      </c>
      <c r="C10938" s="166">
        <v>45803</v>
      </c>
      <c r="D10938">
        <v>0</v>
      </c>
    </row>
    <row r="10939" spans="1:4" x14ac:dyDescent="0.35">
      <c r="A10939" s="165" t="s">
        <v>219</v>
      </c>
      <c r="B10939" s="165" t="s">
        <v>220</v>
      </c>
      <c r="C10939" s="166">
        <v>45834</v>
      </c>
      <c r="D10939">
        <v>0</v>
      </c>
    </row>
    <row r="10940" spans="1:4" x14ac:dyDescent="0.35">
      <c r="A10940" s="165" t="s">
        <v>219</v>
      </c>
      <c r="B10940" s="165" t="s">
        <v>220</v>
      </c>
      <c r="C10940" s="166">
        <v>45864</v>
      </c>
      <c r="D10940">
        <v>0</v>
      </c>
    </row>
    <row r="10941" spans="1:4" x14ac:dyDescent="0.35">
      <c r="A10941" s="165" t="s">
        <v>219</v>
      </c>
      <c r="B10941" s="165" t="s">
        <v>220</v>
      </c>
      <c r="C10941" s="166">
        <v>45895</v>
      </c>
      <c r="D10941">
        <v>0</v>
      </c>
    </row>
    <row r="10942" spans="1:4" x14ac:dyDescent="0.35">
      <c r="A10942" s="165" t="s">
        <v>219</v>
      </c>
      <c r="B10942" s="165" t="s">
        <v>220</v>
      </c>
      <c r="C10942" s="166">
        <v>45926</v>
      </c>
      <c r="D10942">
        <v>0</v>
      </c>
    </row>
    <row r="10943" spans="1:4" x14ac:dyDescent="0.35">
      <c r="A10943" s="165" t="s">
        <v>219</v>
      </c>
      <c r="B10943" s="165" t="s">
        <v>220</v>
      </c>
      <c r="C10943" s="166">
        <v>45956</v>
      </c>
      <c r="D10943">
        <v>0</v>
      </c>
    </row>
    <row r="10944" spans="1:4" x14ac:dyDescent="0.35">
      <c r="A10944" s="165" t="s">
        <v>219</v>
      </c>
      <c r="B10944" s="165" t="s">
        <v>220</v>
      </c>
      <c r="C10944" s="166">
        <v>45987</v>
      </c>
      <c r="D10944">
        <v>0</v>
      </c>
    </row>
    <row r="10945" spans="1:4" x14ac:dyDescent="0.35">
      <c r="A10945" s="165" t="s">
        <v>219</v>
      </c>
      <c r="B10945" s="165" t="s">
        <v>220</v>
      </c>
      <c r="C10945" s="166">
        <v>46017</v>
      </c>
      <c r="D10945">
        <v>0</v>
      </c>
    </row>
    <row r="10946" spans="1:4" x14ac:dyDescent="0.35">
      <c r="A10946" s="165" t="s">
        <v>219</v>
      </c>
      <c r="B10946" s="165" t="s">
        <v>220</v>
      </c>
      <c r="C10946" s="166">
        <v>45684</v>
      </c>
      <c r="D10946">
        <v>0</v>
      </c>
    </row>
    <row r="10947" spans="1:4" x14ac:dyDescent="0.35">
      <c r="A10947" s="165" t="s">
        <v>219</v>
      </c>
      <c r="B10947" s="165" t="s">
        <v>220</v>
      </c>
      <c r="C10947" s="166">
        <v>45715</v>
      </c>
      <c r="D10947">
        <v>0</v>
      </c>
    </row>
    <row r="10948" spans="1:4" x14ac:dyDescent="0.35">
      <c r="A10948" s="165" t="s">
        <v>219</v>
      </c>
      <c r="B10948" s="165" t="s">
        <v>220</v>
      </c>
      <c r="C10948" s="166">
        <v>45743</v>
      </c>
      <c r="D10948">
        <v>0</v>
      </c>
    </row>
    <row r="10949" spans="1:4" x14ac:dyDescent="0.35">
      <c r="A10949" s="165" t="s">
        <v>219</v>
      </c>
      <c r="B10949" s="165" t="s">
        <v>220</v>
      </c>
      <c r="C10949" s="166">
        <v>45774</v>
      </c>
      <c r="D10949">
        <v>0</v>
      </c>
    </row>
    <row r="10950" spans="1:4" x14ac:dyDescent="0.35">
      <c r="A10950" s="165" t="s">
        <v>219</v>
      </c>
      <c r="B10950" s="165" t="s">
        <v>220</v>
      </c>
      <c r="C10950" s="166">
        <v>45804</v>
      </c>
      <c r="D10950">
        <v>0</v>
      </c>
    </row>
    <row r="10951" spans="1:4" x14ac:dyDescent="0.35">
      <c r="A10951" s="165" t="s">
        <v>219</v>
      </c>
      <c r="B10951" s="165" t="s">
        <v>220</v>
      </c>
      <c r="C10951" s="166">
        <v>45835</v>
      </c>
      <c r="D10951">
        <v>0</v>
      </c>
    </row>
    <row r="10952" spans="1:4" x14ac:dyDescent="0.35">
      <c r="A10952" s="165" t="s">
        <v>219</v>
      </c>
      <c r="B10952" s="165" t="s">
        <v>220</v>
      </c>
      <c r="C10952" s="166">
        <v>45865</v>
      </c>
      <c r="D10952">
        <v>0</v>
      </c>
    </row>
    <row r="10953" spans="1:4" x14ac:dyDescent="0.35">
      <c r="A10953" s="165" t="s">
        <v>219</v>
      </c>
      <c r="B10953" s="165" t="s">
        <v>220</v>
      </c>
      <c r="C10953" s="166">
        <v>45896</v>
      </c>
      <c r="D10953">
        <v>0</v>
      </c>
    </row>
    <row r="10954" spans="1:4" x14ac:dyDescent="0.35">
      <c r="A10954" s="165" t="s">
        <v>219</v>
      </c>
      <c r="B10954" s="165" t="s">
        <v>220</v>
      </c>
      <c r="C10954" s="166">
        <v>45927</v>
      </c>
      <c r="D10954">
        <v>0</v>
      </c>
    </row>
    <row r="10955" spans="1:4" x14ac:dyDescent="0.35">
      <c r="A10955" s="165" t="s">
        <v>219</v>
      </c>
      <c r="B10955" s="165" t="s">
        <v>220</v>
      </c>
      <c r="C10955" s="166">
        <v>45957</v>
      </c>
      <c r="D10955">
        <v>0</v>
      </c>
    </row>
    <row r="10956" spans="1:4" x14ac:dyDescent="0.35">
      <c r="A10956" s="165" t="s">
        <v>219</v>
      </c>
      <c r="B10956" s="165" t="s">
        <v>220</v>
      </c>
      <c r="C10956" s="166">
        <v>45988</v>
      </c>
      <c r="D10956">
        <v>0</v>
      </c>
    </row>
    <row r="10957" spans="1:4" x14ac:dyDescent="0.35">
      <c r="A10957" s="165" t="s">
        <v>219</v>
      </c>
      <c r="B10957" s="165" t="s">
        <v>220</v>
      </c>
      <c r="C10957" s="166">
        <v>46018</v>
      </c>
      <c r="D10957">
        <v>0</v>
      </c>
    </row>
    <row r="10958" spans="1:4" x14ac:dyDescent="0.35">
      <c r="A10958" s="165" t="s">
        <v>221</v>
      </c>
      <c r="B10958" s="165" t="s">
        <v>222</v>
      </c>
      <c r="C10958" s="166">
        <v>45676</v>
      </c>
      <c r="D10958">
        <v>1077.74</v>
      </c>
    </row>
    <row r="10959" spans="1:4" x14ac:dyDescent="0.35">
      <c r="A10959" s="165" t="s">
        <v>221</v>
      </c>
      <c r="B10959" s="165" t="s">
        <v>222</v>
      </c>
      <c r="C10959" s="166">
        <v>45707</v>
      </c>
      <c r="D10959">
        <v>1368.08</v>
      </c>
    </row>
    <row r="10960" spans="1:4" x14ac:dyDescent="0.35">
      <c r="A10960" s="165" t="s">
        <v>221</v>
      </c>
      <c r="B10960" s="165" t="s">
        <v>222</v>
      </c>
      <c r="C10960" s="166">
        <v>45735</v>
      </c>
      <c r="D10960">
        <v>-649.77</v>
      </c>
    </row>
    <row r="10961" spans="1:4" x14ac:dyDescent="0.35">
      <c r="A10961" s="165" t="s">
        <v>221</v>
      </c>
      <c r="B10961" s="165" t="s">
        <v>222</v>
      </c>
      <c r="C10961" s="166">
        <v>45766</v>
      </c>
      <c r="D10961">
        <v>-1630.19</v>
      </c>
    </row>
    <row r="10962" spans="1:4" x14ac:dyDescent="0.35">
      <c r="A10962" s="165" t="s">
        <v>221</v>
      </c>
      <c r="B10962" s="165" t="s">
        <v>222</v>
      </c>
      <c r="C10962" s="166">
        <v>45796</v>
      </c>
      <c r="D10962">
        <v>364.79</v>
      </c>
    </row>
    <row r="10963" spans="1:4" x14ac:dyDescent="0.35">
      <c r="A10963" s="165" t="s">
        <v>221</v>
      </c>
      <c r="B10963" s="165" t="s">
        <v>222</v>
      </c>
      <c r="C10963" s="166">
        <v>45827</v>
      </c>
      <c r="D10963">
        <v>205.01</v>
      </c>
    </row>
    <row r="10964" spans="1:4" x14ac:dyDescent="0.35">
      <c r="A10964" s="165" t="s">
        <v>221</v>
      </c>
      <c r="B10964" s="165" t="s">
        <v>222</v>
      </c>
      <c r="C10964" s="166">
        <v>45857</v>
      </c>
      <c r="D10964">
        <v>2400.04</v>
      </c>
    </row>
    <row r="10965" spans="1:4" x14ac:dyDescent="0.35">
      <c r="A10965" s="165" t="s">
        <v>221</v>
      </c>
      <c r="B10965" s="165" t="s">
        <v>222</v>
      </c>
      <c r="C10965" s="166">
        <v>45888</v>
      </c>
      <c r="D10965">
        <v>954.37</v>
      </c>
    </row>
    <row r="10966" spans="1:4" x14ac:dyDescent="0.35">
      <c r="A10966" s="165" t="s">
        <v>221</v>
      </c>
      <c r="B10966" s="165" t="s">
        <v>222</v>
      </c>
      <c r="C10966" s="166">
        <v>45919</v>
      </c>
      <c r="D10966">
        <v>-710.86</v>
      </c>
    </row>
    <row r="10967" spans="1:4" x14ac:dyDescent="0.35">
      <c r="A10967" s="165" t="s">
        <v>221</v>
      </c>
      <c r="B10967" s="165" t="s">
        <v>222</v>
      </c>
      <c r="C10967" s="166">
        <v>45949</v>
      </c>
      <c r="D10967">
        <v>1250.82</v>
      </c>
    </row>
    <row r="10968" spans="1:4" x14ac:dyDescent="0.35">
      <c r="A10968" s="165" t="s">
        <v>221</v>
      </c>
      <c r="B10968" s="165" t="s">
        <v>222</v>
      </c>
      <c r="C10968" s="166">
        <v>45980</v>
      </c>
      <c r="D10968">
        <v>4.08</v>
      </c>
    </row>
    <row r="10969" spans="1:4" x14ac:dyDescent="0.35">
      <c r="A10969" s="165" t="s">
        <v>221</v>
      </c>
      <c r="B10969" s="165" t="s">
        <v>222</v>
      </c>
      <c r="C10969" s="166">
        <v>46010</v>
      </c>
      <c r="D10969">
        <v>367.16</v>
      </c>
    </row>
    <row r="10970" spans="1:4" x14ac:dyDescent="0.35">
      <c r="A10970" s="165" t="s">
        <v>221</v>
      </c>
      <c r="B10970" s="165" t="s">
        <v>222</v>
      </c>
      <c r="C10970" s="166">
        <v>45677</v>
      </c>
      <c r="D10970">
        <v>-826.92</v>
      </c>
    </row>
    <row r="10971" spans="1:4" x14ac:dyDescent="0.35">
      <c r="A10971" s="165" t="s">
        <v>221</v>
      </c>
      <c r="B10971" s="165" t="s">
        <v>222</v>
      </c>
      <c r="C10971" s="166">
        <v>45708</v>
      </c>
      <c r="D10971">
        <v>295.15999999999997</v>
      </c>
    </row>
    <row r="10972" spans="1:4" x14ac:dyDescent="0.35">
      <c r="A10972" s="165" t="s">
        <v>221</v>
      </c>
      <c r="B10972" s="165" t="s">
        <v>222</v>
      </c>
      <c r="C10972" s="166">
        <v>45736</v>
      </c>
      <c r="D10972">
        <v>147.65999999999997</v>
      </c>
    </row>
    <row r="10973" spans="1:4" x14ac:dyDescent="0.35">
      <c r="A10973" s="165" t="s">
        <v>221</v>
      </c>
      <c r="B10973" s="165" t="s">
        <v>222</v>
      </c>
      <c r="C10973" s="166">
        <v>45767</v>
      </c>
      <c r="D10973">
        <v>85.160000000000025</v>
      </c>
    </row>
    <row r="10974" spans="1:4" x14ac:dyDescent="0.35">
      <c r="A10974" s="165" t="s">
        <v>221</v>
      </c>
      <c r="B10974" s="165" t="s">
        <v>222</v>
      </c>
      <c r="C10974" s="166">
        <v>45797</v>
      </c>
      <c r="D10974">
        <v>85.16</v>
      </c>
    </row>
    <row r="10975" spans="1:4" x14ac:dyDescent="0.35">
      <c r="A10975" s="165" t="s">
        <v>221</v>
      </c>
      <c r="B10975" s="165" t="s">
        <v>222</v>
      </c>
      <c r="C10975" s="166">
        <v>45828</v>
      </c>
      <c r="D10975">
        <v>85.16</v>
      </c>
    </row>
    <row r="10976" spans="1:4" x14ac:dyDescent="0.35">
      <c r="A10976" s="165" t="s">
        <v>221</v>
      </c>
      <c r="B10976" s="165" t="s">
        <v>222</v>
      </c>
      <c r="C10976" s="166">
        <v>45858</v>
      </c>
      <c r="D10976">
        <v>85.16</v>
      </c>
    </row>
    <row r="10977" spans="1:4" x14ac:dyDescent="0.35">
      <c r="A10977" s="165" t="s">
        <v>221</v>
      </c>
      <c r="B10977" s="165" t="s">
        <v>222</v>
      </c>
      <c r="C10977" s="166">
        <v>45889</v>
      </c>
      <c r="D10977">
        <v>85.160000000000011</v>
      </c>
    </row>
    <row r="10978" spans="1:4" x14ac:dyDescent="0.35">
      <c r="A10978" s="165" t="s">
        <v>221</v>
      </c>
      <c r="B10978" s="165" t="s">
        <v>222</v>
      </c>
      <c r="C10978" s="166">
        <v>45920</v>
      </c>
      <c r="D10978">
        <v>85.16</v>
      </c>
    </row>
    <row r="10979" spans="1:4" x14ac:dyDescent="0.35">
      <c r="A10979" s="165" t="s">
        <v>221</v>
      </c>
      <c r="B10979" s="165" t="s">
        <v>222</v>
      </c>
      <c r="C10979" s="166">
        <v>45950</v>
      </c>
      <c r="D10979">
        <v>85.16</v>
      </c>
    </row>
    <row r="10980" spans="1:4" x14ac:dyDescent="0.35">
      <c r="A10980" s="165" t="s">
        <v>221</v>
      </c>
      <c r="B10980" s="165" t="s">
        <v>222</v>
      </c>
      <c r="C10980" s="166">
        <v>45981</v>
      </c>
      <c r="D10980">
        <v>300.29000000000002</v>
      </c>
    </row>
    <row r="10981" spans="1:4" x14ac:dyDescent="0.35">
      <c r="A10981" s="165" t="s">
        <v>221</v>
      </c>
      <c r="B10981" s="165" t="s">
        <v>222</v>
      </c>
      <c r="C10981" s="166">
        <v>46011</v>
      </c>
      <c r="D10981">
        <v>85.16</v>
      </c>
    </row>
    <row r="10982" spans="1:4" x14ac:dyDescent="0.35">
      <c r="A10982" s="165" t="s">
        <v>221</v>
      </c>
      <c r="B10982" s="165" t="s">
        <v>222</v>
      </c>
      <c r="C10982" s="166">
        <v>45678</v>
      </c>
      <c r="D10982">
        <v>106.03</v>
      </c>
    </row>
    <row r="10983" spans="1:4" x14ac:dyDescent="0.35">
      <c r="A10983" s="165" t="s">
        <v>221</v>
      </c>
      <c r="B10983" s="165" t="s">
        <v>222</v>
      </c>
      <c r="C10983" s="166">
        <v>45709</v>
      </c>
      <c r="D10983">
        <v>-18.97</v>
      </c>
    </row>
    <row r="10984" spans="1:4" x14ac:dyDescent="0.35">
      <c r="A10984" s="165" t="s">
        <v>221</v>
      </c>
      <c r="B10984" s="165" t="s">
        <v>222</v>
      </c>
      <c r="C10984" s="166">
        <v>45737</v>
      </c>
      <c r="D10984">
        <v>1970.53</v>
      </c>
    </row>
    <row r="10985" spans="1:4" x14ac:dyDescent="0.35">
      <c r="A10985" s="165" t="s">
        <v>221</v>
      </c>
      <c r="B10985" s="165" t="s">
        <v>222</v>
      </c>
      <c r="C10985" s="166">
        <v>45768</v>
      </c>
      <c r="D10985">
        <v>106.03</v>
      </c>
    </row>
    <row r="10986" spans="1:4" x14ac:dyDescent="0.35">
      <c r="A10986" s="165" t="s">
        <v>221</v>
      </c>
      <c r="B10986" s="165" t="s">
        <v>222</v>
      </c>
      <c r="C10986" s="166">
        <v>45798</v>
      </c>
      <c r="D10986">
        <v>225.37</v>
      </c>
    </row>
    <row r="10987" spans="1:4" x14ac:dyDescent="0.35">
      <c r="A10987" s="165" t="s">
        <v>221</v>
      </c>
      <c r="B10987" s="165" t="s">
        <v>222</v>
      </c>
      <c r="C10987" s="166">
        <v>45829</v>
      </c>
      <c r="D10987">
        <v>243.79</v>
      </c>
    </row>
    <row r="10988" spans="1:4" x14ac:dyDescent="0.35">
      <c r="A10988" s="165" t="s">
        <v>221</v>
      </c>
      <c r="B10988" s="165" t="s">
        <v>222</v>
      </c>
      <c r="C10988" s="166">
        <v>45859</v>
      </c>
      <c r="D10988">
        <v>106.03</v>
      </c>
    </row>
    <row r="10989" spans="1:4" x14ac:dyDescent="0.35">
      <c r="A10989" s="165" t="s">
        <v>221</v>
      </c>
      <c r="B10989" s="165" t="s">
        <v>222</v>
      </c>
      <c r="C10989" s="166">
        <v>45890</v>
      </c>
      <c r="D10989">
        <v>106.03</v>
      </c>
    </row>
    <row r="10990" spans="1:4" x14ac:dyDescent="0.35">
      <c r="A10990" s="165" t="s">
        <v>221</v>
      </c>
      <c r="B10990" s="165" t="s">
        <v>222</v>
      </c>
      <c r="C10990" s="166">
        <v>45921</v>
      </c>
      <c r="D10990">
        <v>235.74</v>
      </c>
    </row>
    <row r="10991" spans="1:4" x14ac:dyDescent="0.35">
      <c r="A10991" s="165" t="s">
        <v>221</v>
      </c>
      <c r="B10991" s="165" t="s">
        <v>222</v>
      </c>
      <c r="C10991" s="166">
        <v>45951</v>
      </c>
      <c r="D10991">
        <v>106.03</v>
      </c>
    </row>
    <row r="10992" spans="1:4" x14ac:dyDescent="0.35">
      <c r="A10992" s="165" t="s">
        <v>221</v>
      </c>
      <c r="B10992" s="165" t="s">
        <v>222</v>
      </c>
      <c r="C10992" s="166">
        <v>45991</v>
      </c>
      <c r="D10992">
        <v>106.03</v>
      </c>
    </row>
    <row r="10993" spans="1:4" x14ac:dyDescent="0.35">
      <c r="A10993" s="165" t="s">
        <v>221</v>
      </c>
      <c r="B10993" s="165" t="s">
        <v>222</v>
      </c>
      <c r="C10993" s="166">
        <v>46022</v>
      </c>
      <c r="D10993">
        <v>103.03</v>
      </c>
    </row>
    <row r="10994" spans="1:4" x14ac:dyDescent="0.35">
      <c r="A10994" s="165" t="s">
        <v>221</v>
      </c>
      <c r="B10994" s="165" t="s">
        <v>222</v>
      </c>
      <c r="C10994" s="166">
        <v>45679</v>
      </c>
      <c r="D10994">
        <v>103.03</v>
      </c>
    </row>
    <row r="10995" spans="1:4" x14ac:dyDescent="0.35">
      <c r="A10995" s="165" t="s">
        <v>221</v>
      </c>
      <c r="B10995" s="165" t="s">
        <v>222</v>
      </c>
      <c r="C10995" s="166">
        <v>45710</v>
      </c>
      <c r="D10995">
        <v>103.03</v>
      </c>
    </row>
    <row r="10996" spans="1:4" x14ac:dyDescent="0.35">
      <c r="A10996" s="165" t="s">
        <v>221</v>
      </c>
      <c r="B10996" s="165" t="s">
        <v>222</v>
      </c>
      <c r="C10996" s="166">
        <v>45738</v>
      </c>
      <c r="D10996">
        <v>103.03</v>
      </c>
    </row>
    <row r="10997" spans="1:4" x14ac:dyDescent="0.35">
      <c r="A10997" s="165" t="s">
        <v>221</v>
      </c>
      <c r="B10997" s="165" t="s">
        <v>222</v>
      </c>
      <c r="C10997" s="166">
        <v>45769</v>
      </c>
      <c r="D10997">
        <v>103.03</v>
      </c>
    </row>
    <row r="10998" spans="1:4" x14ac:dyDescent="0.35">
      <c r="A10998" s="165" t="s">
        <v>221</v>
      </c>
      <c r="B10998" s="165" t="s">
        <v>222</v>
      </c>
      <c r="C10998" s="166">
        <v>45799</v>
      </c>
      <c r="D10998">
        <v>103.03</v>
      </c>
    </row>
    <row r="10999" spans="1:4" x14ac:dyDescent="0.35">
      <c r="A10999" s="165" t="s">
        <v>221</v>
      </c>
      <c r="B10999" s="165" t="s">
        <v>222</v>
      </c>
      <c r="C10999" s="166">
        <v>45830</v>
      </c>
      <c r="D10999">
        <v>103.03</v>
      </c>
    </row>
    <row r="11000" spans="1:4" x14ac:dyDescent="0.35">
      <c r="A11000" s="165" t="s">
        <v>221</v>
      </c>
      <c r="B11000" s="165" t="s">
        <v>222</v>
      </c>
      <c r="C11000" s="166">
        <v>45860</v>
      </c>
      <c r="D11000">
        <v>103.03</v>
      </c>
    </row>
    <row r="11001" spans="1:4" x14ac:dyDescent="0.35">
      <c r="A11001" s="165" t="s">
        <v>221</v>
      </c>
      <c r="B11001" s="165" t="s">
        <v>222</v>
      </c>
      <c r="C11001" s="166">
        <v>45891</v>
      </c>
      <c r="D11001">
        <v>238.03</v>
      </c>
    </row>
    <row r="11002" spans="1:4" x14ac:dyDescent="0.35">
      <c r="A11002" s="165" t="s">
        <v>221</v>
      </c>
      <c r="B11002" s="165" t="s">
        <v>222</v>
      </c>
      <c r="C11002" s="166">
        <v>45922</v>
      </c>
      <c r="D11002">
        <v>103.03</v>
      </c>
    </row>
    <row r="11003" spans="1:4" x14ac:dyDescent="0.35">
      <c r="A11003" s="165" t="s">
        <v>221</v>
      </c>
      <c r="B11003" s="165" t="s">
        <v>222</v>
      </c>
      <c r="C11003" s="166">
        <v>45952</v>
      </c>
      <c r="D11003">
        <v>103.03</v>
      </c>
    </row>
    <row r="11004" spans="1:4" x14ac:dyDescent="0.35">
      <c r="A11004" s="165" t="s">
        <v>221</v>
      </c>
      <c r="B11004" s="165" t="s">
        <v>222</v>
      </c>
      <c r="C11004" s="166">
        <v>45983</v>
      </c>
      <c r="D11004">
        <v>103.03</v>
      </c>
    </row>
    <row r="11005" spans="1:4" x14ac:dyDescent="0.35">
      <c r="A11005" s="165" t="s">
        <v>221</v>
      </c>
      <c r="B11005" s="165" t="s">
        <v>222</v>
      </c>
      <c r="C11005" s="166">
        <v>46013</v>
      </c>
      <c r="D11005">
        <v>-22320</v>
      </c>
    </row>
    <row r="11006" spans="1:4" x14ac:dyDescent="0.35">
      <c r="A11006" s="165" t="s">
        <v>221</v>
      </c>
      <c r="B11006" s="165" t="s">
        <v>222</v>
      </c>
      <c r="C11006" s="166">
        <v>45680</v>
      </c>
      <c r="D11006">
        <v>8415</v>
      </c>
    </row>
    <row r="11007" spans="1:4" x14ac:dyDescent="0.35">
      <c r="A11007" s="165" t="s">
        <v>221</v>
      </c>
      <c r="B11007" s="165" t="s">
        <v>222</v>
      </c>
      <c r="C11007" s="166">
        <v>45711</v>
      </c>
      <c r="D11007">
        <v>86.96</v>
      </c>
    </row>
    <row r="11008" spans="1:4" x14ac:dyDescent="0.35">
      <c r="A11008" s="165" t="s">
        <v>221</v>
      </c>
      <c r="B11008" s="165" t="s">
        <v>222</v>
      </c>
      <c r="C11008" s="166">
        <v>45739</v>
      </c>
      <c r="D11008">
        <v>0</v>
      </c>
    </row>
    <row r="11009" spans="1:4" x14ac:dyDescent="0.35">
      <c r="A11009" s="165" t="s">
        <v>221</v>
      </c>
      <c r="B11009" s="165" t="s">
        <v>222</v>
      </c>
      <c r="C11009" s="166">
        <v>45770</v>
      </c>
      <c r="D11009">
        <v>18.64</v>
      </c>
    </row>
    <row r="11010" spans="1:4" x14ac:dyDescent="0.35">
      <c r="A11010" s="165" t="s">
        <v>221</v>
      </c>
      <c r="B11010" s="165" t="s">
        <v>222</v>
      </c>
      <c r="C11010" s="166">
        <v>45800</v>
      </c>
      <c r="D11010">
        <v>588.79</v>
      </c>
    </row>
    <row r="11011" spans="1:4" x14ac:dyDescent="0.35">
      <c r="A11011" s="165" t="s">
        <v>221</v>
      </c>
      <c r="B11011" s="165" t="s">
        <v>222</v>
      </c>
      <c r="C11011" s="166">
        <v>45831</v>
      </c>
      <c r="D11011">
        <v>0</v>
      </c>
    </row>
    <row r="11012" spans="1:4" x14ac:dyDescent="0.35">
      <c r="A11012" s="165" t="s">
        <v>221</v>
      </c>
      <c r="B11012" s="165" t="s">
        <v>222</v>
      </c>
      <c r="C11012" s="166">
        <v>45861</v>
      </c>
      <c r="D11012">
        <v>-475</v>
      </c>
    </row>
    <row r="11013" spans="1:4" x14ac:dyDescent="0.35">
      <c r="A11013" s="165" t="s">
        <v>221</v>
      </c>
      <c r="B11013" s="165" t="s">
        <v>222</v>
      </c>
      <c r="C11013" s="166">
        <v>45892</v>
      </c>
      <c r="D11013">
        <v>135</v>
      </c>
    </row>
    <row r="11014" spans="1:4" x14ac:dyDescent="0.35">
      <c r="A11014" s="165" t="s">
        <v>221</v>
      </c>
      <c r="B11014" s="165" t="s">
        <v>222</v>
      </c>
      <c r="C11014" s="166">
        <v>45923</v>
      </c>
      <c r="D11014">
        <v>-95</v>
      </c>
    </row>
    <row r="11015" spans="1:4" x14ac:dyDescent="0.35">
      <c r="A11015" s="165" t="s">
        <v>221</v>
      </c>
      <c r="B11015" s="165" t="s">
        <v>222</v>
      </c>
      <c r="C11015" s="166">
        <v>45953</v>
      </c>
      <c r="D11015">
        <v>0</v>
      </c>
    </row>
    <row r="11016" spans="1:4" x14ac:dyDescent="0.35">
      <c r="A11016" s="165" t="s">
        <v>221</v>
      </c>
      <c r="B11016" s="165" t="s">
        <v>222</v>
      </c>
      <c r="C11016" s="166">
        <v>45984</v>
      </c>
      <c r="D11016">
        <v>593.64</v>
      </c>
    </row>
    <row r="11017" spans="1:4" x14ac:dyDescent="0.35">
      <c r="A11017" s="165" t="s">
        <v>221</v>
      </c>
      <c r="B11017" s="165" t="s">
        <v>222</v>
      </c>
      <c r="C11017" s="166">
        <v>46014</v>
      </c>
      <c r="D11017">
        <v>474.91</v>
      </c>
    </row>
    <row r="11018" spans="1:4" x14ac:dyDescent="0.35">
      <c r="A11018" s="165" t="s">
        <v>221</v>
      </c>
      <c r="B11018" s="165" t="s">
        <v>222</v>
      </c>
      <c r="C11018" s="166">
        <v>45681</v>
      </c>
      <c r="D11018">
        <v>0</v>
      </c>
    </row>
    <row r="11019" spans="1:4" x14ac:dyDescent="0.35">
      <c r="A11019" s="165" t="s">
        <v>221</v>
      </c>
      <c r="B11019" s="165" t="s">
        <v>222</v>
      </c>
      <c r="C11019" s="166">
        <v>45712</v>
      </c>
      <c r="D11019">
        <v>2123.3000000000002</v>
      </c>
    </row>
    <row r="11020" spans="1:4" x14ac:dyDescent="0.35">
      <c r="A11020" s="165" t="s">
        <v>221</v>
      </c>
      <c r="B11020" s="165" t="s">
        <v>222</v>
      </c>
      <c r="C11020" s="166">
        <v>45740</v>
      </c>
      <c r="D11020">
        <v>0</v>
      </c>
    </row>
    <row r="11021" spans="1:4" x14ac:dyDescent="0.35">
      <c r="A11021" s="165" t="s">
        <v>221</v>
      </c>
      <c r="B11021" s="165" t="s">
        <v>222</v>
      </c>
      <c r="C11021" s="166">
        <v>45771</v>
      </c>
      <c r="D11021">
        <v>0</v>
      </c>
    </row>
    <row r="11022" spans="1:4" x14ac:dyDescent="0.35">
      <c r="A11022" s="165" t="s">
        <v>221</v>
      </c>
      <c r="B11022" s="165" t="s">
        <v>222</v>
      </c>
      <c r="C11022" s="166">
        <v>45801</v>
      </c>
      <c r="D11022">
        <v>460</v>
      </c>
    </row>
    <row r="11023" spans="1:4" x14ac:dyDescent="0.35">
      <c r="A11023" s="165" t="s">
        <v>221</v>
      </c>
      <c r="B11023" s="165" t="s">
        <v>222</v>
      </c>
      <c r="C11023" s="166">
        <v>45832</v>
      </c>
      <c r="D11023">
        <v>0</v>
      </c>
    </row>
    <row r="11024" spans="1:4" x14ac:dyDescent="0.35">
      <c r="A11024" s="165" t="s">
        <v>221</v>
      </c>
      <c r="B11024" s="165" t="s">
        <v>222</v>
      </c>
      <c r="C11024" s="166">
        <v>45862</v>
      </c>
      <c r="D11024">
        <v>0</v>
      </c>
    </row>
    <row r="11025" spans="1:4" x14ac:dyDescent="0.35">
      <c r="A11025" s="165" t="s">
        <v>221</v>
      </c>
      <c r="B11025" s="165" t="s">
        <v>222</v>
      </c>
      <c r="C11025" s="166">
        <v>45893</v>
      </c>
      <c r="D11025">
        <v>0</v>
      </c>
    </row>
    <row r="11026" spans="1:4" x14ac:dyDescent="0.35">
      <c r="A11026" s="165" t="s">
        <v>221</v>
      </c>
      <c r="B11026" s="165" t="s">
        <v>222</v>
      </c>
      <c r="C11026" s="166">
        <v>45924</v>
      </c>
      <c r="D11026">
        <v>0</v>
      </c>
    </row>
    <row r="11027" spans="1:4" x14ac:dyDescent="0.35">
      <c r="A11027" s="165" t="s">
        <v>221</v>
      </c>
      <c r="B11027" s="165" t="s">
        <v>222</v>
      </c>
      <c r="C11027" s="166">
        <v>45954</v>
      </c>
      <c r="D11027">
        <v>0</v>
      </c>
    </row>
    <row r="11028" spans="1:4" x14ac:dyDescent="0.35">
      <c r="A11028" s="165" t="s">
        <v>221</v>
      </c>
      <c r="B11028" s="165" t="s">
        <v>222</v>
      </c>
      <c r="C11028" s="166">
        <v>45985</v>
      </c>
      <c r="D11028">
        <v>0</v>
      </c>
    </row>
    <row r="11029" spans="1:4" x14ac:dyDescent="0.35">
      <c r="A11029" s="165" t="s">
        <v>221</v>
      </c>
      <c r="B11029" s="165" t="s">
        <v>222</v>
      </c>
      <c r="C11029" s="166">
        <v>46015</v>
      </c>
      <c r="D11029">
        <v>0</v>
      </c>
    </row>
    <row r="11030" spans="1:4" x14ac:dyDescent="0.35">
      <c r="A11030" s="165" t="s">
        <v>221</v>
      </c>
      <c r="B11030" s="165" t="s">
        <v>222</v>
      </c>
      <c r="C11030" s="166">
        <v>45682</v>
      </c>
      <c r="D11030">
        <v>171.89</v>
      </c>
    </row>
    <row r="11031" spans="1:4" x14ac:dyDescent="0.35">
      <c r="A11031" s="165" t="s">
        <v>221</v>
      </c>
      <c r="B11031" s="165" t="s">
        <v>222</v>
      </c>
      <c r="C11031" s="166">
        <v>45713</v>
      </c>
      <c r="D11031">
        <v>171.89</v>
      </c>
    </row>
    <row r="11032" spans="1:4" x14ac:dyDescent="0.35">
      <c r="A11032" s="165" t="s">
        <v>221</v>
      </c>
      <c r="B11032" s="165" t="s">
        <v>222</v>
      </c>
      <c r="C11032" s="166">
        <v>45741</v>
      </c>
      <c r="D11032">
        <v>171.89</v>
      </c>
    </row>
    <row r="11033" spans="1:4" x14ac:dyDescent="0.35">
      <c r="A11033" s="165" t="s">
        <v>221</v>
      </c>
      <c r="B11033" s="165" t="s">
        <v>222</v>
      </c>
      <c r="C11033" s="166">
        <v>45772</v>
      </c>
      <c r="D11033">
        <v>171.89</v>
      </c>
    </row>
    <row r="11034" spans="1:4" x14ac:dyDescent="0.35">
      <c r="A11034" s="165" t="s">
        <v>221</v>
      </c>
      <c r="B11034" s="165" t="s">
        <v>222</v>
      </c>
      <c r="C11034" s="166">
        <v>45802</v>
      </c>
      <c r="D11034">
        <v>380.14910399999997</v>
      </c>
    </row>
    <row r="11035" spans="1:4" x14ac:dyDescent="0.35">
      <c r="A11035" s="165" t="s">
        <v>221</v>
      </c>
      <c r="B11035" s="165" t="s">
        <v>222</v>
      </c>
      <c r="C11035" s="166">
        <v>45833</v>
      </c>
      <c r="D11035">
        <v>380.14910399999997</v>
      </c>
    </row>
    <row r="11036" spans="1:4" x14ac:dyDescent="0.35">
      <c r="A11036" s="165" t="s">
        <v>221</v>
      </c>
      <c r="B11036" s="165" t="s">
        <v>222</v>
      </c>
      <c r="C11036" s="166">
        <v>45863</v>
      </c>
      <c r="D11036">
        <v>380.14910399999997</v>
      </c>
    </row>
    <row r="11037" spans="1:4" x14ac:dyDescent="0.35">
      <c r="A11037" s="165" t="s">
        <v>221</v>
      </c>
      <c r="B11037" s="165" t="s">
        <v>222</v>
      </c>
      <c r="C11037" s="166">
        <v>45894</v>
      </c>
      <c r="D11037">
        <v>380.14910399999997</v>
      </c>
    </row>
    <row r="11038" spans="1:4" x14ac:dyDescent="0.35">
      <c r="A11038" s="165" t="s">
        <v>221</v>
      </c>
      <c r="B11038" s="165" t="s">
        <v>222</v>
      </c>
      <c r="C11038" s="166">
        <v>45925</v>
      </c>
      <c r="D11038">
        <v>380.14910399999997</v>
      </c>
    </row>
    <row r="11039" spans="1:4" x14ac:dyDescent="0.35">
      <c r="A11039" s="165" t="s">
        <v>221</v>
      </c>
      <c r="B11039" s="165" t="s">
        <v>222</v>
      </c>
      <c r="C11039" s="166">
        <v>45955</v>
      </c>
      <c r="D11039">
        <v>380.14910399999997</v>
      </c>
    </row>
    <row r="11040" spans="1:4" x14ac:dyDescent="0.35">
      <c r="A11040" s="165" t="s">
        <v>221</v>
      </c>
      <c r="B11040" s="165" t="s">
        <v>222</v>
      </c>
      <c r="C11040" s="166">
        <v>45986</v>
      </c>
      <c r="D11040">
        <v>380.14910399999997</v>
      </c>
    </row>
    <row r="11041" spans="1:4" x14ac:dyDescent="0.35">
      <c r="A11041" s="165" t="s">
        <v>221</v>
      </c>
      <c r="B11041" s="165" t="s">
        <v>222</v>
      </c>
      <c r="C11041" s="166">
        <v>46016</v>
      </c>
      <c r="D11041">
        <v>380.14910399999997</v>
      </c>
    </row>
    <row r="11042" spans="1:4" x14ac:dyDescent="0.35">
      <c r="A11042" s="165" t="s">
        <v>221</v>
      </c>
      <c r="B11042" s="165" t="s">
        <v>222</v>
      </c>
      <c r="C11042" s="166">
        <v>45683</v>
      </c>
      <c r="D11042">
        <v>387.75208608000003</v>
      </c>
    </row>
    <row r="11043" spans="1:4" x14ac:dyDescent="0.35">
      <c r="A11043" s="165" t="s">
        <v>221</v>
      </c>
      <c r="B11043" s="165" t="s">
        <v>222</v>
      </c>
      <c r="C11043" s="166">
        <v>45714</v>
      </c>
      <c r="D11043">
        <v>387.75208608000003</v>
      </c>
    </row>
    <row r="11044" spans="1:4" x14ac:dyDescent="0.35">
      <c r="A11044" s="165" t="s">
        <v>221</v>
      </c>
      <c r="B11044" s="165" t="s">
        <v>222</v>
      </c>
      <c r="C11044" s="166">
        <v>45742</v>
      </c>
      <c r="D11044">
        <v>387.75208608000003</v>
      </c>
    </row>
    <row r="11045" spans="1:4" x14ac:dyDescent="0.35">
      <c r="A11045" s="165" t="s">
        <v>221</v>
      </c>
      <c r="B11045" s="165" t="s">
        <v>222</v>
      </c>
      <c r="C11045" s="166">
        <v>45773</v>
      </c>
      <c r="D11045">
        <v>387.75208608000003</v>
      </c>
    </row>
    <row r="11046" spans="1:4" x14ac:dyDescent="0.35">
      <c r="A11046" s="165" t="s">
        <v>221</v>
      </c>
      <c r="B11046" s="165" t="s">
        <v>222</v>
      </c>
      <c r="C11046" s="166">
        <v>45803</v>
      </c>
      <c r="D11046">
        <v>387.75208608000003</v>
      </c>
    </row>
    <row r="11047" spans="1:4" x14ac:dyDescent="0.35">
      <c r="A11047" s="165" t="s">
        <v>221</v>
      </c>
      <c r="B11047" s="165" t="s">
        <v>222</v>
      </c>
      <c r="C11047" s="166">
        <v>45834</v>
      </c>
      <c r="D11047">
        <v>387.75208608000003</v>
      </c>
    </row>
    <row r="11048" spans="1:4" x14ac:dyDescent="0.35">
      <c r="A11048" s="165" t="s">
        <v>221</v>
      </c>
      <c r="B11048" s="165" t="s">
        <v>222</v>
      </c>
      <c r="C11048" s="166">
        <v>45864</v>
      </c>
      <c r="D11048">
        <v>387.75208608000003</v>
      </c>
    </row>
    <row r="11049" spans="1:4" x14ac:dyDescent="0.35">
      <c r="A11049" s="165" t="s">
        <v>221</v>
      </c>
      <c r="B11049" s="165" t="s">
        <v>222</v>
      </c>
      <c r="C11049" s="166">
        <v>45895</v>
      </c>
      <c r="D11049">
        <v>387.75208608000003</v>
      </c>
    </row>
    <row r="11050" spans="1:4" x14ac:dyDescent="0.35">
      <c r="A11050" s="165" t="s">
        <v>221</v>
      </c>
      <c r="B11050" s="165" t="s">
        <v>222</v>
      </c>
      <c r="C11050" s="166">
        <v>45926</v>
      </c>
      <c r="D11050">
        <v>387.75208608000003</v>
      </c>
    </row>
    <row r="11051" spans="1:4" x14ac:dyDescent="0.35">
      <c r="A11051" s="165" t="s">
        <v>221</v>
      </c>
      <c r="B11051" s="165" t="s">
        <v>222</v>
      </c>
      <c r="C11051" s="166">
        <v>45956</v>
      </c>
      <c r="D11051">
        <v>387.75208608000003</v>
      </c>
    </row>
    <row r="11052" spans="1:4" x14ac:dyDescent="0.35">
      <c r="A11052" s="165" t="s">
        <v>221</v>
      </c>
      <c r="B11052" s="165" t="s">
        <v>222</v>
      </c>
      <c r="C11052" s="166">
        <v>45987</v>
      </c>
      <c r="D11052">
        <v>387.75208608000003</v>
      </c>
    </row>
    <row r="11053" spans="1:4" x14ac:dyDescent="0.35">
      <c r="A11053" s="165" t="s">
        <v>221</v>
      </c>
      <c r="B11053" s="165" t="s">
        <v>222</v>
      </c>
      <c r="C11053" s="166">
        <v>46017</v>
      </c>
      <c r="D11053">
        <v>387.75208608000003</v>
      </c>
    </row>
    <row r="11054" spans="1:4" x14ac:dyDescent="0.35">
      <c r="A11054" s="165" t="s">
        <v>221</v>
      </c>
      <c r="B11054" s="165" t="s">
        <v>222</v>
      </c>
      <c r="C11054" s="166">
        <v>45684</v>
      </c>
      <c r="D11054">
        <v>387.75208608000003</v>
      </c>
    </row>
    <row r="11055" spans="1:4" x14ac:dyDescent="0.35">
      <c r="A11055" s="165" t="s">
        <v>221</v>
      </c>
      <c r="B11055" s="165" t="s">
        <v>222</v>
      </c>
      <c r="C11055" s="166">
        <v>45715</v>
      </c>
      <c r="D11055">
        <v>387.75208608000003</v>
      </c>
    </row>
    <row r="11056" spans="1:4" x14ac:dyDescent="0.35">
      <c r="A11056" s="165" t="s">
        <v>221</v>
      </c>
      <c r="B11056" s="165" t="s">
        <v>222</v>
      </c>
      <c r="C11056" s="166">
        <v>45743</v>
      </c>
      <c r="D11056">
        <v>387.75208608000003</v>
      </c>
    </row>
    <row r="11057" spans="1:4" x14ac:dyDescent="0.35">
      <c r="A11057" s="165" t="s">
        <v>221</v>
      </c>
      <c r="B11057" s="165" t="s">
        <v>222</v>
      </c>
      <c r="C11057" s="166">
        <v>45774</v>
      </c>
      <c r="D11057">
        <v>387.75208608000003</v>
      </c>
    </row>
    <row r="11058" spans="1:4" x14ac:dyDescent="0.35">
      <c r="A11058" s="165" t="s">
        <v>221</v>
      </c>
      <c r="B11058" s="165" t="s">
        <v>222</v>
      </c>
      <c r="C11058" s="166">
        <v>45804</v>
      </c>
      <c r="D11058">
        <v>387.75208608000003</v>
      </c>
    </row>
    <row r="11059" spans="1:4" x14ac:dyDescent="0.35">
      <c r="A11059" s="165" t="s">
        <v>221</v>
      </c>
      <c r="B11059" s="165" t="s">
        <v>222</v>
      </c>
      <c r="C11059" s="166">
        <v>45835</v>
      </c>
      <c r="D11059">
        <v>387.75208608000003</v>
      </c>
    </row>
    <row r="11060" spans="1:4" x14ac:dyDescent="0.35">
      <c r="A11060" s="165" t="s">
        <v>221</v>
      </c>
      <c r="B11060" s="165" t="s">
        <v>222</v>
      </c>
      <c r="C11060" s="166">
        <v>45865</v>
      </c>
      <c r="D11060">
        <v>387.75208608000003</v>
      </c>
    </row>
    <row r="11061" spans="1:4" x14ac:dyDescent="0.35">
      <c r="A11061" s="165" t="s">
        <v>221</v>
      </c>
      <c r="B11061" s="165" t="s">
        <v>222</v>
      </c>
      <c r="C11061" s="166">
        <v>45896</v>
      </c>
      <c r="D11061">
        <v>387.75208608000003</v>
      </c>
    </row>
    <row r="11062" spans="1:4" x14ac:dyDescent="0.35">
      <c r="A11062" s="165" t="s">
        <v>221</v>
      </c>
      <c r="B11062" s="165" t="s">
        <v>222</v>
      </c>
      <c r="C11062" s="166">
        <v>45927</v>
      </c>
      <c r="D11062">
        <v>387.75208608000003</v>
      </c>
    </row>
    <row r="11063" spans="1:4" x14ac:dyDescent="0.35">
      <c r="A11063" s="165" t="s">
        <v>221</v>
      </c>
      <c r="B11063" s="165" t="s">
        <v>222</v>
      </c>
      <c r="C11063" s="166">
        <v>45957</v>
      </c>
      <c r="D11063">
        <v>387.75208608000003</v>
      </c>
    </row>
    <row r="11064" spans="1:4" x14ac:dyDescent="0.35">
      <c r="A11064" s="165" t="s">
        <v>221</v>
      </c>
      <c r="B11064" s="165" t="s">
        <v>222</v>
      </c>
      <c r="C11064" s="166">
        <v>45988</v>
      </c>
      <c r="D11064">
        <v>387.75208608000003</v>
      </c>
    </row>
    <row r="11065" spans="1:4" x14ac:dyDescent="0.35">
      <c r="A11065" s="165" t="s">
        <v>221</v>
      </c>
      <c r="B11065" s="165" t="s">
        <v>222</v>
      </c>
      <c r="C11065" s="166">
        <v>46018</v>
      </c>
      <c r="D11065">
        <v>387.75208608000003</v>
      </c>
    </row>
    <row r="11066" spans="1:4" x14ac:dyDescent="0.35">
      <c r="A11066" s="165" t="s">
        <v>223</v>
      </c>
      <c r="B11066" s="165" t="s">
        <v>224</v>
      </c>
      <c r="C11066" s="166">
        <v>45676</v>
      </c>
      <c r="D11066">
        <v>0</v>
      </c>
    </row>
    <row r="11067" spans="1:4" x14ac:dyDescent="0.35">
      <c r="A11067" s="165" t="s">
        <v>223</v>
      </c>
      <c r="B11067" s="165" t="s">
        <v>224</v>
      </c>
      <c r="C11067" s="166">
        <v>45707</v>
      </c>
      <c r="D11067">
        <v>0</v>
      </c>
    </row>
    <row r="11068" spans="1:4" x14ac:dyDescent="0.35">
      <c r="A11068" s="165" t="s">
        <v>223</v>
      </c>
      <c r="B11068" s="165" t="s">
        <v>224</v>
      </c>
      <c r="C11068" s="166">
        <v>45735</v>
      </c>
      <c r="D11068">
        <v>0</v>
      </c>
    </row>
    <row r="11069" spans="1:4" x14ac:dyDescent="0.35">
      <c r="A11069" s="165" t="s">
        <v>223</v>
      </c>
      <c r="B11069" s="165" t="s">
        <v>224</v>
      </c>
      <c r="C11069" s="166">
        <v>45766</v>
      </c>
      <c r="D11069">
        <v>0</v>
      </c>
    </row>
    <row r="11070" spans="1:4" x14ac:dyDescent="0.35">
      <c r="A11070" s="165" t="s">
        <v>223</v>
      </c>
      <c r="B11070" s="165" t="s">
        <v>224</v>
      </c>
      <c r="C11070" s="166">
        <v>45796</v>
      </c>
      <c r="D11070">
        <v>315.55</v>
      </c>
    </row>
    <row r="11071" spans="1:4" x14ac:dyDescent="0.35">
      <c r="A11071" s="165" t="s">
        <v>223</v>
      </c>
      <c r="B11071" s="165" t="s">
        <v>224</v>
      </c>
      <c r="C11071" s="166">
        <v>45827</v>
      </c>
      <c r="D11071">
        <v>0</v>
      </c>
    </row>
    <row r="11072" spans="1:4" x14ac:dyDescent="0.35">
      <c r="A11072" s="165" t="s">
        <v>223</v>
      </c>
      <c r="B11072" s="165" t="s">
        <v>224</v>
      </c>
      <c r="C11072" s="166">
        <v>45857</v>
      </c>
      <c r="D11072">
        <v>199.95</v>
      </c>
    </row>
    <row r="11073" spans="1:4" x14ac:dyDescent="0.35">
      <c r="A11073" s="165" t="s">
        <v>223</v>
      </c>
      <c r="B11073" s="165" t="s">
        <v>224</v>
      </c>
      <c r="C11073" s="166">
        <v>45888</v>
      </c>
      <c r="D11073">
        <v>0</v>
      </c>
    </row>
    <row r="11074" spans="1:4" x14ac:dyDescent="0.35">
      <c r="A11074" s="165" t="s">
        <v>223</v>
      </c>
      <c r="B11074" s="165" t="s">
        <v>224</v>
      </c>
      <c r="C11074" s="166">
        <v>45919</v>
      </c>
      <c r="D11074">
        <v>0</v>
      </c>
    </row>
    <row r="11075" spans="1:4" x14ac:dyDescent="0.35">
      <c r="A11075" s="165" t="s">
        <v>223</v>
      </c>
      <c r="B11075" s="165" t="s">
        <v>224</v>
      </c>
      <c r="C11075" s="166">
        <v>45949</v>
      </c>
      <c r="D11075">
        <v>0</v>
      </c>
    </row>
    <row r="11076" spans="1:4" x14ac:dyDescent="0.35">
      <c r="A11076" s="165" t="s">
        <v>223</v>
      </c>
      <c r="B11076" s="165" t="s">
        <v>224</v>
      </c>
      <c r="C11076" s="166">
        <v>45980</v>
      </c>
      <c r="D11076">
        <v>0</v>
      </c>
    </row>
    <row r="11077" spans="1:4" x14ac:dyDescent="0.35">
      <c r="A11077" s="165" t="s">
        <v>223</v>
      </c>
      <c r="B11077" s="165" t="s">
        <v>224</v>
      </c>
      <c r="C11077" s="166">
        <v>46010</v>
      </c>
      <c r="D11077">
        <v>0</v>
      </c>
    </row>
    <row r="11078" spans="1:4" x14ac:dyDescent="0.35">
      <c r="A11078" s="165" t="s">
        <v>223</v>
      </c>
      <c r="B11078" s="165" t="s">
        <v>224</v>
      </c>
      <c r="C11078" s="166">
        <v>45677</v>
      </c>
      <c r="D11078">
        <v>0</v>
      </c>
    </row>
    <row r="11079" spans="1:4" x14ac:dyDescent="0.35">
      <c r="A11079" s="165" t="s">
        <v>223</v>
      </c>
      <c r="B11079" s="165" t="s">
        <v>224</v>
      </c>
      <c r="C11079" s="166">
        <v>45708</v>
      </c>
      <c r="D11079">
        <v>593.41</v>
      </c>
    </row>
    <row r="11080" spans="1:4" x14ac:dyDescent="0.35">
      <c r="A11080" s="165" t="s">
        <v>223</v>
      </c>
      <c r="B11080" s="165" t="s">
        <v>224</v>
      </c>
      <c r="C11080" s="166">
        <v>45736</v>
      </c>
      <c r="D11080">
        <v>0</v>
      </c>
    </row>
    <row r="11081" spans="1:4" x14ac:dyDescent="0.35">
      <c r="A11081" s="165" t="s">
        <v>223</v>
      </c>
      <c r="B11081" s="165" t="s">
        <v>224</v>
      </c>
      <c r="C11081" s="166">
        <v>45767</v>
      </c>
      <c r="D11081">
        <v>0</v>
      </c>
    </row>
    <row r="11082" spans="1:4" x14ac:dyDescent="0.35">
      <c r="A11082" s="165" t="s">
        <v>223</v>
      </c>
      <c r="B11082" s="165" t="s">
        <v>224</v>
      </c>
      <c r="C11082" s="166">
        <v>45797</v>
      </c>
      <c r="D11082">
        <v>0</v>
      </c>
    </row>
    <row r="11083" spans="1:4" x14ac:dyDescent="0.35">
      <c r="A11083" s="165" t="s">
        <v>223</v>
      </c>
      <c r="B11083" s="165" t="s">
        <v>224</v>
      </c>
      <c r="C11083" s="166">
        <v>45828</v>
      </c>
      <c r="D11083">
        <v>0</v>
      </c>
    </row>
    <row r="11084" spans="1:4" x14ac:dyDescent="0.35">
      <c r="A11084" s="165" t="s">
        <v>223</v>
      </c>
      <c r="B11084" s="165" t="s">
        <v>224</v>
      </c>
      <c r="C11084" s="166">
        <v>45858</v>
      </c>
      <c r="D11084">
        <v>0</v>
      </c>
    </row>
    <row r="11085" spans="1:4" x14ac:dyDescent="0.35">
      <c r="A11085" s="165" t="s">
        <v>223</v>
      </c>
      <c r="B11085" s="165" t="s">
        <v>224</v>
      </c>
      <c r="C11085" s="166">
        <v>45889</v>
      </c>
      <c r="D11085">
        <v>0</v>
      </c>
    </row>
    <row r="11086" spans="1:4" x14ac:dyDescent="0.35">
      <c r="A11086" s="165" t="s">
        <v>223</v>
      </c>
      <c r="B11086" s="165" t="s">
        <v>224</v>
      </c>
      <c r="C11086" s="166">
        <v>45920</v>
      </c>
      <c r="D11086">
        <v>0</v>
      </c>
    </row>
    <row r="11087" spans="1:4" x14ac:dyDescent="0.35">
      <c r="A11087" s="165" t="s">
        <v>223</v>
      </c>
      <c r="B11087" s="165" t="s">
        <v>224</v>
      </c>
      <c r="C11087" s="166">
        <v>45950</v>
      </c>
      <c r="D11087">
        <v>0</v>
      </c>
    </row>
    <row r="11088" spans="1:4" x14ac:dyDescent="0.35">
      <c r="A11088" s="165" t="s">
        <v>223</v>
      </c>
      <c r="B11088" s="165" t="s">
        <v>224</v>
      </c>
      <c r="C11088" s="166">
        <v>45981</v>
      </c>
      <c r="D11088">
        <v>0</v>
      </c>
    </row>
    <row r="11089" spans="1:4" x14ac:dyDescent="0.35">
      <c r="A11089" s="165" t="s">
        <v>223</v>
      </c>
      <c r="B11089" s="165" t="s">
        <v>224</v>
      </c>
      <c r="C11089" s="166">
        <v>46011</v>
      </c>
      <c r="D11089">
        <v>0</v>
      </c>
    </row>
    <row r="11090" spans="1:4" x14ac:dyDescent="0.35">
      <c r="A11090" s="165" t="s">
        <v>223</v>
      </c>
      <c r="B11090" s="165" t="s">
        <v>224</v>
      </c>
      <c r="C11090" s="166">
        <v>45678</v>
      </c>
      <c r="D11090">
        <v>0</v>
      </c>
    </row>
    <row r="11091" spans="1:4" x14ac:dyDescent="0.35">
      <c r="A11091" s="165" t="s">
        <v>223</v>
      </c>
      <c r="B11091" s="165" t="s">
        <v>224</v>
      </c>
      <c r="C11091" s="166">
        <v>45709</v>
      </c>
      <c r="D11091">
        <v>0</v>
      </c>
    </row>
    <row r="11092" spans="1:4" x14ac:dyDescent="0.35">
      <c r="A11092" s="165" t="s">
        <v>223</v>
      </c>
      <c r="B11092" s="165" t="s">
        <v>224</v>
      </c>
      <c r="C11092" s="166">
        <v>45737</v>
      </c>
      <c r="D11092">
        <v>0</v>
      </c>
    </row>
    <row r="11093" spans="1:4" x14ac:dyDescent="0.35">
      <c r="A11093" s="165" t="s">
        <v>223</v>
      </c>
      <c r="B11093" s="165" t="s">
        <v>224</v>
      </c>
      <c r="C11093" s="166">
        <v>45768</v>
      </c>
      <c r="D11093">
        <v>0</v>
      </c>
    </row>
    <row r="11094" spans="1:4" x14ac:dyDescent="0.35">
      <c r="A11094" s="165" t="s">
        <v>223</v>
      </c>
      <c r="B11094" s="165" t="s">
        <v>224</v>
      </c>
      <c r="C11094" s="166">
        <v>45798</v>
      </c>
      <c r="D11094">
        <v>0</v>
      </c>
    </row>
    <row r="11095" spans="1:4" x14ac:dyDescent="0.35">
      <c r="A11095" s="165" t="s">
        <v>223</v>
      </c>
      <c r="B11095" s="165" t="s">
        <v>224</v>
      </c>
      <c r="C11095" s="166">
        <v>45829</v>
      </c>
      <c r="D11095">
        <v>0</v>
      </c>
    </row>
    <row r="11096" spans="1:4" x14ac:dyDescent="0.35">
      <c r="A11096" s="165" t="s">
        <v>223</v>
      </c>
      <c r="B11096" s="165" t="s">
        <v>224</v>
      </c>
      <c r="C11096" s="166">
        <v>45859</v>
      </c>
      <c r="D11096">
        <v>0</v>
      </c>
    </row>
    <row r="11097" spans="1:4" x14ac:dyDescent="0.35">
      <c r="A11097" s="165" t="s">
        <v>223</v>
      </c>
      <c r="B11097" s="165" t="s">
        <v>224</v>
      </c>
      <c r="C11097" s="166">
        <v>45890</v>
      </c>
      <c r="D11097">
        <v>0</v>
      </c>
    </row>
    <row r="11098" spans="1:4" x14ac:dyDescent="0.35">
      <c r="A11098" s="165" t="s">
        <v>223</v>
      </c>
      <c r="B11098" s="165" t="s">
        <v>224</v>
      </c>
      <c r="C11098" s="166">
        <v>45921</v>
      </c>
      <c r="D11098">
        <v>0</v>
      </c>
    </row>
    <row r="11099" spans="1:4" x14ac:dyDescent="0.35">
      <c r="A11099" s="165" t="s">
        <v>223</v>
      </c>
      <c r="B11099" s="165" t="s">
        <v>224</v>
      </c>
      <c r="C11099" s="166">
        <v>45951</v>
      </c>
      <c r="D11099">
        <v>0</v>
      </c>
    </row>
    <row r="11100" spans="1:4" x14ac:dyDescent="0.35">
      <c r="A11100" s="165" t="s">
        <v>223</v>
      </c>
      <c r="B11100" s="165" t="s">
        <v>224</v>
      </c>
      <c r="C11100" s="166">
        <v>45991</v>
      </c>
      <c r="D11100">
        <v>0</v>
      </c>
    </row>
    <row r="11101" spans="1:4" x14ac:dyDescent="0.35">
      <c r="A11101" s="165" t="s">
        <v>223</v>
      </c>
      <c r="B11101" s="165" t="s">
        <v>224</v>
      </c>
      <c r="C11101" s="166">
        <v>46022</v>
      </c>
      <c r="D11101">
        <v>0</v>
      </c>
    </row>
    <row r="11102" spans="1:4" x14ac:dyDescent="0.35">
      <c r="A11102" s="165" t="s">
        <v>223</v>
      </c>
      <c r="B11102" s="165" t="s">
        <v>224</v>
      </c>
      <c r="C11102" s="166">
        <v>45679</v>
      </c>
      <c r="D11102">
        <v>0</v>
      </c>
    </row>
    <row r="11103" spans="1:4" x14ac:dyDescent="0.35">
      <c r="A11103" s="165" t="s">
        <v>223</v>
      </c>
      <c r="B11103" s="165" t="s">
        <v>224</v>
      </c>
      <c r="C11103" s="166">
        <v>45710</v>
      </c>
      <c r="D11103">
        <v>0</v>
      </c>
    </row>
    <row r="11104" spans="1:4" x14ac:dyDescent="0.35">
      <c r="A11104" s="165" t="s">
        <v>223</v>
      </c>
      <c r="B11104" s="165" t="s">
        <v>224</v>
      </c>
      <c r="C11104" s="166">
        <v>45738</v>
      </c>
      <c r="D11104">
        <v>0</v>
      </c>
    </row>
    <row r="11105" spans="1:4" x14ac:dyDescent="0.35">
      <c r="A11105" s="165" t="s">
        <v>223</v>
      </c>
      <c r="B11105" s="165" t="s">
        <v>224</v>
      </c>
      <c r="C11105" s="166">
        <v>45769</v>
      </c>
      <c r="D11105">
        <v>0</v>
      </c>
    </row>
    <row r="11106" spans="1:4" x14ac:dyDescent="0.35">
      <c r="A11106" s="165" t="s">
        <v>223</v>
      </c>
      <c r="B11106" s="165" t="s">
        <v>224</v>
      </c>
      <c r="C11106" s="166">
        <v>45799</v>
      </c>
      <c r="D11106">
        <v>0</v>
      </c>
    </row>
    <row r="11107" spans="1:4" x14ac:dyDescent="0.35">
      <c r="A11107" s="165" t="s">
        <v>223</v>
      </c>
      <c r="B11107" s="165" t="s">
        <v>224</v>
      </c>
      <c r="C11107" s="166">
        <v>45830</v>
      </c>
      <c r="D11107">
        <v>0</v>
      </c>
    </row>
    <row r="11108" spans="1:4" x14ac:dyDescent="0.35">
      <c r="A11108" s="165" t="s">
        <v>223</v>
      </c>
      <c r="B11108" s="165" t="s">
        <v>224</v>
      </c>
      <c r="C11108" s="166">
        <v>45860</v>
      </c>
      <c r="D11108">
        <v>0</v>
      </c>
    </row>
    <row r="11109" spans="1:4" x14ac:dyDescent="0.35">
      <c r="A11109" s="165" t="s">
        <v>223</v>
      </c>
      <c r="B11109" s="165" t="s">
        <v>224</v>
      </c>
      <c r="C11109" s="166">
        <v>45891</v>
      </c>
      <c r="D11109">
        <v>0</v>
      </c>
    </row>
    <row r="11110" spans="1:4" x14ac:dyDescent="0.35">
      <c r="A11110" s="165" t="s">
        <v>223</v>
      </c>
      <c r="B11110" s="165" t="s">
        <v>224</v>
      </c>
      <c r="C11110" s="166">
        <v>45922</v>
      </c>
      <c r="D11110">
        <v>0</v>
      </c>
    </row>
    <row r="11111" spans="1:4" x14ac:dyDescent="0.35">
      <c r="A11111" s="165" t="s">
        <v>223</v>
      </c>
      <c r="B11111" s="165" t="s">
        <v>224</v>
      </c>
      <c r="C11111" s="166">
        <v>45952</v>
      </c>
      <c r="D11111">
        <v>0</v>
      </c>
    </row>
    <row r="11112" spans="1:4" x14ac:dyDescent="0.35">
      <c r="A11112" s="165" t="s">
        <v>223</v>
      </c>
      <c r="B11112" s="165" t="s">
        <v>224</v>
      </c>
      <c r="C11112" s="166">
        <v>45983</v>
      </c>
      <c r="D11112">
        <v>0</v>
      </c>
    </row>
    <row r="11113" spans="1:4" x14ac:dyDescent="0.35">
      <c r="A11113" s="165" t="s">
        <v>223</v>
      </c>
      <c r="B11113" s="165" t="s">
        <v>224</v>
      </c>
      <c r="C11113" s="166">
        <v>46013</v>
      </c>
      <c r="D11113">
        <v>0</v>
      </c>
    </row>
    <row r="11114" spans="1:4" x14ac:dyDescent="0.35">
      <c r="A11114" s="165" t="s">
        <v>223</v>
      </c>
      <c r="B11114" s="165" t="s">
        <v>224</v>
      </c>
      <c r="C11114" s="166">
        <v>45680</v>
      </c>
      <c r="D11114">
        <v>0</v>
      </c>
    </row>
    <row r="11115" spans="1:4" x14ac:dyDescent="0.35">
      <c r="A11115" s="165" t="s">
        <v>223</v>
      </c>
      <c r="B11115" s="165" t="s">
        <v>224</v>
      </c>
      <c r="C11115" s="166">
        <v>45711</v>
      </c>
      <c r="D11115">
        <v>0</v>
      </c>
    </row>
    <row r="11116" spans="1:4" x14ac:dyDescent="0.35">
      <c r="A11116" s="165" t="s">
        <v>223</v>
      </c>
      <c r="B11116" s="165" t="s">
        <v>224</v>
      </c>
      <c r="C11116" s="166">
        <v>45739</v>
      </c>
      <c r="D11116">
        <v>0</v>
      </c>
    </row>
    <row r="11117" spans="1:4" x14ac:dyDescent="0.35">
      <c r="A11117" s="165" t="s">
        <v>223</v>
      </c>
      <c r="B11117" s="165" t="s">
        <v>224</v>
      </c>
      <c r="C11117" s="166">
        <v>45770</v>
      </c>
      <c r="D11117">
        <v>0</v>
      </c>
    </row>
    <row r="11118" spans="1:4" x14ac:dyDescent="0.35">
      <c r="A11118" s="165" t="s">
        <v>223</v>
      </c>
      <c r="B11118" s="165" t="s">
        <v>224</v>
      </c>
      <c r="C11118" s="166">
        <v>45800</v>
      </c>
      <c r="D11118">
        <v>0</v>
      </c>
    </row>
    <row r="11119" spans="1:4" x14ac:dyDescent="0.35">
      <c r="A11119" s="165" t="s">
        <v>223</v>
      </c>
      <c r="B11119" s="165" t="s">
        <v>224</v>
      </c>
      <c r="C11119" s="166">
        <v>45831</v>
      </c>
      <c r="D11119">
        <v>0</v>
      </c>
    </row>
    <row r="11120" spans="1:4" x14ac:dyDescent="0.35">
      <c r="A11120" s="165" t="s">
        <v>223</v>
      </c>
      <c r="B11120" s="165" t="s">
        <v>224</v>
      </c>
      <c r="C11120" s="166">
        <v>45861</v>
      </c>
      <c r="D11120">
        <v>0</v>
      </c>
    </row>
    <row r="11121" spans="1:4" x14ac:dyDescent="0.35">
      <c r="A11121" s="165" t="s">
        <v>223</v>
      </c>
      <c r="B11121" s="165" t="s">
        <v>224</v>
      </c>
      <c r="C11121" s="166">
        <v>45892</v>
      </c>
      <c r="D11121">
        <v>0</v>
      </c>
    </row>
    <row r="11122" spans="1:4" x14ac:dyDescent="0.35">
      <c r="A11122" s="165" t="s">
        <v>223</v>
      </c>
      <c r="B11122" s="165" t="s">
        <v>224</v>
      </c>
      <c r="C11122" s="166">
        <v>45923</v>
      </c>
      <c r="D11122">
        <v>0</v>
      </c>
    </row>
    <row r="11123" spans="1:4" x14ac:dyDescent="0.35">
      <c r="A11123" s="165" t="s">
        <v>223</v>
      </c>
      <c r="B11123" s="165" t="s">
        <v>224</v>
      </c>
      <c r="C11123" s="166">
        <v>45953</v>
      </c>
      <c r="D11123">
        <v>0</v>
      </c>
    </row>
    <row r="11124" spans="1:4" x14ac:dyDescent="0.35">
      <c r="A11124" s="165" t="s">
        <v>223</v>
      </c>
      <c r="B11124" s="165" t="s">
        <v>224</v>
      </c>
      <c r="C11124" s="166">
        <v>45984</v>
      </c>
      <c r="D11124">
        <v>0</v>
      </c>
    </row>
    <row r="11125" spans="1:4" x14ac:dyDescent="0.35">
      <c r="A11125" s="165" t="s">
        <v>223</v>
      </c>
      <c r="B11125" s="165" t="s">
        <v>224</v>
      </c>
      <c r="C11125" s="166">
        <v>46014</v>
      </c>
      <c r="D11125">
        <v>0</v>
      </c>
    </row>
    <row r="11126" spans="1:4" x14ac:dyDescent="0.35">
      <c r="A11126" s="165" t="s">
        <v>223</v>
      </c>
      <c r="B11126" s="165" t="s">
        <v>224</v>
      </c>
      <c r="C11126" s="166">
        <v>45681</v>
      </c>
      <c r="D11126">
        <v>0</v>
      </c>
    </row>
    <row r="11127" spans="1:4" x14ac:dyDescent="0.35">
      <c r="A11127" s="165" t="s">
        <v>223</v>
      </c>
      <c r="B11127" s="165" t="s">
        <v>224</v>
      </c>
      <c r="C11127" s="166">
        <v>45712</v>
      </c>
      <c r="D11127">
        <v>0</v>
      </c>
    </row>
    <row r="11128" spans="1:4" x14ac:dyDescent="0.35">
      <c r="A11128" s="165" t="s">
        <v>223</v>
      </c>
      <c r="B11128" s="165" t="s">
        <v>224</v>
      </c>
      <c r="C11128" s="166">
        <v>45740</v>
      </c>
      <c r="D11128">
        <v>0</v>
      </c>
    </row>
    <row r="11129" spans="1:4" x14ac:dyDescent="0.35">
      <c r="A11129" s="165" t="s">
        <v>223</v>
      </c>
      <c r="B11129" s="165" t="s">
        <v>224</v>
      </c>
      <c r="C11129" s="166">
        <v>45771</v>
      </c>
      <c r="D11129">
        <v>0</v>
      </c>
    </row>
    <row r="11130" spans="1:4" x14ac:dyDescent="0.35">
      <c r="A11130" s="165" t="s">
        <v>223</v>
      </c>
      <c r="B11130" s="165" t="s">
        <v>224</v>
      </c>
      <c r="C11130" s="166">
        <v>45801</v>
      </c>
      <c r="D11130">
        <v>0</v>
      </c>
    </row>
    <row r="11131" spans="1:4" x14ac:dyDescent="0.35">
      <c r="A11131" s="165" t="s">
        <v>223</v>
      </c>
      <c r="B11131" s="165" t="s">
        <v>224</v>
      </c>
      <c r="C11131" s="166">
        <v>45832</v>
      </c>
      <c r="D11131">
        <v>0</v>
      </c>
    </row>
    <row r="11132" spans="1:4" x14ac:dyDescent="0.35">
      <c r="A11132" s="165" t="s">
        <v>223</v>
      </c>
      <c r="B11132" s="165" t="s">
        <v>224</v>
      </c>
      <c r="C11132" s="166">
        <v>45862</v>
      </c>
      <c r="D11132">
        <v>0</v>
      </c>
    </row>
    <row r="11133" spans="1:4" x14ac:dyDescent="0.35">
      <c r="A11133" s="165" t="s">
        <v>223</v>
      </c>
      <c r="B11133" s="165" t="s">
        <v>224</v>
      </c>
      <c r="C11133" s="166">
        <v>45893</v>
      </c>
      <c r="D11133">
        <v>0</v>
      </c>
    </row>
    <row r="11134" spans="1:4" x14ac:dyDescent="0.35">
      <c r="A11134" s="165" t="s">
        <v>223</v>
      </c>
      <c r="B11134" s="165" t="s">
        <v>224</v>
      </c>
      <c r="C11134" s="166">
        <v>45924</v>
      </c>
      <c r="D11134">
        <v>0</v>
      </c>
    </row>
    <row r="11135" spans="1:4" x14ac:dyDescent="0.35">
      <c r="A11135" s="165" t="s">
        <v>223</v>
      </c>
      <c r="B11135" s="165" t="s">
        <v>224</v>
      </c>
      <c r="C11135" s="166">
        <v>45954</v>
      </c>
      <c r="D11135">
        <v>0</v>
      </c>
    </row>
    <row r="11136" spans="1:4" x14ac:dyDescent="0.35">
      <c r="A11136" s="165" t="s">
        <v>223</v>
      </c>
      <c r="B11136" s="165" t="s">
        <v>224</v>
      </c>
      <c r="C11136" s="166">
        <v>45985</v>
      </c>
      <c r="D11136">
        <v>0</v>
      </c>
    </row>
    <row r="11137" spans="1:4" x14ac:dyDescent="0.35">
      <c r="A11137" s="165" t="s">
        <v>223</v>
      </c>
      <c r="B11137" s="165" t="s">
        <v>224</v>
      </c>
      <c r="C11137" s="166">
        <v>46015</v>
      </c>
      <c r="D11137">
        <v>0</v>
      </c>
    </row>
    <row r="11138" spans="1:4" x14ac:dyDescent="0.35">
      <c r="A11138" s="165" t="s">
        <v>223</v>
      </c>
      <c r="B11138" s="165" t="s">
        <v>224</v>
      </c>
      <c r="C11138" s="166">
        <v>45682</v>
      </c>
      <c r="D11138">
        <v>0</v>
      </c>
    </row>
    <row r="11139" spans="1:4" x14ac:dyDescent="0.35">
      <c r="A11139" s="165" t="s">
        <v>223</v>
      </c>
      <c r="B11139" s="165" t="s">
        <v>224</v>
      </c>
      <c r="C11139" s="166">
        <v>45713</v>
      </c>
      <c r="D11139">
        <v>0</v>
      </c>
    </row>
    <row r="11140" spans="1:4" x14ac:dyDescent="0.35">
      <c r="A11140" s="165" t="s">
        <v>223</v>
      </c>
      <c r="B11140" s="165" t="s">
        <v>224</v>
      </c>
      <c r="C11140" s="166">
        <v>45741</v>
      </c>
      <c r="D11140">
        <v>0</v>
      </c>
    </row>
    <row r="11141" spans="1:4" x14ac:dyDescent="0.35">
      <c r="A11141" s="165" t="s">
        <v>223</v>
      </c>
      <c r="B11141" s="165" t="s">
        <v>224</v>
      </c>
      <c r="C11141" s="166">
        <v>45772</v>
      </c>
      <c r="D11141">
        <v>0</v>
      </c>
    </row>
    <row r="11142" spans="1:4" x14ac:dyDescent="0.35">
      <c r="A11142" s="165" t="s">
        <v>223</v>
      </c>
      <c r="B11142" s="165" t="s">
        <v>224</v>
      </c>
      <c r="C11142" s="166">
        <v>45802</v>
      </c>
      <c r="D11142">
        <v>0</v>
      </c>
    </row>
    <row r="11143" spans="1:4" x14ac:dyDescent="0.35">
      <c r="A11143" s="165" t="s">
        <v>223</v>
      </c>
      <c r="B11143" s="165" t="s">
        <v>224</v>
      </c>
      <c r="C11143" s="166">
        <v>45833</v>
      </c>
      <c r="D11143">
        <v>0</v>
      </c>
    </row>
    <row r="11144" spans="1:4" x14ac:dyDescent="0.35">
      <c r="A11144" s="165" t="s">
        <v>223</v>
      </c>
      <c r="B11144" s="165" t="s">
        <v>224</v>
      </c>
      <c r="C11144" s="166">
        <v>45863</v>
      </c>
      <c r="D11144">
        <v>0</v>
      </c>
    </row>
    <row r="11145" spans="1:4" x14ac:dyDescent="0.35">
      <c r="A11145" s="165" t="s">
        <v>223</v>
      </c>
      <c r="B11145" s="165" t="s">
        <v>224</v>
      </c>
      <c r="C11145" s="166">
        <v>45894</v>
      </c>
      <c r="D11145">
        <v>0</v>
      </c>
    </row>
    <row r="11146" spans="1:4" x14ac:dyDescent="0.35">
      <c r="A11146" s="165" t="s">
        <v>223</v>
      </c>
      <c r="B11146" s="165" t="s">
        <v>224</v>
      </c>
      <c r="C11146" s="166">
        <v>45925</v>
      </c>
      <c r="D11146">
        <v>0</v>
      </c>
    </row>
    <row r="11147" spans="1:4" x14ac:dyDescent="0.35">
      <c r="A11147" s="165" t="s">
        <v>223</v>
      </c>
      <c r="B11147" s="165" t="s">
        <v>224</v>
      </c>
      <c r="C11147" s="166">
        <v>45955</v>
      </c>
      <c r="D11147">
        <v>0</v>
      </c>
    </row>
    <row r="11148" spans="1:4" x14ac:dyDescent="0.35">
      <c r="A11148" s="165" t="s">
        <v>223</v>
      </c>
      <c r="B11148" s="165" t="s">
        <v>224</v>
      </c>
      <c r="C11148" s="166">
        <v>45986</v>
      </c>
      <c r="D11148">
        <v>0</v>
      </c>
    </row>
    <row r="11149" spans="1:4" x14ac:dyDescent="0.35">
      <c r="A11149" s="165" t="s">
        <v>223</v>
      </c>
      <c r="B11149" s="165" t="s">
        <v>224</v>
      </c>
      <c r="C11149" s="166">
        <v>46016</v>
      </c>
      <c r="D11149">
        <v>0</v>
      </c>
    </row>
    <row r="11150" spans="1:4" x14ac:dyDescent="0.35">
      <c r="A11150" s="165" t="s">
        <v>223</v>
      </c>
      <c r="B11150" s="165" t="s">
        <v>224</v>
      </c>
      <c r="C11150" s="166">
        <v>45683</v>
      </c>
      <c r="D11150">
        <v>0</v>
      </c>
    </row>
    <row r="11151" spans="1:4" x14ac:dyDescent="0.35">
      <c r="A11151" s="165" t="s">
        <v>223</v>
      </c>
      <c r="B11151" s="165" t="s">
        <v>224</v>
      </c>
      <c r="C11151" s="166">
        <v>45714</v>
      </c>
      <c r="D11151">
        <v>0</v>
      </c>
    </row>
    <row r="11152" spans="1:4" x14ac:dyDescent="0.35">
      <c r="A11152" s="165" t="s">
        <v>223</v>
      </c>
      <c r="B11152" s="165" t="s">
        <v>224</v>
      </c>
      <c r="C11152" s="166">
        <v>45742</v>
      </c>
      <c r="D11152">
        <v>0</v>
      </c>
    </row>
    <row r="11153" spans="1:4" x14ac:dyDescent="0.35">
      <c r="A11153" s="165" t="s">
        <v>223</v>
      </c>
      <c r="B11153" s="165" t="s">
        <v>224</v>
      </c>
      <c r="C11153" s="166">
        <v>45773</v>
      </c>
      <c r="D11153">
        <v>0</v>
      </c>
    </row>
    <row r="11154" spans="1:4" x14ac:dyDescent="0.35">
      <c r="A11154" s="165" t="s">
        <v>223</v>
      </c>
      <c r="B11154" s="165" t="s">
        <v>224</v>
      </c>
      <c r="C11154" s="166">
        <v>45803</v>
      </c>
      <c r="D11154">
        <v>0</v>
      </c>
    </row>
    <row r="11155" spans="1:4" x14ac:dyDescent="0.35">
      <c r="A11155" s="165" t="s">
        <v>223</v>
      </c>
      <c r="B11155" s="165" t="s">
        <v>224</v>
      </c>
      <c r="C11155" s="166">
        <v>45834</v>
      </c>
      <c r="D11155">
        <v>0</v>
      </c>
    </row>
    <row r="11156" spans="1:4" x14ac:dyDescent="0.35">
      <c r="A11156" s="165" t="s">
        <v>223</v>
      </c>
      <c r="B11156" s="165" t="s">
        <v>224</v>
      </c>
      <c r="C11156" s="166">
        <v>45864</v>
      </c>
      <c r="D11156">
        <v>0</v>
      </c>
    </row>
    <row r="11157" spans="1:4" x14ac:dyDescent="0.35">
      <c r="A11157" s="165" t="s">
        <v>223</v>
      </c>
      <c r="B11157" s="165" t="s">
        <v>224</v>
      </c>
      <c r="C11157" s="166">
        <v>45895</v>
      </c>
      <c r="D11157">
        <v>0</v>
      </c>
    </row>
    <row r="11158" spans="1:4" x14ac:dyDescent="0.35">
      <c r="A11158" s="165" t="s">
        <v>223</v>
      </c>
      <c r="B11158" s="165" t="s">
        <v>224</v>
      </c>
      <c r="C11158" s="166">
        <v>45926</v>
      </c>
      <c r="D11158">
        <v>0</v>
      </c>
    </row>
    <row r="11159" spans="1:4" x14ac:dyDescent="0.35">
      <c r="A11159" s="165" t="s">
        <v>223</v>
      </c>
      <c r="B11159" s="165" t="s">
        <v>224</v>
      </c>
      <c r="C11159" s="166">
        <v>45956</v>
      </c>
      <c r="D11159">
        <v>0</v>
      </c>
    </row>
    <row r="11160" spans="1:4" x14ac:dyDescent="0.35">
      <c r="A11160" s="165" t="s">
        <v>223</v>
      </c>
      <c r="B11160" s="165" t="s">
        <v>224</v>
      </c>
      <c r="C11160" s="166">
        <v>45987</v>
      </c>
      <c r="D11160">
        <v>0</v>
      </c>
    </row>
    <row r="11161" spans="1:4" x14ac:dyDescent="0.35">
      <c r="A11161" s="165" t="s">
        <v>223</v>
      </c>
      <c r="B11161" s="165" t="s">
        <v>224</v>
      </c>
      <c r="C11161" s="166">
        <v>46017</v>
      </c>
      <c r="D11161">
        <v>0</v>
      </c>
    </row>
    <row r="11162" spans="1:4" x14ac:dyDescent="0.35">
      <c r="A11162" s="165" t="s">
        <v>223</v>
      </c>
      <c r="B11162" s="165" t="s">
        <v>224</v>
      </c>
      <c r="C11162" s="166">
        <v>45684</v>
      </c>
      <c r="D11162">
        <v>0</v>
      </c>
    </row>
    <row r="11163" spans="1:4" x14ac:dyDescent="0.35">
      <c r="A11163" s="165" t="s">
        <v>223</v>
      </c>
      <c r="B11163" s="165" t="s">
        <v>224</v>
      </c>
      <c r="C11163" s="166">
        <v>45715</v>
      </c>
      <c r="D11163">
        <v>0</v>
      </c>
    </row>
    <row r="11164" spans="1:4" x14ac:dyDescent="0.35">
      <c r="A11164" s="165" t="s">
        <v>223</v>
      </c>
      <c r="B11164" s="165" t="s">
        <v>224</v>
      </c>
      <c r="C11164" s="166">
        <v>45743</v>
      </c>
      <c r="D11164">
        <v>0</v>
      </c>
    </row>
    <row r="11165" spans="1:4" x14ac:dyDescent="0.35">
      <c r="A11165" s="165" t="s">
        <v>223</v>
      </c>
      <c r="B11165" s="165" t="s">
        <v>224</v>
      </c>
      <c r="C11165" s="166">
        <v>45774</v>
      </c>
      <c r="D11165">
        <v>0</v>
      </c>
    </row>
    <row r="11166" spans="1:4" x14ac:dyDescent="0.35">
      <c r="A11166" s="165" t="s">
        <v>223</v>
      </c>
      <c r="B11166" s="165" t="s">
        <v>224</v>
      </c>
      <c r="C11166" s="166">
        <v>45804</v>
      </c>
      <c r="D11166">
        <v>0</v>
      </c>
    </row>
    <row r="11167" spans="1:4" x14ac:dyDescent="0.35">
      <c r="A11167" s="165" t="s">
        <v>223</v>
      </c>
      <c r="B11167" s="165" t="s">
        <v>224</v>
      </c>
      <c r="C11167" s="166">
        <v>45835</v>
      </c>
      <c r="D11167">
        <v>0</v>
      </c>
    </row>
    <row r="11168" spans="1:4" x14ac:dyDescent="0.35">
      <c r="A11168" s="165" t="s">
        <v>223</v>
      </c>
      <c r="B11168" s="165" t="s">
        <v>224</v>
      </c>
      <c r="C11168" s="166">
        <v>45865</v>
      </c>
      <c r="D11168">
        <v>0</v>
      </c>
    </row>
    <row r="11169" spans="1:4" x14ac:dyDescent="0.35">
      <c r="A11169" s="165" t="s">
        <v>223</v>
      </c>
      <c r="B11169" s="165" t="s">
        <v>224</v>
      </c>
      <c r="C11169" s="166">
        <v>45896</v>
      </c>
      <c r="D11169">
        <v>0</v>
      </c>
    </row>
    <row r="11170" spans="1:4" x14ac:dyDescent="0.35">
      <c r="A11170" s="165" t="s">
        <v>223</v>
      </c>
      <c r="B11170" s="165" t="s">
        <v>224</v>
      </c>
      <c r="C11170" s="166">
        <v>45927</v>
      </c>
      <c r="D11170">
        <v>0</v>
      </c>
    </row>
    <row r="11171" spans="1:4" x14ac:dyDescent="0.35">
      <c r="A11171" s="165" t="s">
        <v>223</v>
      </c>
      <c r="B11171" s="165" t="s">
        <v>224</v>
      </c>
      <c r="C11171" s="166">
        <v>45957</v>
      </c>
      <c r="D11171">
        <v>0</v>
      </c>
    </row>
    <row r="11172" spans="1:4" x14ac:dyDescent="0.35">
      <c r="A11172" s="165" t="s">
        <v>223</v>
      </c>
      <c r="B11172" s="165" t="s">
        <v>224</v>
      </c>
      <c r="C11172" s="166">
        <v>45988</v>
      </c>
      <c r="D11172">
        <v>0</v>
      </c>
    </row>
    <row r="11173" spans="1:4" x14ac:dyDescent="0.35">
      <c r="A11173" s="165" t="s">
        <v>223</v>
      </c>
      <c r="B11173" s="165" t="s">
        <v>224</v>
      </c>
      <c r="C11173" s="166">
        <v>46018</v>
      </c>
      <c r="D11173">
        <v>0</v>
      </c>
    </row>
    <row r="11174" spans="1:4" x14ac:dyDescent="0.35">
      <c r="A11174" s="165" t="s">
        <v>225</v>
      </c>
      <c r="B11174" s="165" t="s">
        <v>226</v>
      </c>
      <c r="C11174" s="166">
        <v>45676</v>
      </c>
      <c r="D11174">
        <v>150</v>
      </c>
    </row>
    <row r="11175" spans="1:4" x14ac:dyDescent="0.35">
      <c r="A11175" s="165" t="s">
        <v>225</v>
      </c>
      <c r="B11175" s="165" t="s">
        <v>226</v>
      </c>
      <c r="C11175" s="166">
        <v>45707</v>
      </c>
      <c r="D11175">
        <v>0</v>
      </c>
    </row>
    <row r="11176" spans="1:4" x14ac:dyDescent="0.35">
      <c r="A11176" s="165" t="s">
        <v>225</v>
      </c>
      <c r="B11176" s="165" t="s">
        <v>226</v>
      </c>
      <c r="C11176" s="166">
        <v>45735</v>
      </c>
      <c r="D11176">
        <v>0</v>
      </c>
    </row>
    <row r="11177" spans="1:4" x14ac:dyDescent="0.35">
      <c r="A11177" s="165" t="s">
        <v>225</v>
      </c>
      <c r="B11177" s="165" t="s">
        <v>226</v>
      </c>
      <c r="C11177" s="166">
        <v>45766</v>
      </c>
      <c r="D11177">
        <v>138</v>
      </c>
    </row>
    <row r="11178" spans="1:4" x14ac:dyDescent="0.35">
      <c r="A11178" s="165" t="s">
        <v>225</v>
      </c>
      <c r="B11178" s="165" t="s">
        <v>226</v>
      </c>
      <c r="C11178" s="166">
        <v>45796</v>
      </c>
      <c r="D11178">
        <v>0</v>
      </c>
    </row>
    <row r="11179" spans="1:4" x14ac:dyDescent="0.35">
      <c r="A11179" s="165" t="s">
        <v>225</v>
      </c>
      <c r="B11179" s="165" t="s">
        <v>226</v>
      </c>
      <c r="C11179" s="166">
        <v>45827</v>
      </c>
      <c r="D11179">
        <v>75</v>
      </c>
    </row>
    <row r="11180" spans="1:4" x14ac:dyDescent="0.35">
      <c r="A11180" s="165" t="s">
        <v>225</v>
      </c>
      <c r="B11180" s="165" t="s">
        <v>226</v>
      </c>
      <c r="C11180" s="166">
        <v>45857</v>
      </c>
      <c r="D11180">
        <v>75</v>
      </c>
    </row>
    <row r="11181" spans="1:4" x14ac:dyDescent="0.35">
      <c r="A11181" s="165" t="s">
        <v>225</v>
      </c>
      <c r="B11181" s="165" t="s">
        <v>226</v>
      </c>
      <c r="C11181" s="166">
        <v>45888</v>
      </c>
      <c r="D11181">
        <v>0</v>
      </c>
    </row>
    <row r="11182" spans="1:4" x14ac:dyDescent="0.35">
      <c r="A11182" s="165" t="s">
        <v>225</v>
      </c>
      <c r="B11182" s="165" t="s">
        <v>226</v>
      </c>
      <c r="C11182" s="166">
        <v>45919</v>
      </c>
      <c r="D11182">
        <v>0</v>
      </c>
    </row>
    <row r="11183" spans="1:4" x14ac:dyDescent="0.35">
      <c r="A11183" s="165" t="s">
        <v>225</v>
      </c>
      <c r="B11183" s="165" t="s">
        <v>226</v>
      </c>
      <c r="C11183" s="166">
        <v>45949</v>
      </c>
      <c r="D11183">
        <v>88.5</v>
      </c>
    </row>
    <row r="11184" spans="1:4" x14ac:dyDescent="0.35">
      <c r="A11184" s="165" t="s">
        <v>225</v>
      </c>
      <c r="B11184" s="165" t="s">
        <v>226</v>
      </c>
      <c r="C11184" s="166">
        <v>45980</v>
      </c>
      <c r="D11184">
        <v>-375</v>
      </c>
    </row>
    <row r="11185" spans="1:4" x14ac:dyDescent="0.35">
      <c r="A11185" s="165" t="s">
        <v>225</v>
      </c>
      <c r="B11185" s="165" t="s">
        <v>226</v>
      </c>
      <c r="C11185" s="166">
        <v>46010</v>
      </c>
      <c r="D11185">
        <v>98.73</v>
      </c>
    </row>
    <row r="11186" spans="1:4" x14ac:dyDescent="0.35">
      <c r="A11186" s="165" t="s">
        <v>225</v>
      </c>
      <c r="B11186" s="165" t="s">
        <v>226</v>
      </c>
      <c r="C11186" s="166">
        <v>45677</v>
      </c>
      <c r="D11186">
        <v>0</v>
      </c>
    </row>
    <row r="11187" spans="1:4" x14ac:dyDescent="0.35">
      <c r="A11187" s="165" t="s">
        <v>225</v>
      </c>
      <c r="B11187" s="165" t="s">
        <v>226</v>
      </c>
      <c r="C11187" s="166">
        <v>45708</v>
      </c>
      <c r="D11187">
        <v>0</v>
      </c>
    </row>
    <row r="11188" spans="1:4" x14ac:dyDescent="0.35">
      <c r="A11188" s="165" t="s">
        <v>225</v>
      </c>
      <c r="B11188" s="165" t="s">
        <v>226</v>
      </c>
      <c r="C11188" s="166">
        <v>45736</v>
      </c>
      <c r="D11188">
        <v>0</v>
      </c>
    </row>
    <row r="11189" spans="1:4" x14ac:dyDescent="0.35">
      <c r="A11189" s="165" t="s">
        <v>225</v>
      </c>
      <c r="B11189" s="165" t="s">
        <v>226</v>
      </c>
      <c r="C11189" s="166">
        <v>45767</v>
      </c>
      <c r="D11189">
        <v>0</v>
      </c>
    </row>
    <row r="11190" spans="1:4" x14ac:dyDescent="0.35">
      <c r="A11190" s="165" t="s">
        <v>225</v>
      </c>
      <c r="B11190" s="165" t="s">
        <v>226</v>
      </c>
      <c r="C11190" s="166">
        <v>45797</v>
      </c>
      <c r="D11190">
        <v>13.06</v>
      </c>
    </row>
    <row r="11191" spans="1:4" x14ac:dyDescent="0.35">
      <c r="A11191" s="165" t="s">
        <v>225</v>
      </c>
      <c r="B11191" s="165" t="s">
        <v>226</v>
      </c>
      <c r="C11191" s="166">
        <v>45828</v>
      </c>
      <c r="D11191">
        <v>0</v>
      </c>
    </row>
    <row r="11192" spans="1:4" x14ac:dyDescent="0.35">
      <c r="A11192" s="165" t="s">
        <v>225</v>
      </c>
      <c r="B11192" s="165" t="s">
        <v>226</v>
      </c>
      <c r="C11192" s="166">
        <v>45858</v>
      </c>
      <c r="D11192">
        <v>0</v>
      </c>
    </row>
    <row r="11193" spans="1:4" x14ac:dyDescent="0.35">
      <c r="A11193" s="165" t="s">
        <v>225</v>
      </c>
      <c r="B11193" s="165" t="s">
        <v>226</v>
      </c>
      <c r="C11193" s="166">
        <v>45889</v>
      </c>
      <c r="D11193">
        <v>0</v>
      </c>
    </row>
    <row r="11194" spans="1:4" x14ac:dyDescent="0.35">
      <c r="A11194" s="165" t="s">
        <v>225</v>
      </c>
      <c r="B11194" s="165" t="s">
        <v>226</v>
      </c>
      <c r="C11194" s="166">
        <v>45920</v>
      </c>
      <c r="D11194">
        <v>0</v>
      </c>
    </row>
    <row r="11195" spans="1:4" x14ac:dyDescent="0.35">
      <c r="A11195" s="165" t="s">
        <v>225</v>
      </c>
      <c r="B11195" s="165" t="s">
        <v>226</v>
      </c>
      <c r="C11195" s="166">
        <v>45950</v>
      </c>
      <c r="D11195">
        <v>0</v>
      </c>
    </row>
    <row r="11196" spans="1:4" x14ac:dyDescent="0.35">
      <c r="A11196" s="165" t="s">
        <v>225</v>
      </c>
      <c r="B11196" s="165" t="s">
        <v>226</v>
      </c>
      <c r="C11196" s="166">
        <v>45981</v>
      </c>
      <c r="D11196">
        <v>0</v>
      </c>
    </row>
    <row r="11197" spans="1:4" x14ac:dyDescent="0.35">
      <c r="A11197" s="165" t="s">
        <v>225</v>
      </c>
      <c r="B11197" s="165" t="s">
        <v>226</v>
      </c>
      <c r="C11197" s="166">
        <v>46011</v>
      </c>
      <c r="D11197">
        <v>0</v>
      </c>
    </row>
    <row r="11198" spans="1:4" x14ac:dyDescent="0.35">
      <c r="A11198" s="165" t="s">
        <v>225</v>
      </c>
      <c r="B11198" s="165" t="s">
        <v>226</v>
      </c>
      <c r="C11198" s="166">
        <v>45678</v>
      </c>
      <c r="D11198">
        <v>0</v>
      </c>
    </row>
    <row r="11199" spans="1:4" x14ac:dyDescent="0.35">
      <c r="A11199" s="165" t="s">
        <v>225</v>
      </c>
      <c r="B11199" s="165" t="s">
        <v>226</v>
      </c>
      <c r="C11199" s="166">
        <v>45709</v>
      </c>
      <c r="D11199">
        <v>0</v>
      </c>
    </row>
    <row r="11200" spans="1:4" x14ac:dyDescent="0.35">
      <c r="A11200" s="165" t="s">
        <v>225</v>
      </c>
      <c r="B11200" s="165" t="s">
        <v>226</v>
      </c>
      <c r="C11200" s="166">
        <v>45737</v>
      </c>
      <c r="D11200">
        <v>0</v>
      </c>
    </row>
    <row r="11201" spans="1:4" x14ac:dyDescent="0.35">
      <c r="A11201" s="165" t="s">
        <v>225</v>
      </c>
      <c r="B11201" s="165" t="s">
        <v>226</v>
      </c>
      <c r="C11201" s="166">
        <v>45768</v>
      </c>
      <c r="D11201">
        <v>0</v>
      </c>
    </row>
    <row r="11202" spans="1:4" x14ac:dyDescent="0.35">
      <c r="A11202" s="165" t="s">
        <v>225</v>
      </c>
      <c r="B11202" s="165" t="s">
        <v>226</v>
      </c>
      <c r="C11202" s="166">
        <v>45798</v>
      </c>
      <c r="D11202">
        <v>0</v>
      </c>
    </row>
    <row r="11203" spans="1:4" x14ac:dyDescent="0.35">
      <c r="A11203" s="165" t="s">
        <v>225</v>
      </c>
      <c r="B11203" s="165" t="s">
        <v>226</v>
      </c>
      <c r="C11203" s="166">
        <v>45829</v>
      </c>
      <c r="D11203">
        <v>0</v>
      </c>
    </row>
    <row r="11204" spans="1:4" x14ac:dyDescent="0.35">
      <c r="A11204" s="165" t="s">
        <v>225</v>
      </c>
      <c r="B11204" s="165" t="s">
        <v>226</v>
      </c>
      <c r="C11204" s="166">
        <v>45859</v>
      </c>
      <c r="D11204">
        <v>0</v>
      </c>
    </row>
    <row r="11205" spans="1:4" x14ac:dyDescent="0.35">
      <c r="A11205" s="165" t="s">
        <v>225</v>
      </c>
      <c r="B11205" s="165" t="s">
        <v>226</v>
      </c>
      <c r="C11205" s="166">
        <v>45890</v>
      </c>
      <c r="D11205">
        <v>0</v>
      </c>
    </row>
    <row r="11206" spans="1:4" x14ac:dyDescent="0.35">
      <c r="A11206" s="165" t="s">
        <v>225</v>
      </c>
      <c r="B11206" s="165" t="s">
        <v>226</v>
      </c>
      <c r="C11206" s="166">
        <v>45921</v>
      </c>
      <c r="D11206">
        <v>0</v>
      </c>
    </row>
    <row r="11207" spans="1:4" x14ac:dyDescent="0.35">
      <c r="A11207" s="165" t="s">
        <v>225</v>
      </c>
      <c r="B11207" s="165" t="s">
        <v>226</v>
      </c>
      <c r="C11207" s="166">
        <v>45951</v>
      </c>
      <c r="D11207">
        <v>1500</v>
      </c>
    </row>
    <row r="11208" spans="1:4" x14ac:dyDescent="0.35">
      <c r="A11208" s="165" t="s">
        <v>225</v>
      </c>
      <c r="B11208" s="165" t="s">
        <v>226</v>
      </c>
      <c r="C11208" s="166">
        <v>45991</v>
      </c>
      <c r="D11208">
        <v>0</v>
      </c>
    </row>
    <row r="11209" spans="1:4" x14ac:dyDescent="0.35">
      <c r="A11209" s="165" t="s">
        <v>225</v>
      </c>
      <c r="B11209" s="165" t="s">
        <v>226</v>
      </c>
      <c r="C11209" s="166">
        <v>46022</v>
      </c>
      <c r="D11209">
        <v>0</v>
      </c>
    </row>
    <row r="11210" spans="1:4" x14ac:dyDescent="0.35">
      <c r="A11210" s="165" t="s">
        <v>225</v>
      </c>
      <c r="B11210" s="165" t="s">
        <v>226</v>
      </c>
      <c r="C11210" s="166">
        <v>45679</v>
      </c>
      <c r="D11210">
        <v>2100</v>
      </c>
    </row>
    <row r="11211" spans="1:4" x14ac:dyDescent="0.35">
      <c r="A11211" s="165" t="s">
        <v>225</v>
      </c>
      <c r="B11211" s="165" t="s">
        <v>226</v>
      </c>
      <c r="C11211" s="166">
        <v>45710</v>
      </c>
      <c r="D11211">
        <v>450</v>
      </c>
    </row>
    <row r="11212" spans="1:4" x14ac:dyDescent="0.35">
      <c r="A11212" s="165" t="s">
        <v>225</v>
      </c>
      <c r="B11212" s="165" t="s">
        <v>226</v>
      </c>
      <c r="C11212" s="166">
        <v>45738</v>
      </c>
      <c r="D11212">
        <v>450</v>
      </c>
    </row>
    <row r="11213" spans="1:4" x14ac:dyDescent="0.35">
      <c r="A11213" s="165" t="s">
        <v>225</v>
      </c>
      <c r="B11213" s="165" t="s">
        <v>226</v>
      </c>
      <c r="C11213" s="166">
        <v>45769</v>
      </c>
      <c r="D11213">
        <v>900</v>
      </c>
    </row>
    <row r="11214" spans="1:4" x14ac:dyDescent="0.35">
      <c r="A11214" s="165" t="s">
        <v>225</v>
      </c>
      <c r="B11214" s="165" t="s">
        <v>226</v>
      </c>
      <c r="C11214" s="166">
        <v>45799</v>
      </c>
      <c r="D11214">
        <v>600</v>
      </c>
    </row>
    <row r="11215" spans="1:4" x14ac:dyDescent="0.35">
      <c r="A11215" s="165" t="s">
        <v>225</v>
      </c>
      <c r="B11215" s="165" t="s">
        <v>226</v>
      </c>
      <c r="C11215" s="166">
        <v>45830</v>
      </c>
      <c r="D11215">
        <v>0</v>
      </c>
    </row>
    <row r="11216" spans="1:4" x14ac:dyDescent="0.35">
      <c r="A11216" s="165" t="s">
        <v>225</v>
      </c>
      <c r="B11216" s="165" t="s">
        <v>226</v>
      </c>
      <c r="C11216" s="166">
        <v>45860</v>
      </c>
      <c r="D11216">
        <v>20</v>
      </c>
    </row>
    <row r="11217" spans="1:4" x14ac:dyDescent="0.35">
      <c r="A11217" s="165" t="s">
        <v>225</v>
      </c>
      <c r="B11217" s="165" t="s">
        <v>226</v>
      </c>
      <c r="C11217" s="166">
        <v>45891</v>
      </c>
      <c r="D11217">
        <v>1500</v>
      </c>
    </row>
    <row r="11218" spans="1:4" x14ac:dyDescent="0.35">
      <c r="A11218" s="165" t="s">
        <v>225</v>
      </c>
      <c r="B11218" s="165" t="s">
        <v>226</v>
      </c>
      <c r="C11218" s="166">
        <v>45922</v>
      </c>
      <c r="D11218">
        <v>0</v>
      </c>
    </row>
    <row r="11219" spans="1:4" x14ac:dyDescent="0.35">
      <c r="A11219" s="165" t="s">
        <v>225</v>
      </c>
      <c r="B11219" s="165" t="s">
        <v>226</v>
      </c>
      <c r="C11219" s="166">
        <v>45952</v>
      </c>
      <c r="D11219">
        <v>0</v>
      </c>
    </row>
    <row r="11220" spans="1:4" x14ac:dyDescent="0.35">
      <c r="A11220" s="165" t="s">
        <v>225</v>
      </c>
      <c r="B11220" s="165" t="s">
        <v>226</v>
      </c>
      <c r="C11220" s="166">
        <v>45983</v>
      </c>
      <c r="D11220">
        <v>0</v>
      </c>
    </row>
    <row r="11221" spans="1:4" x14ac:dyDescent="0.35">
      <c r="A11221" s="165" t="s">
        <v>225</v>
      </c>
      <c r="B11221" s="165" t="s">
        <v>226</v>
      </c>
      <c r="C11221" s="166">
        <v>46013</v>
      </c>
      <c r="D11221">
        <v>192.04</v>
      </c>
    </row>
    <row r="11222" spans="1:4" x14ac:dyDescent="0.35">
      <c r="A11222" s="165" t="s">
        <v>225</v>
      </c>
      <c r="B11222" s="165" t="s">
        <v>226</v>
      </c>
      <c r="C11222" s="166">
        <v>45680</v>
      </c>
      <c r="D11222">
        <v>1500</v>
      </c>
    </row>
    <row r="11223" spans="1:4" x14ac:dyDescent="0.35">
      <c r="A11223" s="165" t="s">
        <v>225</v>
      </c>
      <c r="B11223" s="165" t="s">
        <v>226</v>
      </c>
      <c r="C11223" s="166">
        <v>45711</v>
      </c>
      <c r="D11223">
        <v>1500</v>
      </c>
    </row>
    <row r="11224" spans="1:4" x14ac:dyDescent="0.35">
      <c r="A11224" s="165" t="s">
        <v>225</v>
      </c>
      <c r="B11224" s="165" t="s">
        <v>226</v>
      </c>
      <c r="C11224" s="166">
        <v>45739</v>
      </c>
      <c r="D11224">
        <v>0</v>
      </c>
    </row>
    <row r="11225" spans="1:4" x14ac:dyDescent="0.35">
      <c r="A11225" s="165" t="s">
        <v>225</v>
      </c>
      <c r="B11225" s="165" t="s">
        <v>226</v>
      </c>
      <c r="C11225" s="166">
        <v>45770</v>
      </c>
      <c r="D11225">
        <v>1500</v>
      </c>
    </row>
    <row r="11226" spans="1:4" x14ac:dyDescent="0.35">
      <c r="A11226" s="165" t="s">
        <v>225</v>
      </c>
      <c r="B11226" s="165" t="s">
        <v>226</v>
      </c>
      <c r="C11226" s="166">
        <v>45800</v>
      </c>
      <c r="D11226">
        <v>0</v>
      </c>
    </row>
    <row r="11227" spans="1:4" x14ac:dyDescent="0.35">
      <c r="A11227" s="165" t="s">
        <v>225</v>
      </c>
      <c r="B11227" s="165" t="s">
        <v>226</v>
      </c>
      <c r="C11227" s="166">
        <v>45831</v>
      </c>
      <c r="D11227">
        <v>0</v>
      </c>
    </row>
    <row r="11228" spans="1:4" x14ac:dyDescent="0.35">
      <c r="A11228" s="165" t="s">
        <v>225</v>
      </c>
      <c r="B11228" s="165" t="s">
        <v>226</v>
      </c>
      <c r="C11228" s="166">
        <v>45861</v>
      </c>
      <c r="D11228">
        <v>0</v>
      </c>
    </row>
    <row r="11229" spans="1:4" x14ac:dyDescent="0.35">
      <c r="A11229" s="165" t="s">
        <v>225</v>
      </c>
      <c r="B11229" s="165" t="s">
        <v>226</v>
      </c>
      <c r="C11229" s="166">
        <v>45892</v>
      </c>
      <c r="D11229">
        <v>2500</v>
      </c>
    </row>
    <row r="11230" spans="1:4" x14ac:dyDescent="0.35">
      <c r="A11230" s="165" t="s">
        <v>225</v>
      </c>
      <c r="B11230" s="165" t="s">
        <v>226</v>
      </c>
      <c r="C11230" s="166">
        <v>45923</v>
      </c>
      <c r="D11230">
        <v>0</v>
      </c>
    </row>
    <row r="11231" spans="1:4" x14ac:dyDescent="0.35">
      <c r="A11231" s="165" t="s">
        <v>225</v>
      </c>
      <c r="B11231" s="165" t="s">
        <v>226</v>
      </c>
      <c r="C11231" s="166">
        <v>45953</v>
      </c>
      <c r="D11231">
        <v>0</v>
      </c>
    </row>
    <row r="11232" spans="1:4" x14ac:dyDescent="0.35">
      <c r="A11232" s="165" t="s">
        <v>225</v>
      </c>
      <c r="B11232" s="165" t="s">
        <v>226</v>
      </c>
      <c r="C11232" s="166">
        <v>45984</v>
      </c>
      <c r="D11232">
        <v>0</v>
      </c>
    </row>
    <row r="11233" spans="1:4" x14ac:dyDescent="0.35">
      <c r="A11233" s="165" t="s">
        <v>225</v>
      </c>
      <c r="B11233" s="165" t="s">
        <v>226</v>
      </c>
      <c r="C11233" s="166">
        <v>46014</v>
      </c>
      <c r="D11233">
        <v>0</v>
      </c>
    </row>
    <row r="11234" spans="1:4" x14ac:dyDescent="0.35">
      <c r="A11234" s="165" t="s">
        <v>225</v>
      </c>
      <c r="B11234" s="165" t="s">
        <v>226</v>
      </c>
      <c r="C11234" s="166">
        <v>45681</v>
      </c>
      <c r="D11234">
        <v>0</v>
      </c>
    </row>
    <row r="11235" spans="1:4" x14ac:dyDescent="0.35">
      <c r="A11235" s="165" t="s">
        <v>225</v>
      </c>
      <c r="B11235" s="165" t="s">
        <v>226</v>
      </c>
      <c r="C11235" s="166">
        <v>45712</v>
      </c>
      <c r="D11235">
        <v>0</v>
      </c>
    </row>
    <row r="11236" spans="1:4" x14ac:dyDescent="0.35">
      <c r="A11236" s="165" t="s">
        <v>225</v>
      </c>
      <c r="B11236" s="165" t="s">
        <v>226</v>
      </c>
      <c r="C11236" s="166">
        <v>45740</v>
      </c>
      <c r="D11236">
        <v>0</v>
      </c>
    </row>
    <row r="11237" spans="1:4" x14ac:dyDescent="0.35">
      <c r="A11237" s="165" t="s">
        <v>225</v>
      </c>
      <c r="B11237" s="165" t="s">
        <v>226</v>
      </c>
      <c r="C11237" s="166">
        <v>45771</v>
      </c>
      <c r="D11237">
        <v>1500</v>
      </c>
    </row>
    <row r="11238" spans="1:4" x14ac:dyDescent="0.35">
      <c r="A11238" s="165" t="s">
        <v>225</v>
      </c>
      <c r="B11238" s="165" t="s">
        <v>226</v>
      </c>
      <c r="C11238" s="166">
        <v>45801</v>
      </c>
      <c r="D11238">
        <v>0</v>
      </c>
    </row>
    <row r="11239" spans="1:4" x14ac:dyDescent="0.35">
      <c r="A11239" s="165" t="s">
        <v>225</v>
      </c>
      <c r="B11239" s="165" t="s">
        <v>226</v>
      </c>
      <c r="C11239" s="166">
        <v>45832</v>
      </c>
      <c r="D11239">
        <v>2000</v>
      </c>
    </row>
    <row r="11240" spans="1:4" x14ac:dyDescent="0.35">
      <c r="A11240" s="165" t="s">
        <v>225</v>
      </c>
      <c r="B11240" s="165" t="s">
        <v>226</v>
      </c>
      <c r="C11240" s="166">
        <v>45862</v>
      </c>
      <c r="D11240">
        <v>0</v>
      </c>
    </row>
    <row r="11241" spans="1:4" x14ac:dyDescent="0.35">
      <c r="A11241" s="165" t="s">
        <v>225</v>
      </c>
      <c r="B11241" s="165" t="s">
        <v>226</v>
      </c>
      <c r="C11241" s="166">
        <v>45893</v>
      </c>
      <c r="D11241">
        <v>0</v>
      </c>
    </row>
    <row r="11242" spans="1:4" x14ac:dyDescent="0.35">
      <c r="A11242" s="165" t="s">
        <v>225</v>
      </c>
      <c r="B11242" s="165" t="s">
        <v>226</v>
      </c>
      <c r="C11242" s="166">
        <v>45924</v>
      </c>
      <c r="D11242">
        <v>0</v>
      </c>
    </row>
    <row r="11243" spans="1:4" x14ac:dyDescent="0.35">
      <c r="A11243" s="165" t="s">
        <v>225</v>
      </c>
      <c r="B11243" s="165" t="s">
        <v>226</v>
      </c>
      <c r="C11243" s="166">
        <v>45954</v>
      </c>
      <c r="D11243">
        <v>0</v>
      </c>
    </row>
    <row r="11244" spans="1:4" x14ac:dyDescent="0.35">
      <c r="A11244" s="165" t="s">
        <v>225</v>
      </c>
      <c r="B11244" s="165" t="s">
        <v>226</v>
      </c>
      <c r="C11244" s="166">
        <v>45985</v>
      </c>
      <c r="D11244">
        <v>708.9</v>
      </c>
    </row>
    <row r="11245" spans="1:4" x14ac:dyDescent="0.35">
      <c r="A11245" s="165" t="s">
        <v>225</v>
      </c>
      <c r="B11245" s="165" t="s">
        <v>226</v>
      </c>
      <c r="C11245" s="166">
        <v>46015</v>
      </c>
      <c r="D11245">
        <v>-596.16999999999996</v>
      </c>
    </row>
    <row r="11246" spans="1:4" x14ac:dyDescent="0.35">
      <c r="A11246" s="165" t="s">
        <v>225</v>
      </c>
      <c r="B11246" s="165" t="s">
        <v>226</v>
      </c>
      <c r="C11246" s="166">
        <v>45682</v>
      </c>
      <c r="D11246">
        <v>32.43</v>
      </c>
    </row>
    <row r="11247" spans="1:4" x14ac:dyDescent="0.35">
      <c r="A11247" s="165" t="s">
        <v>225</v>
      </c>
      <c r="B11247" s="165" t="s">
        <v>226</v>
      </c>
      <c r="C11247" s="166">
        <v>45713</v>
      </c>
      <c r="D11247">
        <v>2079.75</v>
      </c>
    </row>
    <row r="11248" spans="1:4" x14ac:dyDescent="0.35">
      <c r="A11248" s="165" t="s">
        <v>225</v>
      </c>
      <c r="B11248" s="165" t="s">
        <v>226</v>
      </c>
      <c r="C11248" s="166">
        <v>45741</v>
      </c>
      <c r="D11248">
        <v>57.49</v>
      </c>
    </row>
    <row r="11249" spans="1:4" x14ac:dyDescent="0.35">
      <c r="A11249" s="165" t="s">
        <v>225</v>
      </c>
      <c r="B11249" s="165" t="s">
        <v>226</v>
      </c>
      <c r="C11249" s="166">
        <v>45772</v>
      </c>
      <c r="D11249">
        <v>0</v>
      </c>
    </row>
    <row r="11250" spans="1:4" x14ac:dyDescent="0.35">
      <c r="A11250" s="165" t="s">
        <v>225</v>
      </c>
      <c r="B11250" s="165" t="s">
        <v>226</v>
      </c>
      <c r="C11250" s="166">
        <v>45802</v>
      </c>
      <c r="D11250">
        <v>682.89</v>
      </c>
    </row>
    <row r="11251" spans="1:4" x14ac:dyDescent="0.35">
      <c r="A11251" s="165" t="s">
        <v>225</v>
      </c>
      <c r="B11251" s="165" t="s">
        <v>226</v>
      </c>
      <c r="C11251" s="166">
        <v>45833</v>
      </c>
      <c r="D11251">
        <v>682.89</v>
      </c>
    </row>
    <row r="11252" spans="1:4" x14ac:dyDescent="0.35">
      <c r="A11252" s="165" t="s">
        <v>225</v>
      </c>
      <c r="B11252" s="165" t="s">
        <v>226</v>
      </c>
      <c r="C11252" s="166">
        <v>45863</v>
      </c>
      <c r="D11252">
        <v>682.89</v>
      </c>
    </row>
    <row r="11253" spans="1:4" x14ac:dyDescent="0.35">
      <c r="A11253" s="165" t="s">
        <v>225</v>
      </c>
      <c r="B11253" s="165" t="s">
        <v>226</v>
      </c>
      <c r="C11253" s="166">
        <v>45894</v>
      </c>
      <c r="D11253">
        <v>682.89</v>
      </c>
    </row>
    <row r="11254" spans="1:4" x14ac:dyDescent="0.35">
      <c r="A11254" s="165" t="s">
        <v>225</v>
      </c>
      <c r="B11254" s="165" t="s">
        <v>226</v>
      </c>
      <c r="C11254" s="166">
        <v>45925</v>
      </c>
      <c r="D11254">
        <v>682.89</v>
      </c>
    </row>
    <row r="11255" spans="1:4" x14ac:dyDescent="0.35">
      <c r="A11255" s="165" t="s">
        <v>225</v>
      </c>
      <c r="B11255" s="165" t="s">
        <v>226</v>
      </c>
      <c r="C11255" s="166">
        <v>45955</v>
      </c>
      <c r="D11255">
        <v>682.89</v>
      </c>
    </row>
    <row r="11256" spans="1:4" x14ac:dyDescent="0.35">
      <c r="A11256" s="165" t="s">
        <v>225</v>
      </c>
      <c r="B11256" s="165" t="s">
        <v>226</v>
      </c>
      <c r="C11256" s="166">
        <v>45986</v>
      </c>
      <c r="D11256">
        <v>682.89</v>
      </c>
    </row>
    <row r="11257" spans="1:4" x14ac:dyDescent="0.35">
      <c r="A11257" s="165" t="s">
        <v>225</v>
      </c>
      <c r="B11257" s="165" t="s">
        <v>226</v>
      </c>
      <c r="C11257" s="166">
        <v>46016</v>
      </c>
      <c r="D11257">
        <v>682.89</v>
      </c>
    </row>
    <row r="11258" spans="1:4" x14ac:dyDescent="0.35">
      <c r="A11258" s="165" t="s">
        <v>225</v>
      </c>
      <c r="B11258" s="165" t="s">
        <v>226</v>
      </c>
      <c r="C11258" s="166">
        <v>45683</v>
      </c>
      <c r="D11258">
        <v>696.54780000000005</v>
      </c>
    </row>
    <row r="11259" spans="1:4" x14ac:dyDescent="0.35">
      <c r="A11259" s="165" t="s">
        <v>225</v>
      </c>
      <c r="B11259" s="165" t="s">
        <v>226</v>
      </c>
      <c r="C11259" s="166">
        <v>45714</v>
      </c>
      <c r="D11259">
        <v>696.54780000000005</v>
      </c>
    </row>
    <row r="11260" spans="1:4" x14ac:dyDescent="0.35">
      <c r="A11260" s="165" t="s">
        <v>225</v>
      </c>
      <c r="B11260" s="165" t="s">
        <v>226</v>
      </c>
      <c r="C11260" s="166">
        <v>45742</v>
      </c>
      <c r="D11260">
        <v>696.54780000000005</v>
      </c>
    </row>
    <row r="11261" spans="1:4" x14ac:dyDescent="0.35">
      <c r="A11261" s="165" t="s">
        <v>225</v>
      </c>
      <c r="B11261" s="165" t="s">
        <v>226</v>
      </c>
      <c r="C11261" s="166">
        <v>45773</v>
      </c>
      <c r="D11261">
        <v>696.54780000000005</v>
      </c>
    </row>
    <row r="11262" spans="1:4" x14ac:dyDescent="0.35">
      <c r="A11262" s="165" t="s">
        <v>225</v>
      </c>
      <c r="B11262" s="165" t="s">
        <v>226</v>
      </c>
      <c r="C11262" s="166">
        <v>45803</v>
      </c>
      <c r="D11262">
        <v>696.54780000000005</v>
      </c>
    </row>
    <row r="11263" spans="1:4" x14ac:dyDescent="0.35">
      <c r="A11263" s="165" t="s">
        <v>225</v>
      </c>
      <c r="B11263" s="165" t="s">
        <v>226</v>
      </c>
      <c r="C11263" s="166">
        <v>45834</v>
      </c>
      <c r="D11263">
        <v>696.54780000000005</v>
      </c>
    </row>
    <row r="11264" spans="1:4" x14ac:dyDescent="0.35">
      <c r="A11264" s="165" t="s">
        <v>225</v>
      </c>
      <c r="B11264" s="165" t="s">
        <v>226</v>
      </c>
      <c r="C11264" s="166">
        <v>45864</v>
      </c>
      <c r="D11264">
        <v>696.54780000000005</v>
      </c>
    </row>
    <row r="11265" spans="1:4" x14ac:dyDescent="0.35">
      <c r="A11265" s="165" t="s">
        <v>225</v>
      </c>
      <c r="B11265" s="165" t="s">
        <v>226</v>
      </c>
      <c r="C11265" s="166">
        <v>45895</v>
      </c>
      <c r="D11265">
        <v>696.54780000000005</v>
      </c>
    </row>
    <row r="11266" spans="1:4" x14ac:dyDescent="0.35">
      <c r="A11266" s="165" t="s">
        <v>225</v>
      </c>
      <c r="B11266" s="165" t="s">
        <v>226</v>
      </c>
      <c r="C11266" s="166">
        <v>45926</v>
      </c>
      <c r="D11266">
        <v>696.54780000000005</v>
      </c>
    </row>
    <row r="11267" spans="1:4" x14ac:dyDescent="0.35">
      <c r="A11267" s="165" t="s">
        <v>225</v>
      </c>
      <c r="B11267" s="165" t="s">
        <v>226</v>
      </c>
      <c r="C11267" s="166">
        <v>45956</v>
      </c>
      <c r="D11267">
        <v>696.54780000000005</v>
      </c>
    </row>
    <row r="11268" spans="1:4" x14ac:dyDescent="0.35">
      <c r="A11268" s="165" t="s">
        <v>225</v>
      </c>
      <c r="B11268" s="165" t="s">
        <v>226</v>
      </c>
      <c r="C11268" s="166">
        <v>45987</v>
      </c>
      <c r="D11268">
        <v>696.54780000000005</v>
      </c>
    </row>
    <row r="11269" spans="1:4" x14ac:dyDescent="0.35">
      <c r="A11269" s="165" t="s">
        <v>225</v>
      </c>
      <c r="B11269" s="165" t="s">
        <v>226</v>
      </c>
      <c r="C11269" s="166">
        <v>46017</v>
      </c>
      <c r="D11269">
        <v>696.54780000000005</v>
      </c>
    </row>
    <row r="11270" spans="1:4" x14ac:dyDescent="0.35">
      <c r="A11270" s="165" t="s">
        <v>225</v>
      </c>
      <c r="B11270" s="165" t="s">
        <v>226</v>
      </c>
      <c r="C11270" s="166">
        <v>45684</v>
      </c>
      <c r="D11270">
        <v>710.47875600000009</v>
      </c>
    </row>
    <row r="11271" spans="1:4" x14ac:dyDescent="0.35">
      <c r="A11271" s="165" t="s">
        <v>225</v>
      </c>
      <c r="B11271" s="165" t="s">
        <v>226</v>
      </c>
      <c r="C11271" s="166">
        <v>45715</v>
      </c>
      <c r="D11271">
        <v>710.47875600000009</v>
      </c>
    </row>
    <row r="11272" spans="1:4" x14ac:dyDescent="0.35">
      <c r="A11272" s="165" t="s">
        <v>225</v>
      </c>
      <c r="B11272" s="165" t="s">
        <v>226</v>
      </c>
      <c r="C11272" s="166">
        <v>45743</v>
      </c>
      <c r="D11272">
        <v>710.47875600000009</v>
      </c>
    </row>
    <row r="11273" spans="1:4" x14ac:dyDescent="0.35">
      <c r="A11273" s="165" t="s">
        <v>225</v>
      </c>
      <c r="B11273" s="165" t="s">
        <v>226</v>
      </c>
      <c r="C11273" s="166">
        <v>45774</v>
      </c>
      <c r="D11273">
        <v>710.47875600000009</v>
      </c>
    </row>
    <row r="11274" spans="1:4" x14ac:dyDescent="0.35">
      <c r="A11274" s="165" t="s">
        <v>225</v>
      </c>
      <c r="B11274" s="165" t="s">
        <v>226</v>
      </c>
      <c r="C11274" s="166">
        <v>45804</v>
      </c>
      <c r="D11274">
        <v>710.47875600000009</v>
      </c>
    </row>
    <row r="11275" spans="1:4" x14ac:dyDescent="0.35">
      <c r="A11275" s="165" t="s">
        <v>225</v>
      </c>
      <c r="B11275" s="165" t="s">
        <v>226</v>
      </c>
      <c r="C11275" s="166">
        <v>45835</v>
      </c>
      <c r="D11275">
        <v>710.47875600000009</v>
      </c>
    </row>
    <row r="11276" spans="1:4" x14ac:dyDescent="0.35">
      <c r="A11276" s="165" t="s">
        <v>225</v>
      </c>
      <c r="B11276" s="165" t="s">
        <v>226</v>
      </c>
      <c r="C11276" s="166">
        <v>45865</v>
      </c>
      <c r="D11276">
        <v>710.47875600000009</v>
      </c>
    </row>
    <row r="11277" spans="1:4" x14ac:dyDescent="0.35">
      <c r="A11277" s="165" t="s">
        <v>225</v>
      </c>
      <c r="B11277" s="165" t="s">
        <v>226</v>
      </c>
      <c r="C11277" s="166">
        <v>45896</v>
      </c>
      <c r="D11277">
        <v>710.47875600000009</v>
      </c>
    </row>
    <row r="11278" spans="1:4" x14ac:dyDescent="0.35">
      <c r="A11278" s="165" t="s">
        <v>225</v>
      </c>
      <c r="B11278" s="165" t="s">
        <v>226</v>
      </c>
      <c r="C11278" s="166">
        <v>45927</v>
      </c>
      <c r="D11278">
        <v>710.47875600000009</v>
      </c>
    </row>
    <row r="11279" spans="1:4" x14ac:dyDescent="0.35">
      <c r="A11279" s="165" t="s">
        <v>225</v>
      </c>
      <c r="B11279" s="165" t="s">
        <v>226</v>
      </c>
      <c r="C11279" s="166">
        <v>45957</v>
      </c>
      <c r="D11279">
        <v>710.47875600000009</v>
      </c>
    </row>
    <row r="11280" spans="1:4" x14ac:dyDescent="0.35">
      <c r="A11280" s="165" t="s">
        <v>225</v>
      </c>
      <c r="B11280" s="165" t="s">
        <v>226</v>
      </c>
      <c r="C11280" s="166">
        <v>45988</v>
      </c>
      <c r="D11280">
        <v>710.47875600000009</v>
      </c>
    </row>
    <row r="11281" spans="1:4" x14ac:dyDescent="0.35">
      <c r="A11281" s="165" t="s">
        <v>225</v>
      </c>
      <c r="B11281" s="165" t="s">
        <v>226</v>
      </c>
      <c r="C11281" s="166">
        <v>46018</v>
      </c>
      <c r="D11281">
        <v>710.47875600000009</v>
      </c>
    </row>
    <row r="11282" spans="1:4" x14ac:dyDescent="0.35">
      <c r="A11282" s="165" t="s">
        <v>227</v>
      </c>
      <c r="B11282" s="165" t="s">
        <v>228</v>
      </c>
      <c r="C11282" s="166">
        <v>45861</v>
      </c>
      <c r="D11282">
        <v>0</v>
      </c>
    </row>
    <row r="11283" spans="1:4" x14ac:dyDescent="0.35">
      <c r="A11283" s="165" t="s">
        <v>227</v>
      </c>
      <c r="B11283" s="165" t="s">
        <v>228</v>
      </c>
      <c r="C11283" s="166">
        <v>45892</v>
      </c>
      <c r="D11283">
        <v>0</v>
      </c>
    </row>
    <row r="11284" spans="1:4" x14ac:dyDescent="0.35">
      <c r="A11284" s="165" t="s">
        <v>227</v>
      </c>
      <c r="B11284" s="165" t="s">
        <v>228</v>
      </c>
      <c r="C11284" s="166">
        <v>45923</v>
      </c>
      <c r="D11284">
        <v>0</v>
      </c>
    </row>
    <row r="11285" spans="1:4" x14ac:dyDescent="0.35">
      <c r="A11285" s="165" t="s">
        <v>227</v>
      </c>
      <c r="B11285" s="165" t="s">
        <v>228</v>
      </c>
      <c r="C11285" s="166">
        <v>45953</v>
      </c>
      <c r="D11285">
        <v>0</v>
      </c>
    </row>
    <row r="11286" spans="1:4" x14ac:dyDescent="0.35">
      <c r="A11286" s="165" t="s">
        <v>227</v>
      </c>
      <c r="B11286" s="165" t="s">
        <v>228</v>
      </c>
      <c r="C11286" s="166">
        <v>45984</v>
      </c>
      <c r="D11286">
        <v>0</v>
      </c>
    </row>
    <row r="11287" spans="1:4" x14ac:dyDescent="0.35">
      <c r="A11287" s="165" t="s">
        <v>227</v>
      </c>
      <c r="B11287" s="165" t="s">
        <v>228</v>
      </c>
      <c r="C11287" s="166">
        <v>46014</v>
      </c>
      <c r="D11287">
        <v>0</v>
      </c>
    </row>
    <row r="11288" spans="1:4" x14ac:dyDescent="0.35">
      <c r="A11288" s="165" t="s">
        <v>227</v>
      </c>
      <c r="B11288" s="165" t="s">
        <v>228</v>
      </c>
      <c r="C11288" s="166">
        <v>45681</v>
      </c>
      <c r="D11288">
        <v>0</v>
      </c>
    </row>
    <row r="11289" spans="1:4" x14ac:dyDescent="0.35">
      <c r="A11289" s="165" t="s">
        <v>227</v>
      </c>
      <c r="B11289" s="165" t="s">
        <v>228</v>
      </c>
      <c r="C11289" s="166">
        <v>45712</v>
      </c>
      <c r="D11289">
        <v>0</v>
      </c>
    </row>
    <row r="11290" spans="1:4" x14ac:dyDescent="0.35">
      <c r="A11290" s="165" t="s">
        <v>227</v>
      </c>
      <c r="B11290" s="165" t="s">
        <v>228</v>
      </c>
      <c r="C11290" s="166">
        <v>45740</v>
      </c>
      <c r="D11290">
        <v>0</v>
      </c>
    </row>
    <row r="11291" spans="1:4" x14ac:dyDescent="0.35">
      <c r="A11291" s="165" t="s">
        <v>227</v>
      </c>
      <c r="B11291" s="165" t="s">
        <v>228</v>
      </c>
      <c r="C11291" s="166">
        <v>45771</v>
      </c>
      <c r="D11291">
        <v>0</v>
      </c>
    </row>
    <row r="11292" spans="1:4" x14ac:dyDescent="0.35">
      <c r="A11292" s="165" t="s">
        <v>227</v>
      </c>
      <c r="B11292" s="165" t="s">
        <v>228</v>
      </c>
      <c r="C11292" s="166">
        <v>45801</v>
      </c>
      <c r="D11292">
        <v>0</v>
      </c>
    </row>
    <row r="11293" spans="1:4" x14ac:dyDescent="0.35">
      <c r="A11293" s="165" t="s">
        <v>227</v>
      </c>
      <c r="B11293" s="165" t="s">
        <v>228</v>
      </c>
      <c r="C11293" s="166">
        <v>45832</v>
      </c>
      <c r="D11293">
        <v>0</v>
      </c>
    </row>
    <row r="11294" spans="1:4" x14ac:dyDescent="0.35">
      <c r="A11294" s="165" t="s">
        <v>227</v>
      </c>
      <c r="B11294" s="165" t="s">
        <v>228</v>
      </c>
      <c r="C11294" s="166">
        <v>45862</v>
      </c>
      <c r="D11294">
        <v>0</v>
      </c>
    </row>
    <row r="11295" spans="1:4" x14ac:dyDescent="0.35">
      <c r="A11295" s="165" t="s">
        <v>227</v>
      </c>
      <c r="B11295" s="165" t="s">
        <v>228</v>
      </c>
      <c r="C11295" s="166">
        <v>45893</v>
      </c>
      <c r="D11295">
        <v>0</v>
      </c>
    </row>
    <row r="11296" spans="1:4" x14ac:dyDescent="0.35">
      <c r="A11296" s="165" t="s">
        <v>227</v>
      </c>
      <c r="B11296" s="165" t="s">
        <v>228</v>
      </c>
      <c r="C11296" s="166">
        <v>45924</v>
      </c>
      <c r="D11296">
        <v>0</v>
      </c>
    </row>
    <row r="11297" spans="1:4" x14ac:dyDescent="0.35">
      <c r="A11297" s="165" t="s">
        <v>227</v>
      </c>
      <c r="B11297" s="165" t="s">
        <v>228</v>
      </c>
      <c r="C11297" s="166">
        <v>45954</v>
      </c>
      <c r="D11297">
        <v>0</v>
      </c>
    </row>
    <row r="11298" spans="1:4" x14ac:dyDescent="0.35">
      <c r="A11298" s="165" t="s">
        <v>227</v>
      </c>
      <c r="B11298" s="165" t="s">
        <v>228</v>
      </c>
      <c r="C11298" s="166">
        <v>45985</v>
      </c>
      <c r="D11298">
        <v>23.9</v>
      </c>
    </row>
    <row r="11299" spans="1:4" x14ac:dyDescent="0.35">
      <c r="A11299" s="165" t="s">
        <v>227</v>
      </c>
      <c r="B11299" s="165" t="s">
        <v>228</v>
      </c>
      <c r="C11299" s="166">
        <v>46015</v>
      </c>
      <c r="D11299">
        <v>0</v>
      </c>
    </row>
    <row r="11300" spans="1:4" x14ac:dyDescent="0.35">
      <c r="A11300" s="165" t="s">
        <v>227</v>
      </c>
      <c r="B11300" s="165" t="s">
        <v>228</v>
      </c>
      <c r="C11300" s="166">
        <v>45682</v>
      </c>
      <c r="D11300">
        <v>0</v>
      </c>
    </row>
    <row r="11301" spans="1:4" x14ac:dyDescent="0.35">
      <c r="A11301" s="165" t="s">
        <v>227</v>
      </c>
      <c r="B11301" s="165" t="s">
        <v>228</v>
      </c>
      <c r="C11301" s="166">
        <v>45713</v>
      </c>
      <c r="D11301">
        <v>0</v>
      </c>
    </row>
    <row r="11302" spans="1:4" x14ac:dyDescent="0.35">
      <c r="A11302" s="165" t="s">
        <v>227</v>
      </c>
      <c r="B11302" s="165" t="s">
        <v>228</v>
      </c>
      <c r="C11302" s="166">
        <v>45741</v>
      </c>
      <c r="D11302">
        <v>0</v>
      </c>
    </row>
    <row r="11303" spans="1:4" x14ac:dyDescent="0.35">
      <c r="A11303" s="165" t="s">
        <v>227</v>
      </c>
      <c r="B11303" s="165" t="s">
        <v>228</v>
      </c>
      <c r="C11303" s="166">
        <v>45772</v>
      </c>
      <c r="D11303">
        <v>0</v>
      </c>
    </row>
    <row r="11304" spans="1:4" x14ac:dyDescent="0.35">
      <c r="A11304" s="165" t="s">
        <v>227</v>
      </c>
      <c r="B11304" s="165" t="s">
        <v>228</v>
      </c>
      <c r="C11304" s="166">
        <v>45802</v>
      </c>
      <c r="D11304">
        <v>0</v>
      </c>
    </row>
    <row r="11305" spans="1:4" x14ac:dyDescent="0.35">
      <c r="A11305" s="165" t="s">
        <v>227</v>
      </c>
      <c r="B11305" s="165" t="s">
        <v>228</v>
      </c>
      <c r="C11305" s="166">
        <v>45833</v>
      </c>
      <c r="D11305">
        <v>359.82690542545811</v>
      </c>
    </row>
    <row r="11306" spans="1:4" x14ac:dyDescent="0.35">
      <c r="A11306" s="165" t="s">
        <v>227</v>
      </c>
      <c r="B11306" s="165" t="s">
        <v>228</v>
      </c>
      <c r="C11306" s="166">
        <v>45863</v>
      </c>
      <c r="D11306">
        <v>0</v>
      </c>
    </row>
    <row r="11307" spans="1:4" x14ac:dyDescent="0.35">
      <c r="A11307" s="165" t="s">
        <v>227</v>
      </c>
      <c r="B11307" s="165" t="s">
        <v>228</v>
      </c>
      <c r="C11307" s="166">
        <v>45894</v>
      </c>
      <c r="D11307">
        <v>0</v>
      </c>
    </row>
    <row r="11308" spans="1:4" x14ac:dyDescent="0.35">
      <c r="A11308" s="165" t="s">
        <v>227</v>
      </c>
      <c r="B11308" s="165" t="s">
        <v>228</v>
      </c>
      <c r="C11308" s="166">
        <v>45925</v>
      </c>
      <c r="D11308">
        <v>424.39981699849818</v>
      </c>
    </row>
    <row r="11309" spans="1:4" x14ac:dyDescent="0.35">
      <c r="A11309" s="165" t="s">
        <v>227</v>
      </c>
      <c r="B11309" s="165" t="s">
        <v>228</v>
      </c>
      <c r="C11309" s="166">
        <v>45955</v>
      </c>
      <c r="D11309">
        <v>0</v>
      </c>
    </row>
    <row r="11310" spans="1:4" x14ac:dyDescent="0.35">
      <c r="A11310" s="165" t="s">
        <v>227</v>
      </c>
      <c r="B11310" s="165" t="s">
        <v>228</v>
      </c>
      <c r="C11310" s="166">
        <v>45986</v>
      </c>
      <c r="D11310">
        <v>0</v>
      </c>
    </row>
    <row r="11311" spans="1:4" x14ac:dyDescent="0.35">
      <c r="A11311" s="165" t="s">
        <v>227</v>
      </c>
      <c r="B11311" s="165" t="s">
        <v>228</v>
      </c>
      <c r="C11311" s="166">
        <v>46016</v>
      </c>
      <c r="D11311">
        <v>405.08179649198325</v>
      </c>
    </row>
    <row r="11312" spans="1:4" x14ac:dyDescent="0.35">
      <c r="A11312" s="165" t="s">
        <v>227</v>
      </c>
      <c r="B11312" s="165" t="s">
        <v>228</v>
      </c>
      <c r="C11312" s="166">
        <v>45683</v>
      </c>
      <c r="D11312">
        <v>0</v>
      </c>
    </row>
    <row r="11313" spans="1:4" x14ac:dyDescent="0.35">
      <c r="A11313" s="165" t="s">
        <v>227</v>
      </c>
      <c r="B11313" s="165" t="s">
        <v>228</v>
      </c>
      <c r="C11313" s="166">
        <v>45714</v>
      </c>
      <c r="D11313">
        <v>0</v>
      </c>
    </row>
    <row r="11314" spans="1:4" x14ac:dyDescent="0.35">
      <c r="A11314" s="165" t="s">
        <v>227</v>
      </c>
      <c r="B11314" s="165" t="s">
        <v>228</v>
      </c>
      <c r="C11314" s="166">
        <v>45742</v>
      </c>
      <c r="D11314">
        <v>440.5624588574974</v>
      </c>
    </row>
    <row r="11315" spans="1:4" x14ac:dyDescent="0.35">
      <c r="A11315" s="165" t="s">
        <v>227</v>
      </c>
      <c r="B11315" s="165" t="s">
        <v>228</v>
      </c>
      <c r="C11315" s="166">
        <v>45773</v>
      </c>
      <c r="D11315">
        <v>0</v>
      </c>
    </row>
    <row r="11316" spans="1:4" x14ac:dyDescent="0.35">
      <c r="A11316" s="165" t="s">
        <v>227</v>
      </c>
      <c r="B11316" s="165" t="s">
        <v>228</v>
      </c>
      <c r="C11316" s="166">
        <v>45803</v>
      </c>
      <c r="D11316">
        <v>0</v>
      </c>
    </row>
    <row r="11317" spans="1:4" x14ac:dyDescent="0.35">
      <c r="A11317" s="165" t="s">
        <v>227</v>
      </c>
      <c r="B11317" s="165" t="s">
        <v>228</v>
      </c>
      <c r="C11317" s="166">
        <v>45834</v>
      </c>
      <c r="D11317">
        <v>395.32412932769557</v>
      </c>
    </row>
    <row r="11318" spans="1:4" x14ac:dyDescent="0.35">
      <c r="A11318" s="165" t="s">
        <v>227</v>
      </c>
      <c r="B11318" s="165" t="s">
        <v>228</v>
      </c>
      <c r="C11318" s="166">
        <v>45864</v>
      </c>
      <c r="D11318">
        <v>0</v>
      </c>
    </row>
    <row r="11319" spans="1:4" x14ac:dyDescent="0.35">
      <c r="A11319" s="165" t="s">
        <v>227</v>
      </c>
      <c r="B11319" s="165" t="s">
        <v>228</v>
      </c>
      <c r="C11319" s="166">
        <v>45895</v>
      </c>
      <c r="D11319">
        <v>0</v>
      </c>
    </row>
    <row r="11320" spans="1:4" x14ac:dyDescent="0.35">
      <c r="A11320" s="165" t="s">
        <v>227</v>
      </c>
      <c r="B11320" s="165" t="s">
        <v>228</v>
      </c>
      <c r="C11320" s="166">
        <v>45926</v>
      </c>
      <c r="D11320">
        <v>432.45789663351474</v>
      </c>
    </row>
    <row r="11321" spans="1:4" x14ac:dyDescent="0.35">
      <c r="A11321" s="165" t="s">
        <v>227</v>
      </c>
      <c r="B11321" s="165" t="s">
        <v>228</v>
      </c>
      <c r="C11321" s="166">
        <v>45956</v>
      </c>
      <c r="D11321">
        <v>0</v>
      </c>
    </row>
    <row r="11322" spans="1:4" x14ac:dyDescent="0.35">
      <c r="A11322" s="165" t="s">
        <v>227</v>
      </c>
      <c r="B11322" s="165" t="s">
        <v>228</v>
      </c>
      <c r="C11322" s="166">
        <v>45987</v>
      </c>
      <c r="D11322">
        <v>0</v>
      </c>
    </row>
    <row r="11323" spans="1:4" x14ac:dyDescent="0.35">
      <c r="A11323" s="165" t="s">
        <v>227</v>
      </c>
      <c r="B11323" s="165" t="s">
        <v>228</v>
      </c>
      <c r="C11323" s="166">
        <v>46017</v>
      </c>
      <c r="D11323">
        <v>388.59260961745122</v>
      </c>
    </row>
    <row r="11324" spans="1:4" x14ac:dyDescent="0.35">
      <c r="A11324" s="165" t="s">
        <v>227</v>
      </c>
      <c r="B11324" s="165" t="s">
        <v>228</v>
      </c>
      <c r="C11324" s="166">
        <v>45684</v>
      </c>
      <c r="D11324">
        <v>0</v>
      </c>
    </row>
    <row r="11325" spans="1:4" x14ac:dyDescent="0.35">
      <c r="A11325" s="165" t="s">
        <v>227</v>
      </c>
      <c r="B11325" s="165" t="s">
        <v>228</v>
      </c>
      <c r="C11325" s="166">
        <v>45715</v>
      </c>
      <c r="D11325">
        <v>0</v>
      </c>
    </row>
    <row r="11326" spans="1:4" x14ac:dyDescent="0.35">
      <c r="A11326" s="165" t="s">
        <v>227</v>
      </c>
      <c r="B11326" s="165" t="s">
        <v>228</v>
      </c>
      <c r="C11326" s="166">
        <v>45743</v>
      </c>
      <c r="D11326">
        <v>426.86680406650117</v>
      </c>
    </row>
    <row r="11327" spans="1:4" x14ac:dyDescent="0.35">
      <c r="A11327" s="165" t="s">
        <v>227</v>
      </c>
      <c r="B11327" s="165" t="s">
        <v>228</v>
      </c>
      <c r="C11327" s="166">
        <v>45774</v>
      </c>
      <c r="D11327">
        <v>0</v>
      </c>
    </row>
    <row r="11328" spans="1:4" x14ac:dyDescent="0.35">
      <c r="A11328" s="165" t="s">
        <v>227</v>
      </c>
      <c r="B11328" s="165" t="s">
        <v>228</v>
      </c>
      <c r="C11328" s="166">
        <v>45804</v>
      </c>
      <c r="D11328">
        <v>0</v>
      </c>
    </row>
    <row r="11329" spans="1:4" x14ac:dyDescent="0.35">
      <c r="A11329" s="165" t="s">
        <v>227</v>
      </c>
      <c r="B11329" s="165" t="s">
        <v>228</v>
      </c>
      <c r="C11329" s="166">
        <v>45835</v>
      </c>
      <c r="D11329">
        <v>383.94873758877083</v>
      </c>
    </row>
    <row r="11330" spans="1:4" x14ac:dyDescent="0.35">
      <c r="A11330" s="165" t="s">
        <v>227</v>
      </c>
      <c r="B11330" s="165" t="s">
        <v>228</v>
      </c>
      <c r="C11330" s="166">
        <v>45865</v>
      </c>
      <c r="D11330">
        <v>0</v>
      </c>
    </row>
    <row r="11331" spans="1:4" x14ac:dyDescent="0.35">
      <c r="A11331" s="165" t="s">
        <v>227</v>
      </c>
      <c r="B11331" s="165" t="s">
        <v>228</v>
      </c>
      <c r="C11331" s="166">
        <v>45896</v>
      </c>
      <c r="D11331">
        <v>0</v>
      </c>
    </row>
    <row r="11332" spans="1:4" x14ac:dyDescent="0.35">
      <c r="A11332" s="165" t="s">
        <v>227</v>
      </c>
      <c r="B11332" s="165" t="s">
        <v>228</v>
      </c>
      <c r="C11332" s="166">
        <v>45927</v>
      </c>
      <c r="D11332">
        <v>423.00967826143165</v>
      </c>
    </row>
    <row r="11333" spans="1:4" x14ac:dyDescent="0.35">
      <c r="A11333" s="165" t="s">
        <v>227</v>
      </c>
      <c r="B11333" s="165" t="s">
        <v>228</v>
      </c>
      <c r="C11333" s="166">
        <v>45957</v>
      </c>
      <c r="D11333">
        <v>0</v>
      </c>
    </row>
    <row r="11334" spans="1:4" x14ac:dyDescent="0.35">
      <c r="A11334" s="165" t="s">
        <v>227</v>
      </c>
      <c r="B11334" s="165" t="s">
        <v>228</v>
      </c>
      <c r="C11334" s="166">
        <v>45988</v>
      </c>
      <c r="D11334">
        <v>0</v>
      </c>
    </row>
    <row r="11335" spans="1:4" x14ac:dyDescent="0.35">
      <c r="A11335" s="165" t="s">
        <v>227</v>
      </c>
      <c r="B11335" s="165" t="s">
        <v>228</v>
      </c>
      <c r="C11335" s="166">
        <v>46018</v>
      </c>
      <c r="D11335">
        <v>380.74507060909298</v>
      </c>
    </row>
    <row r="11336" spans="1:4" x14ac:dyDescent="0.35">
      <c r="A11336" s="165" t="s">
        <v>229</v>
      </c>
      <c r="B11336" s="165" t="s">
        <v>230</v>
      </c>
      <c r="C11336" s="166">
        <v>45861</v>
      </c>
      <c r="D11336">
        <v>0</v>
      </c>
    </row>
    <row r="11337" spans="1:4" x14ac:dyDescent="0.35">
      <c r="A11337" s="165" t="s">
        <v>229</v>
      </c>
      <c r="B11337" s="165" t="s">
        <v>230</v>
      </c>
      <c r="C11337" s="166">
        <v>45892</v>
      </c>
      <c r="D11337">
        <v>0</v>
      </c>
    </row>
    <row r="11338" spans="1:4" x14ac:dyDescent="0.35">
      <c r="A11338" s="165" t="s">
        <v>229</v>
      </c>
      <c r="B11338" s="165" t="s">
        <v>230</v>
      </c>
      <c r="C11338" s="166">
        <v>45923</v>
      </c>
      <c r="D11338">
        <v>0</v>
      </c>
    </row>
    <row r="11339" spans="1:4" x14ac:dyDescent="0.35">
      <c r="A11339" s="165" t="s">
        <v>229</v>
      </c>
      <c r="B11339" s="165" t="s">
        <v>230</v>
      </c>
      <c r="C11339" s="166">
        <v>45953</v>
      </c>
      <c r="D11339">
        <v>0</v>
      </c>
    </row>
    <row r="11340" spans="1:4" x14ac:dyDescent="0.35">
      <c r="A11340" s="165" t="s">
        <v>229</v>
      </c>
      <c r="B11340" s="165" t="s">
        <v>230</v>
      </c>
      <c r="C11340" s="166">
        <v>45984</v>
      </c>
      <c r="D11340">
        <v>0</v>
      </c>
    </row>
    <row r="11341" spans="1:4" x14ac:dyDescent="0.35">
      <c r="A11341" s="165" t="s">
        <v>229</v>
      </c>
      <c r="B11341" s="165" t="s">
        <v>230</v>
      </c>
      <c r="C11341" s="166">
        <v>46014</v>
      </c>
      <c r="D11341">
        <v>0</v>
      </c>
    </row>
    <row r="11342" spans="1:4" x14ac:dyDescent="0.35">
      <c r="A11342" s="165" t="s">
        <v>229</v>
      </c>
      <c r="B11342" s="165" t="s">
        <v>230</v>
      </c>
      <c r="C11342" s="166">
        <v>45681</v>
      </c>
      <c r="D11342">
        <v>0</v>
      </c>
    </row>
    <row r="11343" spans="1:4" x14ac:dyDescent="0.35">
      <c r="A11343" s="165" t="s">
        <v>229</v>
      </c>
      <c r="B11343" s="165" t="s">
        <v>230</v>
      </c>
      <c r="C11343" s="166">
        <v>45712</v>
      </c>
      <c r="D11343">
        <v>0</v>
      </c>
    </row>
    <row r="11344" spans="1:4" x14ac:dyDescent="0.35">
      <c r="A11344" s="165" t="s">
        <v>229</v>
      </c>
      <c r="B11344" s="165" t="s">
        <v>230</v>
      </c>
      <c r="C11344" s="166">
        <v>45740</v>
      </c>
      <c r="D11344">
        <v>0</v>
      </c>
    </row>
    <row r="11345" spans="1:4" x14ac:dyDescent="0.35">
      <c r="A11345" s="165" t="s">
        <v>229</v>
      </c>
      <c r="B11345" s="165" t="s">
        <v>230</v>
      </c>
      <c r="C11345" s="166">
        <v>45771</v>
      </c>
      <c r="D11345">
        <v>0</v>
      </c>
    </row>
    <row r="11346" spans="1:4" x14ac:dyDescent="0.35">
      <c r="A11346" s="165" t="s">
        <v>229</v>
      </c>
      <c r="B11346" s="165" t="s">
        <v>230</v>
      </c>
      <c r="C11346" s="166">
        <v>45801</v>
      </c>
      <c r="D11346">
        <v>0</v>
      </c>
    </row>
    <row r="11347" spans="1:4" x14ac:dyDescent="0.35">
      <c r="A11347" s="165" t="s">
        <v>229</v>
      </c>
      <c r="B11347" s="165" t="s">
        <v>230</v>
      </c>
      <c r="C11347" s="166">
        <v>45832</v>
      </c>
      <c r="D11347">
        <v>0</v>
      </c>
    </row>
    <row r="11348" spans="1:4" x14ac:dyDescent="0.35">
      <c r="A11348" s="165" t="s">
        <v>229</v>
      </c>
      <c r="B11348" s="165" t="s">
        <v>230</v>
      </c>
      <c r="C11348" s="166">
        <v>45862</v>
      </c>
      <c r="D11348">
        <v>0</v>
      </c>
    </row>
    <row r="11349" spans="1:4" x14ac:dyDescent="0.35">
      <c r="A11349" s="165" t="s">
        <v>229</v>
      </c>
      <c r="B11349" s="165" t="s">
        <v>230</v>
      </c>
      <c r="C11349" s="166">
        <v>45893</v>
      </c>
      <c r="D11349">
        <v>0</v>
      </c>
    </row>
    <row r="11350" spans="1:4" x14ac:dyDescent="0.35">
      <c r="A11350" s="165" t="s">
        <v>229</v>
      </c>
      <c r="B11350" s="165" t="s">
        <v>230</v>
      </c>
      <c r="C11350" s="166">
        <v>45924</v>
      </c>
      <c r="D11350">
        <v>0</v>
      </c>
    </row>
    <row r="11351" spans="1:4" x14ac:dyDescent="0.35">
      <c r="A11351" s="165" t="s">
        <v>229</v>
      </c>
      <c r="B11351" s="165" t="s">
        <v>230</v>
      </c>
      <c r="C11351" s="166">
        <v>45954</v>
      </c>
      <c r="D11351">
        <v>0</v>
      </c>
    </row>
    <row r="11352" spans="1:4" x14ac:dyDescent="0.35">
      <c r="A11352" s="165" t="s">
        <v>229</v>
      </c>
      <c r="B11352" s="165" t="s">
        <v>230</v>
      </c>
      <c r="C11352" s="166">
        <v>45985</v>
      </c>
      <c r="D11352">
        <v>0</v>
      </c>
    </row>
    <row r="11353" spans="1:4" x14ac:dyDescent="0.35">
      <c r="A11353" s="165" t="s">
        <v>229</v>
      </c>
      <c r="B11353" s="165" t="s">
        <v>230</v>
      </c>
      <c r="C11353" s="166">
        <v>46015</v>
      </c>
      <c r="D11353">
        <v>0</v>
      </c>
    </row>
    <row r="11354" spans="1:4" x14ac:dyDescent="0.35">
      <c r="A11354" s="165" t="s">
        <v>229</v>
      </c>
      <c r="B11354" s="165" t="s">
        <v>230</v>
      </c>
      <c r="C11354" s="166">
        <v>45682</v>
      </c>
      <c r="D11354">
        <v>0</v>
      </c>
    </row>
    <row r="11355" spans="1:4" x14ac:dyDescent="0.35">
      <c r="A11355" s="165" t="s">
        <v>229</v>
      </c>
      <c r="B11355" s="165" t="s">
        <v>230</v>
      </c>
      <c r="C11355" s="166">
        <v>45713</v>
      </c>
      <c r="D11355">
        <v>0</v>
      </c>
    </row>
    <row r="11356" spans="1:4" x14ac:dyDescent="0.35">
      <c r="A11356" s="165" t="s">
        <v>229</v>
      </c>
      <c r="B11356" s="165" t="s">
        <v>230</v>
      </c>
      <c r="C11356" s="166">
        <v>45741</v>
      </c>
      <c r="D11356">
        <v>0</v>
      </c>
    </row>
    <row r="11357" spans="1:4" x14ac:dyDescent="0.35">
      <c r="A11357" s="165" t="s">
        <v>229</v>
      </c>
      <c r="B11357" s="165" t="s">
        <v>230</v>
      </c>
      <c r="C11357" s="166">
        <v>45772</v>
      </c>
      <c r="D11357">
        <v>0</v>
      </c>
    </row>
    <row r="11358" spans="1:4" x14ac:dyDescent="0.35">
      <c r="A11358" s="165" t="s">
        <v>229</v>
      </c>
      <c r="B11358" s="165" t="s">
        <v>230</v>
      </c>
      <c r="C11358" s="166">
        <v>45802</v>
      </c>
      <c r="D11358">
        <v>0</v>
      </c>
    </row>
    <row r="11359" spans="1:4" x14ac:dyDescent="0.35">
      <c r="A11359" s="165" t="s">
        <v>229</v>
      </c>
      <c r="B11359" s="165" t="s">
        <v>230</v>
      </c>
      <c r="C11359" s="166">
        <v>45833</v>
      </c>
      <c r="D11359">
        <v>0</v>
      </c>
    </row>
    <row r="11360" spans="1:4" x14ac:dyDescent="0.35">
      <c r="A11360" s="165" t="s">
        <v>229</v>
      </c>
      <c r="B11360" s="165" t="s">
        <v>230</v>
      </c>
      <c r="C11360" s="166">
        <v>45863</v>
      </c>
      <c r="D11360">
        <v>0</v>
      </c>
    </row>
    <row r="11361" spans="1:4" x14ac:dyDescent="0.35">
      <c r="A11361" s="165" t="s">
        <v>229</v>
      </c>
      <c r="B11361" s="165" t="s">
        <v>230</v>
      </c>
      <c r="C11361" s="166">
        <v>45894</v>
      </c>
      <c r="D11361">
        <v>0</v>
      </c>
    </row>
    <row r="11362" spans="1:4" x14ac:dyDescent="0.35">
      <c r="A11362" s="165" t="s">
        <v>229</v>
      </c>
      <c r="B11362" s="165" t="s">
        <v>230</v>
      </c>
      <c r="C11362" s="166">
        <v>45925</v>
      </c>
      <c r="D11362">
        <v>0</v>
      </c>
    </row>
    <row r="11363" spans="1:4" x14ac:dyDescent="0.35">
      <c r="A11363" s="165" t="s">
        <v>229</v>
      </c>
      <c r="B11363" s="165" t="s">
        <v>230</v>
      </c>
      <c r="C11363" s="166">
        <v>45955</v>
      </c>
      <c r="D11363">
        <v>0</v>
      </c>
    </row>
    <row r="11364" spans="1:4" x14ac:dyDescent="0.35">
      <c r="A11364" s="165" t="s">
        <v>229</v>
      </c>
      <c r="B11364" s="165" t="s">
        <v>230</v>
      </c>
      <c r="C11364" s="166">
        <v>45986</v>
      </c>
      <c r="D11364">
        <v>0</v>
      </c>
    </row>
    <row r="11365" spans="1:4" x14ac:dyDescent="0.35">
      <c r="A11365" s="165" t="s">
        <v>229</v>
      </c>
      <c r="B11365" s="165" t="s">
        <v>230</v>
      </c>
      <c r="C11365" s="166">
        <v>46016</v>
      </c>
      <c r="D11365">
        <v>0</v>
      </c>
    </row>
    <row r="11366" spans="1:4" x14ac:dyDescent="0.35">
      <c r="A11366" s="165" t="s">
        <v>229</v>
      </c>
      <c r="B11366" s="165" t="s">
        <v>230</v>
      </c>
      <c r="C11366" s="166">
        <v>45683</v>
      </c>
      <c r="D11366">
        <v>0</v>
      </c>
    </row>
    <row r="11367" spans="1:4" x14ac:dyDescent="0.35">
      <c r="A11367" s="165" t="s">
        <v>229</v>
      </c>
      <c r="B11367" s="165" t="s">
        <v>230</v>
      </c>
      <c r="C11367" s="166">
        <v>45714</v>
      </c>
      <c r="D11367">
        <v>0</v>
      </c>
    </row>
    <row r="11368" spans="1:4" x14ac:dyDescent="0.35">
      <c r="A11368" s="165" t="s">
        <v>229</v>
      </c>
      <c r="B11368" s="165" t="s">
        <v>230</v>
      </c>
      <c r="C11368" s="166">
        <v>45742</v>
      </c>
      <c r="D11368">
        <v>0</v>
      </c>
    </row>
    <row r="11369" spans="1:4" x14ac:dyDescent="0.35">
      <c r="A11369" s="165" t="s">
        <v>229</v>
      </c>
      <c r="B11369" s="165" t="s">
        <v>230</v>
      </c>
      <c r="C11369" s="166">
        <v>45773</v>
      </c>
      <c r="D11369">
        <v>0</v>
      </c>
    </row>
    <row r="11370" spans="1:4" x14ac:dyDescent="0.35">
      <c r="A11370" s="165" t="s">
        <v>229</v>
      </c>
      <c r="B11370" s="165" t="s">
        <v>230</v>
      </c>
      <c r="C11370" s="166">
        <v>45803</v>
      </c>
      <c r="D11370">
        <v>0</v>
      </c>
    </row>
    <row r="11371" spans="1:4" x14ac:dyDescent="0.35">
      <c r="A11371" s="165" t="s">
        <v>229</v>
      </c>
      <c r="B11371" s="165" t="s">
        <v>230</v>
      </c>
      <c r="C11371" s="166">
        <v>45834</v>
      </c>
      <c r="D11371">
        <v>0</v>
      </c>
    </row>
    <row r="11372" spans="1:4" x14ac:dyDescent="0.35">
      <c r="A11372" s="165" t="s">
        <v>229</v>
      </c>
      <c r="B11372" s="165" t="s">
        <v>230</v>
      </c>
      <c r="C11372" s="166">
        <v>45864</v>
      </c>
      <c r="D11372">
        <v>0</v>
      </c>
    </row>
    <row r="11373" spans="1:4" x14ac:dyDescent="0.35">
      <c r="A11373" s="165" t="s">
        <v>229</v>
      </c>
      <c r="B11373" s="165" t="s">
        <v>230</v>
      </c>
      <c r="C11373" s="166">
        <v>45895</v>
      </c>
      <c r="D11373">
        <v>0</v>
      </c>
    </row>
    <row r="11374" spans="1:4" x14ac:dyDescent="0.35">
      <c r="A11374" s="165" t="s">
        <v>229</v>
      </c>
      <c r="B11374" s="165" t="s">
        <v>230</v>
      </c>
      <c r="C11374" s="166">
        <v>45926</v>
      </c>
      <c r="D11374">
        <v>0</v>
      </c>
    </row>
    <row r="11375" spans="1:4" x14ac:dyDescent="0.35">
      <c r="A11375" s="165" t="s">
        <v>229</v>
      </c>
      <c r="B11375" s="165" t="s">
        <v>230</v>
      </c>
      <c r="C11375" s="166">
        <v>45956</v>
      </c>
      <c r="D11375">
        <v>0</v>
      </c>
    </row>
    <row r="11376" spans="1:4" x14ac:dyDescent="0.35">
      <c r="A11376" s="165" t="s">
        <v>229</v>
      </c>
      <c r="B11376" s="165" t="s">
        <v>230</v>
      </c>
      <c r="C11376" s="166">
        <v>45987</v>
      </c>
      <c r="D11376">
        <v>0</v>
      </c>
    </row>
    <row r="11377" spans="1:4" x14ac:dyDescent="0.35">
      <c r="A11377" s="165" t="s">
        <v>229</v>
      </c>
      <c r="B11377" s="165" t="s">
        <v>230</v>
      </c>
      <c r="C11377" s="166">
        <v>46017</v>
      </c>
      <c r="D11377">
        <v>0</v>
      </c>
    </row>
    <row r="11378" spans="1:4" x14ac:dyDescent="0.35">
      <c r="A11378" s="165" t="s">
        <v>229</v>
      </c>
      <c r="B11378" s="165" t="s">
        <v>230</v>
      </c>
      <c r="C11378" s="166">
        <v>45684</v>
      </c>
      <c r="D11378">
        <v>0</v>
      </c>
    </row>
    <row r="11379" spans="1:4" x14ac:dyDescent="0.35">
      <c r="A11379" s="165" t="s">
        <v>229</v>
      </c>
      <c r="B11379" s="165" t="s">
        <v>230</v>
      </c>
      <c r="C11379" s="166">
        <v>45715</v>
      </c>
      <c r="D11379">
        <v>0</v>
      </c>
    </row>
    <row r="11380" spans="1:4" x14ac:dyDescent="0.35">
      <c r="A11380" s="165" t="s">
        <v>229</v>
      </c>
      <c r="B11380" s="165" t="s">
        <v>230</v>
      </c>
      <c r="C11380" s="166">
        <v>45743</v>
      </c>
      <c r="D11380">
        <v>0</v>
      </c>
    </row>
    <row r="11381" spans="1:4" x14ac:dyDescent="0.35">
      <c r="A11381" s="165" t="s">
        <v>229</v>
      </c>
      <c r="B11381" s="165" t="s">
        <v>230</v>
      </c>
      <c r="C11381" s="166">
        <v>45774</v>
      </c>
      <c r="D11381">
        <v>0</v>
      </c>
    </row>
    <row r="11382" spans="1:4" x14ac:dyDescent="0.35">
      <c r="A11382" s="165" t="s">
        <v>229</v>
      </c>
      <c r="B11382" s="165" t="s">
        <v>230</v>
      </c>
      <c r="C11382" s="166">
        <v>45804</v>
      </c>
      <c r="D11382">
        <v>0</v>
      </c>
    </row>
    <row r="11383" spans="1:4" x14ac:dyDescent="0.35">
      <c r="A11383" s="165" t="s">
        <v>229</v>
      </c>
      <c r="B11383" s="165" t="s">
        <v>230</v>
      </c>
      <c r="C11383" s="166">
        <v>45835</v>
      </c>
      <c r="D11383">
        <v>0</v>
      </c>
    </row>
    <row r="11384" spans="1:4" x14ac:dyDescent="0.35">
      <c r="A11384" s="165" t="s">
        <v>229</v>
      </c>
      <c r="B11384" s="165" t="s">
        <v>230</v>
      </c>
      <c r="C11384" s="166">
        <v>45865</v>
      </c>
      <c r="D11384">
        <v>0</v>
      </c>
    </row>
    <row r="11385" spans="1:4" x14ac:dyDescent="0.35">
      <c r="A11385" s="165" t="s">
        <v>229</v>
      </c>
      <c r="B11385" s="165" t="s">
        <v>230</v>
      </c>
      <c r="C11385" s="166">
        <v>45896</v>
      </c>
      <c r="D11385">
        <v>0</v>
      </c>
    </row>
    <row r="11386" spans="1:4" x14ac:dyDescent="0.35">
      <c r="A11386" s="165" t="s">
        <v>229</v>
      </c>
      <c r="B11386" s="165" t="s">
        <v>230</v>
      </c>
      <c r="C11386" s="166">
        <v>45927</v>
      </c>
      <c r="D11386">
        <v>0</v>
      </c>
    </row>
    <row r="11387" spans="1:4" x14ac:dyDescent="0.35">
      <c r="A11387" s="165" t="s">
        <v>229</v>
      </c>
      <c r="B11387" s="165" t="s">
        <v>230</v>
      </c>
      <c r="C11387" s="166">
        <v>45957</v>
      </c>
      <c r="D11387">
        <v>0</v>
      </c>
    </row>
    <row r="11388" spans="1:4" x14ac:dyDescent="0.35">
      <c r="A11388" s="165" t="s">
        <v>229</v>
      </c>
      <c r="B11388" s="165" t="s">
        <v>230</v>
      </c>
      <c r="C11388" s="166">
        <v>45988</v>
      </c>
      <c r="D11388">
        <v>0</v>
      </c>
    </row>
    <row r="11389" spans="1:4" x14ac:dyDescent="0.35">
      <c r="A11389" s="165" t="s">
        <v>229</v>
      </c>
      <c r="B11389" s="165" t="s">
        <v>230</v>
      </c>
      <c r="C11389" s="166">
        <v>46018</v>
      </c>
      <c r="D11389">
        <v>0</v>
      </c>
    </row>
    <row r="11390" spans="1:4" x14ac:dyDescent="0.35">
      <c r="A11390" s="165" t="s">
        <v>231</v>
      </c>
      <c r="B11390" s="165" t="s">
        <v>224</v>
      </c>
      <c r="C11390" s="166">
        <v>45861</v>
      </c>
      <c r="D11390">
        <v>0</v>
      </c>
    </row>
    <row r="11391" spans="1:4" x14ac:dyDescent="0.35">
      <c r="A11391" s="165" t="s">
        <v>231</v>
      </c>
      <c r="B11391" s="165" t="s">
        <v>224</v>
      </c>
      <c r="C11391" s="166">
        <v>45892</v>
      </c>
      <c r="D11391">
        <v>0</v>
      </c>
    </row>
    <row r="11392" spans="1:4" x14ac:dyDescent="0.35">
      <c r="A11392" s="165" t="s">
        <v>231</v>
      </c>
      <c r="B11392" s="165" t="s">
        <v>224</v>
      </c>
      <c r="C11392" s="166">
        <v>45923</v>
      </c>
      <c r="D11392">
        <v>0</v>
      </c>
    </row>
    <row r="11393" spans="1:4" x14ac:dyDescent="0.35">
      <c r="A11393" s="165" t="s">
        <v>231</v>
      </c>
      <c r="B11393" s="165" t="s">
        <v>224</v>
      </c>
      <c r="C11393" s="166">
        <v>45953</v>
      </c>
      <c r="D11393">
        <v>0</v>
      </c>
    </row>
    <row r="11394" spans="1:4" x14ac:dyDescent="0.35">
      <c r="A11394" s="165" t="s">
        <v>231</v>
      </c>
      <c r="B11394" s="165" t="s">
        <v>224</v>
      </c>
      <c r="C11394" s="166">
        <v>45984</v>
      </c>
      <c r="D11394">
        <v>0</v>
      </c>
    </row>
    <row r="11395" spans="1:4" x14ac:dyDescent="0.35">
      <c r="A11395" s="165" t="s">
        <v>231</v>
      </c>
      <c r="B11395" s="165" t="s">
        <v>224</v>
      </c>
      <c r="C11395" s="166">
        <v>46014</v>
      </c>
      <c r="D11395">
        <v>0</v>
      </c>
    </row>
    <row r="11396" spans="1:4" x14ac:dyDescent="0.35">
      <c r="A11396" s="165" t="s">
        <v>231</v>
      </c>
      <c r="B11396" s="165" t="s">
        <v>224</v>
      </c>
      <c r="C11396" s="166">
        <v>45681</v>
      </c>
      <c r="D11396">
        <v>0</v>
      </c>
    </row>
    <row r="11397" spans="1:4" x14ac:dyDescent="0.35">
      <c r="A11397" s="165" t="s">
        <v>231</v>
      </c>
      <c r="B11397" s="165" t="s">
        <v>224</v>
      </c>
      <c r="C11397" s="166">
        <v>45712</v>
      </c>
      <c r="D11397">
        <v>0</v>
      </c>
    </row>
    <row r="11398" spans="1:4" x14ac:dyDescent="0.35">
      <c r="A11398" s="165" t="s">
        <v>231</v>
      </c>
      <c r="B11398" s="165" t="s">
        <v>224</v>
      </c>
      <c r="C11398" s="166">
        <v>45740</v>
      </c>
      <c r="D11398">
        <v>0</v>
      </c>
    </row>
    <row r="11399" spans="1:4" x14ac:dyDescent="0.35">
      <c r="A11399" s="165" t="s">
        <v>231</v>
      </c>
      <c r="B11399" s="165" t="s">
        <v>224</v>
      </c>
      <c r="C11399" s="166">
        <v>45771</v>
      </c>
      <c r="D11399">
        <v>0</v>
      </c>
    </row>
    <row r="11400" spans="1:4" x14ac:dyDescent="0.35">
      <c r="A11400" s="165" t="s">
        <v>231</v>
      </c>
      <c r="B11400" s="165" t="s">
        <v>224</v>
      </c>
      <c r="C11400" s="166">
        <v>45801</v>
      </c>
      <c r="D11400">
        <v>0</v>
      </c>
    </row>
    <row r="11401" spans="1:4" x14ac:dyDescent="0.35">
      <c r="A11401" s="165" t="s">
        <v>231</v>
      </c>
      <c r="B11401" s="165" t="s">
        <v>224</v>
      </c>
      <c r="C11401" s="166">
        <v>45832</v>
      </c>
      <c r="D11401">
        <v>0</v>
      </c>
    </row>
    <row r="11402" spans="1:4" x14ac:dyDescent="0.35">
      <c r="A11402" s="165" t="s">
        <v>231</v>
      </c>
      <c r="B11402" s="165" t="s">
        <v>224</v>
      </c>
      <c r="C11402" s="166">
        <v>45862</v>
      </c>
      <c r="D11402">
        <v>0</v>
      </c>
    </row>
    <row r="11403" spans="1:4" x14ac:dyDescent="0.35">
      <c r="A11403" s="165" t="s">
        <v>231</v>
      </c>
      <c r="B11403" s="165" t="s">
        <v>224</v>
      </c>
      <c r="C11403" s="166">
        <v>45893</v>
      </c>
      <c r="D11403">
        <v>0</v>
      </c>
    </row>
    <row r="11404" spans="1:4" x14ac:dyDescent="0.35">
      <c r="A11404" s="165" t="s">
        <v>231</v>
      </c>
      <c r="B11404" s="165" t="s">
        <v>224</v>
      </c>
      <c r="C11404" s="166">
        <v>45924</v>
      </c>
      <c r="D11404">
        <v>0</v>
      </c>
    </row>
    <row r="11405" spans="1:4" x14ac:dyDescent="0.35">
      <c r="A11405" s="165" t="s">
        <v>231</v>
      </c>
      <c r="B11405" s="165" t="s">
        <v>224</v>
      </c>
      <c r="C11405" s="166">
        <v>45954</v>
      </c>
      <c r="D11405">
        <v>0</v>
      </c>
    </row>
    <row r="11406" spans="1:4" x14ac:dyDescent="0.35">
      <c r="A11406" s="165" t="s">
        <v>231</v>
      </c>
      <c r="B11406" s="165" t="s">
        <v>224</v>
      </c>
      <c r="C11406" s="166">
        <v>45985</v>
      </c>
      <c r="D11406">
        <v>0</v>
      </c>
    </row>
    <row r="11407" spans="1:4" x14ac:dyDescent="0.35">
      <c r="A11407" s="165" t="s">
        <v>231</v>
      </c>
      <c r="B11407" s="165" t="s">
        <v>224</v>
      </c>
      <c r="C11407" s="166">
        <v>46015</v>
      </c>
      <c r="D11407">
        <v>0</v>
      </c>
    </row>
    <row r="11408" spans="1:4" x14ac:dyDescent="0.35">
      <c r="A11408" s="165" t="s">
        <v>231</v>
      </c>
      <c r="B11408" s="165" t="s">
        <v>224</v>
      </c>
      <c r="C11408" s="166">
        <v>45682</v>
      </c>
      <c r="D11408">
        <v>0</v>
      </c>
    </row>
    <row r="11409" spans="1:4" x14ac:dyDescent="0.35">
      <c r="A11409" s="165" t="s">
        <v>231</v>
      </c>
      <c r="B11409" s="165" t="s">
        <v>224</v>
      </c>
      <c r="C11409" s="166">
        <v>45713</v>
      </c>
      <c r="D11409">
        <v>0</v>
      </c>
    </row>
    <row r="11410" spans="1:4" x14ac:dyDescent="0.35">
      <c r="A11410" s="165" t="s">
        <v>231</v>
      </c>
      <c r="B11410" s="165" t="s">
        <v>224</v>
      </c>
      <c r="C11410" s="166">
        <v>45741</v>
      </c>
      <c r="D11410">
        <v>0</v>
      </c>
    </row>
    <row r="11411" spans="1:4" x14ac:dyDescent="0.35">
      <c r="A11411" s="165" t="s">
        <v>231</v>
      </c>
      <c r="B11411" s="165" t="s">
        <v>224</v>
      </c>
      <c r="C11411" s="166">
        <v>45772</v>
      </c>
      <c r="D11411">
        <v>0</v>
      </c>
    </row>
    <row r="11412" spans="1:4" x14ac:dyDescent="0.35">
      <c r="A11412" s="165" t="s">
        <v>231</v>
      </c>
      <c r="B11412" s="165" t="s">
        <v>224</v>
      </c>
      <c r="C11412" s="166">
        <v>45802</v>
      </c>
      <c r="D11412">
        <v>0</v>
      </c>
    </row>
    <row r="11413" spans="1:4" x14ac:dyDescent="0.35">
      <c r="A11413" s="165" t="s">
        <v>231</v>
      </c>
      <c r="B11413" s="165" t="s">
        <v>224</v>
      </c>
      <c r="C11413" s="166">
        <v>45833</v>
      </c>
      <c r="D11413">
        <v>0</v>
      </c>
    </row>
    <row r="11414" spans="1:4" x14ac:dyDescent="0.35">
      <c r="A11414" s="165" t="s">
        <v>231</v>
      </c>
      <c r="B11414" s="165" t="s">
        <v>224</v>
      </c>
      <c r="C11414" s="166">
        <v>45863</v>
      </c>
      <c r="D11414">
        <v>0</v>
      </c>
    </row>
    <row r="11415" spans="1:4" x14ac:dyDescent="0.35">
      <c r="A11415" s="165" t="s">
        <v>231</v>
      </c>
      <c r="B11415" s="165" t="s">
        <v>224</v>
      </c>
      <c r="C11415" s="166">
        <v>45894</v>
      </c>
      <c r="D11415">
        <v>0</v>
      </c>
    </row>
    <row r="11416" spans="1:4" x14ac:dyDescent="0.35">
      <c r="A11416" s="165" t="s">
        <v>231</v>
      </c>
      <c r="B11416" s="165" t="s">
        <v>224</v>
      </c>
      <c r="C11416" s="166">
        <v>45925</v>
      </c>
      <c r="D11416">
        <v>0</v>
      </c>
    </row>
    <row r="11417" spans="1:4" x14ac:dyDescent="0.35">
      <c r="A11417" s="165" t="s">
        <v>231</v>
      </c>
      <c r="B11417" s="165" t="s">
        <v>224</v>
      </c>
      <c r="C11417" s="166">
        <v>45955</v>
      </c>
      <c r="D11417">
        <v>0</v>
      </c>
    </row>
    <row r="11418" spans="1:4" x14ac:dyDescent="0.35">
      <c r="A11418" s="165" t="s">
        <v>231</v>
      </c>
      <c r="B11418" s="165" t="s">
        <v>224</v>
      </c>
      <c r="C11418" s="166">
        <v>45986</v>
      </c>
      <c r="D11418">
        <v>0</v>
      </c>
    </row>
    <row r="11419" spans="1:4" x14ac:dyDescent="0.35">
      <c r="A11419" s="165" t="s">
        <v>231</v>
      </c>
      <c r="B11419" s="165" t="s">
        <v>224</v>
      </c>
      <c r="C11419" s="166">
        <v>46016</v>
      </c>
      <c r="D11419">
        <v>0</v>
      </c>
    </row>
    <row r="11420" spans="1:4" x14ac:dyDescent="0.35">
      <c r="A11420" s="165" t="s">
        <v>231</v>
      </c>
      <c r="B11420" s="165" t="s">
        <v>224</v>
      </c>
      <c r="C11420" s="166">
        <v>45683</v>
      </c>
      <c r="D11420">
        <v>0</v>
      </c>
    </row>
    <row r="11421" spans="1:4" x14ac:dyDescent="0.35">
      <c r="A11421" s="165" t="s">
        <v>231</v>
      </c>
      <c r="B11421" s="165" t="s">
        <v>224</v>
      </c>
      <c r="C11421" s="166">
        <v>45714</v>
      </c>
      <c r="D11421">
        <v>0</v>
      </c>
    </row>
    <row r="11422" spans="1:4" x14ac:dyDescent="0.35">
      <c r="A11422" s="165" t="s">
        <v>231</v>
      </c>
      <c r="B11422" s="165" t="s">
        <v>224</v>
      </c>
      <c r="C11422" s="166">
        <v>45742</v>
      </c>
      <c r="D11422">
        <v>0</v>
      </c>
    </row>
    <row r="11423" spans="1:4" x14ac:dyDescent="0.35">
      <c r="A11423" s="165" t="s">
        <v>231</v>
      </c>
      <c r="B11423" s="165" t="s">
        <v>224</v>
      </c>
      <c r="C11423" s="166">
        <v>45773</v>
      </c>
      <c r="D11423">
        <v>0</v>
      </c>
    </row>
    <row r="11424" spans="1:4" x14ac:dyDescent="0.35">
      <c r="A11424" s="165" t="s">
        <v>231</v>
      </c>
      <c r="B11424" s="165" t="s">
        <v>224</v>
      </c>
      <c r="C11424" s="166">
        <v>45803</v>
      </c>
      <c r="D11424">
        <v>0</v>
      </c>
    </row>
    <row r="11425" spans="1:4" x14ac:dyDescent="0.35">
      <c r="A11425" s="165" t="s">
        <v>231</v>
      </c>
      <c r="B11425" s="165" t="s">
        <v>224</v>
      </c>
      <c r="C11425" s="166">
        <v>45834</v>
      </c>
      <c r="D11425">
        <v>0</v>
      </c>
    </row>
    <row r="11426" spans="1:4" x14ac:dyDescent="0.35">
      <c r="A11426" s="165" t="s">
        <v>231</v>
      </c>
      <c r="B11426" s="165" t="s">
        <v>224</v>
      </c>
      <c r="C11426" s="166">
        <v>45864</v>
      </c>
      <c r="D11426">
        <v>0</v>
      </c>
    </row>
    <row r="11427" spans="1:4" x14ac:dyDescent="0.35">
      <c r="A11427" s="165" t="s">
        <v>231</v>
      </c>
      <c r="B11427" s="165" t="s">
        <v>224</v>
      </c>
      <c r="C11427" s="166">
        <v>45895</v>
      </c>
      <c r="D11427">
        <v>0</v>
      </c>
    </row>
    <row r="11428" spans="1:4" x14ac:dyDescent="0.35">
      <c r="A11428" s="165" t="s">
        <v>231</v>
      </c>
      <c r="B11428" s="165" t="s">
        <v>224</v>
      </c>
      <c r="C11428" s="166">
        <v>45926</v>
      </c>
      <c r="D11428">
        <v>0</v>
      </c>
    </row>
    <row r="11429" spans="1:4" x14ac:dyDescent="0.35">
      <c r="A11429" s="165" t="s">
        <v>231</v>
      </c>
      <c r="B11429" s="165" t="s">
        <v>224</v>
      </c>
      <c r="C11429" s="166">
        <v>45956</v>
      </c>
      <c r="D11429">
        <v>0</v>
      </c>
    </row>
    <row r="11430" spans="1:4" x14ac:dyDescent="0.35">
      <c r="A11430" s="165" t="s">
        <v>231</v>
      </c>
      <c r="B11430" s="165" t="s">
        <v>224</v>
      </c>
      <c r="C11430" s="166">
        <v>45987</v>
      </c>
      <c r="D11430">
        <v>0</v>
      </c>
    </row>
    <row r="11431" spans="1:4" x14ac:dyDescent="0.35">
      <c r="A11431" s="165" t="s">
        <v>231</v>
      </c>
      <c r="B11431" s="165" t="s">
        <v>224</v>
      </c>
      <c r="C11431" s="166">
        <v>46017</v>
      </c>
      <c r="D11431">
        <v>0</v>
      </c>
    </row>
    <row r="11432" spans="1:4" x14ac:dyDescent="0.35">
      <c r="A11432" s="165" t="s">
        <v>231</v>
      </c>
      <c r="B11432" s="165" t="s">
        <v>224</v>
      </c>
      <c r="C11432" s="166">
        <v>45684</v>
      </c>
      <c r="D11432">
        <v>0</v>
      </c>
    </row>
    <row r="11433" spans="1:4" x14ac:dyDescent="0.35">
      <c r="A11433" s="165" t="s">
        <v>231</v>
      </c>
      <c r="B11433" s="165" t="s">
        <v>224</v>
      </c>
      <c r="C11433" s="166">
        <v>45715</v>
      </c>
      <c r="D11433">
        <v>0</v>
      </c>
    </row>
    <row r="11434" spans="1:4" x14ac:dyDescent="0.35">
      <c r="A11434" s="165" t="s">
        <v>231</v>
      </c>
      <c r="B11434" s="165" t="s">
        <v>224</v>
      </c>
      <c r="C11434" s="166">
        <v>45743</v>
      </c>
      <c r="D11434">
        <v>0</v>
      </c>
    </row>
    <row r="11435" spans="1:4" x14ac:dyDescent="0.35">
      <c r="A11435" s="165" t="s">
        <v>231</v>
      </c>
      <c r="B11435" s="165" t="s">
        <v>224</v>
      </c>
      <c r="C11435" s="166">
        <v>45774</v>
      </c>
      <c r="D11435">
        <v>0</v>
      </c>
    </row>
    <row r="11436" spans="1:4" x14ac:dyDescent="0.35">
      <c r="A11436" s="165" t="s">
        <v>231</v>
      </c>
      <c r="B11436" s="165" t="s">
        <v>224</v>
      </c>
      <c r="C11436" s="166">
        <v>45804</v>
      </c>
      <c r="D11436">
        <v>0</v>
      </c>
    </row>
    <row r="11437" spans="1:4" x14ac:dyDescent="0.35">
      <c r="A11437" s="165" t="s">
        <v>231</v>
      </c>
      <c r="B11437" s="165" t="s">
        <v>224</v>
      </c>
      <c r="C11437" s="166">
        <v>45835</v>
      </c>
      <c r="D11437">
        <v>0</v>
      </c>
    </row>
    <row r="11438" spans="1:4" x14ac:dyDescent="0.35">
      <c r="A11438" s="165" t="s">
        <v>231</v>
      </c>
      <c r="B11438" s="165" t="s">
        <v>224</v>
      </c>
      <c r="C11438" s="166">
        <v>45865</v>
      </c>
      <c r="D11438">
        <v>0</v>
      </c>
    </row>
    <row r="11439" spans="1:4" x14ac:dyDescent="0.35">
      <c r="A11439" s="165" t="s">
        <v>231</v>
      </c>
      <c r="B11439" s="165" t="s">
        <v>224</v>
      </c>
      <c r="C11439" s="166">
        <v>45896</v>
      </c>
      <c r="D11439">
        <v>0</v>
      </c>
    </row>
    <row r="11440" spans="1:4" x14ac:dyDescent="0.35">
      <c r="A11440" s="165" t="s">
        <v>231</v>
      </c>
      <c r="B11440" s="165" t="s">
        <v>224</v>
      </c>
      <c r="C11440" s="166">
        <v>45927</v>
      </c>
      <c r="D11440">
        <v>0</v>
      </c>
    </row>
    <row r="11441" spans="1:4" x14ac:dyDescent="0.35">
      <c r="A11441" s="165" t="s">
        <v>231</v>
      </c>
      <c r="B11441" s="165" t="s">
        <v>224</v>
      </c>
      <c r="C11441" s="166">
        <v>45957</v>
      </c>
      <c r="D11441">
        <v>0</v>
      </c>
    </row>
    <row r="11442" spans="1:4" x14ac:dyDescent="0.35">
      <c r="A11442" s="165" t="s">
        <v>231</v>
      </c>
      <c r="B11442" s="165" t="s">
        <v>224</v>
      </c>
      <c r="C11442" s="166">
        <v>45988</v>
      </c>
      <c r="D11442">
        <v>0</v>
      </c>
    </row>
    <row r="11443" spans="1:4" x14ac:dyDescent="0.35">
      <c r="A11443" s="165" t="s">
        <v>231</v>
      </c>
      <c r="B11443" s="165" t="s">
        <v>224</v>
      </c>
      <c r="C11443" s="166">
        <v>46018</v>
      </c>
      <c r="D11443">
        <v>0</v>
      </c>
    </row>
    <row r="11444" spans="1:4" x14ac:dyDescent="0.35">
      <c r="A11444" s="165" t="s">
        <v>232</v>
      </c>
      <c r="B11444" s="165" t="s">
        <v>233</v>
      </c>
      <c r="C11444" s="166">
        <v>45861</v>
      </c>
      <c r="D11444">
        <v>0</v>
      </c>
    </row>
    <row r="11445" spans="1:4" x14ac:dyDescent="0.35">
      <c r="A11445" s="165" t="s">
        <v>232</v>
      </c>
      <c r="B11445" s="165" t="s">
        <v>233</v>
      </c>
      <c r="C11445" s="166">
        <v>45892</v>
      </c>
      <c r="D11445">
        <v>0</v>
      </c>
    </row>
    <row r="11446" spans="1:4" x14ac:dyDescent="0.35">
      <c r="A11446" s="165" t="s">
        <v>232</v>
      </c>
      <c r="B11446" s="165" t="s">
        <v>233</v>
      </c>
      <c r="C11446" s="166">
        <v>45923</v>
      </c>
      <c r="D11446">
        <v>0</v>
      </c>
    </row>
    <row r="11447" spans="1:4" x14ac:dyDescent="0.35">
      <c r="A11447" s="165" t="s">
        <v>232</v>
      </c>
      <c r="B11447" s="165" t="s">
        <v>233</v>
      </c>
      <c r="C11447" s="166">
        <v>45953</v>
      </c>
      <c r="D11447">
        <v>0</v>
      </c>
    </row>
    <row r="11448" spans="1:4" x14ac:dyDescent="0.35">
      <c r="A11448" s="165" t="s">
        <v>232</v>
      </c>
      <c r="B11448" s="165" t="s">
        <v>233</v>
      </c>
      <c r="C11448" s="166">
        <v>45984</v>
      </c>
      <c r="D11448">
        <v>0</v>
      </c>
    </row>
    <row r="11449" spans="1:4" x14ac:dyDescent="0.35">
      <c r="A11449" s="165" t="s">
        <v>232</v>
      </c>
      <c r="B11449" s="165" t="s">
        <v>233</v>
      </c>
      <c r="C11449" s="166">
        <v>46014</v>
      </c>
      <c r="D11449">
        <v>0</v>
      </c>
    </row>
    <row r="11450" spans="1:4" x14ac:dyDescent="0.35">
      <c r="A11450" s="165" t="s">
        <v>232</v>
      </c>
      <c r="B11450" s="165" t="s">
        <v>233</v>
      </c>
      <c r="C11450" s="166">
        <v>45681</v>
      </c>
      <c r="D11450">
        <v>0</v>
      </c>
    </row>
    <row r="11451" spans="1:4" x14ac:dyDescent="0.35">
      <c r="A11451" s="165" t="s">
        <v>232</v>
      </c>
      <c r="B11451" s="165" t="s">
        <v>233</v>
      </c>
      <c r="C11451" s="166">
        <v>45712</v>
      </c>
      <c r="D11451">
        <v>0</v>
      </c>
    </row>
    <row r="11452" spans="1:4" x14ac:dyDescent="0.35">
      <c r="A11452" s="165" t="s">
        <v>232</v>
      </c>
      <c r="B11452" s="165" t="s">
        <v>233</v>
      </c>
      <c r="C11452" s="166">
        <v>45740</v>
      </c>
      <c r="D11452">
        <v>0</v>
      </c>
    </row>
    <row r="11453" spans="1:4" x14ac:dyDescent="0.35">
      <c r="A11453" s="165" t="s">
        <v>232</v>
      </c>
      <c r="B11453" s="165" t="s">
        <v>233</v>
      </c>
      <c r="C11453" s="166">
        <v>45771</v>
      </c>
      <c r="D11453">
        <v>0</v>
      </c>
    </row>
    <row r="11454" spans="1:4" x14ac:dyDescent="0.35">
      <c r="A11454" s="165" t="s">
        <v>232</v>
      </c>
      <c r="B11454" s="165" t="s">
        <v>233</v>
      </c>
      <c r="C11454" s="166">
        <v>45801</v>
      </c>
      <c r="D11454">
        <v>0</v>
      </c>
    </row>
    <row r="11455" spans="1:4" x14ac:dyDescent="0.35">
      <c r="A11455" s="165" t="s">
        <v>232</v>
      </c>
      <c r="B11455" s="165" t="s">
        <v>233</v>
      </c>
      <c r="C11455" s="166">
        <v>45832</v>
      </c>
      <c r="D11455">
        <v>0</v>
      </c>
    </row>
    <row r="11456" spans="1:4" x14ac:dyDescent="0.35">
      <c r="A11456" s="165" t="s">
        <v>232</v>
      </c>
      <c r="B11456" s="165" t="s">
        <v>233</v>
      </c>
      <c r="C11456" s="166">
        <v>45862</v>
      </c>
      <c r="D11456">
        <v>0</v>
      </c>
    </row>
    <row r="11457" spans="1:4" x14ac:dyDescent="0.35">
      <c r="A11457" s="165" t="s">
        <v>232</v>
      </c>
      <c r="B11457" s="165" t="s">
        <v>233</v>
      </c>
      <c r="C11457" s="166">
        <v>45893</v>
      </c>
      <c r="D11457">
        <v>0</v>
      </c>
    </row>
    <row r="11458" spans="1:4" x14ac:dyDescent="0.35">
      <c r="A11458" s="165" t="s">
        <v>232</v>
      </c>
      <c r="B11458" s="165" t="s">
        <v>233</v>
      </c>
      <c r="C11458" s="166">
        <v>45924</v>
      </c>
      <c r="D11458">
        <v>0</v>
      </c>
    </row>
    <row r="11459" spans="1:4" x14ac:dyDescent="0.35">
      <c r="A11459" s="165" t="s">
        <v>232</v>
      </c>
      <c r="B11459" s="165" t="s">
        <v>233</v>
      </c>
      <c r="C11459" s="166">
        <v>45954</v>
      </c>
      <c r="D11459">
        <v>0</v>
      </c>
    </row>
    <row r="11460" spans="1:4" x14ac:dyDescent="0.35">
      <c r="A11460" s="165" t="s">
        <v>232</v>
      </c>
      <c r="B11460" s="165" t="s">
        <v>233</v>
      </c>
      <c r="C11460" s="166">
        <v>45985</v>
      </c>
      <c r="D11460">
        <v>0</v>
      </c>
    </row>
    <row r="11461" spans="1:4" x14ac:dyDescent="0.35">
      <c r="A11461" s="165" t="s">
        <v>232</v>
      </c>
      <c r="B11461" s="165" t="s">
        <v>233</v>
      </c>
      <c r="C11461" s="166">
        <v>46015</v>
      </c>
      <c r="D11461">
        <v>0</v>
      </c>
    </row>
    <row r="11462" spans="1:4" x14ac:dyDescent="0.35">
      <c r="A11462" s="165" t="s">
        <v>232</v>
      </c>
      <c r="B11462" s="165" t="s">
        <v>233</v>
      </c>
      <c r="C11462" s="166">
        <v>45682</v>
      </c>
      <c r="D11462">
        <v>0</v>
      </c>
    </row>
    <row r="11463" spans="1:4" x14ac:dyDescent="0.35">
      <c r="A11463" s="165" t="s">
        <v>232</v>
      </c>
      <c r="B11463" s="165" t="s">
        <v>233</v>
      </c>
      <c r="C11463" s="166">
        <v>45713</v>
      </c>
      <c r="D11463">
        <v>0</v>
      </c>
    </row>
    <row r="11464" spans="1:4" x14ac:dyDescent="0.35">
      <c r="A11464" s="165" t="s">
        <v>232</v>
      </c>
      <c r="B11464" s="165" t="s">
        <v>233</v>
      </c>
      <c r="C11464" s="166">
        <v>45741</v>
      </c>
      <c r="D11464">
        <v>0</v>
      </c>
    </row>
    <row r="11465" spans="1:4" x14ac:dyDescent="0.35">
      <c r="A11465" s="165" t="s">
        <v>232</v>
      </c>
      <c r="B11465" s="165" t="s">
        <v>233</v>
      </c>
      <c r="C11465" s="166">
        <v>45772</v>
      </c>
      <c r="D11465">
        <v>0</v>
      </c>
    </row>
    <row r="11466" spans="1:4" x14ac:dyDescent="0.35">
      <c r="A11466" s="165" t="s">
        <v>232</v>
      </c>
      <c r="B11466" s="165" t="s">
        <v>233</v>
      </c>
      <c r="C11466" s="166">
        <v>45802</v>
      </c>
      <c r="D11466">
        <v>0</v>
      </c>
    </row>
    <row r="11467" spans="1:4" x14ac:dyDescent="0.35">
      <c r="A11467" s="165" t="s">
        <v>232</v>
      </c>
      <c r="B11467" s="165" t="s">
        <v>233</v>
      </c>
      <c r="C11467" s="166">
        <v>45833</v>
      </c>
      <c r="D11467">
        <v>0</v>
      </c>
    </row>
    <row r="11468" spans="1:4" x14ac:dyDescent="0.35">
      <c r="A11468" s="165" t="s">
        <v>232</v>
      </c>
      <c r="B11468" s="165" t="s">
        <v>233</v>
      </c>
      <c r="C11468" s="166">
        <v>45863</v>
      </c>
      <c r="D11468">
        <v>0</v>
      </c>
    </row>
    <row r="11469" spans="1:4" x14ac:dyDescent="0.35">
      <c r="A11469" s="165" t="s">
        <v>232</v>
      </c>
      <c r="B11469" s="165" t="s">
        <v>233</v>
      </c>
      <c r="C11469" s="166">
        <v>45894</v>
      </c>
      <c r="D11469">
        <v>0</v>
      </c>
    </row>
    <row r="11470" spans="1:4" x14ac:dyDescent="0.35">
      <c r="A11470" s="165" t="s">
        <v>232</v>
      </c>
      <c r="B11470" s="165" t="s">
        <v>233</v>
      </c>
      <c r="C11470" s="166">
        <v>45925</v>
      </c>
      <c r="D11470">
        <v>0</v>
      </c>
    </row>
    <row r="11471" spans="1:4" x14ac:dyDescent="0.35">
      <c r="A11471" s="165" t="s">
        <v>232</v>
      </c>
      <c r="B11471" s="165" t="s">
        <v>233</v>
      </c>
      <c r="C11471" s="166">
        <v>45955</v>
      </c>
      <c r="D11471">
        <v>0</v>
      </c>
    </row>
    <row r="11472" spans="1:4" x14ac:dyDescent="0.35">
      <c r="A11472" s="165" t="s">
        <v>232</v>
      </c>
      <c r="B11472" s="165" t="s">
        <v>233</v>
      </c>
      <c r="C11472" s="166">
        <v>45986</v>
      </c>
      <c r="D11472">
        <v>0</v>
      </c>
    </row>
    <row r="11473" spans="1:4" x14ac:dyDescent="0.35">
      <c r="A11473" s="165" t="s">
        <v>232</v>
      </c>
      <c r="B11473" s="165" t="s">
        <v>233</v>
      </c>
      <c r="C11473" s="166">
        <v>46016</v>
      </c>
      <c r="D11473">
        <v>0</v>
      </c>
    </row>
    <row r="11474" spans="1:4" x14ac:dyDescent="0.35">
      <c r="A11474" s="165" t="s">
        <v>232</v>
      </c>
      <c r="B11474" s="165" t="s">
        <v>233</v>
      </c>
      <c r="C11474" s="166">
        <v>45683</v>
      </c>
      <c r="D11474">
        <v>0</v>
      </c>
    </row>
    <row r="11475" spans="1:4" x14ac:dyDescent="0.35">
      <c r="A11475" s="165" t="s">
        <v>232</v>
      </c>
      <c r="B11475" s="165" t="s">
        <v>233</v>
      </c>
      <c r="C11475" s="166">
        <v>45714</v>
      </c>
      <c r="D11475">
        <v>0</v>
      </c>
    </row>
    <row r="11476" spans="1:4" x14ac:dyDescent="0.35">
      <c r="A11476" s="165" t="s">
        <v>232</v>
      </c>
      <c r="B11476" s="165" t="s">
        <v>233</v>
      </c>
      <c r="C11476" s="166">
        <v>45742</v>
      </c>
      <c r="D11476">
        <v>0</v>
      </c>
    </row>
    <row r="11477" spans="1:4" x14ac:dyDescent="0.35">
      <c r="A11477" s="165" t="s">
        <v>232</v>
      </c>
      <c r="B11477" s="165" t="s">
        <v>233</v>
      </c>
      <c r="C11477" s="166">
        <v>45773</v>
      </c>
      <c r="D11477">
        <v>0</v>
      </c>
    </row>
    <row r="11478" spans="1:4" x14ac:dyDescent="0.35">
      <c r="A11478" s="165" t="s">
        <v>232</v>
      </c>
      <c r="B11478" s="165" t="s">
        <v>233</v>
      </c>
      <c r="C11478" s="166">
        <v>45803</v>
      </c>
      <c r="D11478">
        <v>0</v>
      </c>
    </row>
    <row r="11479" spans="1:4" x14ac:dyDescent="0.35">
      <c r="A11479" s="165" t="s">
        <v>232</v>
      </c>
      <c r="B11479" s="165" t="s">
        <v>233</v>
      </c>
      <c r="C11479" s="166">
        <v>45834</v>
      </c>
      <c r="D11479">
        <v>0</v>
      </c>
    </row>
    <row r="11480" spans="1:4" x14ac:dyDescent="0.35">
      <c r="A11480" s="165" t="s">
        <v>232</v>
      </c>
      <c r="B11480" s="165" t="s">
        <v>233</v>
      </c>
      <c r="C11480" s="166">
        <v>45864</v>
      </c>
      <c r="D11480">
        <v>0</v>
      </c>
    </row>
    <row r="11481" spans="1:4" x14ac:dyDescent="0.35">
      <c r="A11481" s="165" t="s">
        <v>232</v>
      </c>
      <c r="B11481" s="165" t="s">
        <v>233</v>
      </c>
      <c r="C11481" s="166">
        <v>45895</v>
      </c>
      <c r="D11481">
        <v>0</v>
      </c>
    </row>
    <row r="11482" spans="1:4" x14ac:dyDescent="0.35">
      <c r="A11482" s="165" t="s">
        <v>232</v>
      </c>
      <c r="B11482" s="165" t="s">
        <v>233</v>
      </c>
      <c r="C11482" s="166">
        <v>45926</v>
      </c>
      <c r="D11482">
        <v>0</v>
      </c>
    </row>
    <row r="11483" spans="1:4" x14ac:dyDescent="0.35">
      <c r="A11483" s="165" t="s">
        <v>232</v>
      </c>
      <c r="B11483" s="165" t="s">
        <v>233</v>
      </c>
      <c r="C11483" s="166">
        <v>45956</v>
      </c>
      <c r="D11483">
        <v>0</v>
      </c>
    </row>
    <row r="11484" spans="1:4" x14ac:dyDescent="0.35">
      <c r="A11484" s="165" t="s">
        <v>232</v>
      </c>
      <c r="B11484" s="165" t="s">
        <v>233</v>
      </c>
      <c r="C11484" s="166">
        <v>45987</v>
      </c>
      <c r="D11484">
        <v>0</v>
      </c>
    </row>
    <row r="11485" spans="1:4" x14ac:dyDescent="0.35">
      <c r="A11485" s="165" t="s">
        <v>232</v>
      </c>
      <c r="B11485" s="165" t="s">
        <v>233</v>
      </c>
      <c r="C11485" s="166">
        <v>46017</v>
      </c>
      <c r="D11485">
        <v>0</v>
      </c>
    </row>
    <row r="11486" spans="1:4" x14ac:dyDescent="0.35">
      <c r="A11486" s="165" t="s">
        <v>232</v>
      </c>
      <c r="B11486" s="165" t="s">
        <v>233</v>
      </c>
      <c r="C11486" s="166">
        <v>45684</v>
      </c>
      <c r="D11486">
        <v>0</v>
      </c>
    </row>
    <row r="11487" spans="1:4" x14ac:dyDescent="0.35">
      <c r="A11487" s="165" t="s">
        <v>232</v>
      </c>
      <c r="B11487" s="165" t="s">
        <v>233</v>
      </c>
      <c r="C11487" s="166">
        <v>45715</v>
      </c>
      <c r="D11487">
        <v>0</v>
      </c>
    </row>
    <row r="11488" spans="1:4" x14ac:dyDescent="0.35">
      <c r="A11488" s="165" t="s">
        <v>232</v>
      </c>
      <c r="B11488" s="165" t="s">
        <v>233</v>
      </c>
      <c r="C11488" s="166">
        <v>45743</v>
      </c>
      <c r="D11488">
        <v>0</v>
      </c>
    </row>
    <row r="11489" spans="1:4" x14ac:dyDescent="0.35">
      <c r="A11489" s="165" t="s">
        <v>232</v>
      </c>
      <c r="B11489" s="165" t="s">
        <v>233</v>
      </c>
      <c r="C11489" s="166">
        <v>45774</v>
      </c>
      <c r="D11489">
        <v>0</v>
      </c>
    </row>
    <row r="11490" spans="1:4" x14ac:dyDescent="0.35">
      <c r="A11490" s="165" t="s">
        <v>232</v>
      </c>
      <c r="B11490" s="165" t="s">
        <v>233</v>
      </c>
      <c r="C11490" s="166">
        <v>45804</v>
      </c>
      <c r="D11490">
        <v>0</v>
      </c>
    </row>
    <row r="11491" spans="1:4" x14ac:dyDescent="0.35">
      <c r="A11491" s="165" t="s">
        <v>232</v>
      </c>
      <c r="B11491" s="165" t="s">
        <v>233</v>
      </c>
      <c r="C11491" s="166">
        <v>45835</v>
      </c>
      <c r="D11491">
        <v>0</v>
      </c>
    </row>
    <row r="11492" spans="1:4" x14ac:dyDescent="0.35">
      <c r="A11492" s="165" t="s">
        <v>232</v>
      </c>
      <c r="B11492" s="165" t="s">
        <v>233</v>
      </c>
      <c r="C11492" s="166">
        <v>45865</v>
      </c>
      <c r="D11492">
        <v>0</v>
      </c>
    </row>
    <row r="11493" spans="1:4" x14ac:dyDescent="0.35">
      <c r="A11493" s="165" t="s">
        <v>232</v>
      </c>
      <c r="B11493" s="165" t="s">
        <v>233</v>
      </c>
      <c r="C11493" s="166">
        <v>45896</v>
      </c>
      <c r="D11493">
        <v>0</v>
      </c>
    </row>
    <row r="11494" spans="1:4" x14ac:dyDescent="0.35">
      <c r="A11494" s="165" t="s">
        <v>232</v>
      </c>
      <c r="B11494" s="165" t="s">
        <v>233</v>
      </c>
      <c r="C11494" s="166">
        <v>45927</v>
      </c>
      <c r="D11494">
        <v>0</v>
      </c>
    </row>
    <row r="11495" spans="1:4" x14ac:dyDescent="0.35">
      <c r="A11495" s="165" t="s">
        <v>232</v>
      </c>
      <c r="B11495" s="165" t="s">
        <v>233</v>
      </c>
      <c r="C11495" s="166">
        <v>45957</v>
      </c>
      <c r="D11495">
        <v>0</v>
      </c>
    </row>
    <row r="11496" spans="1:4" x14ac:dyDescent="0.35">
      <c r="A11496" s="165" t="s">
        <v>232</v>
      </c>
      <c r="B11496" s="165" t="s">
        <v>233</v>
      </c>
      <c r="C11496" s="166">
        <v>45988</v>
      </c>
      <c r="D11496">
        <v>0</v>
      </c>
    </row>
    <row r="11497" spans="1:4" x14ac:dyDescent="0.35">
      <c r="A11497" s="165" t="s">
        <v>232</v>
      </c>
      <c r="B11497" s="165" t="s">
        <v>233</v>
      </c>
      <c r="C11497" s="166">
        <v>46018</v>
      </c>
      <c r="D11497">
        <v>0</v>
      </c>
    </row>
    <row r="11498" spans="1:4" x14ac:dyDescent="0.35">
      <c r="A11498" s="165" t="s">
        <v>234</v>
      </c>
      <c r="B11498" s="165" t="s">
        <v>235</v>
      </c>
      <c r="C11498" s="166">
        <v>45861</v>
      </c>
      <c r="D11498">
        <v>0</v>
      </c>
    </row>
    <row r="11499" spans="1:4" x14ac:dyDescent="0.35">
      <c r="A11499" s="165" t="s">
        <v>234</v>
      </c>
      <c r="B11499" s="165" t="s">
        <v>235</v>
      </c>
      <c r="C11499" s="166">
        <v>45892</v>
      </c>
      <c r="D11499">
        <v>0</v>
      </c>
    </row>
    <row r="11500" spans="1:4" x14ac:dyDescent="0.35">
      <c r="A11500" s="165" t="s">
        <v>234</v>
      </c>
      <c r="B11500" s="165" t="s">
        <v>235</v>
      </c>
      <c r="C11500" s="166">
        <v>45923</v>
      </c>
      <c r="D11500">
        <v>0</v>
      </c>
    </row>
    <row r="11501" spans="1:4" x14ac:dyDescent="0.35">
      <c r="A11501" s="165" t="s">
        <v>234</v>
      </c>
      <c r="B11501" s="165" t="s">
        <v>235</v>
      </c>
      <c r="C11501" s="166">
        <v>45953</v>
      </c>
      <c r="D11501">
        <v>0</v>
      </c>
    </row>
    <row r="11502" spans="1:4" x14ac:dyDescent="0.35">
      <c r="A11502" s="165" t="s">
        <v>234</v>
      </c>
      <c r="B11502" s="165" t="s">
        <v>235</v>
      </c>
      <c r="C11502" s="166">
        <v>45984</v>
      </c>
      <c r="D11502">
        <v>0</v>
      </c>
    </row>
    <row r="11503" spans="1:4" x14ac:dyDescent="0.35">
      <c r="A11503" s="165" t="s">
        <v>234</v>
      </c>
      <c r="B11503" s="165" t="s">
        <v>235</v>
      </c>
      <c r="C11503" s="166">
        <v>46014</v>
      </c>
      <c r="D11503">
        <v>0</v>
      </c>
    </row>
    <row r="11504" spans="1:4" x14ac:dyDescent="0.35">
      <c r="A11504" s="165" t="s">
        <v>234</v>
      </c>
      <c r="B11504" s="165" t="s">
        <v>235</v>
      </c>
      <c r="C11504" s="166">
        <v>45681</v>
      </c>
      <c r="D11504">
        <v>0</v>
      </c>
    </row>
    <row r="11505" spans="1:4" x14ac:dyDescent="0.35">
      <c r="A11505" s="165" t="s">
        <v>234</v>
      </c>
      <c r="B11505" s="165" t="s">
        <v>235</v>
      </c>
      <c r="C11505" s="166">
        <v>45712</v>
      </c>
      <c r="D11505">
        <v>0</v>
      </c>
    </row>
    <row r="11506" spans="1:4" x14ac:dyDescent="0.35">
      <c r="A11506" s="165" t="s">
        <v>234</v>
      </c>
      <c r="B11506" s="165" t="s">
        <v>235</v>
      </c>
      <c r="C11506" s="166">
        <v>45740</v>
      </c>
      <c r="D11506">
        <v>0</v>
      </c>
    </row>
    <row r="11507" spans="1:4" x14ac:dyDescent="0.35">
      <c r="A11507" s="165" t="s">
        <v>234</v>
      </c>
      <c r="B11507" s="165" t="s">
        <v>235</v>
      </c>
      <c r="C11507" s="166">
        <v>45771</v>
      </c>
      <c r="D11507">
        <v>0</v>
      </c>
    </row>
    <row r="11508" spans="1:4" x14ac:dyDescent="0.35">
      <c r="A11508" s="165" t="s">
        <v>234</v>
      </c>
      <c r="B11508" s="165" t="s">
        <v>235</v>
      </c>
      <c r="C11508" s="166">
        <v>45801</v>
      </c>
      <c r="D11508">
        <v>0</v>
      </c>
    </row>
    <row r="11509" spans="1:4" x14ac:dyDescent="0.35">
      <c r="A11509" s="165" t="s">
        <v>234</v>
      </c>
      <c r="B11509" s="165" t="s">
        <v>235</v>
      </c>
      <c r="C11509" s="166">
        <v>45832</v>
      </c>
      <c r="D11509">
        <v>0</v>
      </c>
    </row>
    <row r="11510" spans="1:4" x14ac:dyDescent="0.35">
      <c r="A11510" s="165" t="s">
        <v>234</v>
      </c>
      <c r="B11510" s="165" t="s">
        <v>235</v>
      </c>
      <c r="C11510" s="166">
        <v>45862</v>
      </c>
      <c r="D11510">
        <v>0</v>
      </c>
    </row>
    <row r="11511" spans="1:4" x14ac:dyDescent="0.35">
      <c r="A11511" s="165" t="s">
        <v>234</v>
      </c>
      <c r="B11511" s="165" t="s">
        <v>235</v>
      </c>
      <c r="C11511" s="166">
        <v>45893</v>
      </c>
      <c r="D11511">
        <v>0</v>
      </c>
    </row>
    <row r="11512" spans="1:4" x14ac:dyDescent="0.35">
      <c r="A11512" s="165" t="s">
        <v>234</v>
      </c>
      <c r="B11512" s="165" t="s">
        <v>235</v>
      </c>
      <c r="C11512" s="166">
        <v>45924</v>
      </c>
      <c r="D11512">
        <v>0</v>
      </c>
    </row>
    <row r="11513" spans="1:4" x14ac:dyDescent="0.35">
      <c r="A11513" s="165" t="s">
        <v>234</v>
      </c>
      <c r="B11513" s="165" t="s">
        <v>235</v>
      </c>
      <c r="C11513" s="166">
        <v>45954</v>
      </c>
      <c r="D11513">
        <v>0</v>
      </c>
    </row>
    <row r="11514" spans="1:4" x14ac:dyDescent="0.35">
      <c r="A11514" s="165" t="s">
        <v>234</v>
      </c>
      <c r="B11514" s="165" t="s">
        <v>235</v>
      </c>
      <c r="C11514" s="166">
        <v>45985</v>
      </c>
      <c r="D11514">
        <v>0</v>
      </c>
    </row>
    <row r="11515" spans="1:4" x14ac:dyDescent="0.35">
      <c r="A11515" s="165" t="s">
        <v>234</v>
      </c>
      <c r="B11515" s="165" t="s">
        <v>235</v>
      </c>
      <c r="C11515" s="166">
        <v>46015</v>
      </c>
      <c r="D11515">
        <v>0</v>
      </c>
    </row>
    <row r="11516" spans="1:4" x14ac:dyDescent="0.35">
      <c r="A11516" s="165" t="s">
        <v>234</v>
      </c>
      <c r="B11516" s="165" t="s">
        <v>235</v>
      </c>
      <c r="C11516" s="166">
        <v>45682</v>
      </c>
      <c r="D11516">
        <v>0</v>
      </c>
    </row>
    <row r="11517" spans="1:4" x14ac:dyDescent="0.35">
      <c r="A11517" s="165" t="s">
        <v>234</v>
      </c>
      <c r="B11517" s="165" t="s">
        <v>235</v>
      </c>
      <c r="C11517" s="166">
        <v>45713</v>
      </c>
      <c r="D11517">
        <v>0</v>
      </c>
    </row>
    <row r="11518" spans="1:4" x14ac:dyDescent="0.35">
      <c r="A11518" s="165" t="s">
        <v>234</v>
      </c>
      <c r="B11518" s="165" t="s">
        <v>235</v>
      </c>
      <c r="C11518" s="166">
        <v>45741</v>
      </c>
      <c r="D11518">
        <v>0</v>
      </c>
    </row>
    <row r="11519" spans="1:4" x14ac:dyDescent="0.35">
      <c r="A11519" s="165" t="s">
        <v>234</v>
      </c>
      <c r="B11519" s="165" t="s">
        <v>235</v>
      </c>
      <c r="C11519" s="166">
        <v>45772</v>
      </c>
      <c r="D11519">
        <v>0</v>
      </c>
    </row>
    <row r="11520" spans="1:4" x14ac:dyDescent="0.35">
      <c r="A11520" s="165" t="s">
        <v>234</v>
      </c>
      <c r="B11520" s="165" t="s">
        <v>235</v>
      </c>
      <c r="C11520" s="166">
        <v>45802</v>
      </c>
      <c r="D11520">
        <v>0</v>
      </c>
    </row>
    <row r="11521" spans="1:4" x14ac:dyDescent="0.35">
      <c r="A11521" s="165" t="s">
        <v>234</v>
      </c>
      <c r="B11521" s="165" t="s">
        <v>235</v>
      </c>
      <c r="C11521" s="166">
        <v>45833</v>
      </c>
      <c r="D11521">
        <v>0</v>
      </c>
    </row>
    <row r="11522" spans="1:4" x14ac:dyDescent="0.35">
      <c r="A11522" s="165" t="s">
        <v>234</v>
      </c>
      <c r="B11522" s="165" t="s">
        <v>235</v>
      </c>
      <c r="C11522" s="166">
        <v>45863</v>
      </c>
      <c r="D11522">
        <v>0</v>
      </c>
    </row>
    <row r="11523" spans="1:4" x14ac:dyDescent="0.35">
      <c r="A11523" s="165" t="s">
        <v>234</v>
      </c>
      <c r="B11523" s="165" t="s">
        <v>235</v>
      </c>
      <c r="C11523" s="166">
        <v>45894</v>
      </c>
      <c r="D11523">
        <v>0</v>
      </c>
    </row>
    <row r="11524" spans="1:4" x14ac:dyDescent="0.35">
      <c r="A11524" s="165" t="s">
        <v>234</v>
      </c>
      <c r="B11524" s="165" t="s">
        <v>235</v>
      </c>
      <c r="C11524" s="166">
        <v>45925</v>
      </c>
      <c r="D11524">
        <v>0</v>
      </c>
    </row>
    <row r="11525" spans="1:4" x14ac:dyDescent="0.35">
      <c r="A11525" s="165" t="s">
        <v>234</v>
      </c>
      <c r="B11525" s="165" t="s">
        <v>235</v>
      </c>
      <c r="C11525" s="166">
        <v>45955</v>
      </c>
      <c r="D11525">
        <v>0</v>
      </c>
    </row>
    <row r="11526" spans="1:4" x14ac:dyDescent="0.35">
      <c r="A11526" s="165" t="s">
        <v>234</v>
      </c>
      <c r="B11526" s="165" t="s">
        <v>235</v>
      </c>
      <c r="C11526" s="166">
        <v>45986</v>
      </c>
      <c r="D11526">
        <v>0</v>
      </c>
    </row>
    <row r="11527" spans="1:4" x14ac:dyDescent="0.35">
      <c r="A11527" s="165" t="s">
        <v>234</v>
      </c>
      <c r="B11527" s="165" t="s">
        <v>235</v>
      </c>
      <c r="C11527" s="166">
        <v>46016</v>
      </c>
      <c r="D11527">
        <v>0</v>
      </c>
    </row>
    <row r="11528" spans="1:4" x14ac:dyDescent="0.35">
      <c r="A11528" s="165" t="s">
        <v>234</v>
      </c>
      <c r="B11528" s="165" t="s">
        <v>235</v>
      </c>
      <c r="C11528" s="166">
        <v>45683</v>
      </c>
      <c r="D11528">
        <v>0</v>
      </c>
    </row>
    <row r="11529" spans="1:4" x14ac:dyDescent="0.35">
      <c r="A11529" s="165" t="s">
        <v>234</v>
      </c>
      <c r="B11529" s="165" t="s">
        <v>235</v>
      </c>
      <c r="C11529" s="166">
        <v>45714</v>
      </c>
      <c r="D11529">
        <v>0</v>
      </c>
    </row>
    <row r="11530" spans="1:4" x14ac:dyDescent="0.35">
      <c r="A11530" s="165" t="s">
        <v>234</v>
      </c>
      <c r="B11530" s="165" t="s">
        <v>235</v>
      </c>
      <c r="C11530" s="166">
        <v>45742</v>
      </c>
      <c r="D11530">
        <v>0</v>
      </c>
    </row>
    <row r="11531" spans="1:4" x14ac:dyDescent="0.35">
      <c r="A11531" s="165" t="s">
        <v>234</v>
      </c>
      <c r="B11531" s="165" t="s">
        <v>235</v>
      </c>
      <c r="C11531" s="166">
        <v>45773</v>
      </c>
      <c r="D11531">
        <v>0</v>
      </c>
    </row>
    <row r="11532" spans="1:4" x14ac:dyDescent="0.35">
      <c r="A11532" s="165" t="s">
        <v>234</v>
      </c>
      <c r="B11532" s="165" t="s">
        <v>235</v>
      </c>
      <c r="C11532" s="166">
        <v>45803</v>
      </c>
      <c r="D11532">
        <v>0</v>
      </c>
    </row>
    <row r="11533" spans="1:4" x14ac:dyDescent="0.35">
      <c r="A11533" s="165" t="s">
        <v>234</v>
      </c>
      <c r="B11533" s="165" t="s">
        <v>235</v>
      </c>
      <c r="C11533" s="166">
        <v>45834</v>
      </c>
      <c r="D11533">
        <v>0</v>
      </c>
    </row>
    <row r="11534" spans="1:4" x14ac:dyDescent="0.35">
      <c r="A11534" s="165" t="s">
        <v>234</v>
      </c>
      <c r="B11534" s="165" t="s">
        <v>235</v>
      </c>
      <c r="C11534" s="166">
        <v>45864</v>
      </c>
      <c r="D11534">
        <v>0</v>
      </c>
    </row>
    <row r="11535" spans="1:4" x14ac:dyDescent="0.35">
      <c r="A11535" s="165" t="s">
        <v>234</v>
      </c>
      <c r="B11535" s="165" t="s">
        <v>235</v>
      </c>
      <c r="C11535" s="166">
        <v>45895</v>
      </c>
      <c r="D11535">
        <v>0</v>
      </c>
    </row>
    <row r="11536" spans="1:4" x14ac:dyDescent="0.35">
      <c r="A11536" s="165" t="s">
        <v>234</v>
      </c>
      <c r="B11536" s="165" t="s">
        <v>235</v>
      </c>
      <c r="C11536" s="166">
        <v>45926</v>
      </c>
      <c r="D11536">
        <v>0</v>
      </c>
    </row>
    <row r="11537" spans="1:4" x14ac:dyDescent="0.35">
      <c r="A11537" s="165" t="s">
        <v>234</v>
      </c>
      <c r="B11537" s="165" t="s">
        <v>235</v>
      </c>
      <c r="C11537" s="166">
        <v>45956</v>
      </c>
      <c r="D11537">
        <v>0</v>
      </c>
    </row>
    <row r="11538" spans="1:4" x14ac:dyDescent="0.35">
      <c r="A11538" s="165" t="s">
        <v>234</v>
      </c>
      <c r="B11538" s="165" t="s">
        <v>235</v>
      </c>
      <c r="C11538" s="166">
        <v>45987</v>
      </c>
      <c r="D11538">
        <v>0</v>
      </c>
    </row>
    <row r="11539" spans="1:4" x14ac:dyDescent="0.35">
      <c r="A11539" s="165" t="s">
        <v>234</v>
      </c>
      <c r="B11539" s="165" t="s">
        <v>235</v>
      </c>
      <c r="C11539" s="166">
        <v>46017</v>
      </c>
      <c r="D11539">
        <v>0</v>
      </c>
    </row>
    <row r="11540" spans="1:4" x14ac:dyDescent="0.35">
      <c r="A11540" s="165" t="s">
        <v>234</v>
      </c>
      <c r="B11540" s="165" t="s">
        <v>235</v>
      </c>
      <c r="C11540" s="166">
        <v>45684</v>
      </c>
      <c r="D11540">
        <v>0</v>
      </c>
    </row>
    <row r="11541" spans="1:4" x14ac:dyDescent="0.35">
      <c r="A11541" s="165" t="s">
        <v>234</v>
      </c>
      <c r="B11541" s="165" t="s">
        <v>235</v>
      </c>
      <c r="C11541" s="166">
        <v>45715</v>
      </c>
      <c r="D11541">
        <v>0</v>
      </c>
    </row>
    <row r="11542" spans="1:4" x14ac:dyDescent="0.35">
      <c r="A11542" s="165" t="s">
        <v>234</v>
      </c>
      <c r="B11542" s="165" t="s">
        <v>235</v>
      </c>
      <c r="C11542" s="166">
        <v>45743</v>
      </c>
      <c r="D11542">
        <v>0</v>
      </c>
    </row>
    <row r="11543" spans="1:4" x14ac:dyDescent="0.35">
      <c r="A11543" s="165" t="s">
        <v>234</v>
      </c>
      <c r="B11543" s="165" t="s">
        <v>235</v>
      </c>
      <c r="C11543" s="166">
        <v>45774</v>
      </c>
      <c r="D11543">
        <v>0</v>
      </c>
    </row>
    <row r="11544" spans="1:4" x14ac:dyDescent="0.35">
      <c r="A11544" s="165" t="s">
        <v>234</v>
      </c>
      <c r="B11544" s="165" t="s">
        <v>235</v>
      </c>
      <c r="C11544" s="166">
        <v>45804</v>
      </c>
      <c r="D11544">
        <v>0</v>
      </c>
    </row>
    <row r="11545" spans="1:4" x14ac:dyDescent="0.35">
      <c r="A11545" s="165" t="s">
        <v>234</v>
      </c>
      <c r="B11545" s="165" t="s">
        <v>235</v>
      </c>
      <c r="C11545" s="166">
        <v>45835</v>
      </c>
      <c r="D11545">
        <v>0</v>
      </c>
    </row>
    <row r="11546" spans="1:4" x14ac:dyDescent="0.35">
      <c r="A11546" s="165" t="s">
        <v>234</v>
      </c>
      <c r="B11546" s="165" t="s">
        <v>235</v>
      </c>
      <c r="C11546" s="166">
        <v>45865</v>
      </c>
      <c r="D11546">
        <v>0</v>
      </c>
    </row>
    <row r="11547" spans="1:4" x14ac:dyDescent="0.35">
      <c r="A11547" s="165" t="s">
        <v>234</v>
      </c>
      <c r="B11547" s="165" t="s">
        <v>235</v>
      </c>
      <c r="C11547" s="166">
        <v>45896</v>
      </c>
      <c r="D11547">
        <v>0</v>
      </c>
    </row>
    <row r="11548" spans="1:4" x14ac:dyDescent="0.35">
      <c r="A11548" s="165" t="s">
        <v>234</v>
      </c>
      <c r="B11548" s="165" t="s">
        <v>235</v>
      </c>
      <c r="C11548" s="166">
        <v>45927</v>
      </c>
      <c r="D11548">
        <v>0</v>
      </c>
    </row>
    <row r="11549" spans="1:4" x14ac:dyDescent="0.35">
      <c r="A11549" s="165" t="s">
        <v>234</v>
      </c>
      <c r="B11549" s="165" t="s">
        <v>235</v>
      </c>
      <c r="C11549" s="166">
        <v>45957</v>
      </c>
      <c r="D11549">
        <v>0</v>
      </c>
    </row>
    <row r="11550" spans="1:4" x14ac:dyDescent="0.35">
      <c r="A11550" s="165" t="s">
        <v>234</v>
      </c>
      <c r="B11550" s="165" t="s">
        <v>235</v>
      </c>
      <c r="C11550" s="166">
        <v>45988</v>
      </c>
      <c r="D11550">
        <v>0</v>
      </c>
    </row>
    <row r="11551" spans="1:4" x14ac:dyDescent="0.35">
      <c r="A11551" s="165" t="s">
        <v>234</v>
      </c>
      <c r="B11551" s="165" t="s">
        <v>235</v>
      </c>
      <c r="C11551" s="166">
        <v>46018</v>
      </c>
      <c r="D11551">
        <v>0</v>
      </c>
    </row>
    <row r="11552" spans="1:4" x14ac:dyDescent="0.35">
      <c r="A11552" s="165" t="s">
        <v>236</v>
      </c>
      <c r="B11552" s="165" t="s">
        <v>237</v>
      </c>
      <c r="C11552" s="166">
        <v>45861</v>
      </c>
      <c r="D11552">
        <v>0</v>
      </c>
    </row>
    <row r="11553" spans="1:4" x14ac:dyDescent="0.35">
      <c r="A11553" s="165" t="s">
        <v>236</v>
      </c>
      <c r="B11553" s="165" t="s">
        <v>237</v>
      </c>
      <c r="C11553" s="166">
        <v>45892</v>
      </c>
      <c r="D11553">
        <v>0</v>
      </c>
    </row>
    <row r="11554" spans="1:4" x14ac:dyDescent="0.35">
      <c r="A11554" s="165" t="s">
        <v>236</v>
      </c>
      <c r="B11554" s="165" t="s">
        <v>237</v>
      </c>
      <c r="C11554" s="166">
        <v>45923</v>
      </c>
      <c r="D11554">
        <v>0</v>
      </c>
    </row>
    <row r="11555" spans="1:4" x14ac:dyDescent="0.35">
      <c r="A11555" s="165" t="s">
        <v>236</v>
      </c>
      <c r="B11555" s="165" t="s">
        <v>237</v>
      </c>
      <c r="C11555" s="166">
        <v>45953</v>
      </c>
      <c r="D11555">
        <v>0</v>
      </c>
    </row>
    <row r="11556" spans="1:4" x14ac:dyDescent="0.35">
      <c r="A11556" s="165" t="s">
        <v>236</v>
      </c>
      <c r="B11556" s="165" t="s">
        <v>237</v>
      </c>
      <c r="C11556" s="166">
        <v>45984</v>
      </c>
      <c r="D11556">
        <v>0</v>
      </c>
    </row>
    <row r="11557" spans="1:4" x14ac:dyDescent="0.35">
      <c r="A11557" s="165" t="s">
        <v>236</v>
      </c>
      <c r="B11557" s="165" t="s">
        <v>237</v>
      </c>
      <c r="C11557" s="166">
        <v>46014</v>
      </c>
      <c r="D11557">
        <v>0</v>
      </c>
    </row>
    <row r="11558" spans="1:4" x14ac:dyDescent="0.35">
      <c r="A11558" s="165" t="s">
        <v>236</v>
      </c>
      <c r="B11558" s="165" t="s">
        <v>237</v>
      </c>
      <c r="C11558" s="166">
        <v>45681</v>
      </c>
      <c r="D11558">
        <v>0</v>
      </c>
    </row>
    <row r="11559" spans="1:4" x14ac:dyDescent="0.35">
      <c r="A11559" s="165" t="s">
        <v>236</v>
      </c>
      <c r="B11559" s="165" t="s">
        <v>237</v>
      </c>
      <c r="C11559" s="166">
        <v>45712</v>
      </c>
      <c r="D11559">
        <v>0</v>
      </c>
    </row>
    <row r="11560" spans="1:4" x14ac:dyDescent="0.35">
      <c r="A11560" s="165" t="s">
        <v>236</v>
      </c>
      <c r="B11560" s="165" t="s">
        <v>237</v>
      </c>
      <c r="C11560" s="166">
        <v>45740</v>
      </c>
      <c r="D11560">
        <v>0</v>
      </c>
    </row>
    <row r="11561" spans="1:4" x14ac:dyDescent="0.35">
      <c r="A11561" s="165" t="s">
        <v>236</v>
      </c>
      <c r="B11561" s="165" t="s">
        <v>237</v>
      </c>
      <c r="C11561" s="166">
        <v>45771</v>
      </c>
      <c r="D11561">
        <v>0</v>
      </c>
    </row>
    <row r="11562" spans="1:4" x14ac:dyDescent="0.35">
      <c r="A11562" s="165" t="s">
        <v>236</v>
      </c>
      <c r="B11562" s="165" t="s">
        <v>237</v>
      </c>
      <c r="C11562" s="166">
        <v>45801</v>
      </c>
      <c r="D11562">
        <v>0</v>
      </c>
    </row>
    <row r="11563" spans="1:4" x14ac:dyDescent="0.35">
      <c r="A11563" s="165" t="s">
        <v>236</v>
      </c>
      <c r="B11563" s="165" t="s">
        <v>237</v>
      </c>
      <c r="C11563" s="166">
        <v>45832</v>
      </c>
      <c r="D11563">
        <v>0</v>
      </c>
    </row>
    <row r="11564" spans="1:4" x14ac:dyDescent="0.35">
      <c r="A11564" s="165" t="s">
        <v>236</v>
      </c>
      <c r="B11564" s="165" t="s">
        <v>237</v>
      </c>
      <c r="C11564" s="166">
        <v>45862</v>
      </c>
      <c r="D11564">
        <v>0</v>
      </c>
    </row>
    <row r="11565" spans="1:4" x14ac:dyDescent="0.35">
      <c r="A11565" s="165" t="s">
        <v>236</v>
      </c>
      <c r="B11565" s="165" t="s">
        <v>237</v>
      </c>
      <c r="C11565" s="166">
        <v>45893</v>
      </c>
      <c r="D11565">
        <v>0</v>
      </c>
    </row>
    <row r="11566" spans="1:4" x14ac:dyDescent="0.35">
      <c r="A11566" s="165" t="s">
        <v>236</v>
      </c>
      <c r="B11566" s="165" t="s">
        <v>237</v>
      </c>
      <c r="C11566" s="166">
        <v>45924</v>
      </c>
      <c r="D11566">
        <v>0</v>
      </c>
    </row>
    <row r="11567" spans="1:4" x14ac:dyDescent="0.35">
      <c r="A11567" s="165" t="s">
        <v>236</v>
      </c>
      <c r="B11567" s="165" t="s">
        <v>237</v>
      </c>
      <c r="C11567" s="166">
        <v>45954</v>
      </c>
      <c r="D11567">
        <v>0</v>
      </c>
    </row>
    <row r="11568" spans="1:4" x14ac:dyDescent="0.35">
      <c r="A11568" s="165" t="s">
        <v>236</v>
      </c>
      <c r="B11568" s="165" t="s">
        <v>237</v>
      </c>
      <c r="C11568" s="166">
        <v>45985</v>
      </c>
      <c r="D11568">
        <v>0</v>
      </c>
    </row>
    <row r="11569" spans="1:4" x14ac:dyDescent="0.35">
      <c r="A11569" s="165" t="s">
        <v>236</v>
      </c>
      <c r="B11569" s="165" t="s">
        <v>237</v>
      </c>
      <c r="C11569" s="166">
        <v>46015</v>
      </c>
      <c r="D11569">
        <v>0</v>
      </c>
    </row>
    <row r="11570" spans="1:4" x14ac:dyDescent="0.35">
      <c r="A11570" s="165" t="s">
        <v>236</v>
      </c>
      <c r="B11570" s="165" t="s">
        <v>237</v>
      </c>
      <c r="C11570" s="166">
        <v>45682</v>
      </c>
      <c r="D11570">
        <v>0</v>
      </c>
    </row>
    <row r="11571" spans="1:4" x14ac:dyDescent="0.35">
      <c r="A11571" s="165" t="s">
        <v>236</v>
      </c>
      <c r="B11571" s="165" t="s">
        <v>237</v>
      </c>
      <c r="C11571" s="166">
        <v>45713</v>
      </c>
      <c r="D11571">
        <v>0</v>
      </c>
    </row>
    <row r="11572" spans="1:4" x14ac:dyDescent="0.35">
      <c r="A11572" s="165" t="s">
        <v>236</v>
      </c>
      <c r="B11572" s="165" t="s">
        <v>237</v>
      </c>
      <c r="C11572" s="166">
        <v>45741</v>
      </c>
      <c r="D11572">
        <v>0</v>
      </c>
    </row>
    <row r="11573" spans="1:4" x14ac:dyDescent="0.35">
      <c r="A11573" s="165" t="s">
        <v>236</v>
      </c>
      <c r="B11573" s="165" t="s">
        <v>237</v>
      </c>
      <c r="C11573" s="166">
        <v>45772</v>
      </c>
      <c r="D11573">
        <v>0</v>
      </c>
    </row>
    <row r="11574" spans="1:4" x14ac:dyDescent="0.35">
      <c r="A11574" s="165" t="s">
        <v>236</v>
      </c>
      <c r="B11574" s="165" t="s">
        <v>237</v>
      </c>
      <c r="C11574" s="166">
        <v>45802</v>
      </c>
      <c r="D11574">
        <v>0</v>
      </c>
    </row>
    <row r="11575" spans="1:4" x14ac:dyDescent="0.35">
      <c r="A11575" s="165" t="s">
        <v>236</v>
      </c>
      <c r="B11575" s="165" t="s">
        <v>237</v>
      </c>
      <c r="C11575" s="166">
        <v>45833</v>
      </c>
      <c r="D11575">
        <v>0</v>
      </c>
    </row>
    <row r="11576" spans="1:4" x14ac:dyDescent="0.35">
      <c r="A11576" s="165" t="s">
        <v>236</v>
      </c>
      <c r="B11576" s="165" t="s">
        <v>237</v>
      </c>
      <c r="C11576" s="166">
        <v>45863</v>
      </c>
      <c r="D11576">
        <v>0</v>
      </c>
    </row>
    <row r="11577" spans="1:4" x14ac:dyDescent="0.35">
      <c r="A11577" s="165" t="s">
        <v>236</v>
      </c>
      <c r="B11577" s="165" t="s">
        <v>237</v>
      </c>
      <c r="C11577" s="166">
        <v>45894</v>
      </c>
      <c r="D11577">
        <v>0</v>
      </c>
    </row>
    <row r="11578" spans="1:4" x14ac:dyDescent="0.35">
      <c r="A11578" s="165" t="s">
        <v>236</v>
      </c>
      <c r="B11578" s="165" t="s">
        <v>237</v>
      </c>
      <c r="C11578" s="166">
        <v>45925</v>
      </c>
      <c r="D11578">
        <v>0</v>
      </c>
    </row>
    <row r="11579" spans="1:4" x14ac:dyDescent="0.35">
      <c r="A11579" s="165" t="s">
        <v>236</v>
      </c>
      <c r="B11579" s="165" t="s">
        <v>237</v>
      </c>
      <c r="C11579" s="166">
        <v>45955</v>
      </c>
      <c r="D11579">
        <v>0</v>
      </c>
    </row>
    <row r="11580" spans="1:4" x14ac:dyDescent="0.35">
      <c r="A11580" s="165" t="s">
        <v>236</v>
      </c>
      <c r="B11580" s="165" t="s">
        <v>237</v>
      </c>
      <c r="C11580" s="166">
        <v>45986</v>
      </c>
      <c r="D11580">
        <v>0</v>
      </c>
    </row>
    <row r="11581" spans="1:4" x14ac:dyDescent="0.35">
      <c r="A11581" s="165" t="s">
        <v>236</v>
      </c>
      <c r="B11581" s="165" t="s">
        <v>237</v>
      </c>
      <c r="C11581" s="166">
        <v>46016</v>
      </c>
      <c r="D11581">
        <v>0</v>
      </c>
    </row>
    <row r="11582" spans="1:4" x14ac:dyDescent="0.35">
      <c r="A11582" s="165" t="s">
        <v>236</v>
      </c>
      <c r="B11582" s="165" t="s">
        <v>237</v>
      </c>
      <c r="C11582" s="166">
        <v>45683</v>
      </c>
      <c r="D11582">
        <v>0</v>
      </c>
    </row>
    <row r="11583" spans="1:4" x14ac:dyDescent="0.35">
      <c r="A11583" s="165" t="s">
        <v>236</v>
      </c>
      <c r="B11583" s="165" t="s">
        <v>237</v>
      </c>
      <c r="C11583" s="166">
        <v>45714</v>
      </c>
      <c r="D11583">
        <v>0</v>
      </c>
    </row>
    <row r="11584" spans="1:4" x14ac:dyDescent="0.35">
      <c r="A11584" s="165" t="s">
        <v>236</v>
      </c>
      <c r="B11584" s="165" t="s">
        <v>237</v>
      </c>
      <c r="C11584" s="166">
        <v>45742</v>
      </c>
      <c r="D11584">
        <v>0</v>
      </c>
    </row>
    <row r="11585" spans="1:4" x14ac:dyDescent="0.35">
      <c r="A11585" s="165" t="s">
        <v>236</v>
      </c>
      <c r="B11585" s="165" t="s">
        <v>237</v>
      </c>
      <c r="C11585" s="166">
        <v>45773</v>
      </c>
      <c r="D11585">
        <v>0</v>
      </c>
    </row>
    <row r="11586" spans="1:4" x14ac:dyDescent="0.35">
      <c r="A11586" s="165" t="s">
        <v>236</v>
      </c>
      <c r="B11586" s="165" t="s">
        <v>237</v>
      </c>
      <c r="C11586" s="166">
        <v>45803</v>
      </c>
      <c r="D11586">
        <v>0</v>
      </c>
    </row>
    <row r="11587" spans="1:4" x14ac:dyDescent="0.35">
      <c r="A11587" s="165" t="s">
        <v>236</v>
      </c>
      <c r="B11587" s="165" t="s">
        <v>237</v>
      </c>
      <c r="C11587" s="166">
        <v>45834</v>
      </c>
      <c r="D11587">
        <v>0</v>
      </c>
    </row>
    <row r="11588" spans="1:4" x14ac:dyDescent="0.35">
      <c r="A11588" s="165" t="s">
        <v>236</v>
      </c>
      <c r="B11588" s="165" t="s">
        <v>237</v>
      </c>
      <c r="C11588" s="166">
        <v>45864</v>
      </c>
      <c r="D11588">
        <v>0</v>
      </c>
    </row>
    <row r="11589" spans="1:4" x14ac:dyDescent="0.35">
      <c r="A11589" s="165" t="s">
        <v>236</v>
      </c>
      <c r="B11589" s="165" t="s">
        <v>237</v>
      </c>
      <c r="C11589" s="166">
        <v>45895</v>
      </c>
      <c r="D11589">
        <v>0</v>
      </c>
    </row>
    <row r="11590" spans="1:4" x14ac:dyDescent="0.35">
      <c r="A11590" s="165" t="s">
        <v>236</v>
      </c>
      <c r="B11590" s="165" t="s">
        <v>237</v>
      </c>
      <c r="C11590" s="166">
        <v>45926</v>
      </c>
      <c r="D11590">
        <v>0</v>
      </c>
    </row>
    <row r="11591" spans="1:4" x14ac:dyDescent="0.35">
      <c r="A11591" s="165" t="s">
        <v>236</v>
      </c>
      <c r="B11591" s="165" t="s">
        <v>237</v>
      </c>
      <c r="C11591" s="166">
        <v>45956</v>
      </c>
      <c r="D11591">
        <v>0</v>
      </c>
    </row>
    <row r="11592" spans="1:4" x14ac:dyDescent="0.35">
      <c r="A11592" s="165" t="s">
        <v>236</v>
      </c>
      <c r="B11592" s="165" t="s">
        <v>237</v>
      </c>
      <c r="C11592" s="166">
        <v>45987</v>
      </c>
      <c r="D11592">
        <v>0</v>
      </c>
    </row>
    <row r="11593" spans="1:4" x14ac:dyDescent="0.35">
      <c r="A11593" s="165" t="s">
        <v>236</v>
      </c>
      <c r="B11593" s="165" t="s">
        <v>237</v>
      </c>
      <c r="C11593" s="166">
        <v>46017</v>
      </c>
      <c r="D11593">
        <v>0</v>
      </c>
    </row>
    <row r="11594" spans="1:4" x14ac:dyDescent="0.35">
      <c r="A11594" s="165" t="s">
        <v>236</v>
      </c>
      <c r="B11594" s="165" t="s">
        <v>237</v>
      </c>
      <c r="C11594" s="166">
        <v>45684</v>
      </c>
      <c r="D11594">
        <v>0</v>
      </c>
    </row>
    <row r="11595" spans="1:4" x14ac:dyDescent="0.35">
      <c r="A11595" s="165" t="s">
        <v>236</v>
      </c>
      <c r="B11595" s="165" t="s">
        <v>237</v>
      </c>
      <c r="C11595" s="166">
        <v>45715</v>
      </c>
      <c r="D11595">
        <v>0</v>
      </c>
    </row>
    <row r="11596" spans="1:4" x14ac:dyDescent="0.35">
      <c r="A11596" s="165" t="s">
        <v>236</v>
      </c>
      <c r="B11596" s="165" t="s">
        <v>237</v>
      </c>
      <c r="C11596" s="166">
        <v>45743</v>
      </c>
      <c r="D11596">
        <v>0</v>
      </c>
    </row>
    <row r="11597" spans="1:4" x14ac:dyDescent="0.35">
      <c r="A11597" s="165" t="s">
        <v>236</v>
      </c>
      <c r="B11597" s="165" t="s">
        <v>237</v>
      </c>
      <c r="C11597" s="166">
        <v>45774</v>
      </c>
      <c r="D11597">
        <v>0</v>
      </c>
    </row>
    <row r="11598" spans="1:4" x14ac:dyDescent="0.35">
      <c r="A11598" s="165" t="s">
        <v>236</v>
      </c>
      <c r="B11598" s="165" t="s">
        <v>237</v>
      </c>
      <c r="C11598" s="166">
        <v>45804</v>
      </c>
      <c r="D11598">
        <v>0</v>
      </c>
    </row>
    <row r="11599" spans="1:4" x14ac:dyDescent="0.35">
      <c r="A11599" s="165" t="s">
        <v>236</v>
      </c>
      <c r="B11599" s="165" t="s">
        <v>237</v>
      </c>
      <c r="C11599" s="166">
        <v>45835</v>
      </c>
      <c r="D11599">
        <v>0</v>
      </c>
    </row>
    <row r="11600" spans="1:4" x14ac:dyDescent="0.35">
      <c r="A11600" s="165" t="s">
        <v>236</v>
      </c>
      <c r="B11600" s="165" t="s">
        <v>237</v>
      </c>
      <c r="C11600" s="166">
        <v>45865</v>
      </c>
      <c r="D11600">
        <v>0</v>
      </c>
    </row>
    <row r="11601" spans="1:4" x14ac:dyDescent="0.35">
      <c r="A11601" s="165" t="s">
        <v>236</v>
      </c>
      <c r="B11601" s="165" t="s">
        <v>237</v>
      </c>
      <c r="C11601" s="166">
        <v>45896</v>
      </c>
      <c r="D11601">
        <v>0</v>
      </c>
    </row>
    <row r="11602" spans="1:4" x14ac:dyDescent="0.35">
      <c r="A11602" s="165" t="s">
        <v>236</v>
      </c>
      <c r="B11602" s="165" t="s">
        <v>237</v>
      </c>
      <c r="C11602" s="166">
        <v>45927</v>
      </c>
      <c r="D11602">
        <v>0</v>
      </c>
    </row>
    <row r="11603" spans="1:4" x14ac:dyDescent="0.35">
      <c r="A11603" s="165" t="s">
        <v>236</v>
      </c>
      <c r="B11603" s="165" t="s">
        <v>237</v>
      </c>
      <c r="C11603" s="166">
        <v>45957</v>
      </c>
      <c r="D11603">
        <v>0</v>
      </c>
    </row>
    <row r="11604" spans="1:4" x14ac:dyDescent="0.35">
      <c r="A11604" s="165" t="s">
        <v>236</v>
      </c>
      <c r="B11604" s="165" t="s">
        <v>237</v>
      </c>
      <c r="C11604" s="166">
        <v>45988</v>
      </c>
      <c r="D11604">
        <v>0</v>
      </c>
    </row>
    <row r="11605" spans="1:4" x14ac:dyDescent="0.35">
      <c r="A11605" s="165" t="s">
        <v>236</v>
      </c>
      <c r="B11605" s="165" t="s">
        <v>237</v>
      </c>
      <c r="C11605" s="166">
        <v>46018</v>
      </c>
      <c r="D11605">
        <v>0</v>
      </c>
    </row>
    <row r="11606" spans="1:4" x14ac:dyDescent="0.35">
      <c r="A11606" s="165" t="s">
        <v>238</v>
      </c>
      <c r="B11606" s="165" t="s">
        <v>239</v>
      </c>
      <c r="C11606" s="166">
        <v>45676</v>
      </c>
      <c r="D11606">
        <v>195</v>
      </c>
    </row>
    <row r="11607" spans="1:4" x14ac:dyDescent="0.35">
      <c r="A11607" s="165" t="s">
        <v>238</v>
      </c>
      <c r="B11607" s="165" t="s">
        <v>239</v>
      </c>
      <c r="C11607" s="166">
        <v>45707</v>
      </c>
      <c r="D11607">
        <v>390</v>
      </c>
    </row>
    <row r="11608" spans="1:4" x14ac:dyDescent="0.35">
      <c r="A11608" s="165" t="s">
        <v>238</v>
      </c>
      <c r="B11608" s="165" t="s">
        <v>239</v>
      </c>
      <c r="C11608" s="166">
        <v>45735</v>
      </c>
      <c r="D11608">
        <v>0</v>
      </c>
    </row>
    <row r="11609" spans="1:4" x14ac:dyDescent="0.35">
      <c r="A11609" s="165" t="s">
        <v>238</v>
      </c>
      <c r="B11609" s="165" t="s">
        <v>239</v>
      </c>
      <c r="C11609" s="166">
        <v>45766</v>
      </c>
      <c r="D11609">
        <v>260</v>
      </c>
    </row>
    <row r="11610" spans="1:4" x14ac:dyDescent="0.35">
      <c r="A11610" s="165" t="s">
        <v>238</v>
      </c>
      <c r="B11610" s="165" t="s">
        <v>239</v>
      </c>
      <c r="C11610" s="166">
        <v>45796</v>
      </c>
      <c r="D11610">
        <v>130</v>
      </c>
    </row>
    <row r="11611" spans="1:4" x14ac:dyDescent="0.35">
      <c r="A11611" s="165" t="s">
        <v>238</v>
      </c>
      <c r="B11611" s="165" t="s">
        <v>239</v>
      </c>
      <c r="C11611" s="166">
        <v>45827</v>
      </c>
      <c r="D11611">
        <v>0</v>
      </c>
    </row>
    <row r="11612" spans="1:4" x14ac:dyDescent="0.35">
      <c r="A11612" s="165" t="s">
        <v>238</v>
      </c>
      <c r="B11612" s="165" t="s">
        <v>239</v>
      </c>
      <c r="C11612" s="166">
        <v>45857</v>
      </c>
      <c r="D11612">
        <v>390</v>
      </c>
    </row>
    <row r="11613" spans="1:4" x14ac:dyDescent="0.35">
      <c r="A11613" s="165" t="s">
        <v>238</v>
      </c>
      <c r="B11613" s="165" t="s">
        <v>239</v>
      </c>
      <c r="C11613" s="166">
        <v>45888</v>
      </c>
      <c r="D11613">
        <v>65</v>
      </c>
    </row>
    <row r="11614" spans="1:4" x14ac:dyDescent="0.35">
      <c r="A11614" s="165" t="s">
        <v>238</v>
      </c>
      <c r="B11614" s="165" t="s">
        <v>239</v>
      </c>
      <c r="C11614" s="166">
        <v>45919</v>
      </c>
      <c r="D11614">
        <v>65</v>
      </c>
    </row>
    <row r="11615" spans="1:4" x14ac:dyDescent="0.35">
      <c r="A11615" s="165" t="s">
        <v>238</v>
      </c>
      <c r="B11615" s="165" t="s">
        <v>239</v>
      </c>
      <c r="C11615" s="166">
        <v>45949</v>
      </c>
      <c r="D11615">
        <v>0</v>
      </c>
    </row>
    <row r="11616" spans="1:4" x14ac:dyDescent="0.35">
      <c r="A11616" s="165" t="s">
        <v>238</v>
      </c>
      <c r="B11616" s="165" t="s">
        <v>239</v>
      </c>
      <c r="C11616" s="166">
        <v>45980</v>
      </c>
      <c r="D11616">
        <v>0</v>
      </c>
    </row>
    <row r="11617" spans="1:4" x14ac:dyDescent="0.35">
      <c r="A11617" s="165" t="s">
        <v>238</v>
      </c>
      <c r="B11617" s="165" t="s">
        <v>239</v>
      </c>
      <c r="C11617" s="166">
        <v>46010</v>
      </c>
      <c r="D11617">
        <v>325</v>
      </c>
    </row>
    <row r="11618" spans="1:4" x14ac:dyDescent="0.35">
      <c r="A11618" s="165" t="s">
        <v>238</v>
      </c>
      <c r="B11618" s="165" t="s">
        <v>239</v>
      </c>
      <c r="C11618" s="166">
        <v>45677</v>
      </c>
      <c r="D11618">
        <v>195</v>
      </c>
    </row>
    <row r="11619" spans="1:4" x14ac:dyDescent="0.35">
      <c r="A11619" s="165" t="s">
        <v>238</v>
      </c>
      <c r="B11619" s="165" t="s">
        <v>239</v>
      </c>
      <c r="C11619" s="166">
        <v>45708</v>
      </c>
      <c r="D11619">
        <v>0</v>
      </c>
    </row>
    <row r="11620" spans="1:4" x14ac:dyDescent="0.35">
      <c r="A11620" s="165" t="s">
        <v>238</v>
      </c>
      <c r="B11620" s="165" t="s">
        <v>239</v>
      </c>
      <c r="C11620" s="166">
        <v>45736</v>
      </c>
      <c r="D11620">
        <v>110</v>
      </c>
    </row>
    <row r="11621" spans="1:4" x14ac:dyDescent="0.35">
      <c r="A11621" s="165" t="s">
        <v>238</v>
      </c>
      <c r="B11621" s="165" t="s">
        <v>239</v>
      </c>
      <c r="C11621" s="166">
        <v>45767</v>
      </c>
      <c r="D11621">
        <v>0</v>
      </c>
    </row>
    <row r="11622" spans="1:4" x14ac:dyDescent="0.35">
      <c r="A11622" s="165" t="s">
        <v>238</v>
      </c>
      <c r="B11622" s="165" t="s">
        <v>239</v>
      </c>
      <c r="C11622" s="166">
        <v>45797</v>
      </c>
      <c r="D11622">
        <v>0</v>
      </c>
    </row>
    <row r="11623" spans="1:4" x14ac:dyDescent="0.35">
      <c r="A11623" s="165" t="s">
        <v>238</v>
      </c>
      <c r="B11623" s="165" t="s">
        <v>239</v>
      </c>
      <c r="C11623" s="166">
        <v>45828</v>
      </c>
      <c r="D11623">
        <v>0</v>
      </c>
    </row>
    <row r="11624" spans="1:4" x14ac:dyDescent="0.35">
      <c r="A11624" s="165" t="s">
        <v>238</v>
      </c>
      <c r="B11624" s="165" t="s">
        <v>239</v>
      </c>
      <c r="C11624" s="166">
        <v>45858</v>
      </c>
      <c r="D11624">
        <v>0</v>
      </c>
    </row>
    <row r="11625" spans="1:4" x14ac:dyDescent="0.35">
      <c r="A11625" s="165" t="s">
        <v>238</v>
      </c>
      <c r="B11625" s="165" t="s">
        <v>239</v>
      </c>
      <c r="C11625" s="166">
        <v>45889</v>
      </c>
      <c r="D11625">
        <v>0</v>
      </c>
    </row>
    <row r="11626" spans="1:4" x14ac:dyDescent="0.35">
      <c r="A11626" s="165" t="s">
        <v>238</v>
      </c>
      <c r="B11626" s="165" t="s">
        <v>239</v>
      </c>
      <c r="C11626" s="166">
        <v>45920</v>
      </c>
      <c r="D11626">
        <v>0</v>
      </c>
    </row>
    <row r="11627" spans="1:4" x14ac:dyDescent="0.35">
      <c r="A11627" s="165" t="s">
        <v>238</v>
      </c>
      <c r="B11627" s="165" t="s">
        <v>239</v>
      </c>
      <c r="C11627" s="166">
        <v>45950</v>
      </c>
      <c r="D11627">
        <v>0</v>
      </c>
    </row>
    <row r="11628" spans="1:4" x14ac:dyDescent="0.35">
      <c r="A11628" s="165" t="s">
        <v>238</v>
      </c>
      <c r="B11628" s="165" t="s">
        <v>239</v>
      </c>
      <c r="C11628" s="166">
        <v>45981</v>
      </c>
      <c r="D11628">
        <v>0</v>
      </c>
    </row>
    <row r="11629" spans="1:4" x14ac:dyDescent="0.35">
      <c r="A11629" s="165" t="s">
        <v>238</v>
      </c>
      <c r="B11629" s="165" t="s">
        <v>239</v>
      </c>
      <c r="C11629" s="166">
        <v>46011</v>
      </c>
      <c r="D11629">
        <v>0</v>
      </c>
    </row>
    <row r="11630" spans="1:4" x14ac:dyDescent="0.35">
      <c r="A11630" s="165" t="s">
        <v>238</v>
      </c>
      <c r="B11630" s="165" t="s">
        <v>239</v>
      </c>
      <c r="C11630" s="166">
        <v>45678</v>
      </c>
      <c r="D11630">
        <v>0</v>
      </c>
    </row>
    <row r="11631" spans="1:4" x14ac:dyDescent="0.35">
      <c r="A11631" s="165" t="s">
        <v>238</v>
      </c>
      <c r="B11631" s="165" t="s">
        <v>239</v>
      </c>
      <c r="C11631" s="166">
        <v>45709</v>
      </c>
      <c r="D11631">
        <v>0</v>
      </c>
    </row>
    <row r="11632" spans="1:4" x14ac:dyDescent="0.35">
      <c r="A11632" s="165" t="s">
        <v>238</v>
      </c>
      <c r="B11632" s="165" t="s">
        <v>239</v>
      </c>
      <c r="C11632" s="166">
        <v>45737</v>
      </c>
      <c r="D11632">
        <v>0</v>
      </c>
    </row>
    <row r="11633" spans="1:4" x14ac:dyDescent="0.35">
      <c r="A11633" s="165" t="s">
        <v>238</v>
      </c>
      <c r="B11633" s="165" t="s">
        <v>239</v>
      </c>
      <c r="C11633" s="166">
        <v>45768</v>
      </c>
      <c r="D11633">
        <v>0</v>
      </c>
    </row>
    <row r="11634" spans="1:4" x14ac:dyDescent="0.35">
      <c r="A11634" s="165" t="s">
        <v>238</v>
      </c>
      <c r="B11634" s="165" t="s">
        <v>239</v>
      </c>
      <c r="C11634" s="166">
        <v>45798</v>
      </c>
      <c r="D11634">
        <v>0</v>
      </c>
    </row>
    <row r="11635" spans="1:4" x14ac:dyDescent="0.35">
      <c r="A11635" s="165" t="s">
        <v>238</v>
      </c>
      <c r="B11635" s="165" t="s">
        <v>239</v>
      </c>
      <c r="C11635" s="166">
        <v>45829</v>
      </c>
      <c r="D11635">
        <v>0</v>
      </c>
    </row>
    <row r="11636" spans="1:4" x14ac:dyDescent="0.35">
      <c r="A11636" s="165" t="s">
        <v>238</v>
      </c>
      <c r="B11636" s="165" t="s">
        <v>239</v>
      </c>
      <c r="C11636" s="166">
        <v>45859</v>
      </c>
      <c r="D11636">
        <v>0</v>
      </c>
    </row>
    <row r="11637" spans="1:4" x14ac:dyDescent="0.35">
      <c r="A11637" s="165" t="s">
        <v>238</v>
      </c>
      <c r="B11637" s="165" t="s">
        <v>239</v>
      </c>
      <c r="C11637" s="166">
        <v>45890</v>
      </c>
      <c r="D11637">
        <v>0</v>
      </c>
    </row>
    <row r="11638" spans="1:4" x14ac:dyDescent="0.35">
      <c r="A11638" s="165" t="s">
        <v>238</v>
      </c>
      <c r="B11638" s="165" t="s">
        <v>239</v>
      </c>
      <c r="C11638" s="166">
        <v>45921</v>
      </c>
      <c r="D11638">
        <v>0</v>
      </c>
    </row>
    <row r="11639" spans="1:4" x14ac:dyDescent="0.35">
      <c r="A11639" s="165" t="s">
        <v>238</v>
      </c>
      <c r="B11639" s="165" t="s">
        <v>239</v>
      </c>
      <c r="C11639" s="166">
        <v>45951</v>
      </c>
      <c r="D11639">
        <v>65</v>
      </c>
    </row>
    <row r="11640" spans="1:4" x14ac:dyDescent="0.35">
      <c r="A11640" s="165" t="s">
        <v>238</v>
      </c>
      <c r="B11640" s="165" t="s">
        <v>239</v>
      </c>
      <c r="C11640" s="166">
        <v>45991</v>
      </c>
      <c r="D11640">
        <v>0</v>
      </c>
    </row>
    <row r="11641" spans="1:4" x14ac:dyDescent="0.35">
      <c r="A11641" s="165" t="s">
        <v>238</v>
      </c>
      <c r="B11641" s="165" t="s">
        <v>239</v>
      </c>
      <c r="C11641" s="166">
        <v>46022</v>
      </c>
      <c r="D11641">
        <v>0</v>
      </c>
    </row>
    <row r="11642" spans="1:4" x14ac:dyDescent="0.35">
      <c r="A11642" s="165" t="s">
        <v>238</v>
      </c>
      <c r="B11642" s="165" t="s">
        <v>239</v>
      </c>
      <c r="C11642" s="166">
        <v>45679</v>
      </c>
      <c r="D11642">
        <v>0</v>
      </c>
    </row>
    <row r="11643" spans="1:4" x14ac:dyDescent="0.35">
      <c r="A11643" s="165" t="s">
        <v>238</v>
      </c>
      <c r="B11643" s="165" t="s">
        <v>239</v>
      </c>
      <c r="C11643" s="166">
        <v>45710</v>
      </c>
      <c r="D11643">
        <v>0</v>
      </c>
    </row>
    <row r="11644" spans="1:4" x14ac:dyDescent="0.35">
      <c r="A11644" s="165" t="s">
        <v>238</v>
      </c>
      <c r="B11644" s="165" t="s">
        <v>239</v>
      </c>
      <c r="C11644" s="166">
        <v>45738</v>
      </c>
      <c r="D11644">
        <v>0</v>
      </c>
    </row>
    <row r="11645" spans="1:4" x14ac:dyDescent="0.35">
      <c r="A11645" s="165" t="s">
        <v>238</v>
      </c>
      <c r="B11645" s="165" t="s">
        <v>239</v>
      </c>
      <c r="C11645" s="166">
        <v>45769</v>
      </c>
      <c r="D11645">
        <v>0</v>
      </c>
    </row>
    <row r="11646" spans="1:4" x14ac:dyDescent="0.35">
      <c r="A11646" s="165" t="s">
        <v>238</v>
      </c>
      <c r="B11646" s="165" t="s">
        <v>239</v>
      </c>
      <c r="C11646" s="166">
        <v>45799</v>
      </c>
      <c r="D11646">
        <v>0</v>
      </c>
    </row>
    <row r="11647" spans="1:4" x14ac:dyDescent="0.35">
      <c r="A11647" s="165" t="s">
        <v>238</v>
      </c>
      <c r="B11647" s="165" t="s">
        <v>239</v>
      </c>
      <c r="C11647" s="166">
        <v>45830</v>
      </c>
      <c r="D11647">
        <v>0</v>
      </c>
    </row>
    <row r="11648" spans="1:4" x14ac:dyDescent="0.35">
      <c r="A11648" s="165" t="s">
        <v>238</v>
      </c>
      <c r="B11648" s="165" t="s">
        <v>239</v>
      </c>
      <c r="C11648" s="166">
        <v>45860</v>
      </c>
      <c r="D11648">
        <v>0</v>
      </c>
    </row>
    <row r="11649" spans="1:4" x14ac:dyDescent="0.35">
      <c r="A11649" s="165" t="s">
        <v>238</v>
      </c>
      <c r="B11649" s="165" t="s">
        <v>239</v>
      </c>
      <c r="C11649" s="166">
        <v>45891</v>
      </c>
      <c r="D11649">
        <v>0</v>
      </c>
    </row>
    <row r="11650" spans="1:4" x14ac:dyDescent="0.35">
      <c r="A11650" s="165" t="s">
        <v>238</v>
      </c>
      <c r="B11650" s="165" t="s">
        <v>239</v>
      </c>
      <c r="C11650" s="166">
        <v>45922</v>
      </c>
      <c r="D11650">
        <v>0</v>
      </c>
    </row>
    <row r="11651" spans="1:4" x14ac:dyDescent="0.35">
      <c r="A11651" s="165" t="s">
        <v>238</v>
      </c>
      <c r="B11651" s="165" t="s">
        <v>239</v>
      </c>
      <c r="C11651" s="166">
        <v>45952</v>
      </c>
      <c r="D11651">
        <v>65</v>
      </c>
    </row>
    <row r="11652" spans="1:4" x14ac:dyDescent="0.35">
      <c r="A11652" s="165" t="s">
        <v>238</v>
      </c>
      <c r="B11652" s="165" t="s">
        <v>239</v>
      </c>
      <c r="C11652" s="166">
        <v>45983</v>
      </c>
      <c r="D11652">
        <v>0</v>
      </c>
    </row>
    <row r="11653" spans="1:4" x14ac:dyDescent="0.35">
      <c r="A11653" s="165" t="s">
        <v>238</v>
      </c>
      <c r="B11653" s="165" t="s">
        <v>239</v>
      </c>
      <c r="C11653" s="166">
        <v>46013</v>
      </c>
      <c r="D11653">
        <v>157.92000000000002</v>
      </c>
    </row>
    <row r="11654" spans="1:4" x14ac:dyDescent="0.35">
      <c r="A11654" s="165" t="s">
        <v>238</v>
      </c>
      <c r="B11654" s="165" t="s">
        <v>239</v>
      </c>
      <c r="C11654" s="166">
        <v>45680</v>
      </c>
      <c r="D11654">
        <v>65</v>
      </c>
    </row>
    <row r="11655" spans="1:4" x14ac:dyDescent="0.35">
      <c r="A11655" s="165" t="s">
        <v>238</v>
      </c>
      <c r="B11655" s="165" t="s">
        <v>239</v>
      </c>
      <c r="C11655" s="166">
        <v>45711</v>
      </c>
      <c r="D11655">
        <v>0</v>
      </c>
    </row>
    <row r="11656" spans="1:4" x14ac:dyDescent="0.35">
      <c r="A11656" s="165" t="s">
        <v>238</v>
      </c>
      <c r="B11656" s="165" t="s">
        <v>239</v>
      </c>
      <c r="C11656" s="166">
        <v>45739</v>
      </c>
      <c r="D11656">
        <v>0</v>
      </c>
    </row>
    <row r="11657" spans="1:4" x14ac:dyDescent="0.35">
      <c r="A11657" s="165" t="s">
        <v>238</v>
      </c>
      <c r="B11657" s="165" t="s">
        <v>239</v>
      </c>
      <c r="C11657" s="166">
        <v>45770</v>
      </c>
      <c r="D11657">
        <v>65</v>
      </c>
    </row>
    <row r="11658" spans="1:4" x14ac:dyDescent="0.35">
      <c r="A11658" s="165" t="s">
        <v>238</v>
      </c>
      <c r="B11658" s="165" t="s">
        <v>239</v>
      </c>
      <c r="C11658" s="166">
        <v>45800</v>
      </c>
      <c r="D11658">
        <v>73.3</v>
      </c>
    </row>
    <row r="11659" spans="1:4" x14ac:dyDescent="0.35">
      <c r="A11659" s="165" t="s">
        <v>238</v>
      </c>
      <c r="B11659" s="165" t="s">
        <v>239</v>
      </c>
      <c r="C11659" s="166">
        <v>45831</v>
      </c>
      <c r="D11659">
        <v>0</v>
      </c>
    </row>
    <row r="11660" spans="1:4" x14ac:dyDescent="0.35">
      <c r="A11660" s="165" t="s">
        <v>238</v>
      </c>
      <c r="B11660" s="165" t="s">
        <v>239</v>
      </c>
      <c r="C11660" s="166">
        <v>45861</v>
      </c>
      <c r="D11660">
        <v>0</v>
      </c>
    </row>
    <row r="11661" spans="1:4" x14ac:dyDescent="0.35">
      <c r="A11661" s="165" t="s">
        <v>238</v>
      </c>
      <c r="B11661" s="165" t="s">
        <v>239</v>
      </c>
      <c r="C11661" s="166">
        <v>45892</v>
      </c>
      <c r="D11661">
        <v>0</v>
      </c>
    </row>
    <row r="11662" spans="1:4" x14ac:dyDescent="0.35">
      <c r="A11662" s="165" t="s">
        <v>238</v>
      </c>
      <c r="B11662" s="165" t="s">
        <v>239</v>
      </c>
      <c r="C11662" s="166">
        <v>45923</v>
      </c>
      <c r="D11662">
        <v>65</v>
      </c>
    </row>
    <row r="11663" spans="1:4" x14ac:dyDescent="0.35">
      <c r="A11663" s="165" t="s">
        <v>238</v>
      </c>
      <c r="B11663" s="165" t="s">
        <v>239</v>
      </c>
      <c r="C11663" s="166">
        <v>45953</v>
      </c>
      <c r="D11663">
        <v>130</v>
      </c>
    </row>
    <row r="11664" spans="1:4" x14ac:dyDescent="0.35">
      <c r="A11664" s="165" t="s">
        <v>238</v>
      </c>
      <c r="B11664" s="165" t="s">
        <v>239</v>
      </c>
      <c r="C11664" s="166">
        <v>45984</v>
      </c>
      <c r="D11664">
        <v>0</v>
      </c>
    </row>
    <row r="11665" spans="1:4" x14ac:dyDescent="0.35">
      <c r="A11665" s="165" t="s">
        <v>238</v>
      </c>
      <c r="B11665" s="165" t="s">
        <v>239</v>
      </c>
      <c r="C11665" s="166">
        <v>46014</v>
      </c>
      <c r="D11665">
        <v>0</v>
      </c>
    </row>
    <row r="11666" spans="1:4" x14ac:dyDescent="0.35">
      <c r="A11666" s="165" t="s">
        <v>238</v>
      </c>
      <c r="B11666" s="165" t="s">
        <v>239</v>
      </c>
      <c r="C11666" s="166">
        <v>45681</v>
      </c>
      <c r="D11666">
        <v>0</v>
      </c>
    </row>
    <row r="11667" spans="1:4" x14ac:dyDescent="0.35">
      <c r="A11667" s="165" t="s">
        <v>238</v>
      </c>
      <c r="B11667" s="165" t="s">
        <v>239</v>
      </c>
      <c r="C11667" s="166">
        <v>45712</v>
      </c>
      <c r="D11667">
        <v>0</v>
      </c>
    </row>
    <row r="11668" spans="1:4" x14ac:dyDescent="0.35">
      <c r="A11668" s="165" t="s">
        <v>238</v>
      </c>
      <c r="B11668" s="165" t="s">
        <v>239</v>
      </c>
      <c r="C11668" s="166">
        <v>45740</v>
      </c>
      <c r="D11668">
        <v>0</v>
      </c>
    </row>
    <row r="11669" spans="1:4" x14ac:dyDescent="0.35">
      <c r="A11669" s="165" t="s">
        <v>238</v>
      </c>
      <c r="B11669" s="165" t="s">
        <v>239</v>
      </c>
      <c r="C11669" s="166">
        <v>45771</v>
      </c>
      <c r="D11669">
        <v>0</v>
      </c>
    </row>
    <row r="11670" spans="1:4" x14ac:dyDescent="0.35">
      <c r="A11670" s="165" t="s">
        <v>238</v>
      </c>
      <c r="B11670" s="165" t="s">
        <v>239</v>
      </c>
      <c r="C11670" s="166">
        <v>45801</v>
      </c>
      <c r="D11670">
        <v>0</v>
      </c>
    </row>
    <row r="11671" spans="1:4" x14ac:dyDescent="0.35">
      <c r="A11671" s="165" t="s">
        <v>238</v>
      </c>
      <c r="B11671" s="165" t="s">
        <v>239</v>
      </c>
      <c r="C11671" s="166">
        <v>45832</v>
      </c>
      <c r="D11671">
        <v>0</v>
      </c>
    </row>
    <row r="11672" spans="1:4" x14ac:dyDescent="0.35">
      <c r="A11672" s="165" t="s">
        <v>238</v>
      </c>
      <c r="B11672" s="165" t="s">
        <v>239</v>
      </c>
      <c r="C11672" s="166">
        <v>45862</v>
      </c>
      <c r="D11672">
        <v>0</v>
      </c>
    </row>
    <row r="11673" spans="1:4" x14ac:dyDescent="0.35">
      <c r="A11673" s="165" t="s">
        <v>238</v>
      </c>
      <c r="B11673" s="165" t="s">
        <v>239</v>
      </c>
      <c r="C11673" s="166">
        <v>45893</v>
      </c>
      <c r="D11673">
        <v>0</v>
      </c>
    </row>
    <row r="11674" spans="1:4" x14ac:dyDescent="0.35">
      <c r="A11674" s="165" t="s">
        <v>238</v>
      </c>
      <c r="B11674" s="165" t="s">
        <v>239</v>
      </c>
      <c r="C11674" s="166">
        <v>45924</v>
      </c>
      <c r="D11674">
        <v>0</v>
      </c>
    </row>
    <row r="11675" spans="1:4" x14ac:dyDescent="0.35">
      <c r="A11675" s="165" t="s">
        <v>238</v>
      </c>
      <c r="B11675" s="165" t="s">
        <v>239</v>
      </c>
      <c r="C11675" s="166">
        <v>45954</v>
      </c>
      <c r="D11675">
        <v>0</v>
      </c>
    </row>
    <row r="11676" spans="1:4" x14ac:dyDescent="0.35">
      <c r="A11676" s="165" t="s">
        <v>238</v>
      </c>
      <c r="B11676" s="165" t="s">
        <v>239</v>
      </c>
      <c r="C11676" s="166">
        <v>45985</v>
      </c>
      <c r="D11676">
        <v>0</v>
      </c>
    </row>
    <row r="11677" spans="1:4" x14ac:dyDescent="0.35">
      <c r="A11677" s="165" t="s">
        <v>238</v>
      </c>
      <c r="B11677" s="165" t="s">
        <v>239</v>
      </c>
      <c r="C11677" s="166">
        <v>46015</v>
      </c>
      <c r="D11677">
        <v>0</v>
      </c>
    </row>
    <row r="11678" spans="1:4" x14ac:dyDescent="0.35">
      <c r="A11678" s="165" t="s">
        <v>238</v>
      </c>
      <c r="B11678" s="165" t="s">
        <v>239</v>
      </c>
      <c r="C11678" s="166">
        <v>45682</v>
      </c>
      <c r="D11678">
        <v>0</v>
      </c>
    </row>
    <row r="11679" spans="1:4" x14ac:dyDescent="0.35">
      <c r="A11679" s="165" t="s">
        <v>238</v>
      </c>
      <c r="B11679" s="165" t="s">
        <v>239</v>
      </c>
      <c r="C11679" s="166">
        <v>45713</v>
      </c>
      <c r="D11679">
        <v>0</v>
      </c>
    </row>
    <row r="11680" spans="1:4" x14ac:dyDescent="0.35">
      <c r="A11680" s="165" t="s">
        <v>238</v>
      </c>
      <c r="B11680" s="165" t="s">
        <v>239</v>
      </c>
      <c r="C11680" s="166">
        <v>45741</v>
      </c>
      <c r="D11680">
        <v>0</v>
      </c>
    </row>
    <row r="11681" spans="1:4" x14ac:dyDescent="0.35">
      <c r="A11681" s="165" t="s">
        <v>238</v>
      </c>
      <c r="B11681" s="165" t="s">
        <v>239</v>
      </c>
      <c r="C11681" s="166">
        <v>45772</v>
      </c>
      <c r="D11681">
        <v>0</v>
      </c>
    </row>
    <row r="11682" spans="1:4" x14ac:dyDescent="0.35">
      <c r="A11682" s="165" t="s">
        <v>238</v>
      </c>
      <c r="B11682" s="165" t="s">
        <v>239</v>
      </c>
      <c r="C11682" s="166">
        <v>45802</v>
      </c>
      <c r="D11682">
        <v>52.53</v>
      </c>
    </row>
    <row r="11683" spans="1:4" x14ac:dyDescent="0.35">
      <c r="A11683" s="165" t="s">
        <v>238</v>
      </c>
      <c r="B11683" s="165" t="s">
        <v>239</v>
      </c>
      <c r="C11683" s="166">
        <v>45833</v>
      </c>
      <c r="D11683">
        <v>52.53</v>
      </c>
    </row>
    <row r="11684" spans="1:4" x14ac:dyDescent="0.35">
      <c r="A11684" s="165" t="s">
        <v>238</v>
      </c>
      <c r="B11684" s="165" t="s">
        <v>239</v>
      </c>
      <c r="C11684" s="166">
        <v>45863</v>
      </c>
      <c r="D11684">
        <v>52.53</v>
      </c>
    </row>
    <row r="11685" spans="1:4" x14ac:dyDescent="0.35">
      <c r="A11685" s="165" t="s">
        <v>238</v>
      </c>
      <c r="B11685" s="165" t="s">
        <v>239</v>
      </c>
      <c r="C11685" s="166">
        <v>45894</v>
      </c>
      <c r="D11685">
        <v>52.53</v>
      </c>
    </row>
    <row r="11686" spans="1:4" x14ac:dyDescent="0.35">
      <c r="A11686" s="165" t="s">
        <v>238</v>
      </c>
      <c r="B11686" s="165" t="s">
        <v>239</v>
      </c>
      <c r="C11686" s="166">
        <v>45925</v>
      </c>
      <c r="D11686">
        <v>52.53</v>
      </c>
    </row>
    <row r="11687" spans="1:4" x14ac:dyDescent="0.35">
      <c r="A11687" s="165" t="s">
        <v>238</v>
      </c>
      <c r="B11687" s="165" t="s">
        <v>239</v>
      </c>
      <c r="C11687" s="166">
        <v>45955</v>
      </c>
      <c r="D11687">
        <v>52.53</v>
      </c>
    </row>
    <row r="11688" spans="1:4" x14ac:dyDescent="0.35">
      <c r="A11688" s="165" t="s">
        <v>238</v>
      </c>
      <c r="B11688" s="165" t="s">
        <v>239</v>
      </c>
      <c r="C11688" s="166">
        <v>45986</v>
      </c>
      <c r="D11688">
        <v>52.53</v>
      </c>
    </row>
    <row r="11689" spans="1:4" x14ac:dyDescent="0.35">
      <c r="A11689" s="165" t="s">
        <v>238</v>
      </c>
      <c r="B11689" s="165" t="s">
        <v>239</v>
      </c>
      <c r="C11689" s="166">
        <v>46016</v>
      </c>
      <c r="D11689">
        <v>52.53</v>
      </c>
    </row>
    <row r="11690" spans="1:4" x14ac:dyDescent="0.35">
      <c r="A11690" s="165" t="s">
        <v>238</v>
      </c>
      <c r="B11690" s="165" t="s">
        <v>239</v>
      </c>
      <c r="C11690" s="166">
        <v>45683</v>
      </c>
      <c r="D11690">
        <v>53.580600000000004</v>
      </c>
    </row>
    <row r="11691" spans="1:4" x14ac:dyDescent="0.35">
      <c r="A11691" s="165" t="s">
        <v>238</v>
      </c>
      <c r="B11691" s="165" t="s">
        <v>239</v>
      </c>
      <c r="C11691" s="166">
        <v>45714</v>
      </c>
      <c r="D11691">
        <v>53.580600000000004</v>
      </c>
    </row>
    <row r="11692" spans="1:4" x14ac:dyDescent="0.35">
      <c r="A11692" s="165" t="s">
        <v>238</v>
      </c>
      <c r="B11692" s="165" t="s">
        <v>239</v>
      </c>
      <c r="C11692" s="166">
        <v>45742</v>
      </c>
      <c r="D11692">
        <v>53.580600000000004</v>
      </c>
    </row>
    <row r="11693" spans="1:4" x14ac:dyDescent="0.35">
      <c r="A11693" s="165" t="s">
        <v>238</v>
      </c>
      <c r="B11693" s="165" t="s">
        <v>239</v>
      </c>
      <c r="C11693" s="166">
        <v>45773</v>
      </c>
      <c r="D11693">
        <v>53.580600000000004</v>
      </c>
    </row>
    <row r="11694" spans="1:4" x14ac:dyDescent="0.35">
      <c r="A11694" s="165" t="s">
        <v>238</v>
      </c>
      <c r="B11694" s="165" t="s">
        <v>239</v>
      </c>
      <c r="C11694" s="166">
        <v>45803</v>
      </c>
      <c r="D11694">
        <v>53.580600000000004</v>
      </c>
    </row>
    <row r="11695" spans="1:4" x14ac:dyDescent="0.35">
      <c r="A11695" s="165" t="s">
        <v>238</v>
      </c>
      <c r="B11695" s="165" t="s">
        <v>239</v>
      </c>
      <c r="C11695" s="166">
        <v>45834</v>
      </c>
      <c r="D11695">
        <v>53.580600000000004</v>
      </c>
    </row>
    <row r="11696" spans="1:4" x14ac:dyDescent="0.35">
      <c r="A11696" s="165" t="s">
        <v>238</v>
      </c>
      <c r="B11696" s="165" t="s">
        <v>239</v>
      </c>
      <c r="C11696" s="166">
        <v>45864</v>
      </c>
      <c r="D11696">
        <v>53.580600000000004</v>
      </c>
    </row>
    <row r="11697" spans="1:4" x14ac:dyDescent="0.35">
      <c r="A11697" s="165" t="s">
        <v>238</v>
      </c>
      <c r="B11697" s="165" t="s">
        <v>239</v>
      </c>
      <c r="C11697" s="166">
        <v>45895</v>
      </c>
      <c r="D11697">
        <v>53.580600000000004</v>
      </c>
    </row>
    <row r="11698" spans="1:4" x14ac:dyDescent="0.35">
      <c r="A11698" s="165" t="s">
        <v>238</v>
      </c>
      <c r="B11698" s="165" t="s">
        <v>239</v>
      </c>
      <c r="C11698" s="166">
        <v>45926</v>
      </c>
      <c r="D11698">
        <v>53.580600000000004</v>
      </c>
    </row>
    <row r="11699" spans="1:4" x14ac:dyDescent="0.35">
      <c r="A11699" s="165" t="s">
        <v>238</v>
      </c>
      <c r="B11699" s="165" t="s">
        <v>239</v>
      </c>
      <c r="C11699" s="166">
        <v>45956</v>
      </c>
      <c r="D11699">
        <v>53.580600000000004</v>
      </c>
    </row>
    <row r="11700" spans="1:4" x14ac:dyDescent="0.35">
      <c r="A11700" s="165" t="s">
        <v>238</v>
      </c>
      <c r="B11700" s="165" t="s">
        <v>239</v>
      </c>
      <c r="C11700" s="166">
        <v>45987</v>
      </c>
      <c r="D11700">
        <v>53.580600000000004</v>
      </c>
    </row>
    <row r="11701" spans="1:4" x14ac:dyDescent="0.35">
      <c r="A11701" s="165" t="s">
        <v>238</v>
      </c>
      <c r="B11701" s="165" t="s">
        <v>239</v>
      </c>
      <c r="C11701" s="166">
        <v>46017</v>
      </c>
      <c r="D11701">
        <v>53.580600000000004</v>
      </c>
    </row>
    <row r="11702" spans="1:4" x14ac:dyDescent="0.35">
      <c r="A11702" s="165" t="s">
        <v>238</v>
      </c>
      <c r="B11702" s="165" t="s">
        <v>239</v>
      </c>
      <c r="C11702" s="166">
        <v>45684</v>
      </c>
      <c r="D11702">
        <v>54.652212000000006</v>
      </c>
    </row>
    <row r="11703" spans="1:4" x14ac:dyDescent="0.35">
      <c r="A11703" s="165" t="s">
        <v>238</v>
      </c>
      <c r="B11703" s="165" t="s">
        <v>239</v>
      </c>
      <c r="C11703" s="166">
        <v>45715</v>
      </c>
      <c r="D11703">
        <v>54.652212000000006</v>
      </c>
    </row>
    <row r="11704" spans="1:4" x14ac:dyDescent="0.35">
      <c r="A11704" s="165" t="s">
        <v>238</v>
      </c>
      <c r="B11704" s="165" t="s">
        <v>239</v>
      </c>
      <c r="C11704" s="166">
        <v>45743</v>
      </c>
      <c r="D11704">
        <v>54.652212000000006</v>
      </c>
    </row>
    <row r="11705" spans="1:4" x14ac:dyDescent="0.35">
      <c r="A11705" s="165" t="s">
        <v>238</v>
      </c>
      <c r="B11705" s="165" t="s">
        <v>239</v>
      </c>
      <c r="C11705" s="166">
        <v>45774</v>
      </c>
      <c r="D11705">
        <v>54.652212000000006</v>
      </c>
    </row>
    <row r="11706" spans="1:4" x14ac:dyDescent="0.35">
      <c r="A11706" s="165" t="s">
        <v>238</v>
      </c>
      <c r="B11706" s="165" t="s">
        <v>239</v>
      </c>
      <c r="C11706" s="166">
        <v>45804</v>
      </c>
      <c r="D11706">
        <v>54.652212000000006</v>
      </c>
    </row>
    <row r="11707" spans="1:4" x14ac:dyDescent="0.35">
      <c r="A11707" s="165" t="s">
        <v>238</v>
      </c>
      <c r="B11707" s="165" t="s">
        <v>239</v>
      </c>
      <c r="C11707" s="166">
        <v>45835</v>
      </c>
      <c r="D11707">
        <v>54.652212000000006</v>
      </c>
    </row>
    <row r="11708" spans="1:4" x14ac:dyDescent="0.35">
      <c r="A11708" s="165" t="s">
        <v>238</v>
      </c>
      <c r="B11708" s="165" t="s">
        <v>239</v>
      </c>
      <c r="C11708" s="166">
        <v>45865</v>
      </c>
      <c r="D11708">
        <v>54.652212000000006</v>
      </c>
    </row>
    <row r="11709" spans="1:4" x14ac:dyDescent="0.35">
      <c r="A11709" s="165" t="s">
        <v>238</v>
      </c>
      <c r="B11709" s="165" t="s">
        <v>239</v>
      </c>
      <c r="C11709" s="166">
        <v>45896</v>
      </c>
      <c r="D11709">
        <v>54.652212000000006</v>
      </c>
    </row>
    <row r="11710" spans="1:4" x14ac:dyDescent="0.35">
      <c r="A11710" s="165" t="s">
        <v>238</v>
      </c>
      <c r="B11710" s="165" t="s">
        <v>239</v>
      </c>
      <c r="C11710" s="166">
        <v>45927</v>
      </c>
      <c r="D11710">
        <v>54.652212000000006</v>
      </c>
    </row>
    <row r="11711" spans="1:4" x14ac:dyDescent="0.35">
      <c r="A11711" s="165" t="s">
        <v>238</v>
      </c>
      <c r="B11711" s="165" t="s">
        <v>239</v>
      </c>
      <c r="C11711" s="166">
        <v>45957</v>
      </c>
      <c r="D11711">
        <v>54.652212000000006</v>
      </c>
    </row>
    <row r="11712" spans="1:4" x14ac:dyDescent="0.35">
      <c r="A11712" s="165" t="s">
        <v>238</v>
      </c>
      <c r="B11712" s="165" t="s">
        <v>239</v>
      </c>
      <c r="C11712" s="166">
        <v>45988</v>
      </c>
      <c r="D11712">
        <v>54.652212000000006</v>
      </c>
    </row>
    <row r="11713" spans="1:4" x14ac:dyDescent="0.35">
      <c r="A11713" s="165" t="s">
        <v>238</v>
      </c>
      <c r="B11713" s="165" t="s">
        <v>239</v>
      </c>
      <c r="C11713" s="166">
        <v>46018</v>
      </c>
      <c r="D11713">
        <v>54.652212000000006</v>
      </c>
    </row>
    <row r="11714" spans="1:4" x14ac:dyDescent="0.35">
      <c r="A11714" s="165" t="s">
        <v>240</v>
      </c>
      <c r="B11714" s="165" t="s">
        <v>241</v>
      </c>
      <c r="C11714" s="166">
        <v>45676</v>
      </c>
      <c r="D11714">
        <v>32</v>
      </c>
    </row>
    <row r="11715" spans="1:4" x14ac:dyDescent="0.35">
      <c r="A11715" s="165" t="s">
        <v>240</v>
      </c>
      <c r="B11715" s="165" t="s">
        <v>241</v>
      </c>
      <c r="C11715" s="166">
        <v>45707</v>
      </c>
      <c r="D11715">
        <v>0</v>
      </c>
    </row>
    <row r="11716" spans="1:4" x14ac:dyDescent="0.35">
      <c r="A11716" s="165" t="s">
        <v>240</v>
      </c>
      <c r="B11716" s="165" t="s">
        <v>241</v>
      </c>
      <c r="C11716" s="166">
        <v>45735</v>
      </c>
      <c r="D11716">
        <v>15</v>
      </c>
    </row>
    <row r="11717" spans="1:4" x14ac:dyDescent="0.35">
      <c r="A11717" s="165" t="s">
        <v>240</v>
      </c>
      <c r="B11717" s="165" t="s">
        <v>241</v>
      </c>
      <c r="C11717" s="166">
        <v>45766</v>
      </c>
      <c r="D11717">
        <v>4.42</v>
      </c>
    </row>
    <row r="11718" spans="1:4" x14ac:dyDescent="0.35">
      <c r="A11718" s="165" t="s">
        <v>240</v>
      </c>
      <c r="B11718" s="165" t="s">
        <v>241</v>
      </c>
      <c r="C11718" s="166">
        <v>45796</v>
      </c>
      <c r="D11718">
        <v>359.41</v>
      </c>
    </row>
    <row r="11719" spans="1:4" x14ac:dyDescent="0.35">
      <c r="A11719" s="165" t="s">
        <v>240</v>
      </c>
      <c r="B11719" s="165" t="s">
        <v>241</v>
      </c>
      <c r="C11719" s="166">
        <v>45827</v>
      </c>
      <c r="D11719">
        <v>0</v>
      </c>
    </row>
    <row r="11720" spans="1:4" x14ac:dyDescent="0.35">
      <c r="A11720" s="165" t="s">
        <v>240</v>
      </c>
      <c r="B11720" s="165" t="s">
        <v>241</v>
      </c>
      <c r="C11720" s="166">
        <v>45857</v>
      </c>
      <c r="D11720">
        <v>798.29</v>
      </c>
    </row>
    <row r="11721" spans="1:4" x14ac:dyDescent="0.35">
      <c r="A11721" s="165" t="s">
        <v>240</v>
      </c>
      <c r="B11721" s="165" t="s">
        <v>241</v>
      </c>
      <c r="C11721" s="166">
        <v>45888</v>
      </c>
      <c r="D11721">
        <v>0</v>
      </c>
    </row>
    <row r="11722" spans="1:4" x14ac:dyDescent="0.35">
      <c r="A11722" s="165" t="s">
        <v>240</v>
      </c>
      <c r="B11722" s="165" t="s">
        <v>241</v>
      </c>
      <c r="C11722" s="166">
        <v>45919</v>
      </c>
      <c r="D11722">
        <v>43.21</v>
      </c>
    </row>
    <row r="11723" spans="1:4" x14ac:dyDescent="0.35">
      <c r="A11723" s="165" t="s">
        <v>240</v>
      </c>
      <c r="B11723" s="165" t="s">
        <v>241</v>
      </c>
      <c r="C11723" s="166">
        <v>45949</v>
      </c>
      <c r="D11723">
        <v>282.32</v>
      </c>
    </row>
    <row r="11724" spans="1:4" x14ac:dyDescent="0.35">
      <c r="A11724" s="165" t="s">
        <v>240</v>
      </c>
      <c r="B11724" s="165" t="s">
        <v>241</v>
      </c>
      <c r="C11724" s="166">
        <v>45980</v>
      </c>
      <c r="D11724">
        <v>500</v>
      </c>
    </row>
    <row r="11725" spans="1:4" x14ac:dyDescent="0.35">
      <c r="A11725" s="165" t="s">
        <v>240</v>
      </c>
      <c r="B11725" s="165" t="s">
        <v>241</v>
      </c>
      <c r="C11725" s="166">
        <v>46010</v>
      </c>
      <c r="D11725">
        <v>443.68</v>
      </c>
    </row>
    <row r="11726" spans="1:4" x14ac:dyDescent="0.35">
      <c r="A11726" s="165" t="s">
        <v>240</v>
      </c>
      <c r="B11726" s="165" t="s">
        <v>241</v>
      </c>
      <c r="C11726" s="166">
        <v>45677</v>
      </c>
      <c r="D11726">
        <v>0</v>
      </c>
    </row>
    <row r="11727" spans="1:4" x14ac:dyDescent="0.35">
      <c r="A11727" s="165" t="s">
        <v>240</v>
      </c>
      <c r="B11727" s="165" t="s">
        <v>241</v>
      </c>
      <c r="C11727" s="166">
        <v>45708</v>
      </c>
      <c r="D11727">
        <v>1123.99</v>
      </c>
    </row>
    <row r="11728" spans="1:4" x14ac:dyDescent="0.35">
      <c r="A11728" s="165" t="s">
        <v>240</v>
      </c>
      <c r="B11728" s="165" t="s">
        <v>241</v>
      </c>
      <c r="C11728" s="166">
        <v>45736</v>
      </c>
      <c r="D11728">
        <v>581.21</v>
      </c>
    </row>
    <row r="11729" spans="1:4" x14ac:dyDescent="0.35">
      <c r="A11729" s="165" t="s">
        <v>240</v>
      </c>
      <c r="B11729" s="165" t="s">
        <v>241</v>
      </c>
      <c r="C11729" s="166">
        <v>45767</v>
      </c>
      <c r="D11729">
        <v>0</v>
      </c>
    </row>
    <row r="11730" spans="1:4" x14ac:dyDescent="0.35">
      <c r="A11730" s="165" t="s">
        <v>240</v>
      </c>
      <c r="B11730" s="165" t="s">
        <v>241</v>
      </c>
      <c r="C11730" s="166">
        <v>45797</v>
      </c>
      <c r="D11730">
        <v>321.96000000000004</v>
      </c>
    </row>
    <row r="11731" spans="1:4" x14ac:dyDescent="0.35">
      <c r="A11731" s="165" t="s">
        <v>240</v>
      </c>
      <c r="B11731" s="165" t="s">
        <v>241</v>
      </c>
      <c r="C11731" s="166">
        <v>45828</v>
      </c>
      <c r="D11731">
        <v>0</v>
      </c>
    </row>
    <row r="11732" spans="1:4" x14ac:dyDescent="0.35">
      <c r="A11732" s="165" t="s">
        <v>240</v>
      </c>
      <c r="B11732" s="165" t="s">
        <v>241</v>
      </c>
      <c r="C11732" s="166">
        <v>45858</v>
      </c>
      <c r="D11732">
        <v>19.470000000000027</v>
      </c>
    </row>
    <row r="11733" spans="1:4" x14ac:dyDescent="0.35">
      <c r="A11733" s="165" t="s">
        <v>240</v>
      </c>
      <c r="B11733" s="165" t="s">
        <v>241</v>
      </c>
      <c r="C11733" s="166">
        <v>45889</v>
      </c>
      <c r="D11733">
        <v>0</v>
      </c>
    </row>
    <row r="11734" spans="1:4" x14ac:dyDescent="0.35">
      <c r="A11734" s="165" t="s">
        <v>240</v>
      </c>
      <c r="B11734" s="165" t="s">
        <v>241</v>
      </c>
      <c r="C11734" s="166">
        <v>45920</v>
      </c>
      <c r="D11734">
        <v>0</v>
      </c>
    </row>
    <row r="11735" spans="1:4" x14ac:dyDescent="0.35">
      <c r="A11735" s="165" t="s">
        <v>240</v>
      </c>
      <c r="B11735" s="165" t="s">
        <v>241</v>
      </c>
      <c r="C11735" s="166">
        <v>45950</v>
      </c>
      <c r="D11735">
        <v>0</v>
      </c>
    </row>
    <row r="11736" spans="1:4" x14ac:dyDescent="0.35">
      <c r="A11736" s="165" t="s">
        <v>240</v>
      </c>
      <c r="B11736" s="165" t="s">
        <v>241</v>
      </c>
      <c r="C11736" s="166">
        <v>45981</v>
      </c>
      <c r="D11736">
        <v>0</v>
      </c>
    </row>
    <row r="11737" spans="1:4" x14ac:dyDescent="0.35">
      <c r="A11737" s="165" t="s">
        <v>240</v>
      </c>
      <c r="B11737" s="165" t="s">
        <v>241</v>
      </c>
      <c r="C11737" s="166">
        <v>46011</v>
      </c>
      <c r="D11737">
        <v>0</v>
      </c>
    </row>
    <row r="11738" spans="1:4" x14ac:dyDescent="0.35">
      <c r="A11738" s="165" t="s">
        <v>240</v>
      </c>
      <c r="B11738" s="165" t="s">
        <v>241</v>
      </c>
      <c r="C11738" s="166">
        <v>45678</v>
      </c>
      <c r="D11738">
        <v>0</v>
      </c>
    </row>
    <row r="11739" spans="1:4" x14ac:dyDescent="0.35">
      <c r="A11739" s="165" t="s">
        <v>240</v>
      </c>
      <c r="B11739" s="165" t="s">
        <v>241</v>
      </c>
      <c r="C11739" s="166">
        <v>45709</v>
      </c>
      <c r="D11739">
        <v>0</v>
      </c>
    </row>
    <row r="11740" spans="1:4" x14ac:dyDescent="0.35">
      <c r="A11740" s="165" t="s">
        <v>240</v>
      </c>
      <c r="B11740" s="165" t="s">
        <v>241</v>
      </c>
      <c r="C11740" s="166">
        <v>45737</v>
      </c>
      <c r="D11740">
        <v>0</v>
      </c>
    </row>
    <row r="11741" spans="1:4" x14ac:dyDescent="0.35">
      <c r="A11741" s="165" t="s">
        <v>240</v>
      </c>
      <c r="B11741" s="165" t="s">
        <v>241</v>
      </c>
      <c r="C11741" s="166">
        <v>45768</v>
      </c>
      <c r="D11741">
        <v>0</v>
      </c>
    </row>
    <row r="11742" spans="1:4" x14ac:dyDescent="0.35">
      <c r="A11742" s="165" t="s">
        <v>240</v>
      </c>
      <c r="B11742" s="165" t="s">
        <v>241</v>
      </c>
      <c r="C11742" s="166">
        <v>45798</v>
      </c>
      <c r="D11742">
        <v>0</v>
      </c>
    </row>
    <row r="11743" spans="1:4" x14ac:dyDescent="0.35">
      <c r="A11743" s="165" t="s">
        <v>240</v>
      </c>
      <c r="B11743" s="165" t="s">
        <v>241</v>
      </c>
      <c r="C11743" s="166">
        <v>45829</v>
      </c>
      <c r="D11743">
        <v>0</v>
      </c>
    </row>
    <row r="11744" spans="1:4" x14ac:dyDescent="0.35">
      <c r="A11744" s="165" t="s">
        <v>240</v>
      </c>
      <c r="B11744" s="165" t="s">
        <v>241</v>
      </c>
      <c r="C11744" s="166">
        <v>45859</v>
      </c>
      <c r="D11744">
        <v>0</v>
      </c>
    </row>
    <row r="11745" spans="1:4" x14ac:dyDescent="0.35">
      <c r="A11745" s="165" t="s">
        <v>240</v>
      </c>
      <c r="B11745" s="165" t="s">
        <v>241</v>
      </c>
      <c r="C11745" s="166">
        <v>45890</v>
      </c>
      <c r="D11745">
        <v>0</v>
      </c>
    </row>
    <row r="11746" spans="1:4" x14ac:dyDescent="0.35">
      <c r="A11746" s="165" t="s">
        <v>240</v>
      </c>
      <c r="B11746" s="165" t="s">
        <v>241</v>
      </c>
      <c r="C11746" s="166">
        <v>45921</v>
      </c>
      <c r="D11746">
        <v>0</v>
      </c>
    </row>
    <row r="11747" spans="1:4" x14ac:dyDescent="0.35">
      <c r="A11747" s="165" t="s">
        <v>240</v>
      </c>
      <c r="B11747" s="165" t="s">
        <v>241</v>
      </c>
      <c r="C11747" s="166">
        <v>45951</v>
      </c>
      <c r="D11747">
        <v>0</v>
      </c>
    </row>
    <row r="11748" spans="1:4" x14ac:dyDescent="0.35">
      <c r="A11748" s="165" t="s">
        <v>240</v>
      </c>
      <c r="B11748" s="165" t="s">
        <v>241</v>
      </c>
      <c r="C11748" s="166">
        <v>45991</v>
      </c>
      <c r="D11748">
        <v>27</v>
      </c>
    </row>
    <row r="11749" spans="1:4" x14ac:dyDescent="0.35">
      <c r="A11749" s="165" t="s">
        <v>240</v>
      </c>
      <c r="B11749" s="165" t="s">
        <v>241</v>
      </c>
      <c r="C11749" s="166">
        <v>46022</v>
      </c>
      <c r="D11749">
        <v>73.12</v>
      </c>
    </row>
    <row r="11750" spans="1:4" x14ac:dyDescent="0.35">
      <c r="A11750" s="165" t="s">
        <v>240</v>
      </c>
      <c r="B11750" s="165" t="s">
        <v>241</v>
      </c>
      <c r="C11750" s="166">
        <v>45679</v>
      </c>
      <c r="D11750">
        <v>0</v>
      </c>
    </row>
    <row r="11751" spans="1:4" x14ac:dyDescent="0.35">
      <c r="A11751" s="165" t="s">
        <v>240</v>
      </c>
      <c r="B11751" s="165" t="s">
        <v>241</v>
      </c>
      <c r="C11751" s="166">
        <v>45710</v>
      </c>
      <c r="D11751">
        <v>0</v>
      </c>
    </row>
    <row r="11752" spans="1:4" x14ac:dyDescent="0.35">
      <c r="A11752" s="165" t="s">
        <v>240</v>
      </c>
      <c r="B11752" s="165" t="s">
        <v>241</v>
      </c>
      <c r="C11752" s="166">
        <v>45738</v>
      </c>
      <c r="D11752">
        <v>129.96</v>
      </c>
    </row>
    <row r="11753" spans="1:4" x14ac:dyDescent="0.35">
      <c r="A11753" s="165" t="s">
        <v>240</v>
      </c>
      <c r="B11753" s="165" t="s">
        <v>241</v>
      </c>
      <c r="C11753" s="166">
        <v>45769</v>
      </c>
      <c r="D11753">
        <v>222.42</v>
      </c>
    </row>
    <row r="11754" spans="1:4" x14ac:dyDescent="0.35">
      <c r="A11754" s="165" t="s">
        <v>240</v>
      </c>
      <c r="B11754" s="165" t="s">
        <v>241</v>
      </c>
      <c r="C11754" s="166">
        <v>45799</v>
      </c>
      <c r="D11754">
        <v>342.86</v>
      </c>
    </row>
    <row r="11755" spans="1:4" x14ac:dyDescent="0.35">
      <c r="A11755" s="165" t="s">
        <v>240</v>
      </c>
      <c r="B11755" s="165" t="s">
        <v>241</v>
      </c>
      <c r="C11755" s="166">
        <v>45830</v>
      </c>
      <c r="D11755">
        <v>-42.86</v>
      </c>
    </row>
    <row r="11756" spans="1:4" x14ac:dyDescent="0.35">
      <c r="A11756" s="165" t="s">
        <v>240</v>
      </c>
      <c r="B11756" s="165" t="s">
        <v>241</v>
      </c>
      <c r="C11756" s="166">
        <v>45860</v>
      </c>
      <c r="D11756">
        <v>108.31</v>
      </c>
    </row>
    <row r="11757" spans="1:4" x14ac:dyDescent="0.35">
      <c r="A11757" s="165" t="s">
        <v>240</v>
      </c>
      <c r="B11757" s="165" t="s">
        <v>241</v>
      </c>
      <c r="C11757" s="166">
        <v>45891</v>
      </c>
      <c r="D11757">
        <v>28.5</v>
      </c>
    </row>
    <row r="11758" spans="1:4" x14ac:dyDescent="0.35">
      <c r="A11758" s="165" t="s">
        <v>240</v>
      </c>
      <c r="B11758" s="165" t="s">
        <v>241</v>
      </c>
      <c r="C11758" s="166">
        <v>45922</v>
      </c>
      <c r="D11758">
        <v>146.95000000000002</v>
      </c>
    </row>
    <row r="11759" spans="1:4" x14ac:dyDescent="0.35">
      <c r="A11759" s="165" t="s">
        <v>240</v>
      </c>
      <c r="B11759" s="165" t="s">
        <v>241</v>
      </c>
      <c r="C11759" s="166">
        <v>45952</v>
      </c>
      <c r="D11759">
        <v>36.630000000000003</v>
      </c>
    </row>
    <row r="11760" spans="1:4" x14ac:dyDescent="0.35">
      <c r="A11760" s="165" t="s">
        <v>240</v>
      </c>
      <c r="B11760" s="165" t="s">
        <v>241</v>
      </c>
      <c r="C11760" s="166">
        <v>45983</v>
      </c>
      <c r="D11760">
        <v>780.79</v>
      </c>
    </row>
    <row r="11761" spans="1:4" x14ac:dyDescent="0.35">
      <c r="A11761" s="165" t="s">
        <v>240</v>
      </c>
      <c r="B11761" s="165" t="s">
        <v>241</v>
      </c>
      <c r="C11761" s="166">
        <v>46013</v>
      </c>
      <c r="D11761">
        <v>1110.49</v>
      </c>
    </row>
    <row r="11762" spans="1:4" x14ac:dyDescent="0.35">
      <c r="A11762" s="165" t="s">
        <v>240</v>
      </c>
      <c r="B11762" s="165" t="s">
        <v>241</v>
      </c>
      <c r="C11762" s="166">
        <v>45680</v>
      </c>
      <c r="D11762">
        <v>1650</v>
      </c>
    </row>
    <row r="11763" spans="1:4" x14ac:dyDescent="0.35">
      <c r="A11763" s="165" t="s">
        <v>240</v>
      </c>
      <c r="B11763" s="165" t="s">
        <v>241</v>
      </c>
      <c r="C11763" s="166">
        <v>45711</v>
      </c>
      <c r="D11763">
        <v>41.25</v>
      </c>
    </row>
    <row r="11764" spans="1:4" x14ac:dyDescent="0.35">
      <c r="A11764" s="165" t="s">
        <v>240</v>
      </c>
      <c r="B11764" s="165" t="s">
        <v>241</v>
      </c>
      <c r="C11764" s="166">
        <v>45739</v>
      </c>
      <c r="D11764">
        <v>25.12</v>
      </c>
    </row>
    <row r="11765" spans="1:4" x14ac:dyDescent="0.35">
      <c r="A11765" s="165" t="s">
        <v>240</v>
      </c>
      <c r="B11765" s="165" t="s">
        <v>241</v>
      </c>
      <c r="C11765" s="166">
        <v>45770</v>
      </c>
      <c r="D11765">
        <v>51.36</v>
      </c>
    </row>
    <row r="11766" spans="1:4" x14ac:dyDescent="0.35">
      <c r="A11766" s="165" t="s">
        <v>240</v>
      </c>
      <c r="B11766" s="165" t="s">
        <v>241</v>
      </c>
      <c r="C11766" s="166">
        <v>45800</v>
      </c>
      <c r="D11766">
        <v>927.31</v>
      </c>
    </row>
    <row r="11767" spans="1:4" x14ac:dyDescent="0.35">
      <c r="A11767" s="165" t="s">
        <v>240</v>
      </c>
      <c r="B11767" s="165" t="s">
        <v>241</v>
      </c>
      <c r="C11767" s="166">
        <v>45831</v>
      </c>
      <c r="D11767">
        <v>256.37</v>
      </c>
    </row>
    <row r="11768" spans="1:4" x14ac:dyDescent="0.35">
      <c r="A11768" s="165" t="s">
        <v>240</v>
      </c>
      <c r="B11768" s="165" t="s">
        <v>241</v>
      </c>
      <c r="C11768" s="166">
        <v>45861</v>
      </c>
      <c r="D11768">
        <v>0</v>
      </c>
    </row>
    <row r="11769" spans="1:4" x14ac:dyDescent="0.35">
      <c r="A11769" s="165" t="s">
        <v>240</v>
      </c>
      <c r="B11769" s="165" t="s">
        <v>241</v>
      </c>
      <c r="C11769" s="166">
        <v>45892</v>
      </c>
      <c r="D11769">
        <v>0</v>
      </c>
    </row>
    <row r="11770" spans="1:4" x14ac:dyDescent="0.35">
      <c r="A11770" s="165" t="s">
        <v>240</v>
      </c>
      <c r="B11770" s="165" t="s">
        <v>241</v>
      </c>
      <c r="C11770" s="166">
        <v>45923</v>
      </c>
      <c r="D11770">
        <v>6833.84</v>
      </c>
    </row>
    <row r="11771" spans="1:4" x14ac:dyDescent="0.35">
      <c r="A11771" s="165" t="s">
        <v>240</v>
      </c>
      <c r="B11771" s="165" t="s">
        <v>241</v>
      </c>
      <c r="C11771" s="166">
        <v>45953</v>
      </c>
      <c r="D11771">
        <v>8195.74</v>
      </c>
    </row>
    <row r="11772" spans="1:4" x14ac:dyDescent="0.35">
      <c r="A11772" s="165" t="s">
        <v>240</v>
      </c>
      <c r="B11772" s="165" t="s">
        <v>241</v>
      </c>
      <c r="C11772" s="166">
        <v>45984</v>
      </c>
      <c r="D11772">
        <v>7862.97</v>
      </c>
    </row>
    <row r="11773" spans="1:4" x14ac:dyDescent="0.35">
      <c r="A11773" s="165" t="s">
        <v>240</v>
      </c>
      <c r="B11773" s="165" t="s">
        <v>241</v>
      </c>
      <c r="C11773" s="166">
        <v>46014</v>
      </c>
      <c r="D11773">
        <v>6471.8</v>
      </c>
    </row>
    <row r="11774" spans="1:4" x14ac:dyDescent="0.35">
      <c r="A11774" s="165" t="s">
        <v>240</v>
      </c>
      <c r="B11774" s="165" t="s">
        <v>241</v>
      </c>
      <c r="C11774" s="166">
        <v>45681</v>
      </c>
      <c r="D11774">
        <v>12.85</v>
      </c>
    </row>
    <row r="11775" spans="1:4" x14ac:dyDescent="0.35">
      <c r="A11775" s="165" t="s">
        <v>240</v>
      </c>
      <c r="B11775" s="165" t="s">
        <v>241</v>
      </c>
      <c r="C11775" s="166">
        <v>45712</v>
      </c>
      <c r="D11775">
        <v>3000</v>
      </c>
    </row>
    <row r="11776" spans="1:4" x14ac:dyDescent="0.35">
      <c r="A11776" s="165" t="s">
        <v>240</v>
      </c>
      <c r="B11776" s="165" t="s">
        <v>241</v>
      </c>
      <c r="C11776" s="166">
        <v>45740</v>
      </c>
      <c r="D11776">
        <v>9000</v>
      </c>
    </row>
    <row r="11777" spans="1:4" x14ac:dyDescent="0.35">
      <c r="A11777" s="165" t="s">
        <v>240</v>
      </c>
      <c r="B11777" s="165" t="s">
        <v>241</v>
      </c>
      <c r="C11777" s="166">
        <v>45771</v>
      </c>
      <c r="D11777">
        <v>11475</v>
      </c>
    </row>
    <row r="11778" spans="1:4" x14ac:dyDescent="0.35">
      <c r="A11778" s="165" t="s">
        <v>240</v>
      </c>
      <c r="B11778" s="165" t="s">
        <v>241</v>
      </c>
      <c r="C11778" s="166">
        <v>45801</v>
      </c>
      <c r="D11778">
        <v>6681.75</v>
      </c>
    </row>
    <row r="11779" spans="1:4" x14ac:dyDescent="0.35">
      <c r="A11779" s="165" t="s">
        <v>240</v>
      </c>
      <c r="B11779" s="165" t="s">
        <v>241</v>
      </c>
      <c r="C11779" s="166">
        <v>45832</v>
      </c>
      <c r="D11779">
        <v>11535.88</v>
      </c>
    </row>
    <row r="11780" spans="1:4" x14ac:dyDescent="0.35">
      <c r="A11780" s="165" t="s">
        <v>240</v>
      </c>
      <c r="B11780" s="165" t="s">
        <v>241</v>
      </c>
      <c r="C11780" s="166">
        <v>45862</v>
      </c>
      <c r="D11780">
        <v>13454.6</v>
      </c>
    </row>
    <row r="11781" spans="1:4" x14ac:dyDescent="0.35">
      <c r="A11781" s="165" t="s">
        <v>240</v>
      </c>
      <c r="B11781" s="165" t="s">
        <v>241</v>
      </c>
      <c r="C11781" s="166">
        <v>45893</v>
      </c>
      <c r="D11781">
        <v>13043.7</v>
      </c>
    </row>
    <row r="11782" spans="1:4" x14ac:dyDescent="0.35">
      <c r="A11782" s="165" t="s">
        <v>240</v>
      </c>
      <c r="B11782" s="165" t="s">
        <v>241</v>
      </c>
      <c r="C11782" s="166">
        <v>45924</v>
      </c>
      <c r="D11782">
        <v>8782.09</v>
      </c>
    </row>
    <row r="11783" spans="1:4" x14ac:dyDescent="0.35">
      <c r="A11783" s="165" t="s">
        <v>240</v>
      </c>
      <c r="B11783" s="165" t="s">
        <v>241</v>
      </c>
      <c r="C11783" s="166">
        <v>45954</v>
      </c>
      <c r="D11783">
        <v>-9518.27</v>
      </c>
    </row>
    <row r="11784" spans="1:4" x14ac:dyDescent="0.35">
      <c r="A11784" s="165" t="s">
        <v>240</v>
      </c>
      <c r="B11784" s="165" t="s">
        <v>241</v>
      </c>
      <c r="C11784" s="166">
        <v>45985</v>
      </c>
      <c r="D11784">
        <v>9216.35</v>
      </c>
    </row>
    <row r="11785" spans="1:4" x14ac:dyDescent="0.35">
      <c r="A11785" s="165" t="s">
        <v>240</v>
      </c>
      <c r="B11785" s="165" t="s">
        <v>241</v>
      </c>
      <c r="C11785" s="166">
        <v>46015</v>
      </c>
      <c r="D11785">
        <v>5146.38</v>
      </c>
    </row>
    <row r="11786" spans="1:4" x14ac:dyDescent="0.35">
      <c r="A11786" s="165" t="s">
        <v>240</v>
      </c>
      <c r="B11786" s="165" t="s">
        <v>241</v>
      </c>
      <c r="C11786" s="166">
        <v>45682</v>
      </c>
      <c r="D11786">
        <v>6608.48</v>
      </c>
    </row>
    <row r="11787" spans="1:4" x14ac:dyDescent="0.35">
      <c r="A11787" s="165" t="s">
        <v>240</v>
      </c>
      <c r="B11787" s="165" t="s">
        <v>241</v>
      </c>
      <c r="C11787" s="166">
        <v>45713</v>
      </c>
      <c r="D11787">
        <v>7325.25</v>
      </c>
    </row>
    <row r="11788" spans="1:4" x14ac:dyDescent="0.35">
      <c r="A11788" s="165" t="s">
        <v>240</v>
      </c>
      <c r="B11788" s="165" t="s">
        <v>241</v>
      </c>
      <c r="C11788" s="166">
        <v>45741</v>
      </c>
      <c r="D11788">
        <v>10992</v>
      </c>
    </row>
    <row r="11789" spans="1:4" x14ac:dyDescent="0.35">
      <c r="A11789" s="165" t="s">
        <v>240</v>
      </c>
      <c r="B11789" s="165" t="s">
        <v>241</v>
      </c>
      <c r="C11789" s="166">
        <v>45772</v>
      </c>
      <c r="D11789">
        <v>7049.23</v>
      </c>
    </row>
    <row r="11790" spans="1:4" x14ac:dyDescent="0.35">
      <c r="A11790" s="165" t="s">
        <v>240</v>
      </c>
      <c r="B11790" s="165" t="s">
        <v>241</v>
      </c>
      <c r="C11790" s="166">
        <v>45802</v>
      </c>
      <c r="D11790">
        <v>7047.8625237642882</v>
      </c>
    </row>
    <row r="11791" spans="1:4" x14ac:dyDescent="0.35">
      <c r="A11791" s="165" t="s">
        <v>240</v>
      </c>
      <c r="B11791" s="165" t="s">
        <v>241</v>
      </c>
      <c r="C11791" s="166">
        <v>45833</v>
      </c>
      <c r="D11791">
        <v>6848.2157848595471</v>
      </c>
    </row>
    <row r="11792" spans="1:4" x14ac:dyDescent="0.35">
      <c r="A11792" s="165" t="s">
        <v>240</v>
      </c>
      <c r="B11792" s="165" t="s">
        <v>241</v>
      </c>
      <c r="C11792" s="166">
        <v>45863</v>
      </c>
      <c r="D11792">
        <v>6882.6058855955143</v>
      </c>
    </row>
    <row r="11793" spans="1:4" x14ac:dyDescent="0.35">
      <c r="A11793" s="165" t="s">
        <v>240</v>
      </c>
      <c r="B11793" s="165" t="s">
        <v>241</v>
      </c>
      <c r="C11793" s="166">
        <v>45894</v>
      </c>
      <c r="D11793">
        <v>6791.3276186601361</v>
      </c>
    </row>
    <row r="11794" spans="1:4" x14ac:dyDescent="0.35">
      <c r="A11794" s="165" t="s">
        <v>240</v>
      </c>
      <c r="B11794" s="165" t="s">
        <v>241</v>
      </c>
      <c r="C11794" s="166">
        <v>45925</v>
      </c>
      <c r="D11794">
        <v>7067.0567887970501</v>
      </c>
    </row>
    <row r="11795" spans="1:4" x14ac:dyDescent="0.35">
      <c r="A11795" s="165" t="s">
        <v>240</v>
      </c>
      <c r="B11795" s="165" t="s">
        <v>241</v>
      </c>
      <c r="C11795" s="166">
        <v>45955</v>
      </c>
      <c r="D11795">
        <v>7351.6000592373539</v>
      </c>
    </row>
    <row r="11796" spans="1:4" x14ac:dyDescent="0.35">
      <c r="A11796" s="165" t="s">
        <v>240</v>
      </c>
      <c r="B11796" s="165" t="s">
        <v>241</v>
      </c>
      <c r="C11796" s="166">
        <v>45986</v>
      </c>
      <c r="D11796">
        <v>7713.3025976686404</v>
      </c>
    </row>
    <row r="11797" spans="1:4" x14ac:dyDescent="0.35">
      <c r="A11797" s="165" t="s">
        <v>240</v>
      </c>
      <c r="B11797" s="165" t="s">
        <v>241</v>
      </c>
      <c r="C11797" s="166">
        <v>46016</v>
      </c>
      <c r="D11797">
        <v>7551.8952774618174</v>
      </c>
    </row>
    <row r="11798" spans="1:4" x14ac:dyDescent="0.35">
      <c r="A11798" s="165" t="s">
        <v>240</v>
      </c>
      <c r="B11798" s="165" t="s">
        <v>241</v>
      </c>
      <c r="C11798" s="166">
        <v>45683</v>
      </c>
      <c r="D11798">
        <v>7585.9300865020732</v>
      </c>
    </row>
    <row r="11799" spans="1:4" x14ac:dyDescent="0.35">
      <c r="A11799" s="165" t="s">
        <v>240</v>
      </c>
      <c r="B11799" s="165" t="s">
        <v>241</v>
      </c>
      <c r="C11799" s="166">
        <v>45714</v>
      </c>
      <c r="D11799">
        <v>7968.0726560501744</v>
      </c>
    </row>
    <row r="11800" spans="1:4" x14ac:dyDescent="0.35">
      <c r="A11800" s="165" t="s">
        <v>240</v>
      </c>
      <c r="B11800" s="165" t="s">
        <v>241</v>
      </c>
      <c r="C11800" s="166">
        <v>45742</v>
      </c>
      <c r="D11800">
        <v>9080.8785938285455</v>
      </c>
    </row>
    <row r="11801" spans="1:4" x14ac:dyDescent="0.35">
      <c r="A11801" s="165" t="s">
        <v>240</v>
      </c>
      <c r="B11801" s="165" t="s">
        <v>241</v>
      </c>
      <c r="C11801" s="166">
        <v>45773</v>
      </c>
      <c r="D11801">
        <v>9771.0363961841995</v>
      </c>
    </row>
    <row r="11802" spans="1:4" x14ac:dyDescent="0.35">
      <c r="A11802" s="165" t="s">
        <v>240</v>
      </c>
      <c r="B11802" s="165" t="s">
        <v>241</v>
      </c>
      <c r="C11802" s="166">
        <v>45803</v>
      </c>
      <c r="D11802">
        <v>9490.9138206221996</v>
      </c>
    </row>
    <row r="11803" spans="1:4" x14ac:dyDescent="0.35">
      <c r="A11803" s="165" t="s">
        <v>240</v>
      </c>
      <c r="B11803" s="165" t="s">
        <v>241</v>
      </c>
      <c r="C11803" s="166">
        <v>45834</v>
      </c>
      <c r="D11803">
        <v>8410.0091723605619</v>
      </c>
    </row>
    <row r="11804" spans="1:4" x14ac:dyDescent="0.35">
      <c r="A11804" s="165" t="s">
        <v>240</v>
      </c>
      <c r="B11804" s="165" t="s">
        <v>241</v>
      </c>
      <c r="C11804" s="166">
        <v>45864</v>
      </c>
      <c r="D11804">
        <v>7825.8386124257386</v>
      </c>
    </row>
    <row r="11805" spans="1:4" x14ac:dyDescent="0.35">
      <c r="A11805" s="165" t="s">
        <v>240</v>
      </c>
      <c r="B11805" s="165" t="s">
        <v>241</v>
      </c>
      <c r="C11805" s="166">
        <v>45895</v>
      </c>
      <c r="D11805">
        <v>8191.0107648489384</v>
      </c>
    </row>
    <row r="11806" spans="1:4" x14ac:dyDescent="0.35">
      <c r="A11806" s="165" t="s">
        <v>240</v>
      </c>
      <c r="B11806" s="165" t="s">
        <v>241</v>
      </c>
      <c r="C11806" s="166">
        <v>45926</v>
      </c>
      <c r="D11806">
        <v>9292.4500021638905</v>
      </c>
    </row>
    <row r="11807" spans="1:4" x14ac:dyDescent="0.35">
      <c r="A11807" s="165" t="s">
        <v>240</v>
      </c>
      <c r="B11807" s="165" t="s">
        <v>241</v>
      </c>
      <c r="C11807" s="166">
        <v>45956</v>
      </c>
      <c r="D11807">
        <v>9971.8855832233075</v>
      </c>
    </row>
    <row r="11808" spans="1:4" x14ac:dyDescent="0.35">
      <c r="A11808" s="165" t="s">
        <v>240</v>
      </c>
      <c r="B11808" s="165" t="s">
        <v>241</v>
      </c>
      <c r="C11808" s="166">
        <v>45987</v>
      </c>
      <c r="D11808">
        <v>9681.6447760015326</v>
      </c>
    </row>
    <row r="11809" spans="1:4" x14ac:dyDescent="0.35">
      <c r="A11809" s="165" t="s">
        <v>240</v>
      </c>
      <c r="B11809" s="165" t="s">
        <v>241</v>
      </c>
      <c r="C11809" s="166">
        <v>46017</v>
      </c>
      <c r="D11809">
        <v>8591.1881558203277</v>
      </c>
    </row>
    <row r="11810" spans="1:4" x14ac:dyDescent="0.35">
      <c r="A11810" s="165" t="s">
        <v>240</v>
      </c>
      <c r="B11810" s="165" t="s">
        <v>241</v>
      </c>
      <c r="C11810" s="166">
        <v>45684</v>
      </c>
      <c r="D11810">
        <v>7997.9967147048055</v>
      </c>
    </row>
    <row r="11811" spans="1:4" x14ac:dyDescent="0.35">
      <c r="A11811" s="165" t="s">
        <v>240</v>
      </c>
      <c r="B11811" s="165" t="s">
        <v>241</v>
      </c>
      <c r="C11811" s="166">
        <v>45715</v>
      </c>
      <c r="D11811">
        <v>8354.6462846373161</v>
      </c>
    </row>
    <row r="11812" spans="1:4" x14ac:dyDescent="0.35">
      <c r="A11812" s="165" t="s">
        <v>240</v>
      </c>
      <c r="B11812" s="165" t="s">
        <v>241</v>
      </c>
      <c r="C11812" s="166">
        <v>45743</v>
      </c>
      <c r="D11812">
        <v>9440.2430007561943</v>
      </c>
    </row>
    <row r="11813" spans="1:4" x14ac:dyDescent="0.35">
      <c r="A11813" s="165" t="s">
        <v>240</v>
      </c>
      <c r="B11813" s="165" t="s">
        <v>241</v>
      </c>
      <c r="C11813" s="166">
        <v>45774</v>
      </c>
      <c r="D11813">
        <v>10104.841642829966</v>
      </c>
    </row>
    <row r="11814" spans="1:4" x14ac:dyDescent="0.35">
      <c r="A11814" s="165" t="s">
        <v>240</v>
      </c>
      <c r="B11814" s="165" t="s">
        <v>241</v>
      </c>
      <c r="C11814" s="166">
        <v>45804</v>
      </c>
      <c r="D11814">
        <v>9800.4920702524669</v>
      </c>
    </row>
    <row r="11815" spans="1:4" x14ac:dyDescent="0.35">
      <c r="A11815" s="165" t="s">
        <v>240</v>
      </c>
      <c r="B11815" s="165" t="s">
        <v>241</v>
      </c>
      <c r="C11815" s="166">
        <v>45835</v>
      </c>
      <c r="D11815">
        <v>8696.7447531272137</v>
      </c>
    </row>
    <row r="11816" spans="1:4" x14ac:dyDescent="0.35">
      <c r="A11816" s="165" t="s">
        <v>240</v>
      </c>
      <c r="B11816" s="165" t="s">
        <v>241</v>
      </c>
      <c r="C11816" s="166">
        <v>45865</v>
      </c>
      <c r="D11816">
        <v>8091.272339432182</v>
      </c>
    </row>
    <row r="11817" spans="1:4" x14ac:dyDescent="0.35">
      <c r="A11817" s="165" t="s">
        <v>240</v>
      </c>
      <c r="B11817" s="165" t="s">
        <v>241</v>
      </c>
      <c r="C11817" s="166">
        <v>45896</v>
      </c>
      <c r="D11817">
        <v>8436.6276321705445</v>
      </c>
    </row>
    <row r="11818" spans="1:4" x14ac:dyDescent="0.35">
      <c r="A11818" s="165" t="s">
        <v>240</v>
      </c>
      <c r="B11818" s="165" t="s">
        <v>241</v>
      </c>
      <c r="C11818" s="166">
        <v>45927</v>
      </c>
      <c r="D11818">
        <v>9519.5290182941244</v>
      </c>
    </row>
    <row r="11819" spans="1:4" x14ac:dyDescent="0.35">
      <c r="A11819" s="165" t="s">
        <v>240</v>
      </c>
      <c r="B11819" s="165" t="s">
        <v>241</v>
      </c>
      <c r="C11819" s="166">
        <v>45957</v>
      </c>
      <c r="D11819">
        <v>10181.493429659926</v>
      </c>
    </row>
    <row r="11820" spans="1:4" x14ac:dyDescent="0.35">
      <c r="A11820" s="165" t="s">
        <v>240</v>
      </c>
      <c r="B11820" s="165" t="s">
        <v>241</v>
      </c>
      <c r="C11820" s="166">
        <v>45988</v>
      </c>
      <c r="D11820">
        <v>9874.5720188032919</v>
      </c>
    </row>
    <row r="11821" spans="1:4" x14ac:dyDescent="0.35">
      <c r="A11821" s="165" t="s">
        <v>240</v>
      </c>
      <c r="B11821" s="165" t="s">
        <v>241</v>
      </c>
      <c r="C11821" s="166">
        <v>46018</v>
      </c>
      <c r="D11821">
        <v>8768.3161982745423</v>
      </c>
    </row>
    <row r="11822" spans="1:4" x14ac:dyDescent="0.35">
      <c r="A11822" s="165" t="s">
        <v>242</v>
      </c>
      <c r="B11822" s="165" t="s">
        <v>243</v>
      </c>
      <c r="C11822" s="166">
        <v>45861</v>
      </c>
      <c r="D11822">
        <v>0</v>
      </c>
    </row>
    <row r="11823" spans="1:4" x14ac:dyDescent="0.35">
      <c r="A11823" s="165" t="s">
        <v>242</v>
      </c>
      <c r="B11823" s="165" t="s">
        <v>243</v>
      </c>
      <c r="C11823" s="166">
        <v>45892</v>
      </c>
      <c r="D11823">
        <v>0</v>
      </c>
    </row>
    <row r="11824" spans="1:4" x14ac:dyDescent="0.35">
      <c r="A11824" s="165" t="s">
        <v>242</v>
      </c>
      <c r="B11824" s="165" t="s">
        <v>243</v>
      </c>
      <c r="C11824" s="166">
        <v>45923</v>
      </c>
      <c r="D11824">
        <v>0</v>
      </c>
    </row>
    <row r="11825" spans="1:4" x14ac:dyDescent="0.35">
      <c r="A11825" s="165" t="s">
        <v>242</v>
      </c>
      <c r="B11825" s="165" t="s">
        <v>243</v>
      </c>
      <c r="C11825" s="166">
        <v>45953</v>
      </c>
      <c r="D11825">
        <v>0</v>
      </c>
    </row>
    <row r="11826" spans="1:4" x14ac:dyDescent="0.35">
      <c r="A11826" s="165" t="s">
        <v>242</v>
      </c>
      <c r="B11826" s="165" t="s">
        <v>243</v>
      </c>
      <c r="C11826" s="166">
        <v>45984</v>
      </c>
      <c r="D11826">
        <v>0</v>
      </c>
    </row>
    <row r="11827" spans="1:4" x14ac:dyDescent="0.35">
      <c r="A11827" s="165" t="s">
        <v>242</v>
      </c>
      <c r="B11827" s="165" t="s">
        <v>243</v>
      </c>
      <c r="C11827" s="166">
        <v>46014</v>
      </c>
      <c r="D11827">
        <v>0</v>
      </c>
    </row>
    <row r="11828" spans="1:4" x14ac:dyDescent="0.35">
      <c r="A11828" s="165" t="s">
        <v>242</v>
      </c>
      <c r="B11828" s="165" t="s">
        <v>243</v>
      </c>
      <c r="C11828" s="166">
        <v>45681</v>
      </c>
      <c r="D11828">
        <v>0</v>
      </c>
    </row>
    <row r="11829" spans="1:4" x14ac:dyDescent="0.35">
      <c r="A11829" s="165" t="s">
        <v>242</v>
      </c>
      <c r="B11829" s="165" t="s">
        <v>243</v>
      </c>
      <c r="C11829" s="166">
        <v>45712</v>
      </c>
      <c r="D11829">
        <v>0</v>
      </c>
    </row>
    <row r="11830" spans="1:4" x14ac:dyDescent="0.35">
      <c r="A11830" s="165" t="s">
        <v>242</v>
      </c>
      <c r="B11830" s="165" t="s">
        <v>243</v>
      </c>
      <c r="C11830" s="166">
        <v>45740</v>
      </c>
      <c r="D11830">
        <v>0</v>
      </c>
    </row>
    <row r="11831" spans="1:4" x14ac:dyDescent="0.35">
      <c r="A11831" s="165" t="s">
        <v>242</v>
      </c>
      <c r="B11831" s="165" t="s">
        <v>243</v>
      </c>
      <c r="C11831" s="166">
        <v>45771</v>
      </c>
      <c r="D11831">
        <v>0</v>
      </c>
    </row>
    <row r="11832" spans="1:4" x14ac:dyDescent="0.35">
      <c r="A11832" s="165" t="s">
        <v>242</v>
      </c>
      <c r="B11832" s="165" t="s">
        <v>243</v>
      </c>
      <c r="C11832" s="166">
        <v>45801</v>
      </c>
      <c r="D11832">
        <v>0</v>
      </c>
    </row>
    <row r="11833" spans="1:4" x14ac:dyDescent="0.35">
      <c r="A11833" s="165" t="s">
        <v>242</v>
      </c>
      <c r="B11833" s="165" t="s">
        <v>243</v>
      </c>
      <c r="C11833" s="166">
        <v>45832</v>
      </c>
      <c r="D11833">
        <v>0</v>
      </c>
    </row>
    <row r="11834" spans="1:4" x14ac:dyDescent="0.35">
      <c r="A11834" s="165" t="s">
        <v>242</v>
      </c>
      <c r="B11834" s="165" t="s">
        <v>243</v>
      </c>
      <c r="C11834" s="166">
        <v>45862</v>
      </c>
      <c r="D11834">
        <v>0</v>
      </c>
    </row>
    <row r="11835" spans="1:4" x14ac:dyDescent="0.35">
      <c r="A11835" s="165" t="s">
        <v>242</v>
      </c>
      <c r="B11835" s="165" t="s">
        <v>243</v>
      </c>
      <c r="C11835" s="166">
        <v>45893</v>
      </c>
      <c r="D11835">
        <v>0</v>
      </c>
    </row>
    <row r="11836" spans="1:4" x14ac:dyDescent="0.35">
      <c r="A11836" s="165" t="s">
        <v>242</v>
      </c>
      <c r="B11836" s="165" t="s">
        <v>243</v>
      </c>
      <c r="C11836" s="166">
        <v>45924</v>
      </c>
      <c r="D11836">
        <v>0</v>
      </c>
    </row>
    <row r="11837" spans="1:4" x14ac:dyDescent="0.35">
      <c r="A11837" s="165" t="s">
        <v>242</v>
      </c>
      <c r="B11837" s="165" t="s">
        <v>243</v>
      </c>
      <c r="C11837" s="166">
        <v>45954</v>
      </c>
      <c r="D11837">
        <v>0</v>
      </c>
    </row>
    <row r="11838" spans="1:4" x14ac:dyDescent="0.35">
      <c r="A11838" s="165" t="s">
        <v>242</v>
      </c>
      <c r="B11838" s="165" t="s">
        <v>243</v>
      </c>
      <c r="C11838" s="166">
        <v>45985</v>
      </c>
      <c r="D11838">
        <v>0</v>
      </c>
    </row>
    <row r="11839" spans="1:4" x14ac:dyDescent="0.35">
      <c r="A11839" s="165" t="s">
        <v>242</v>
      </c>
      <c r="B11839" s="165" t="s">
        <v>243</v>
      </c>
      <c r="C11839" s="166">
        <v>46015</v>
      </c>
      <c r="D11839">
        <v>0</v>
      </c>
    </row>
    <row r="11840" spans="1:4" x14ac:dyDescent="0.35">
      <c r="A11840" s="165" t="s">
        <v>242</v>
      </c>
      <c r="B11840" s="165" t="s">
        <v>243</v>
      </c>
      <c r="C11840" s="166">
        <v>45682</v>
      </c>
      <c r="D11840">
        <v>0</v>
      </c>
    </row>
    <row r="11841" spans="1:4" x14ac:dyDescent="0.35">
      <c r="A11841" s="165" t="s">
        <v>242</v>
      </c>
      <c r="B11841" s="165" t="s">
        <v>243</v>
      </c>
      <c r="C11841" s="166">
        <v>45713</v>
      </c>
      <c r="D11841">
        <v>0</v>
      </c>
    </row>
    <row r="11842" spans="1:4" x14ac:dyDescent="0.35">
      <c r="A11842" s="165" t="s">
        <v>242</v>
      </c>
      <c r="B11842" s="165" t="s">
        <v>243</v>
      </c>
      <c r="C11842" s="166">
        <v>45741</v>
      </c>
      <c r="D11842">
        <v>0</v>
      </c>
    </row>
    <row r="11843" spans="1:4" x14ac:dyDescent="0.35">
      <c r="A11843" s="165" t="s">
        <v>242</v>
      </c>
      <c r="B11843" s="165" t="s">
        <v>243</v>
      </c>
      <c r="C11843" s="166">
        <v>45772</v>
      </c>
      <c r="D11843">
        <v>0</v>
      </c>
    </row>
    <row r="11844" spans="1:4" x14ac:dyDescent="0.35">
      <c r="A11844" s="165" t="s">
        <v>242</v>
      </c>
      <c r="B11844" s="165" t="s">
        <v>243</v>
      </c>
      <c r="C11844" s="166">
        <v>45802</v>
      </c>
      <c r="D11844">
        <v>0</v>
      </c>
    </row>
    <row r="11845" spans="1:4" x14ac:dyDescent="0.35">
      <c r="A11845" s="165" t="s">
        <v>242</v>
      </c>
      <c r="B11845" s="165" t="s">
        <v>243</v>
      </c>
      <c r="C11845" s="166">
        <v>45833</v>
      </c>
      <c r="D11845">
        <v>0</v>
      </c>
    </row>
    <row r="11846" spans="1:4" x14ac:dyDescent="0.35">
      <c r="A11846" s="165" t="s">
        <v>242</v>
      </c>
      <c r="B11846" s="165" t="s">
        <v>243</v>
      </c>
      <c r="C11846" s="166">
        <v>45863</v>
      </c>
      <c r="D11846">
        <v>0</v>
      </c>
    </row>
    <row r="11847" spans="1:4" x14ac:dyDescent="0.35">
      <c r="A11847" s="165" t="s">
        <v>242</v>
      </c>
      <c r="B11847" s="165" t="s">
        <v>243</v>
      </c>
      <c r="C11847" s="166">
        <v>45894</v>
      </c>
      <c r="D11847">
        <v>0</v>
      </c>
    </row>
    <row r="11848" spans="1:4" x14ac:dyDescent="0.35">
      <c r="A11848" s="165" t="s">
        <v>242</v>
      </c>
      <c r="B11848" s="165" t="s">
        <v>243</v>
      </c>
      <c r="C11848" s="166">
        <v>45925</v>
      </c>
      <c r="D11848">
        <v>0</v>
      </c>
    </row>
    <row r="11849" spans="1:4" x14ac:dyDescent="0.35">
      <c r="A11849" s="165" t="s">
        <v>242</v>
      </c>
      <c r="B11849" s="165" t="s">
        <v>243</v>
      </c>
      <c r="C11849" s="166">
        <v>45955</v>
      </c>
      <c r="D11849">
        <v>0</v>
      </c>
    </row>
    <row r="11850" spans="1:4" x14ac:dyDescent="0.35">
      <c r="A11850" s="165" t="s">
        <v>242</v>
      </c>
      <c r="B11850" s="165" t="s">
        <v>243</v>
      </c>
      <c r="C11850" s="166">
        <v>45986</v>
      </c>
      <c r="D11850">
        <v>0</v>
      </c>
    </row>
    <row r="11851" spans="1:4" x14ac:dyDescent="0.35">
      <c r="A11851" s="165" t="s">
        <v>242</v>
      </c>
      <c r="B11851" s="165" t="s">
        <v>243</v>
      </c>
      <c r="C11851" s="166">
        <v>46016</v>
      </c>
      <c r="D11851">
        <v>0</v>
      </c>
    </row>
    <row r="11852" spans="1:4" x14ac:dyDescent="0.35">
      <c r="A11852" s="165" t="s">
        <v>242</v>
      </c>
      <c r="B11852" s="165" t="s">
        <v>243</v>
      </c>
      <c r="C11852" s="166">
        <v>45683</v>
      </c>
      <c r="D11852">
        <v>0</v>
      </c>
    </row>
    <row r="11853" spans="1:4" x14ac:dyDescent="0.35">
      <c r="A11853" s="165" t="s">
        <v>242</v>
      </c>
      <c r="B11853" s="165" t="s">
        <v>243</v>
      </c>
      <c r="C11853" s="166">
        <v>45714</v>
      </c>
      <c r="D11853">
        <v>0</v>
      </c>
    </row>
    <row r="11854" spans="1:4" x14ac:dyDescent="0.35">
      <c r="A11854" s="165" t="s">
        <v>242</v>
      </c>
      <c r="B11854" s="165" t="s">
        <v>243</v>
      </c>
      <c r="C11854" s="166">
        <v>45742</v>
      </c>
      <c r="D11854">
        <v>0</v>
      </c>
    </row>
    <row r="11855" spans="1:4" x14ac:dyDescent="0.35">
      <c r="A11855" s="165" t="s">
        <v>242</v>
      </c>
      <c r="B11855" s="165" t="s">
        <v>243</v>
      </c>
      <c r="C11855" s="166">
        <v>45773</v>
      </c>
      <c r="D11855">
        <v>0</v>
      </c>
    </row>
    <row r="11856" spans="1:4" x14ac:dyDescent="0.35">
      <c r="A11856" s="165" t="s">
        <v>242</v>
      </c>
      <c r="B11856" s="165" t="s">
        <v>243</v>
      </c>
      <c r="C11856" s="166">
        <v>45803</v>
      </c>
      <c r="D11856">
        <v>0</v>
      </c>
    </row>
    <row r="11857" spans="1:4" x14ac:dyDescent="0.35">
      <c r="A11857" s="165" t="s">
        <v>242</v>
      </c>
      <c r="B11857" s="165" t="s">
        <v>243</v>
      </c>
      <c r="C11857" s="166">
        <v>45834</v>
      </c>
      <c r="D11857">
        <v>0</v>
      </c>
    </row>
    <row r="11858" spans="1:4" x14ac:dyDescent="0.35">
      <c r="A11858" s="165" t="s">
        <v>242</v>
      </c>
      <c r="B11858" s="165" t="s">
        <v>243</v>
      </c>
      <c r="C11858" s="166">
        <v>45864</v>
      </c>
      <c r="D11858">
        <v>0</v>
      </c>
    </row>
    <row r="11859" spans="1:4" x14ac:dyDescent="0.35">
      <c r="A11859" s="165" t="s">
        <v>242</v>
      </c>
      <c r="B11859" s="165" t="s">
        <v>243</v>
      </c>
      <c r="C11859" s="166">
        <v>45895</v>
      </c>
      <c r="D11859">
        <v>0</v>
      </c>
    </row>
    <row r="11860" spans="1:4" x14ac:dyDescent="0.35">
      <c r="A11860" s="165" t="s">
        <v>242</v>
      </c>
      <c r="B11860" s="165" t="s">
        <v>243</v>
      </c>
      <c r="C11860" s="166">
        <v>45926</v>
      </c>
      <c r="D11860">
        <v>0</v>
      </c>
    </row>
    <row r="11861" spans="1:4" x14ac:dyDescent="0.35">
      <c r="A11861" s="165" t="s">
        <v>242</v>
      </c>
      <c r="B11861" s="165" t="s">
        <v>243</v>
      </c>
      <c r="C11861" s="166">
        <v>45956</v>
      </c>
      <c r="D11861">
        <v>0</v>
      </c>
    </row>
    <row r="11862" spans="1:4" x14ac:dyDescent="0.35">
      <c r="A11862" s="165" t="s">
        <v>242</v>
      </c>
      <c r="B11862" s="165" t="s">
        <v>243</v>
      </c>
      <c r="C11862" s="166">
        <v>45987</v>
      </c>
      <c r="D11862">
        <v>0</v>
      </c>
    </row>
    <row r="11863" spans="1:4" x14ac:dyDescent="0.35">
      <c r="A11863" s="165" t="s">
        <v>242</v>
      </c>
      <c r="B11863" s="165" t="s">
        <v>243</v>
      </c>
      <c r="C11863" s="166">
        <v>46017</v>
      </c>
      <c r="D11863">
        <v>0</v>
      </c>
    </row>
    <row r="11864" spans="1:4" x14ac:dyDescent="0.35">
      <c r="A11864" s="165" t="s">
        <v>242</v>
      </c>
      <c r="B11864" s="165" t="s">
        <v>243</v>
      </c>
      <c r="C11864" s="166">
        <v>45684</v>
      </c>
      <c r="D11864">
        <v>0</v>
      </c>
    </row>
    <row r="11865" spans="1:4" x14ac:dyDescent="0.35">
      <c r="A11865" s="165" t="s">
        <v>242</v>
      </c>
      <c r="B11865" s="165" t="s">
        <v>243</v>
      </c>
      <c r="C11865" s="166">
        <v>45715</v>
      </c>
      <c r="D11865">
        <v>0</v>
      </c>
    </row>
    <row r="11866" spans="1:4" x14ac:dyDescent="0.35">
      <c r="A11866" s="165" t="s">
        <v>242</v>
      </c>
      <c r="B11866" s="165" t="s">
        <v>243</v>
      </c>
      <c r="C11866" s="166">
        <v>45743</v>
      </c>
      <c r="D11866">
        <v>0</v>
      </c>
    </row>
    <row r="11867" spans="1:4" x14ac:dyDescent="0.35">
      <c r="A11867" s="165" t="s">
        <v>242</v>
      </c>
      <c r="B11867" s="165" t="s">
        <v>243</v>
      </c>
      <c r="C11867" s="166">
        <v>45774</v>
      </c>
      <c r="D11867">
        <v>0</v>
      </c>
    </row>
    <row r="11868" spans="1:4" x14ac:dyDescent="0.35">
      <c r="A11868" s="165" t="s">
        <v>242</v>
      </c>
      <c r="B11868" s="165" t="s">
        <v>243</v>
      </c>
      <c r="C11868" s="166">
        <v>45804</v>
      </c>
      <c r="D11868">
        <v>0</v>
      </c>
    </row>
    <row r="11869" spans="1:4" x14ac:dyDescent="0.35">
      <c r="A11869" s="165" t="s">
        <v>242</v>
      </c>
      <c r="B11869" s="165" t="s">
        <v>243</v>
      </c>
      <c r="C11869" s="166">
        <v>45835</v>
      </c>
      <c r="D11869">
        <v>0</v>
      </c>
    </row>
    <row r="11870" spans="1:4" x14ac:dyDescent="0.35">
      <c r="A11870" s="165" t="s">
        <v>242</v>
      </c>
      <c r="B11870" s="165" t="s">
        <v>243</v>
      </c>
      <c r="C11870" s="166">
        <v>45865</v>
      </c>
      <c r="D11870">
        <v>0</v>
      </c>
    </row>
    <row r="11871" spans="1:4" x14ac:dyDescent="0.35">
      <c r="A11871" s="165" t="s">
        <v>242</v>
      </c>
      <c r="B11871" s="165" t="s">
        <v>243</v>
      </c>
      <c r="C11871" s="166">
        <v>45896</v>
      </c>
      <c r="D11871">
        <v>0</v>
      </c>
    </row>
    <row r="11872" spans="1:4" x14ac:dyDescent="0.35">
      <c r="A11872" s="165" t="s">
        <v>242</v>
      </c>
      <c r="B11872" s="165" t="s">
        <v>243</v>
      </c>
      <c r="C11872" s="166">
        <v>45927</v>
      </c>
      <c r="D11872">
        <v>0</v>
      </c>
    </row>
    <row r="11873" spans="1:4" x14ac:dyDescent="0.35">
      <c r="A11873" s="165" t="s">
        <v>242</v>
      </c>
      <c r="B11873" s="165" t="s">
        <v>243</v>
      </c>
      <c r="C11873" s="166">
        <v>45957</v>
      </c>
      <c r="D11873">
        <v>0</v>
      </c>
    </row>
    <row r="11874" spans="1:4" x14ac:dyDescent="0.35">
      <c r="A11874" s="165" t="s">
        <v>242</v>
      </c>
      <c r="B11874" s="165" t="s">
        <v>243</v>
      </c>
      <c r="C11874" s="166">
        <v>45988</v>
      </c>
      <c r="D11874">
        <v>0</v>
      </c>
    </row>
    <row r="11875" spans="1:4" x14ac:dyDescent="0.35">
      <c r="A11875" s="165" t="s">
        <v>242</v>
      </c>
      <c r="B11875" s="165" t="s">
        <v>243</v>
      </c>
      <c r="C11875" s="166">
        <v>46018</v>
      </c>
      <c r="D11875">
        <v>0</v>
      </c>
    </row>
    <row r="11876" spans="1:4" x14ac:dyDescent="0.35">
      <c r="A11876" s="165" t="s">
        <v>244</v>
      </c>
      <c r="B11876" s="165"/>
      <c r="C11876" s="166">
        <v>45676</v>
      </c>
      <c r="D11876">
        <v>223077.61999999997</v>
      </c>
    </row>
    <row r="11877" spans="1:4" x14ac:dyDescent="0.35">
      <c r="A11877" s="165" t="s">
        <v>244</v>
      </c>
      <c r="B11877" s="165"/>
      <c r="C11877" s="166">
        <v>45707</v>
      </c>
      <c r="D11877">
        <v>188375.45</v>
      </c>
    </row>
    <row r="11878" spans="1:4" x14ac:dyDescent="0.35">
      <c r="A11878" s="165" t="s">
        <v>244</v>
      </c>
      <c r="B11878" s="165"/>
      <c r="C11878" s="166">
        <v>45735</v>
      </c>
      <c r="D11878">
        <v>267646.45</v>
      </c>
    </row>
    <row r="11879" spans="1:4" x14ac:dyDescent="0.35">
      <c r="A11879" s="165" t="s">
        <v>244</v>
      </c>
      <c r="B11879" s="165"/>
      <c r="C11879" s="166">
        <v>45766</v>
      </c>
      <c r="D11879">
        <v>251187.26</v>
      </c>
    </row>
    <row r="11880" spans="1:4" x14ac:dyDescent="0.35">
      <c r="A11880" s="165" t="s">
        <v>244</v>
      </c>
      <c r="B11880" s="165"/>
      <c r="C11880" s="166">
        <v>45796</v>
      </c>
      <c r="D11880">
        <v>215409.13999999998</v>
      </c>
    </row>
    <row r="11881" spans="1:4" x14ac:dyDescent="0.35">
      <c r="A11881" s="165" t="s">
        <v>244</v>
      </c>
      <c r="B11881" s="165"/>
      <c r="C11881" s="166">
        <v>45827</v>
      </c>
      <c r="D11881">
        <v>195500.88</v>
      </c>
    </row>
    <row r="11882" spans="1:4" x14ac:dyDescent="0.35">
      <c r="A11882" s="165" t="s">
        <v>244</v>
      </c>
      <c r="B11882" s="165"/>
      <c r="C11882" s="166">
        <v>45857</v>
      </c>
      <c r="D11882">
        <v>262542.87</v>
      </c>
    </row>
    <row r="11883" spans="1:4" x14ac:dyDescent="0.35">
      <c r="A11883" s="165" t="s">
        <v>244</v>
      </c>
      <c r="B11883" s="165"/>
      <c r="C11883" s="166">
        <v>45888</v>
      </c>
      <c r="D11883">
        <v>291854.18999999994</v>
      </c>
    </row>
    <row r="11884" spans="1:4" x14ac:dyDescent="0.35">
      <c r="A11884" s="165" t="s">
        <v>244</v>
      </c>
      <c r="B11884" s="165"/>
      <c r="C11884" s="166">
        <v>45919</v>
      </c>
      <c r="D11884">
        <v>161032.69</v>
      </c>
    </row>
    <row r="11885" spans="1:4" x14ac:dyDescent="0.35">
      <c r="A11885" s="165" t="s">
        <v>244</v>
      </c>
      <c r="B11885" s="165"/>
      <c r="C11885" s="166">
        <v>45949</v>
      </c>
      <c r="D11885">
        <v>190211.98000000007</v>
      </c>
    </row>
    <row r="11886" spans="1:4" x14ac:dyDescent="0.35">
      <c r="A11886" s="165" t="s">
        <v>244</v>
      </c>
      <c r="B11886" s="165"/>
      <c r="C11886" s="166">
        <v>45980</v>
      </c>
      <c r="D11886">
        <v>206621.13999999998</v>
      </c>
    </row>
    <row r="11887" spans="1:4" x14ac:dyDescent="0.35">
      <c r="A11887" s="165" t="s">
        <v>244</v>
      </c>
      <c r="B11887" s="165"/>
      <c r="C11887" s="166">
        <v>46010</v>
      </c>
      <c r="D11887">
        <v>197828.82000000004</v>
      </c>
    </row>
    <row r="11888" spans="1:4" x14ac:dyDescent="0.35">
      <c r="A11888" s="165" t="s">
        <v>244</v>
      </c>
      <c r="B11888" s="165"/>
      <c r="C11888" s="166">
        <v>45677</v>
      </c>
      <c r="D11888">
        <v>215485.76</v>
      </c>
    </row>
    <row r="11889" spans="1:4" x14ac:dyDescent="0.35">
      <c r="A11889" s="165" t="s">
        <v>244</v>
      </c>
      <c r="B11889" s="165"/>
      <c r="C11889" s="166">
        <v>45708</v>
      </c>
      <c r="D11889">
        <v>240469.75000000003</v>
      </c>
    </row>
    <row r="11890" spans="1:4" x14ac:dyDescent="0.35">
      <c r="A11890" s="165" t="s">
        <v>244</v>
      </c>
      <c r="B11890" s="165"/>
      <c r="C11890" s="166">
        <v>45736</v>
      </c>
      <c r="D11890">
        <v>104951.7</v>
      </c>
    </row>
    <row r="11891" spans="1:4" x14ac:dyDescent="0.35">
      <c r="A11891" s="165" t="s">
        <v>244</v>
      </c>
      <c r="B11891" s="165"/>
      <c r="C11891" s="166">
        <v>45767</v>
      </c>
      <c r="D11891">
        <v>318.21000000000362</v>
      </c>
    </row>
    <row r="11892" spans="1:4" x14ac:dyDescent="0.35">
      <c r="A11892" s="165" t="s">
        <v>244</v>
      </c>
      <c r="B11892" s="165"/>
      <c r="C11892" s="166">
        <v>45797</v>
      </c>
      <c r="D11892">
        <v>420.18000000000006</v>
      </c>
    </row>
    <row r="11893" spans="1:4" x14ac:dyDescent="0.35">
      <c r="A11893" s="165" t="s">
        <v>244</v>
      </c>
      <c r="B11893" s="165"/>
      <c r="C11893" s="166">
        <v>45828</v>
      </c>
      <c r="D11893">
        <v>237.97999999999834</v>
      </c>
    </row>
    <row r="11894" spans="1:4" x14ac:dyDescent="0.35">
      <c r="A11894" s="165" t="s">
        <v>244</v>
      </c>
      <c r="B11894" s="165"/>
      <c r="C11894" s="166">
        <v>45858</v>
      </c>
      <c r="D11894">
        <v>5506.4999999999873</v>
      </c>
    </row>
    <row r="11895" spans="1:4" x14ac:dyDescent="0.35">
      <c r="A11895" s="165" t="s">
        <v>244</v>
      </c>
      <c r="B11895" s="165"/>
      <c r="C11895" s="166">
        <v>45889</v>
      </c>
      <c r="D11895">
        <v>64653.740000000005</v>
      </c>
    </row>
    <row r="11896" spans="1:4" x14ac:dyDescent="0.35">
      <c r="A11896" s="165" t="s">
        <v>244</v>
      </c>
      <c r="B11896" s="165"/>
      <c r="C11896" s="166">
        <v>45920</v>
      </c>
      <c r="D11896">
        <v>77825.91</v>
      </c>
    </row>
    <row r="11897" spans="1:4" x14ac:dyDescent="0.35">
      <c r="A11897" s="165" t="s">
        <v>244</v>
      </c>
      <c r="B11897" s="165"/>
      <c r="C11897" s="166">
        <v>45950</v>
      </c>
      <c r="D11897">
        <v>92873.090000000026</v>
      </c>
    </row>
    <row r="11898" spans="1:4" x14ac:dyDescent="0.35">
      <c r="A11898" s="165" t="s">
        <v>244</v>
      </c>
      <c r="B11898" s="165"/>
      <c r="C11898" s="166">
        <v>45981</v>
      </c>
      <c r="D11898">
        <v>65228.9</v>
      </c>
    </row>
    <row r="11899" spans="1:4" x14ac:dyDescent="0.35">
      <c r="A11899" s="165" t="s">
        <v>244</v>
      </c>
      <c r="B11899" s="165"/>
      <c r="C11899" s="166">
        <v>46011</v>
      </c>
      <c r="D11899">
        <v>85882.41</v>
      </c>
    </row>
    <row r="11900" spans="1:4" x14ac:dyDescent="0.35">
      <c r="A11900" s="165" t="s">
        <v>244</v>
      </c>
      <c r="B11900" s="165"/>
      <c r="C11900" s="166">
        <v>45678</v>
      </c>
      <c r="D11900">
        <v>46047.140000000007</v>
      </c>
    </row>
    <row r="11901" spans="1:4" x14ac:dyDescent="0.35">
      <c r="A11901" s="165" t="s">
        <v>244</v>
      </c>
      <c r="B11901" s="165"/>
      <c r="C11901" s="166">
        <v>45709</v>
      </c>
      <c r="D11901">
        <v>68200.989999999991</v>
      </c>
    </row>
    <row r="11902" spans="1:4" x14ac:dyDescent="0.35">
      <c r="A11902" s="165" t="s">
        <v>244</v>
      </c>
      <c r="B11902" s="165"/>
      <c r="C11902" s="166">
        <v>45737</v>
      </c>
      <c r="D11902">
        <v>97870.76</v>
      </c>
    </row>
    <row r="11903" spans="1:4" x14ac:dyDescent="0.35">
      <c r="A11903" s="165" t="s">
        <v>244</v>
      </c>
      <c r="B11903" s="165"/>
      <c r="C11903" s="166">
        <v>45768</v>
      </c>
      <c r="D11903">
        <v>84313.64</v>
      </c>
    </row>
    <row r="11904" spans="1:4" x14ac:dyDescent="0.35">
      <c r="A11904" s="165" t="s">
        <v>244</v>
      </c>
      <c r="B11904" s="165"/>
      <c r="C11904" s="166">
        <v>45798</v>
      </c>
      <c r="D11904">
        <v>68998.909999999989</v>
      </c>
    </row>
    <row r="11905" spans="1:4" x14ac:dyDescent="0.35">
      <c r="A11905" s="165" t="s">
        <v>244</v>
      </c>
      <c r="B11905" s="165"/>
      <c r="C11905" s="166">
        <v>45829</v>
      </c>
      <c r="D11905">
        <v>99728.749999999971</v>
      </c>
    </row>
    <row r="11906" spans="1:4" x14ac:dyDescent="0.35">
      <c r="A11906" s="165" t="s">
        <v>244</v>
      </c>
      <c r="B11906" s="165"/>
      <c r="C11906" s="166">
        <v>45859</v>
      </c>
      <c r="D11906">
        <v>156529.02000000005</v>
      </c>
    </row>
    <row r="11907" spans="1:4" x14ac:dyDescent="0.35">
      <c r="A11907" s="165" t="s">
        <v>244</v>
      </c>
      <c r="B11907" s="165"/>
      <c r="C11907" s="166">
        <v>45890</v>
      </c>
      <c r="D11907">
        <v>192477.70999999996</v>
      </c>
    </row>
    <row r="11908" spans="1:4" x14ac:dyDescent="0.35">
      <c r="A11908" s="165" t="s">
        <v>244</v>
      </c>
      <c r="B11908" s="165"/>
      <c r="C11908" s="166">
        <v>45921</v>
      </c>
      <c r="D11908">
        <v>147055.82999999999</v>
      </c>
    </row>
    <row r="11909" spans="1:4" x14ac:dyDescent="0.35">
      <c r="A11909" s="165" t="s">
        <v>244</v>
      </c>
      <c r="B11909" s="165"/>
      <c r="C11909" s="166">
        <v>45951</v>
      </c>
      <c r="D11909">
        <v>158901.63999999998</v>
      </c>
    </row>
    <row r="11910" spans="1:4" x14ac:dyDescent="0.35">
      <c r="A11910" s="165" t="s">
        <v>244</v>
      </c>
      <c r="B11910" s="165"/>
      <c r="C11910" s="166">
        <v>45991</v>
      </c>
      <c r="D11910">
        <v>166359.74000000005</v>
      </c>
    </row>
    <row r="11911" spans="1:4" x14ac:dyDescent="0.35">
      <c r="A11911" s="165" t="s">
        <v>244</v>
      </c>
      <c r="B11911" s="165"/>
      <c r="C11911" s="166">
        <v>46022</v>
      </c>
      <c r="D11911">
        <v>152211.68</v>
      </c>
    </row>
    <row r="11912" spans="1:4" x14ac:dyDescent="0.35">
      <c r="A11912" s="165" t="s">
        <v>244</v>
      </c>
      <c r="B11912" s="165"/>
      <c r="C11912" s="166">
        <v>45679</v>
      </c>
      <c r="D11912">
        <v>113895.97999999998</v>
      </c>
    </row>
    <row r="11913" spans="1:4" x14ac:dyDescent="0.35">
      <c r="A11913" s="165" t="s">
        <v>244</v>
      </c>
      <c r="B11913" s="165"/>
      <c r="C11913" s="166">
        <v>45710</v>
      </c>
      <c r="D11913">
        <v>131198.96000000002</v>
      </c>
    </row>
    <row r="11914" spans="1:4" x14ac:dyDescent="0.35">
      <c r="A11914" s="165" t="s">
        <v>244</v>
      </c>
      <c r="B11914" s="165"/>
      <c r="C11914" s="166">
        <v>45738</v>
      </c>
      <c r="D11914">
        <v>155030.24</v>
      </c>
    </row>
    <row r="11915" spans="1:4" x14ac:dyDescent="0.35">
      <c r="A11915" s="165" t="s">
        <v>244</v>
      </c>
      <c r="B11915" s="165"/>
      <c r="C11915" s="166">
        <v>45769</v>
      </c>
      <c r="D11915">
        <v>135508.81000000003</v>
      </c>
    </row>
    <row r="11916" spans="1:4" x14ac:dyDescent="0.35">
      <c r="A11916" s="165" t="s">
        <v>244</v>
      </c>
      <c r="B11916" s="165"/>
      <c r="C11916" s="166">
        <v>45799</v>
      </c>
      <c r="D11916">
        <v>150800.55999999994</v>
      </c>
    </row>
    <row r="11917" spans="1:4" x14ac:dyDescent="0.35">
      <c r="A11917" s="165" t="s">
        <v>244</v>
      </c>
      <c r="B11917" s="165"/>
      <c r="C11917" s="166">
        <v>45830</v>
      </c>
      <c r="D11917">
        <v>145399.88999999998</v>
      </c>
    </row>
    <row r="11918" spans="1:4" x14ac:dyDescent="0.35">
      <c r="A11918" s="165" t="s">
        <v>244</v>
      </c>
      <c r="B11918" s="165"/>
      <c r="C11918" s="166">
        <v>45860</v>
      </c>
      <c r="D11918">
        <v>201954.12999999998</v>
      </c>
    </row>
    <row r="11919" spans="1:4" x14ac:dyDescent="0.35">
      <c r="A11919" s="165" t="s">
        <v>244</v>
      </c>
      <c r="B11919" s="165"/>
      <c r="C11919" s="166">
        <v>45891</v>
      </c>
      <c r="D11919">
        <v>233434.49000000002</v>
      </c>
    </row>
    <row r="11920" spans="1:4" x14ac:dyDescent="0.35">
      <c r="A11920" s="165" t="s">
        <v>244</v>
      </c>
      <c r="B11920" s="165"/>
      <c r="C11920" s="166">
        <v>45922</v>
      </c>
      <c r="D11920">
        <v>186964.18000000002</v>
      </c>
    </row>
    <row r="11921" spans="1:4" x14ac:dyDescent="0.35">
      <c r="A11921" s="165" t="s">
        <v>244</v>
      </c>
      <c r="B11921" s="165"/>
      <c r="C11921" s="166">
        <v>45952</v>
      </c>
      <c r="D11921">
        <v>175316.92</v>
      </c>
    </row>
    <row r="11922" spans="1:4" x14ac:dyDescent="0.35">
      <c r="A11922" s="165" t="s">
        <v>244</v>
      </c>
      <c r="B11922" s="165"/>
      <c r="C11922" s="166">
        <v>45983</v>
      </c>
      <c r="D11922">
        <v>172699.55000000002</v>
      </c>
    </row>
    <row r="11923" spans="1:4" x14ac:dyDescent="0.35">
      <c r="A11923" s="165" t="s">
        <v>244</v>
      </c>
      <c r="B11923" s="165"/>
      <c r="C11923" s="166">
        <v>46013</v>
      </c>
      <c r="D11923">
        <v>152795.88000000003</v>
      </c>
    </row>
    <row r="11924" spans="1:4" x14ac:dyDescent="0.35">
      <c r="A11924" s="165" t="s">
        <v>244</v>
      </c>
      <c r="B11924" s="165"/>
      <c r="C11924" s="166">
        <v>45680</v>
      </c>
      <c r="D11924">
        <v>190718.02000000002</v>
      </c>
    </row>
    <row r="11925" spans="1:4" x14ac:dyDescent="0.35">
      <c r="A11925" s="165" t="s">
        <v>244</v>
      </c>
      <c r="B11925" s="165"/>
      <c r="C11925" s="166">
        <v>45711</v>
      </c>
      <c r="D11925">
        <v>162541.56000000003</v>
      </c>
    </row>
    <row r="11926" spans="1:4" x14ac:dyDescent="0.35">
      <c r="A11926" s="165" t="s">
        <v>244</v>
      </c>
      <c r="B11926" s="165"/>
      <c r="C11926" s="166">
        <v>45739</v>
      </c>
      <c r="D11926">
        <v>210696.16000000006</v>
      </c>
    </row>
    <row r="11927" spans="1:4" x14ac:dyDescent="0.35">
      <c r="A11927" s="165" t="s">
        <v>244</v>
      </c>
      <c r="B11927" s="165"/>
      <c r="C11927" s="166">
        <v>45770</v>
      </c>
      <c r="D11927">
        <v>173024.06000000003</v>
      </c>
    </row>
    <row r="11928" spans="1:4" x14ac:dyDescent="0.35">
      <c r="A11928" s="165" t="s">
        <v>244</v>
      </c>
      <c r="B11928" s="165"/>
      <c r="C11928" s="166">
        <v>45800</v>
      </c>
      <c r="D11928">
        <v>259147.75</v>
      </c>
    </row>
    <row r="11929" spans="1:4" x14ac:dyDescent="0.35">
      <c r="A11929" s="165" t="s">
        <v>244</v>
      </c>
      <c r="B11929" s="165"/>
      <c r="C11929" s="166">
        <v>45831</v>
      </c>
      <c r="D11929">
        <v>249175.66999999998</v>
      </c>
    </row>
    <row r="11930" spans="1:4" x14ac:dyDescent="0.35">
      <c r="A11930" s="165" t="s">
        <v>244</v>
      </c>
      <c r="B11930" s="165"/>
      <c r="C11930" s="166">
        <v>45861</v>
      </c>
      <c r="D11930">
        <v>289055.28999999998</v>
      </c>
    </row>
    <row r="11931" spans="1:4" x14ac:dyDescent="0.35">
      <c r="A11931" s="165" t="s">
        <v>244</v>
      </c>
      <c r="B11931" s="165"/>
      <c r="C11931" s="166">
        <v>45892</v>
      </c>
      <c r="D11931">
        <v>367155.27</v>
      </c>
    </row>
    <row r="11932" spans="1:4" x14ac:dyDescent="0.35">
      <c r="A11932" s="165" t="s">
        <v>244</v>
      </c>
      <c r="B11932" s="165"/>
      <c r="C11932" s="166">
        <v>45923</v>
      </c>
      <c r="D11932">
        <v>253048.92</v>
      </c>
    </row>
    <row r="11933" spans="1:4" x14ac:dyDescent="0.35">
      <c r="A11933" s="165" t="s">
        <v>244</v>
      </c>
      <c r="B11933" s="165"/>
      <c r="C11933" s="166">
        <v>45953</v>
      </c>
      <c r="D11933">
        <v>256885.00999999995</v>
      </c>
    </row>
    <row r="11934" spans="1:4" x14ac:dyDescent="0.35">
      <c r="A11934" s="165" t="s">
        <v>244</v>
      </c>
      <c r="B11934" s="165"/>
      <c r="C11934" s="166">
        <v>45984</v>
      </c>
      <c r="D11934">
        <v>270377.63999999996</v>
      </c>
    </row>
    <row r="11935" spans="1:4" x14ac:dyDescent="0.35">
      <c r="A11935" s="165" t="s">
        <v>244</v>
      </c>
      <c r="B11935" s="165"/>
      <c r="C11935" s="166">
        <v>46014</v>
      </c>
      <c r="D11935">
        <v>268828.34999999992</v>
      </c>
    </row>
    <row r="11936" spans="1:4" x14ac:dyDescent="0.35">
      <c r="A11936" s="165" t="s">
        <v>244</v>
      </c>
      <c r="B11936" s="165"/>
      <c r="C11936" s="166">
        <v>45681</v>
      </c>
      <c r="D11936">
        <v>251057.19999999998</v>
      </c>
    </row>
    <row r="11937" spans="1:4" x14ac:dyDescent="0.35">
      <c r="A11937" s="165" t="s">
        <v>244</v>
      </c>
      <c r="B11937" s="165"/>
      <c r="C11937" s="166">
        <v>45712</v>
      </c>
      <c r="D11937">
        <v>256471.76999999996</v>
      </c>
    </row>
    <row r="11938" spans="1:4" x14ac:dyDescent="0.35">
      <c r="A11938" s="165" t="s">
        <v>244</v>
      </c>
      <c r="B11938" s="165"/>
      <c r="C11938" s="166">
        <v>45740</v>
      </c>
      <c r="D11938">
        <v>292359.15000000002</v>
      </c>
    </row>
    <row r="11939" spans="1:4" x14ac:dyDescent="0.35">
      <c r="A11939" s="165" t="s">
        <v>244</v>
      </c>
      <c r="B11939" s="165"/>
      <c r="C11939" s="166">
        <v>45771</v>
      </c>
      <c r="D11939">
        <v>294538.58999999997</v>
      </c>
    </row>
    <row r="11940" spans="1:4" x14ac:dyDescent="0.35">
      <c r="A11940" s="165" t="s">
        <v>244</v>
      </c>
      <c r="B11940" s="165"/>
      <c r="C11940" s="166">
        <v>45801</v>
      </c>
      <c r="D11940">
        <v>256913.39999999997</v>
      </c>
    </row>
    <row r="11941" spans="1:4" x14ac:dyDescent="0.35">
      <c r="A11941" s="165" t="s">
        <v>244</v>
      </c>
      <c r="B11941" s="165"/>
      <c r="C11941" s="166">
        <v>45832</v>
      </c>
      <c r="D11941">
        <v>245306.18</v>
      </c>
    </row>
    <row r="11942" spans="1:4" x14ac:dyDescent="0.35">
      <c r="A11942" s="165" t="s">
        <v>244</v>
      </c>
      <c r="B11942" s="165"/>
      <c r="C11942" s="166">
        <v>45862</v>
      </c>
      <c r="D11942">
        <v>375679.03999999992</v>
      </c>
    </row>
    <row r="11943" spans="1:4" x14ac:dyDescent="0.35">
      <c r="A11943" s="165" t="s">
        <v>244</v>
      </c>
      <c r="B11943" s="165"/>
      <c r="C11943" s="166">
        <v>45893</v>
      </c>
      <c r="D11943">
        <v>417895.45</v>
      </c>
    </row>
    <row r="11944" spans="1:4" x14ac:dyDescent="0.35">
      <c r="A11944" s="165" t="s">
        <v>244</v>
      </c>
      <c r="B11944" s="165"/>
      <c r="C11944" s="166">
        <v>45924</v>
      </c>
      <c r="D11944">
        <v>253981.83</v>
      </c>
    </row>
    <row r="11945" spans="1:4" x14ac:dyDescent="0.35">
      <c r="A11945" s="165" t="s">
        <v>244</v>
      </c>
      <c r="B11945" s="165"/>
      <c r="C11945" s="166">
        <v>45954</v>
      </c>
      <c r="D11945">
        <v>280628.12999999989</v>
      </c>
    </row>
    <row r="11946" spans="1:4" x14ac:dyDescent="0.35">
      <c r="A11946" s="165" t="s">
        <v>244</v>
      </c>
      <c r="B11946" s="165"/>
      <c r="C11946" s="166">
        <v>45985</v>
      </c>
      <c r="D11946">
        <v>305267.06999999989</v>
      </c>
    </row>
    <row r="11947" spans="1:4" x14ac:dyDescent="0.35">
      <c r="A11947" s="165" t="s">
        <v>244</v>
      </c>
      <c r="B11947" s="165"/>
      <c r="C11947" s="166">
        <v>46015</v>
      </c>
      <c r="D11947">
        <v>239417.13999999993</v>
      </c>
    </row>
    <row r="11948" spans="1:4" x14ac:dyDescent="0.35">
      <c r="A11948" s="165" t="s">
        <v>244</v>
      </c>
      <c r="B11948" s="165"/>
      <c r="C11948" s="166">
        <v>45682</v>
      </c>
      <c r="D11948">
        <v>313180.17000000016</v>
      </c>
    </row>
    <row r="11949" spans="1:4" x14ac:dyDescent="0.35">
      <c r="A11949" s="165" t="s">
        <v>244</v>
      </c>
      <c r="B11949" s="165"/>
      <c r="C11949" s="166">
        <v>45713</v>
      </c>
      <c r="D11949">
        <v>292125.76000000007</v>
      </c>
    </row>
    <row r="11950" spans="1:4" x14ac:dyDescent="0.35">
      <c r="A11950" s="165" t="s">
        <v>244</v>
      </c>
      <c r="B11950" s="165"/>
      <c r="C11950" s="166">
        <v>45741</v>
      </c>
      <c r="D11950">
        <v>374955.96999999986</v>
      </c>
    </row>
    <row r="11951" spans="1:4" x14ac:dyDescent="0.35">
      <c r="A11951" s="165" t="s">
        <v>244</v>
      </c>
      <c r="B11951" s="165"/>
      <c r="C11951" s="166">
        <v>45772</v>
      </c>
      <c r="D11951">
        <v>313741.76999999996</v>
      </c>
    </row>
    <row r="11952" spans="1:4" x14ac:dyDescent="0.35">
      <c r="A11952" s="165" t="s">
        <v>244</v>
      </c>
      <c r="B11952" s="165"/>
      <c r="C11952" s="166">
        <v>45802</v>
      </c>
      <c r="D11952">
        <v>332375.32383169077</v>
      </c>
    </row>
    <row r="11953" spans="1:4" x14ac:dyDescent="0.35">
      <c r="A11953" s="165" t="s">
        <v>244</v>
      </c>
      <c r="B11953" s="165"/>
      <c r="C11953" s="166">
        <v>45833</v>
      </c>
      <c r="D11953">
        <v>339047.09157319431</v>
      </c>
    </row>
    <row r="11954" spans="1:4" x14ac:dyDescent="0.35">
      <c r="A11954" s="165" t="s">
        <v>244</v>
      </c>
      <c r="B11954" s="165"/>
      <c r="C11954" s="166">
        <v>45863</v>
      </c>
      <c r="D11954">
        <v>417846.49791654927</v>
      </c>
    </row>
    <row r="11955" spans="1:4" x14ac:dyDescent="0.35">
      <c r="A11955" s="165" t="s">
        <v>244</v>
      </c>
      <c r="B11955" s="165"/>
      <c r="C11955" s="166">
        <v>45894</v>
      </c>
      <c r="D11955">
        <v>484370.0186777357</v>
      </c>
    </row>
    <row r="11956" spans="1:4" x14ac:dyDescent="0.35">
      <c r="A11956" s="165" t="s">
        <v>244</v>
      </c>
      <c r="B11956" s="165"/>
      <c r="C11956" s="166">
        <v>45925</v>
      </c>
      <c r="D11956">
        <v>351352.92803383333</v>
      </c>
    </row>
    <row r="11957" spans="1:4" x14ac:dyDescent="0.35">
      <c r="A11957" s="165" t="s">
        <v>244</v>
      </c>
      <c r="B11957" s="165"/>
      <c r="C11957" s="166">
        <v>45955</v>
      </c>
      <c r="D11957">
        <v>362038.88324832701</v>
      </c>
    </row>
    <row r="11958" spans="1:4" x14ac:dyDescent="0.35">
      <c r="A11958" s="165" t="s">
        <v>244</v>
      </c>
      <c r="B11958" s="165"/>
      <c r="C11958" s="166">
        <v>45986</v>
      </c>
      <c r="D11958">
        <v>374682.54870611097</v>
      </c>
    </row>
    <row r="11959" spans="1:4" x14ac:dyDescent="0.35">
      <c r="A11959" s="165" t="s">
        <v>244</v>
      </c>
      <c r="B11959" s="165"/>
      <c r="C11959" s="166">
        <v>46016</v>
      </c>
      <c r="D11959">
        <v>287375.58732022991</v>
      </c>
    </row>
    <row r="11960" spans="1:4" x14ac:dyDescent="0.35">
      <c r="A11960" s="165" t="s">
        <v>244</v>
      </c>
      <c r="B11960" s="165"/>
      <c r="C11960" s="166">
        <v>45683</v>
      </c>
      <c r="D11960">
        <v>398080.9729546365</v>
      </c>
    </row>
    <row r="11961" spans="1:4" x14ac:dyDescent="0.35">
      <c r="A11961" s="165" t="s">
        <v>244</v>
      </c>
      <c r="B11961" s="165"/>
      <c r="C11961" s="166">
        <v>45714</v>
      </c>
      <c r="D11961">
        <v>404110.55298482446</v>
      </c>
    </row>
    <row r="11962" spans="1:4" x14ac:dyDescent="0.35">
      <c r="A11962" s="165" t="s">
        <v>244</v>
      </c>
      <c r="B11962" s="165"/>
      <c r="C11962" s="166">
        <v>45742</v>
      </c>
      <c r="D11962">
        <v>427746.99459121656</v>
      </c>
    </row>
    <row r="11963" spans="1:4" x14ac:dyDescent="0.35">
      <c r="A11963" s="165" t="s">
        <v>244</v>
      </c>
      <c r="B11963" s="165"/>
      <c r="C11963" s="166">
        <v>45773</v>
      </c>
      <c r="D11963">
        <v>463951.34736456419</v>
      </c>
    </row>
    <row r="11964" spans="1:4" x14ac:dyDescent="0.35">
      <c r="A11964" s="165" t="s">
        <v>244</v>
      </c>
      <c r="B11964" s="165"/>
      <c r="C11964" s="166">
        <v>45803</v>
      </c>
      <c r="D11964">
        <v>399252.16427084629</v>
      </c>
    </row>
    <row r="11965" spans="1:4" x14ac:dyDescent="0.35">
      <c r="A11965" s="165" t="s">
        <v>244</v>
      </c>
      <c r="B11965" s="165"/>
      <c r="C11965" s="166">
        <v>45834</v>
      </c>
      <c r="D11965">
        <v>369277.73965208273</v>
      </c>
    </row>
    <row r="11966" spans="1:4" x14ac:dyDescent="0.35">
      <c r="A11966" s="165" t="s">
        <v>244</v>
      </c>
      <c r="B11966" s="165"/>
      <c r="C11966" s="166">
        <v>45864</v>
      </c>
      <c r="D11966">
        <v>560684.82134259189</v>
      </c>
    </row>
    <row r="11967" spans="1:4" x14ac:dyDescent="0.35">
      <c r="A11967" s="165" t="s">
        <v>244</v>
      </c>
      <c r="B11967" s="165"/>
      <c r="C11967" s="166">
        <v>45895</v>
      </c>
      <c r="D11967">
        <v>624123.45715695876</v>
      </c>
    </row>
    <row r="11968" spans="1:4" x14ac:dyDescent="0.35">
      <c r="A11968" s="165" t="s">
        <v>244</v>
      </c>
      <c r="B11968" s="165"/>
      <c r="C11968" s="166">
        <v>45926</v>
      </c>
      <c r="D11968">
        <v>374182.62130943179</v>
      </c>
    </row>
    <row r="11969" spans="1:4" x14ac:dyDescent="0.35">
      <c r="A11969" s="165" t="s">
        <v>244</v>
      </c>
      <c r="B11969" s="165"/>
      <c r="C11969" s="166">
        <v>45956</v>
      </c>
      <c r="D11969">
        <v>458585.29535606061</v>
      </c>
    </row>
    <row r="11970" spans="1:4" x14ac:dyDescent="0.35">
      <c r="A11970" s="165" t="s">
        <v>244</v>
      </c>
      <c r="B11970" s="165"/>
      <c r="C11970" s="166">
        <v>45987</v>
      </c>
      <c r="D11970">
        <v>465412.48303237854</v>
      </c>
    </row>
    <row r="11971" spans="1:4" x14ac:dyDescent="0.35">
      <c r="A11971" s="165" t="s">
        <v>244</v>
      </c>
      <c r="B11971" s="165"/>
      <c r="C11971" s="166">
        <v>46017</v>
      </c>
      <c r="D11971">
        <v>363525.01554100809</v>
      </c>
    </row>
    <row r="11972" spans="1:4" x14ac:dyDescent="0.35">
      <c r="A11972" s="165" t="s">
        <v>244</v>
      </c>
      <c r="B11972" s="165"/>
      <c r="C11972" s="166">
        <v>45684</v>
      </c>
      <c r="D11972">
        <v>468114.63244967599</v>
      </c>
    </row>
    <row r="11973" spans="1:4" x14ac:dyDescent="0.35">
      <c r="A11973" s="165" t="s">
        <v>244</v>
      </c>
      <c r="B11973" s="165"/>
      <c r="C11973" s="166">
        <v>45715</v>
      </c>
      <c r="D11973">
        <v>475088.03573001927</v>
      </c>
    </row>
    <row r="11974" spans="1:4" x14ac:dyDescent="0.35">
      <c r="A11974" s="165" t="s">
        <v>244</v>
      </c>
      <c r="B11974" s="165"/>
      <c r="C11974" s="166">
        <v>45743</v>
      </c>
      <c r="D11974">
        <v>502388.55251578841</v>
      </c>
    </row>
    <row r="11975" spans="1:4" x14ac:dyDescent="0.35">
      <c r="A11975" s="165" t="s">
        <v>244</v>
      </c>
      <c r="B11975" s="165"/>
      <c r="C11975" s="166">
        <v>45774</v>
      </c>
      <c r="D11975">
        <v>545012.07702872122</v>
      </c>
    </row>
    <row r="11976" spans="1:4" x14ac:dyDescent="0.35">
      <c r="A11976" s="165" t="s">
        <v>244</v>
      </c>
      <c r="B11976" s="165"/>
      <c r="C11976" s="166">
        <v>45804</v>
      </c>
      <c r="D11976">
        <v>464126.90453203011</v>
      </c>
    </row>
    <row r="11977" spans="1:4" x14ac:dyDescent="0.35">
      <c r="A11977" s="165" t="s">
        <v>244</v>
      </c>
      <c r="B11977" s="165"/>
      <c r="C11977" s="166">
        <v>45835</v>
      </c>
      <c r="D11977">
        <v>429294.15076628397</v>
      </c>
    </row>
    <row r="11978" spans="1:4" x14ac:dyDescent="0.35">
      <c r="A11978" s="165" t="s">
        <v>244</v>
      </c>
      <c r="B11978" s="165"/>
      <c r="C11978" s="166">
        <v>45865</v>
      </c>
      <c r="D11978">
        <v>652514.77703380422</v>
      </c>
    </row>
    <row r="11979" spans="1:4" x14ac:dyDescent="0.35">
      <c r="A11979" s="165" t="s">
        <v>244</v>
      </c>
      <c r="B11979" s="165"/>
      <c r="C11979" s="166">
        <v>45896</v>
      </c>
      <c r="D11979">
        <v>726354.88093189592</v>
      </c>
    </row>
    <row r="11980" spans="1:4" x14ac:dyDescent="0.35">
      <c r="A11980" s="165" t="s">
        <v>244</v>
      </c>
      <c r="B11980" s="165"/>
      <c r="C11980" s="166">
        <v>45927</v>
      </c>
      <c r="D11980">
        <v>434726.42262427753</v>
      </c>
    </row>
    <row r="11981" spans="1:4" x14ac:dyDescent="0.35">
      <c r="A11981" s="165" t="s">
        <v>244</v>
      </c>
      <c r="B11981" s="165"/>
      <c r="C11981" s="166">
        <v>45957</v>
      </c>
      <c r="D11981">
        <v>532982.58874080109</v>
      </c>
    </row>
    <row r="11982" spans="1:4" x14ac:dyDescent="0.35">
      <c r="A11982" s="165" t="s">
        <v>244</v>
      </c>
      <c r="B11982" s="165"/>
      <c r="C11982" s="166">
        <v>45988</v>
      </c>
      <c r="D11982">
        <v>540943.49023130455</v>
      </c>
    </row>
    <row r="11983" spans="1:4" x14ac:dyDescent="0.35">
      <c r="A11983" s="165" t="s">
        <v>244</v>
      </c>
      <c r="B11983" s="165"/>
      <c r="C11983" s="166">
        <v>46018</v>
      </c>
      <c r="D11983">
        <v>422262.56008813798</v>
      </c>
    </row>
    <row r="11984" spans="1:4" x14ac:dyDescent="0.35">
      <c r="A11984" s="165"/>
      <c r="B11984" s="165"/>
      <c r="C11984" s="166">
        <v>45676</v>
      </c>
      <c r="D11984">
        <v>-0.70040337360161942</v>
      </c>
    </row>
    <row r="11985" spans="1:4" x14ac:dyDescent="0.35">
      <c r="A11985" s="165"/>
      <c r="B11985" s="165"/>
      <c r="C11985" s="166">
        <v>45707</v>
      </c>
      <c r="D11985">
        <v>-0.67747415939009303</v>
      </c>
    </row>
    <row r="11986" spans="1:4" x14ac:dyDescent="0.35">
      <c r="A11986" s="165"/>
      <c r="B11986" s="165"/>
      <c r="C11986" s="166">
        <v>45735</v>
      </c>
      <c r="D11986">
        <v>-0.65031645185164666</v>
      </c>
    </row>
    <row r="11987" spans="1:4" x14ac:dyDescent="0.35">
      <c r="A11987" s="165"/>
      <c r="B11987" s="165"/>
      <c r="C11987" s="166">
        <v>45766</v>
      </c>
      <c r="D11987">
        <v>-0.64914390580857684</v>
      </c>
    </row>
    <row r="11988" spans="1:4" x14ac:dyDescent="0.35">
      <c r="A11988" s="165"/>
      <c r="B11988" s="165"/>
      <c r="C11988" s="166">
        <v>45796</v>
      </c>
      <c r="D11988">
        <v>-0.67645349289086643</v>
      </c>
    </row>
    <row r="11989" spans="1:4" x14ac:dyDescent="0.35">
      <c r="A11989" s="165"/>
      <c r="B11989" s="165"/>
      <c r="C11989" s="166">
        <v>45827</v>
      </c>
      <c r="D11989">
        <v>-0.63277252354178315</v>
      </c>
    </row>
    <row r="11990" spans="1:4" x14ac:dyDescent="0.35">
      <c r="A11990" s="165"/>
      <c r="B11990" s="165"/>
      <c r="C11990" s="166">
        <v>45857</v>
      </c>
      <c r="D11990">
        <v>-0.68043619593829074</v>
      </c>
    </row>
    <row r="11991" spans="1:4" x14ac:dyDescent="0.35">
      <c r="A11991" s="165"/>
      <c r="B11991" s="165"/>
      <c r="C11991" s="166">
        <v>45888</v>
      </c>
      <c r="D11991">
        <v>-0.64573426897414277</v>
      </c>
    </row>
    <row r="11992" spans="1:4" x14ac:dyDescent="0.35">
      <c r="A11992" s="165"/>
      <c r="B11992" s="165"/>
      <c r="C11992" s="166">
        <v>45919</v>
      </c>
      <c r="D11992">
        <v>-0.68106830904175297</v>
      </c>
    </row>
    <row r="11993" spans="1:4" x14ac:dyDescent="0.35">
      <c r="A11993" s="165"/>
      <c r="B11993" s="165"/>
      <c r="C11993" s="166">
        <v>45949</v>
      </c>
      <c r="D11993">
        <v>-0.69736625168899957</v>
      </c>
    </row>
    <row r="11994" spans="1:4" x14ac:dyDescent="0.35">
      <c r="A11994" s="165"/>
      <c r="B11994" s="165"/>
      <c r="C11994" s="166">
        <v>45980</v>
      </c>
      <c r="D11994">
        <v>-0.62020438356190677</v>
      </c>
    </row>
    <row r="11995" spans="1:4" x14ac:dyDescent="0.35">
      <c r="A11995" s="165"/>
      <c r="B11995" s="165"/>
      <c r="C11995" s="166">
        <v>46010</v>
      </c>
      <c r="D11995">
        <v>-0.66870342489877943</v>
      </c>
    </row>
    <row r="11996" spans="1:4" x14ac:dyDescent="0.35">
      <c r="A11996" s="165"/>
      <c r="B11996" s="165"/>
      <c r="C11996" s="166">
        <v>45677</v>
      </c>
      <c r="D11996">
        <v>-0.65712007837902187</v>
      </c>
    </row>
    <row r="11997" spans="1:4" x14ac:dyDescent="0.35">
      <c r="A11997" s="165"/>
      <c r="B11997" s="165"/>
      <c r="C11997" s="166">
        <v>45708</v>
      </c>
      <c r="D11997">
        <v>-0.67378647349062015</v>
      </c>
    </row>
    <row r="11998" spans="1:4" x14ac:dyDescent="0.35">
      <c r="A11998" s="165"/>
      <c r="B11998" s="165"/>
      <c r="C11998" s="166">
        <v>45736</v>
      </c>
      <c r="D11998">
        <v>-0.64276525074420543</v>
      </c>
    </row>
    <row r="11999" spans="1:4" x14ac:dyDescent="0.35">
      <c r="A11999" s="165"/>
      <c r="B11999" s="165"/>
      <c r="C11999" s="166">
        <v>45767</v>
      </c>
      <c r="D11999">
        <v>-4.2386066051986117E-2</v>
      </c>
    </row>
    <row r="12000" spans="1:4" x14ac:dyDescent="0.35">
      <c r="A12000" s="165"/>
      <c r="B12000" s="165"/>
      <c r="C12000" s="166">
        <v>45797</v>
      </c>
      <c r="D12000">
        <v>-5.3539891793811946E-2</v>
      </c>
    </row>
    <row r="12001" spans="1:4" x14ac:dyDescent="0.35">
      <c r="A12001" s="165"/>
      <c r="B12001" s="165"/>
      <c r="C12001" s="166">
        <v>45828</v>
      </c>
      <c r="D12001">
        <v>-2.8586048835801313E-2</v>
      </c>
    </row>
    <row r="12002" spans="1:4" x14ac:dyDescent="0.35">
      <c r="A12002" s="165"/>
      <c r="B12002" s="165"/>
      <c r="C12002" s="166">
        <v>45858</v>
      </c>
      <c r="D12002">
        <v>-0.34621732501296704</v>
      </c>
    </row>
    <row r="12003" spans="1:4" x14ac:dyDescent="0.35">
      <c r="A12003" s="165"/>
      <c r="B12003" s="165"/>
      <c r="C12003" s="166">
        <v>45889</v>
      </c>
      <c r="D12003">
        <v>-0.60044451684239997</v>
      </c>
    </row>
    <row r="12004" spans="1:4" x14ac:dyDescent="0.35">
      <c r="A12004" s="165"/>
      <c r="B12004" s="165"/>
      <c r="C12004" s="166">
        <v>45920</v>
      </c>
      <c r="D12004">
        <v>-0.84904657521035543</v>
      </c>
    </row>
    <row r="12005" spans="1:4" x14ac:dyDescent="0.35">
      <c r="A12005" s="165"/>
      <c r="B12005" s="165"/>
      <c r="C12005" s="166">
        <v>45950</v>
      </c>
      <c r="D12005">
        <v>-0.60614342833028101</v>
      </c>
    </row>
    <row r="12006" spans="1:4" x14ac:dyDescent="0.35">
      <c r="A12006" s="165"/>
      <c r="B12006" s="165"/>
      <c r="C12006" s="166">
        <v>45981</v>
      </c>
      <c r="D12006">
        <v>-0.45911033713189087</v>
      </c>
    </row>
    <row r="12007" spans="1:4" x14ac:dyDescent="0.35">
      <c r="A12007" s="165"/>
      <c r="B12007" s="165"/>
      <c r="C12007" s="166">
        <v>46011</v>
      </c>
      <c r="D12007">
        <v>-0.56572271090299153</v>
      </c>
    </row>
    <row r="12008" spans="1:4" x14ac:dyDescent="0.35">
      <c r="A12008" s="165"/>
      <c r="B12008" s="165"/>
      <c r="C12008" s="166">
        <v>45678</v>
      </c>
      <c r="D12008">
        <v>-0.59811912649180254</v>
      </c>
    </row>
    <row r="12009" spans="1:4" x14ac:dyDescent="0.35">
      <c r="A12009" s="165"/>
      <c r="B12009" s="165"/>
      <c r="C12009" s="166">
        <v>45709</v>
      </c>
      <c r="D12009">
        <v>-0.64981649620029602</v>
      </c>
    </row>
    <row r="12010" spans="1:4" x14ac:dyDescent="0.35">
      <c r="A12010" s="165"/>
      <c r="B12010" s="165"/>
      <c r="C12010" s="166">
        <v>45737</v>
      </c>
      <c r="D12010">
        <v>-0.65444571613204505</v>
      </c>
    </row>
    <row r="12011" spans="1:4" x14ac:dyDescent="0.35">
      <c r="A12011" s="165"/>
      <c r="B12011" s="165"/>
      <c r="C12011" s="166">
        <v>45768</v>
      </c>
      <c r="D12011">
        <v>-0.59824049251280875</v>
      </c>
    </row>
    <row r="12012" spans="1:4" x14ac:dyDescent="0.35">
      <c r="A12012" s="165"/>
      <c r="B12012" s="165"/>
      <c r="C12012" s="166">
        <v>45798</v>
      </c>
      <c r="D12012">
        <v>-0.65162531141571123</v>
      </c>
    </row>
    <row r="12013" spans="1:4" x14ac:dyDescent="0.35">
      <c r="A12013" s="165"/>
      <c r="B12013" s="165"/>
      <c r="C12013" s="166">
        <v>45829</v>
      </c>
      <c r="D12013">
        <v>-0.63265669789030132</v>
      </c>
    </row>
    <row r="12014" spans="1:4" x14ac:dyDescent="0.35">
      <c r="A12014" s="165"/>
      <c r="B12014" s="165"/>
      <c r="C12014" s="166">
        <v>45859</v>
      </c>
      <c r="D12014">
        <v>-0.6671742786657745</v>
      </c>
    </row>
    <row r="12015" spans="1:4" x14ac:dyDescent="0.35">
      <c r="A12015" s="165"/>
      <c r="B12015" s="165"/>
      <c r="C12015" s="166">
        <v>45890</v>
      </c>
      <c r="D12015">
        <v>-0.65400458895961333</v>
      </c>
    </row>
    <row r="12016" spans="1:4" x14ac:dyDescent="0.35">
      <c r="A12016" s="165"/>
      <c r="B12016" s="165"/>
      <c r="C12016" s="166">
        <v>45921</v>
      </c>
      <c r="D12016">
        <v>-0.69338434767520352</v>
      </c>
    </row>
    <row r="12017" spans="1:4" x14ac:dyDescent="0.35">
      <c r="A12017" s="165"/>
      <c r="B12017" s="165"/>
      <c r="C12017" s="166">
        <v>45951</v>
      </c>
      <c r="D12017">
        <v>-0.67930790482229242</v>
      </c>
    </row>
    <row r="12018" spans="1:4" x14ac:dyDescent="0.35">
      <c r="A12018" s="165"/>
      <c r="B12018" s="165"/>
      <c r="C12018" s="166">
        <v>45991</v>
      </c>
      <c r="D12018">
        <v>-0.6389550157835886</v>
      </c>
    </row>
    <row r="12019" spans="1:4" x14ac:dyDescent="0.35">
      <c r="A12019" s="165"/>
      <c r="B12019" s="165"/>
      <c r="C12019" s="166">
        <v>46022</v>
      </c>
      <c r="D12019">
        <v>-0.71262498539277697</v>
      </c>
    </row>
    <row r="12020" spans="1:4" x14ac:dyDescent="0.35">
      <c r="A12020" s="165"/>
      <c r="B12020" s="165"/>
      <c r="C12020" s="166">
        <v>45679</v>
      </c>
      <c r="D12020">
        <v>-0.6799822111807946</v>
      </c>
    </row>
    <row r="12021" spans="1:4" x14ac:dyDescent="0.35">
      <c r="A12021" s="165"/>
      <c r="B12021" s="165"/>
      <c r="C12021" s="166">
        <v>45710</v>
      </c>
      <c r="D12021">
        <v>-0.65991943989698343</v>
      </c>
    </row>
    <row r="12022" spans="1:4" x14ac:dyDescent="0.35">
      <c r="A12022" s="165"/>
      <c r="B12022" s="165"/>
      <c r="C12022" s="166">
        <v>45738</v>
      </c>
      <c r="D12022">
        <v>-0.61383912680480024</v>
      </c>
    </row>
    <row r="12023" spans="1:4" x14ac:dyDescent="0.35">
      <c r="A12023" s="165"/>
      <c r="B12023" s="165"/>
      <c r="C12023" s="166">
        <v>45769</v>
      </c>
      <c r="D12023">
        <v>-0.6749993362522958</v>
      </c>
    </row>
    <row r="12024" spans="1:4" x14ac:dyDescent="0.35">
      <c r="A12024" s="165"/>
      <c r="B12024" s="165"/>
      <c r="C12024" s="166">
        <v>45799</v>
      </c>
      <c r="D12024">
        <v>-0.69070664982228058</v>
      </c>
    </row>
    <row r="12025" spans="1:4" x14ac:dyDescent="0.35">
      <c r="A12025" s="165"/>
      <c r="B12025" s="165"/>
      <c r="C12025" s="166">
        <v>45830</v>
      </c>
      <c r="D12025">
        <v>-0.59365711596581994</v>
      </c>
    </row>
    <row r="12026" spans="1:4" x14ac:dyDescent="0.35">
      <c r="A12026" s="165"/>
      <c r="B12026" s="165"/>
      <c r="C12026" s="166">
        <v>45860</v>
      </c>
      <c r="D12026">
        <v>-0.67418854746836265</v>
      </c>
    </row>
    <row r="12027" spans="1:4" x14ac:dyDescent="0.35">
      <c r="A12027" s="165"/>
      <c r="B12027" s="165"/>
      <c r="C12027" s="166">
        <v>45891</v>
      </c>
      <c r="D12027">
        <v>-0.65393536549067677</v>
      </c>
    </row>
    <row r="12028" spans="1:4" x14ac:dyDescent="0.35">
      <c r="A12028" s="165"/>
      <c r="B12028" s="165"/>
      <c r="C12028" s="166">
        <v>45922</v>
      </c>
      <c r="D12028">
        <v>-0.65366530182939342</v>
      </c>
    </row>
    <row r="12029" spans="1:4" x14ac:dyDescent="0.35">
      <c r="A12029" s="165"/>
      <c r="B12029" s="165"/>
      <c r="C12029" s="166">
        <v>45952</v>
      </c>
      <c r="D12029">
        <v>-0.67379601908384357</v>
      </c>
    </row>
    <row r="12030" spans="1:4" x14ac:dyDescent="0.35">
      <c r="A12030" s="165"/>
      <c r="B12030" s="165"/>
      <c r="C12030" s="166">
        <v>45983</v>
      </c>
      <c r="D12030">
        <v>-0.64022225519933562</v>
      </c>
    </row>
    <row r="12031" spans="1:4" x14ac:dyDescent="0.35">
      <c r="A12031" s="165"/>
      <c r="B12031" s="165"/>
      <c r="C12031" s="166">
        <v>46013</v>
      </c>
      <c r="D12031">
        <v>-0.67036085822367408</v>
      </c>
    </row>
    <row r="12032" spans="1:4" x14ac:dyDescent="0.35">
      <c r="A12032" s="165"/>
      <c r="B12032" s="165"/>
      <c r="C12032" s="166">
        <v>45680</v>
      </c>
      <c r="D12032">
        <v>-0.70084502458623832</v>
      </c>
    </row>
    <row r="12033" spans="1:4" x14ac:dyDescent="0.35">
      <c r="A12033" s="165"/>
      <c r="B12033" s="165"/>
      <c r="C12033" s="166">
        <v>45711</v>
      </c>
      <c r="D12033">
        <v>-0.63873939659158352</v>
      </c>
    </row>
    <row r="12034" spans="1:4" x14ac:dyDescent="0.35">
      <c r="A12034" s="165"/>
      <c r="B12034" s="165"/>
      <c r="C12034" s="166">
        <v>45739</v>
      </c>
      <c r="D12034">
        <v>-0.70109261635529496</v>
      </c>
    </row>
    <row r="12035" spans="1:4" x14ac:dyDescent="0.35">
      <c r="A12035" s="165"/>
      <c r="B12035" s="165"/>
      <c r="C12035" s="166">
        <v>45770</v>
      </c>
      <c r="D12035">
        <v>-0.65423364539341777</v>
      </c>
    </row>
    <row r="12036" spans="1:4" x14ac:dyDescent="0.35">
      <c r="A12036" s="165"/>
      <c r="B12036" s="165"/>
      <c r="C12036" s="166">
        <v>45800</v>
      </c>
      <c r="D12036">
        <v>-0.62550695407329482</v>
      </c>
    </row>
    <row r="12037" spans="1:4" x14ac:dyDescent="0.35">
      <c r="A12037" s="165"/>
      <c r="B12037" s="165"/>
      <c r="C12037" s="166">
        <v>45831</v>
      </c>
      <c r="D12037">
        <v>-0.66349059205222549</v>
      </c>
    </row>
    <row r="12038" spans="1:4" x14ac:dyDescent="0.35">
      <c r="A12038" s="165"/>
      <c r="B12038" s="165"/>
      <c r="C12038" s="166">
        <v>45861</v>
      </c>
      <c r="D12038">
        <v>-0.69511366998679858</v>
      </c>
    </row>
    <row r="12039" spans="1:4" x14ac:dyDescent="0.35">
      <c r="A12039" s="165"/>
      <c r="B12039" s="165"/>
      <c r="C12039" s="166">
        <v>45892</v>
      </c>
      <c r="D12039">
        <v>-0.61275308537987128</v>
      </c>
    </row>
    <row r="12040" spans="1:4" x14ac:dyDescent="0.35">
      <c r="A12040" s="165"/>
      <c r="B12040" s="165"/>
      <c r="C12040" s="166">
        <v>45923</v>
      </c>
      <c r="D12040">
        <v>-0.68855756655615508</v>
      </c>
    </row>
    <row r="12041" spans="1:4" x14ac:dyDescent="0.35">
      <c r="A12041" s="165"/>
      <c r="B12041" s="165"/>
      <c r="C12041" s="166">
        <v>45953</v>
      </c>
      <c r="D12041">
        <v>-0.6784410927833292</v>
      </c>
    </row>
    <row r="12042" spans="1:4" x14ac:dyDescent="0.35">
      <c r="A12042" s="165"/>
      <c r="B12042" s="165"/>
      <c r="C12042" s="166">
        <v>45984</v>
      </c>
      <c r="D12042">
        <v>-0.65502743638755423</v>
      </c>
    </row>
    <row r="12043" spans="1:4" x14ac:dyDescent="0.35">
      <c r="A12043" s="165"/>
      <c r="B12043" s="165"/>
      <c r="C12043" s="166">
        <v>46014</v>
      </c>
      <c r="D12043">
        <v>-0.72609110963867451</v>
      </c>
    </row>
    <row r="12044" spans="1:4" x14ac:dyDescent="0.35">
      <c r="A12044" s="165"/>
      <c r="B12044" s="165"/>
      <c r="C12044" s="166">
        <v>45681</v>
      </c>
      <c r="D12044">
        <v>-0.64523224057865225</v>
      </c>
    </row>
    <row r="12045" spans="1:4" x14ac:dyDescent="0.35">
      <c r="A12045" s="165"/>
      <c r="B12045" s="165"/>
      <c r="C12045" s="166">
        <v>45712</v>
      </c>
      <c r="D12045">
        <v>-0.65126883291434656</v>
      </c>
    </row>
    <row r="12046" spans="1:4" x14ac:dyDescent="0.35">
      <c r="A12046" s="165"/>
      <c r="B12046" s="165"/>
      <c r="C12046" s="166">
        <v>45740</v>
      </c>
      <c r="D12046">
        <v>-0.67048356761224714</v>
      </c>
    </row>
    <row r="12047" spans="1:4" x14ac:dyDescent="0.35">
      <c r="A12047" s="165"/>
      <c r="B12047" s="165"/>
      <c r="C12047" s="166">
        <v>45771</v>
      </c>
      <c r="D12047">
        <v>-0.65614520664963805</v>
      </c>
    </row>
    <row r="12048" spans="1:4" x14ac:dyDescent="0.35">
      <c r="A12048" s="165"/>
      <c r="B12048" s="165"/>
      <c r="C12048" s="166">
        <v>45801</v>
      </c>
      <c r="D12048">
        <v>-0.66969070948140041</v>
      </c>
    </row>
    <row r="12049" spans="1:4" x14ac:dyDescent="0.35">
      <c r="A12049" s="165"/>
      <c r="B12049" s="165"/>
      <c r="C12049" s="166">
        <v>45832</v>
      </c>
      <c r="D12049">
        <v>-0.65934962026531108</v>
      </c>
    </row>
    <row r="12050" spans="1:4" x14ac:dyDescent="0.35">
      <c r="A12050" s="165"/>
      <c r="B12050" s="165"/>
      <c r="C12050" s="166">
        <v>45862</v>
      </c>
      <c r="D12050">
        <v>-0.67437742488516128</v>
      </c>
    </row>
    <row r="12051" spans="1:4" x14ac:dyDescent="0.35">
      <c r="A12051" s="165"/>
      <c r="B12051" s="165"/>
      <c r="C12051" s="166">
        <v>45893</v>
      </c>
      <c r="D12051">
        <v>-0.63839363746661992</v>
      </c>
    </row>
    <row r="12052" spans="1:4" x14ac:dyDescent="0.35">
      <c r="A12052" s="165"/>
      <c r="B12052" s="165"/>
      <c r="C12052" s="166">
        <v>45924</v>
      </c>
      <c r="D12052">
        <v>-0.69602542965585745</v>
      </c>
    </row>
    <row r="12053" spans="1:4" x14ac:dyDescent="0.35">
      <c r="A12053" s="165"/>
      <c r="B12053" s="165"/>
      <c r="C12053" s="166">
        <v>45954</v>
      </c>
      <c r="D12053">
        <v>-0.62702581261918222</v>
      </c>
    </row>
    <row r="12054" spans="1:4" x14ac:dyDescent="0.35">
      <c r="A12054" s="165"/>
      <c r="B12054" s="165"/>
      <c r="C12054" s="166">
        <v>45985</v>
      </c>
      <c r="D12054">
        <v>-0.63726583590636532</v>
      </c>
    </row>
    <row r="12055" spans="1:4" x14ac:dyDescent="0.35">
      <c r="A12055" s="165"/>
      <c r="B12055" s="165"/>
      <c r="C12055" s="166">
        <v>46015</v>
      </c>
      <c r="D12055">
        <v>-0.6927109257198838</v>
      </c>
    </row>
    <row r="12056" spans="1:4" x14ac:dyDescent="0.35">
      <c r="A12056" s="165"/>
      <c r="B12056" s="165"/>
      <c r="C12056" s="166">
        <v>45682</v>
      </c>
      <c r="D12056">
        <v>-0.66350759568329232</v>
      </c>
    </row>
    <row r="12057" spans="1:4" x14ac:dyDescent="0.35">
      <c r="A12057" s="165"/>
      <c r="B12057" s="165"/>
      <c r="C12057" s="166">
        <v>45713</v>
      </c>
      <c r="D12057">
        <v>-0.67279783793220327</v>
      </c>
    </row>
    <row r="12058" spans="1:4" x14ac:dyDescent="0.35">
      <c r="A12058" s="165"/>
      <c r="B12058" s="165"/>
      <c r="C12058" s="166">
        <v>45741</v>
      </c>
      <c r="D12058">
        <v>-0.62596018125261144</v>
      </c>
    </row>
    <row r="12059" spans="1:4" x14ac:dyDescent="0.35">
      <c r="A12059" s="165"/>
      <c r="B12059" s="165"/>
      <c r="C12059" s="166">
        <v>45772</v>
      </c>
      <c r="D12059">
        <v>-0.68191839903659945</v>
      </c>
    </row>
    <row r="12060" spans="1:4" x14ac:dyDescent="0.35">
      <c r="A12060" s="165"/>
      <c r="B12060" s="165"/>
      <c r="C12060" s="166">
        <v>45802</v>
      </c>
      <c r="D12060">
        <v>-0.66523395654729356</v>
      </c>
    </row>
    <row r="12061" spans="1:4" x14ac:dyDescent="0.35">
      <c r="A12061" s="165"/>
      <c r="B12061" s="165"/>
      <c r="C12061" s="166">
        <v>45833</v>
      </c>
      <c r="D12061">
        <v>-0.64124355774918651</v>
      </c>
    </row>
    <row r="12062" spans="1:4" x14ac:dyDescent="0.35">
      <c r="A12062" s="165"/>
      <c r="B12062" s="165"/>
      <c r="C12062" s="166">
        <v>45863</v>
      </c>
      <c r="D12062">
        <v>-0.661879340093387</v>
      </c>
    </row>
    <row r="12063" spans="1:4" x14ac:dyDescent="0.35">
      <c r="A12063" s="165"/>
      <c r="B12063" s="165"/>
      <c r="C12063" s="166">
        <v>45894</v>
      </c>
      <c r="D12063">
        <v>-0.63635099901934766</v>
      </c>
    </row>
    <row r="12064" spans="1:4" x14ac:dyDescent="0.35">
      <c r="A12064" s="165"/>
      <c r="B12064" s="165"/>
      <c r="C12064" s="166">
        <v>45925</v>
      </c>
      <c r="D12064">
        <v>-0.66912870800962521</v>
      </c>
    </row>
    <row r="12065" spans="1:4" x14ac:dyDescent="0.35">
      <c r="A12065" s="165"/>
      <c r="B12065" s="165"/>
      <c r="C12065" s="166">
        <v>45955</v>
      </c>
      <c r="D12065">
        <v>-0.67508052081092695</v>
      </c>
    </row>
    <row r="12066" spans="1:4" x14ac:dyDescent="0.35">
      <c r="A12066" s="165"/>
      <c r="B12066" s="165"/>
      <c r="C12066" s="166">
        <v>45986</v>
      </c>
      <c r="D12066">
        <v>-0.64322051185652196</v>
      </c>
    </row>
    <row r="12067" spans="1:4" x14ac:dyDescent="0.35">
      <c r="A12067" s="165"/>
      <c r="B12067" s="165"/>
      <c r="C12067" s="166">
        <v>46016</v>
      </c>
      <c r="D12067">
        <v>-0.70150822668883339</v>
      </c>
    </row>
    <row r="12068" spans="1:4" x14ac:dyDescent="0.35">
      <c r="A12068" s="165"/>
      <c r="B12068" s="165"/>
      <c r="C12068" s="166">
        <v>45683</v>
      </c>
      <c r="D12068">
        <v>-0.66759786139596067</v>
      </c>
    </row>
    <row r="12069" spans="1:4" x14ac:dyDescent="0.35">
      <c r="A12069" s="165"/>
      <c r="B12069" s="165"/>
      <c r="C12069" s="166">
        <v>45714</v>
      </c>
      <c r="D12069">
        <v>-0.66766476864339441</v>
      </c>
    </row>
    <row r="12070" spans="1:4" x14ac:dyDescent="0.35">
      <c r="A12070" s="165"/>
      <c r="B12070" s="165"/>
      <c r="C12070" s="166">
        <v>45742</v>
      </c>
      <c r="D12070">
        <v>-0.64001033905378291</v>
      </c>
    </row>
    <row r="12071" spans="1:4" x14ac:dyDescent="0.35">
      <c r="A12071" s="165"/>
      <c r="B12071" s="165"/>
      <c r="C12071" s="166">
        <v>45773</v>
      </c>
      <c r="D12071">
        <v>-0.66427672251826186</v>
      </c>
    </row>
    <row r="12072" spans="1:4" x14ac:dyDescent="0.35">
      <c r="A12072" s="165"/>
      <c r="B12072" s="165"/>
      <c r="C12072" s="166">
        <v>45803</v>
      </c>
      <c r="D12072">
        <v>-0.6698954926623587</v>
      </c>
    </row>
    <row r="12073" spans="1:4" x14ac:dyDescent="0.35">
      <c r="A12073" s="165"/>
      <c r="B12073" s="165"/>
      <c r="C12073" s="166">
        <v>45834</v>
      </c>
      <c r="D12073">
        <v>-0.6437499307760618</v>
      </c>
    </row>
    <row r="12074" spans="1:4" x14ac:dyDescent="0.35">
      <c r="A12074" s="165"/>
      <c r="B12074" s="165"/>
      <c r="C12074" s="166">
        <v>45864</v>
      </c>
      <c r="D12074">
        <v>-0.66060732979805981</v>
      </c>
    </row>
    <row r="12075" spans="1:4" x14ac:dyDescent="0.35">
      <c r="A12075" s="165"/>
      <c r="B12075" s="165"/>
      <c r="C12075" s="166">
        <v>45895</v>
      </c>
      <c r="D12075">
        <v>-0.63493381418803685</v>
      </c>
    </row>
    <row r="12076" spans="1:4" x14ac:dyDescent="0.35">
      <c r="A12076" s="165"/>
      <c r="B12076" s="165"/>
      <c r="C12076" s="166">
        <v>45926</v>
      </c>
      <c r="D12076">
        <v>-0.6720278806998492</v>
      </c>
    </row>
    <row r="12077" spans="1:4" x14ac:dyDescent="0.35">
      <c r="A12077" s="165"/>
      <c r="B12077" s="165"/>
      <c r="C12077" s="166">
        <v>45956</v>
      </c>
      <c r="D12077">
        <v>-0.67323003146911786</v>
      </c>
    </row>
    <row r="12078" spans="1:4" x14ac:dyDescent="0.35">
      <c r="A12078" s="165"/>
      <c r="B12078" s="165"/>
      <c r="C12078" s="166">
        <v>45987</v>
      </c>
      <c r="D12078">
        <v>-0.64066190180282445</v>
      </c>
    </row>
    <row r="12079" spans="1:4" x14ac:dyDescent="0.35">
      <c r="A12079" s="165"/>
      <c r="B12079" s="165"/>
      <c r="C12079" s="166">
        <v>46017</v>
      </c>
      <c r="D12079">
        <v>-0.700931763687758</v>
      </c>
    </row>
    <row r="12080" spans="1:4" x14ac:dyDescent="0.35">
      <c r="A12080" s="165"/>
      <c r="B12080" s="165"/>
      <c r="C12080" s="166">
        <v>45684</v>
      </c>
      <c r="D12080">
        <v>-0.66505906529785119</v>
      </c>
    </row>
    <row r="12081" spans="1:4" x14ac:dyDescent="0.35">
      <c r="A12081" s="165"/>
      <c r="B12081" s="165"/>
      <c r="C12081" s="166">
        <v>45715</v>
      </c>
      <c r="D12081">
        <v>-0.66522825280753528</v>
      </c>
    </row>
    <row r="12082" spans="1:4" x14ac:dyDescent="0.35">
      <c r="A12082" s="165"/>
      <c r="B12082" s="165"/>
      <c r="C12082" s="166">
        <v>45743</v>
      </c>
      <c r="D12082">
        <v>-0.63832666960392193</v>
      </c>
    </row>
    <row r="12083" spans="1:4" x14ac:dyDescent="0.35">
      <c r="A12083" s="165"/>
      <c r="B12083" s="165"/>
      <c r="C12083" s="166">
        <v>45774</v>
      </c>
      <c r="D12083">
        <v>-0.6632527875291846</v>
      </c>
    </row>
    <row r="12084" spans="1:4" x14ac:dyDescent="0.35">
      <c r="A12084" s="165"/>
      <c r="B12084" s="165"/>
      <c r="C12084" s="166">
        <v>45804</v>
      </c>
      <c r="D12084">
        <v>-0.6663397701121978</v>
      </c>
    </row>
    <row r="12085" spans="1:4" x14ac:dyDescent="0.35">
      <c r="A12085" s="165"/>
      <c r="B12085" s="165"/>
      <c r="C12085" s="166">
        <v>45835</v>
      </c>
      <c r="D12085">
        <v>-0.64124239903264246</v>
      </c>
    </row>
    <row r="12086" spans="1:4" x14ac:dyDescent="0.35">
      <c r="A12086" s="165"/>
      <c r="B12086" s="165"/>
      <c r="C12086" s="166">
        <v>45865</v>
      </c>
      <c r="D12086">
        <v>-0.65882270690531253</v>
      </c>
    </row>
    <row r="12087" spans="1:4" x14ac:dyDescent="0.35">
      <c r="A12087" s="165"/>
      <c r="B12087" s="165"/>
      <c r="C12087" s="166">
        <v>45896</v>
      </c>
      <c r="D12087">
        <v>-0.63283654124119471</v>
      </c>
    </row>
    <row r="12088" spans="1:4" x14ac:dyDescent="0.35">
      <c r="A12088" s="165"/>
      <c r="B12088" s="165"/>
      <c r="C12088" s="166">
        <v>45927</v>
      </c>
      <c r="D12088">
        <v>-0.66549494463580117</v>
      </c>
    </row>
    <row r="12089" spans="1:4" x14ac:dyDescent="0.35">
      <c r="A12089" s="165"/>
      <c r="B12089" s="165"/>
      <c r="C12089" s="166">
        <v>45957</v>
      </c>
      <c r="D12089">
        <v>-0.66910896166433698</v>
      </c>
    </row>
    <row r="12090" spans="1:4" x14ac:dyDescent="0.35">
      <c r="A12090" s="165"/>
      <c r="B12090" s="165"/>
      <c r="C12090" s="166">
        <v>45988</v>
      </c>
      <c r="D12090">
        <v>-0.63730253921648883</v>
      </c>
    </row>
    <row r="12091" spans="1:4" x14ac:dyDescent="0.35">
      <c r="A12091" s="165"/>
      <c r="B12091" s="165"/>
      <c r="C12091" s="166">
        <v>46018</v>
      </c>
      <c r="D12091">
        <v>-0.69474180557048271</v>
      </c>
    </row>
    <row r="12092" spans="1:4" x14ac:dyDescent="0.35">
      <c r="A12092" s="165" t="s">
        <v>245</v>
      </c>
      <c r="B12092" s="165"/>
      <c r="C12092" s="166">
        <v>45676</v>
      </c>
      <c r="D12092">
        <v>-95421.16</v>
      </c>
    </row>
    <row r="12093" spans="1:4" x14ac:dyDescent="0.35">
      <c r="A12093" s="165" t="s">
        <v>245</v>
      </c>
      <c r="B12093" s="165"/>
      <c r="C12093" s="166">
        <v>45707</v>
      </c>
      <c r="D12093">
        <v>-89680.100000000035</v>
      </c>
    </row>
    <row r="12094" spans="1:4" x14ac:dyDescent="0.35">
      <c r="A12094" s="165" t="s">
        <v>245</v>
      </c>
      <c r="B12094" s="165"/>
      <c r="C12094" s="166">
        <v>45735</v>
      </c>
      <c r="D12094">
        <v>-143916.95000000001</v>
      </c>
    </row>
    <row r="12095" spans="1:4" x14ac:dyDescent="0.35">
      <c r="A12095" s="165" t="s">
        <v>245</v>
      </c>
      <c r="B12095" s="165"/>
      <c r="C12095" s="166">
        <v>45766</v>
      </c>
      <c r="D12095">
        <v>-135764.32</v>
      </c>
    </row>
    <row r="12096" spans="1:4" x14ac:dyDescent="0.35">
      <c r="A12096" s="165" t="s">
        <v>245</v>
      </c>
      <c r="B12096" s="165"/>
      <c r="C12096" s="166">
        <v>45796</v>
      </c>
      <c r="D12096">
        <v>-103029.81000000003</v>
      </c>
    </row>
    <row r="12097" spans="1:4" x14ac:dyDescent="0.35">
      <c r="A12097" s="165" t="s">
        <v>245</v>
      </c>
      <c r="B12097" s="165"/>
      <c r="C12097" s="166">
        <v>45827</v>
      </c>
      <c r="D12097">
        <v>-113458.29999999999</v>
      </c>
    </row>
    <row r="12098" spans="1:4" x14ac:dyDescent="0.35">
      <c r="A12098" s="165" t="s">
        <v>245</v>
      </c>
      <c r="B12098" s="165"/>
      <c r="C12098" s="166">
        <v>45857</v>
      </c>
      <c r="D12098">
        <v>-123302.08000000002</v>
      </c>
    </row>
    <row r="12099" spans="1:4" x14ac:dyDescent="0.35">
      <c r="A12099" s="165" t="s">
        <v>245</v>
      </c>
      <c r="B12099" s="165"/>
      <c r="C12099" s="166">
        <v>45888</v>
      </c>
      <c r="D12099">
        <v>-160118.40000000002</v>
      </c>
    </row>
    <row r="12100" spans="1:4" x14ac:dyDescent="0.35">
      <c r="A12100" s="165" t="s">
        <v>245</v>
      </c>
      <c r="B12100" s="165"/>
      <c r="C12100" s="166">
        <v>45919</v>
      </c>
      <c r="D12100">
        <v>-75408.63</v>
      </c>
    </row>
    <row r="12101" spans="1:4" x14ac:dyDescent="0.35">
      <c r="A12101" s="165" t="s">
        <v>245</v>
      </c>
      <c r="B12101" s="165"/>
      <c r="C12101" s="166">
        <v>45949</v>
      </c>
      <c r="D12101">
        <v>-82545.669999999955</v>
      </c>
    </row>
    <row r="12102" spans="1:4" x14ac:dyDescent="0.35">
      <c r="A12102" s="165" t="s">
        <v>245</v>
      </c>
      <c r="B12102" s="165"/>
      <c r="C12102" s="166">
        <v>45980</v>
      </c>
      <c r="D12102">
        <v>-126528.94000000009</v>
      </c>
    </row>
    <row r="12103" spans="1:4" x14ac:dyDescent="0.35">
      <c r="A12103" s="165" t="s">
        <v>245</v>
      </c>
      <c r="B12103" s="165"/>
      <c r="C12103" s="166">
        <v>46010</v>
      </c>
      <c r="D12103">
        <v>-98010.580000000045</v>
      </c>
    </row>
    <row r="12104" spans="1:4" x14ac:dyDescent="0.35">
      <c r="A12104" s="165" t="s">
        <v>245</v>
      </c>
      <c r="B12104" s="165"/>
      <c r="C12104" s="166">
        <v>45677</v>
      </c>
      <c r="D12104">
        <v>-112438.72000000003</v>
      </c>
    </row>
    <row r="12105" spans="1:4" x14ac:dyDescent="0.35">
      <c r="A12105" s="165" t="s">
        <v>245</v>
      </c>
      <c r="B12105" s="165"/>
      <c r="C12105" s="166">
        <v>45708</v>
      </c>
      <c r="D12105">
        <v>-116423.36000000002</v>
      </c>
    </row>
    <row r="12106" spans="1:4" x14ac:dyDescent="0.35">
      <c r="A12106" s="165" t="s">
        <v>245</v>
      </c>
      <c r="B12106" s="165"/>
      <c r="C12106" s="166">
        <v>45736</v>
      </c>
      <c r="D12106">
        <v>-58329.839999999982</v>
      </c>
    </row>
    <row r="12107" spans="1:4" x14ac:dyDescent="0.35">
      <c r="A12107" s="165" t="s">
        <v>245</v>
      </c>
      <c r="B12107" s="165"/>
      <c r="C12107" s="166">
        <v>45767</v>
      </c>
      <c r="D12107">
        <v>-7189.2100000000437</v>
      </c>
    </row>
    <row r="12108" spans="1:4" x14ac:dyDescent="0.35">
      <c r="A12108" s="165" t="s">
        <v>245</v>
      </c>
      <c r="B12108" s="165"/>
      <c r="C12108" s="166">
        <v>45797</v>
      </c>
      <c r="D12108">
        <v>-7427.7999999999956</v>
      </c>
    </row>
    <row r="12109" spans="1:4" x14ac:dyDescent="0.35">
      <c r="A12109" s="165" t="s">
        <v>245</v>
      </c>
      <c r="B12109" s="165"/>
      <c r="C12109" s="166">
        <v>45828</v>
      </c>
      <c r="D12109">
        <v>-8087.0599999999658</v>
      </c>
    </row>
    <row r="12110" spans="1:4" x14ac:dyDescent="0.35">
      <c r="A12110" s="165" t="s">
        <v>245</v>
      </c>
      <c r="B12110" s="165"/>
      <c r="C12110" s="166">
        <v>45858</v>
      </c>
      <c r="D12110">
        <v>-10398.250000000013</v>
      </c>
    </row>
    <row r="12111" spans="1:4" x14ac:dyDescent="0.35">
      <c r="A12111" s="165" t="s">
        <v>245</v>
      </c>
      <c r="B12111" s="165"/>
      <c r="C12111" s="166">
        <v>45889</v>
      </c>
      <c r="D12111">
        <v>-43022.720000000001</v>
      </c>
    </row>
    <row r="12112" spans="1:4" x14ac:dyDescent="0.35">
      <c r="A12112" s="165" t="s">
        <v>245</v>
      </c>
      <c r="B12112" s="165"/>
      <c r="C12112" s="166">
        <v>45920</v>
      </c>
      <c r="D12112">
        <v>-13836.800000000003</v>
      </c>
    </row>
    <row r="12113" spans="1:4" x14ac:dyDescent="0.35">
      <c r="A12113" s="165" t="s">
        <v>245</v>
      </c>
      <c r="B12113" s="165"/>
      <c r="C12113" s="166">
        <v>45950</v>
      </c>
      <c r="D12113">
        <v>-60346.569999999978</v>
      </c>
    </row>
    <row r="12114" spans="1:4" x14ac:dyDescent="0.35">
      <c r="A12114" s="165" t="s">
        <v>245</v>
      </c>
      <c r="B12114" s="165"/>
      <c r="C12114" s="166">
        <v>45981</v>
      </c>
      <c r="D12114">
        <v>-76847.839999999997</v>
      </c>
    </row>
    <row r="12115" spans="1:4" x14ac:dyDescent="0.35">
      <c r="A12115" s="165" t="s">
        <v>245</v>
      </c>
      <c r="B12115" s="165"/>
      <c r="C12115" s="166">
        <v>46011</v>
      </c>
      <c r="D12115">
        <v>-65927.669999999984</v>
      </c>
    </row>
    <row r="12116" spans="1:4" x14ac:dyDescent="0.35">
      <c r="A12116" s="165" t="s">
        <v>245</v>
      </c>
      <c r="B12116" s="165"/>
      <c r="C12116" s="166">
        <v>45678</v>
      </c>
      <c r="D12116">
        <v>-30939.429999999986</v>
      </c>
    </row>
    <row r="12117" spans="1:4" x14ac:dyDescent="0.35">
      <c r="A12117" s="165" t="s">
        <v>245</v>
      </c>
      <c r="B12117" s="165"/>
      <c r="C12117" s="166">
        <v>45709</v>
      </c>
      <c r="D12117">
        <v>-36753.240000000005</v>
      </c>
    </row>
    <row r="12118" spans="1:4" x14ac:dyDescent="0.35">
      <c r="A12118" s="165" t="s">
        <v>245</v>
      </c>
      <c r="B12118" s="165"/>
      <c r="C12118" s="166">
        <v>45737</v>
      </c>
      <c r="D12118">
        <v>-51676.800000000032</v>
      </c>
    </row>
    <row r="12119" spans="1:4" x14ac:dyDescent="0.35">
      <c r="A12119" s="165" t="s">
        <v>245</v>
      </c>
      <c r="B12119" s="165"/>
      <c r="C12119" s="166">
        <v>45768</v>
      </c>
      <c r="D12119">
        <v>-56622.390000000029</v>
      </c>
    </row>
    <row r="12120" spans="1:4" x14ac:dyDescent="0.35">
      <c r="A12120" s="165" t="s">
        <v>245</v>
      </c>
      <c r="B12120" s="165"/>
      <c r="C12120" s="166">
        <v>45798</v>
      </c>
      <c r="D12120">
        <v>-36888.49000000002</v>
      </c>
    </row>
    <row r="12121" spans="1:4" x14ac:dyDescent="0.35">
      <c r="A12121" s="165" t="s">
        <v>245</v>
      </c>
      <c r="B12121" s="165"/>
      <c r="C12121" s="166">
        <v>45829</v>
      </c>
      <c r="D12121">
        <v>-57906.110000000073</v>
      </c>
    </row>
    <row r="12122" spans="1:4" x14ac:dyDescent="0.35">
      <c r="A12122" s="165" t="s">
        <v>245</v>
      </c>
      <c r="B12122" s="165"/>
      <c r="C12122" s="166">
        <v>45859</v>
      </c>
      <c r="D12122">
        <v>-78085.87</v>
      </c>
    </row>
    <row r="12123" spans="1:4" x14ac:dyDescent="0.35">
      <c r="A12123" s="165" t="s">
        <v>245</v>
      </c>
      <c r="B12123" s="165"/>
      <c r="C12123" s="166">
        <v>45890</v>
      </c>
      <c r="D12123">
        <v>-101828.65000000002</v>
      </c>
    </row>
    <row r="12124" spans="1:4" x14ac:dyDescent="0.35">
      <c r="A12124" s="165" t="s">
        <v>245</v>
      </c>
      <c r="B12124" s="165"/>
      <c r="C12124" s="166">
        <v>45921</v>
      </c>
      <c r="D12124">
        <v>-65028.319999999978</v>
      </c>
    </row>
    <row r="12125" spans="1:4" x14ac:dyDescent="0.35">
      <c r="A12125" s="165" t="s">
        <v>245</v>
      </c>
      <c r="B12125" s="165"/>
      <c r="C12125" s="166">
        <v>45951</v>
      </c>
      <c r="D12125">
        <v>-75015.320000000036</v>
      </c>
    </row>
    <row r="12126" spans="1:4" x14ac:dyDescent="0.35">
      <c r="A12126" s="165" t="s">
        <v>245</v>
      </c>
      <c r="B12126" s="165"/>
      <c r="C12126" s="166">
        <v>45991</v>
      </c>
      <c r="D12126">
        <v>-94002.47</v>
      </c>
    </row>
    <row r="12127" spans="1:4" x14ac:dyDescent="0.35">
      <c r="A12127" s="165" t="s">
        <v>245</v>
      </c>
      <c r="B12127" s="165"/>
      <c r="C12127" s="166">
        <v>46022</v>
      </c>
      <c r="D12127">
        <v>-61381.279999999999</v>
      </c>
    </row>
    <row r="12128" spans="1:4" x14ac:dyDescent="0.35">
      <c r="A12128" s="165" t="s">
        <v>245</v>
      </c>
      <c r="B12128" s="165"/>
      <c r="C12128" s="166">
        <v>45679</v>
      </c>
      <c r="D12128">
        <v>-53602.49000000002</v>
      </c>
    </row>
    <row r="12129" spans="1:4" x14ac:dyDescent="0.35">
      <c r="A12129" s="165" t="s">
        <v>245</v>
      </c>
      <c r="B12129" s="165"/>
      <c r="C12129" s="166">
        <v>45710</v>
      </c>
      <c r="D12129">
        <v>-67611.609999999986</v>
      </c>
    </row>
    <row r="12130" spans="1:4" x14ac:dyDescent="0.35">
      <c r="A12130" s="165" t="s">
        <v>245</v>
      </c>
      <c r="B12130" s="165"/>
      <c r="C12130" s="166">
        <v>45738</v>
      </c>
      <c r="D12130">
        <v>-97528.18</v>
      </c>
    </row>
    <row r="12131" spans="1:4" x14ac:dyDescent="0.35">
      <c r="A12131" s="165" t="s">
        <v>245</v>
      </c>
      <c r="B12131" s="165"/>
      <c r="C12131" s="166">
        <v>45769</v>
      </c>
      <c r="D12131">
        <v>-65245.179999999964</v>
      </c>
    </row>
    <row r="12132" spans="1:4" x14ac:dyDescent="0.35">
      <c r="A12132" s="165" t="s">
        <v>245</v>
      </c>
      <c r="B12132" s="165"/>
      <c r="C12132" s="166">
        <v>45799</v>
      </c>
      <c r="D12132">
        <v>-67527.380000000121</v>
      </c>
    </row>
    <row r="12133" spans="1:4" x14ac:dyDescent="0.35">
      <c r="A12133" s="165" t="s">
        <v>245</v>
      </c>
      <c r="B12133" s="165"/>
      <c r="C12133" s="166">
        <v>45830</v>
      </c>
      <c r="D12133">
        <v>-99522.450000000012</v>
      </c>
    </row>
    <row r="12134" spans="1:4" x14ac:dyDescent="0.35">
      <c r="A12134" s="165" t="s">
        <v>245</v>
      </c>
      <c r="B12134" s="165"/>
      <c r="C12134" s="166">
        <v>45860</v>
      </c>
      <c r="D12134">
        <v>-97597.280000000057</v>
      </c>
    </row>
    <row r="12135" spans="1:4" x14ac:dyDescent="0.35">
      <c r="A12135" s="165" t="s">
        <v>245</v>
      </c>
      <c r="B12135" s="165"/>
      <c r="C12135" s="166">
        <v>45891</v>
      </c>
      <c r="D12135">
        <v>-123534.25999999998</v>
      </c>
    </row>
    <row r="12136" spans="1:4" x14ac:dyDescent="0.35">
      <c r="A12136" s="165" t="s">
        <v>245</v>
      </c>
      <c r="B12136" s="165"/>
      <c r="C12136" s="166">
        <v>45922</v>
      </c>
      <c r="D12136">
        <v>-99060.15</v>
      </c>
    </row>
    <row r="12137" spans="1:4" x14ac:dyDescent="0.35">
      <c r="A12137" s="165" t="s">
        <v>245</v>
      </c>
      <c r="B12137" s="165"/>
      <c r="C12137" s="166">
        <v>45952</v>
      </c>
      <c r="D12137">
        <v>-84875.949999999953</v>
      </c>
    </row>
    <row r="12138" spans="1:4" x14ac:dyDescent="0.35">
      <c r="A12138" s="165" t="s">
        <v>245</v>
      </c>
      <c r="B12138" s="165"/>
      <c r="C12138" s="166">
        <v>45983</v>
      </c>
      <c r="D12138">
        <v>-97049.819999999978</v>
      </c>
    </row>
    <row r="12139" spans="1:4" x14ac:dyDescent="0.35">
      <c r="A12139" s="165" t="s">
        <v>245</v>
      </c>
      <c r="B12139" s="165"/>
      <c r="C12139" s="166">
        <v>46013</v>
      </c>
      <c r="D12139">
        <v>-75134.909999999974</v>
      </c>
    </row>
    <row r="12140" spans="1:4" x14ac:dyDescent="0.35">
      <c r="A12140" s="165" t="s">
        <v>245</v>
      </c>
      <c r="B12140" s="165"/>
      <c r="C12140" s="166">
        <v>45680</v>
      </c>
      <c r="D12140">
        <v>-81407.789999999979</v>
      </c>
    </row>
    <row r="12141" spans="1:4" x14ac:dyDescent="0.35">
      <c r="A12141" s="165" t="s">
        <v>245</v>
      </c>
      <c r="B12141" s="165"/>
      <c r="C12141" s="166">
        <v>45711</v>
      </c>
      <c r="D12141">
        <v>-91930.859999999986</v>
      </c>
    </row>
    <row r="12142" spans="1:4" x14ac:dyDescent="0.35">
      <c r="A12142" s="165" t="s">
        <v>245</v>
      </c>
      <c r="B12142" s="165"/>
      <c r="C12142" s="166">
        <v>45739</v>
      </c>
      <c r="D12142">
        <v>-89829.269999999931</v>
      </c>
    </row>
    <row r="12143" spans="1:4" x14ac:dyDescent="0.35">
      <c r="A12143" s="165" t="s">
        <v>245</v>
      </c>
      <c r="B12143" s="165"/>
      <c r="C12143" s="166">
        <v>45770</v>
      </c>
      <c r="D12143">
        <v>-91444.239999999962</v>
      </c>
    </row>
    <row r="12144" spans="1:4" x14ac:dyDescent="0.35">
      <c r="A12144" s="165" t="s">
        <v>245</v>
      </c>
      <c r="B12144" s="165"/>
      <c r="C12144" s="166">
        <v>45800</v>
      </c>
      <c r="D12144">
        <v>-155152.60000000003</v>
      </c>
    </row>
    <row r="12145" spans="1:4" x14ac:dyDescent="0.35">
      <c r="A12145" s="165" t="s">
        <v>245</v>
      </c>
      <c r="B12145" s="165"/>
      <c r="C12145" s="166">
        <v>45831</v>
      </c>
      <c r="D12145">
        <v>-126377.01000000001</v>
      </c>
    </row>
    <row r="12146" spans="1:4" x14ac:dyDescent="0.35">
      <c r="A12146" s="165" t="s">
        <v>245</v>
      </c>
      <c r="B12146" s="165"/>
      <c r="C12146" s="166">
        <v>45861</v>
      </c>
      <c r="D12146">
        <v>-126783.59000000008</v>
      </c>
    </row>
    <row r="12147" spans="1:4" x14ac:dyDescent="0.35">
      <c r="A12147" s="165" t="s">
        <v>245</v>
      </c>
      <c r="B12147" s="165"/>
      <c r="C12147" s="166">
        <v>45892</v>
      </c>
      <c r="D12147">
        <v>-232034.31999999995</v>
      </c>
    </row>
    <row r="12148" spans="1:4" x14ac:dyDescent="0.35">
      <c r="A12148" s="165" t="s">
        <v>245</v>
      </c>
      <c r="B12148" s="165"/>
      <c r="C12148" s="166">
        <v>45923</v>
      </c>
      <c r="D12148">
        <v>-114456.91</v>
      </c>
    </row>
    <row r="12149" spans="1:4" x14ac:dyDescent="0.35">
      <c r="A12149" s="165" t="s">
        <v>245</v>
      </c>
      <c r="B12149" s="165"/>
      <c r="C12149" s="166">
        <v>45953</v>
      </c>
      <c r="D12149">
        <v>-121755.10000000003</v>
      </c>
    </row>
    <row r="12150" spans="1:4" x14ac:dyDescent="0.35">
      <c r="A12150" s="165" t="s">
        <v>245</v>
      </c>
      <c r="B12150" s="165"/>
      <c r="C12150" s="166">
        <v>45984</v>
      </c>
      <c r="D12150">
        <v>-142395.3600000001</v>
      </c>
    </row>
    <row r="12151" spans="1:4" x14ac:dyDescent="0.35">
      <c r="A12151" s="165" t="s">
        <v>245</v>
      </c>
      <c r="B12151" s="165"/>
      <c r="C12151" s="166">
        <v>46014</v>
      </c>
      <c r="D12151">
        <v>-101412.17000000016</v>
      </c>
    </row>
    <row r="12152" spans="1:4" x14ac:dyDescent="0.35">
      <c r="A12152" s="165" t="s">
        <v>245</v>
      </c>
      <c r="B12152" s="165"/>
      <c r="C12152" s="166">
        <v>45681</v>
      </c>
      <c r="D12152">
        <v>-138038.67000000001</v>
      </c>
    </row>
    <row r="12153" spans="1:4" x14ac:dyDescent="0.35">
      <c r="A12153" s="165" t="s">
        <v>245</v>
      </c>
      <c r="B12153" s="165"/>
      <c r="C12153" s="166">
        <v>45712</v>
      </c>
      <c r="D12153">
        <v>-137331.45999999996</v>
      </c>
    </row>
    <row r="12154" spans="1:4" x14ac:dyDescent="0.35">
      <c r="A12154" s="165" t="s">
        <v>245</v>
      </c>
      <c r="B12154" s="165"/>
      <c r="C12154" s="166">
        <v>45740</v>
      </c>
      <c r="D12154">
        <v>-143683.08000000002</v>
      </c>
    </row>
    <row r="12155" spans="1:4" x14ac:dyDescent="0.35">
      <c r="A12155" s="165" t="s">
        <v>245</v>
      </c>
      <c r="B12155" s="165"/>
      <c r="C12155" s="166">
        <v>45771</v>
      </c>
      <c r="D12155">
        <v>-154353.8000000001</v>
      </c>
    </row>
    <row r="12156" spans="1:4" x14ac:dyDescent="0.35">
      <c r="A12156" s="165" t="s">
        <v>245</v>
      </c>
      <c r="B12156" s="165"/>
      <c r="C12156" s="166">
        <v>45801</v>
      </c>
      <c r="D12156">
        <v>-126716.53000000003</v>
      </c>
    </row>
    <row r="12157" spans="1:4" x14ac:dyDescent="0.35">
      <c r="A12157" s="165" t="s">
        <v>245</v>
      </c>
      <c r="B12157" s="165"/>
      <c r="C12157" s="166">
        <v>45832</v>
      </c>
      <c r="D12157">
        <v>-126736.46999999991</v>
      </c>
    </row>
    <row r="12158" spans="1:4" x14ac:dyDescent="0.35">
      <c r="A12158" s="165" t="s">
        <v>245</v>
      </c>
      <c r="B12158" s="165"/>
      <c r="C12158" s="166">
        <v>45862</v>
      </c>
      <c r="D12158">
        <v>-181396.31000000006</v>
      </c>
    </row>
    <row r="12159" spans="1:4" x14ac:dyDescent="0.35">
      <c r="A12159" s="165" t="s">
        <v>245</v>
      </c>
      <c r="B12159" s="165"/>
      <c r="C12159" s="166">
        <v>45893</v>
      </c>
      <c r="D12159">
        <v>-236709.21000000002</v>
      </c>
    </row>
    <row r="12160" spans="1:4" x14ac:dyDescent="0.35">
      <c r="A12160" s="165" t="s">
        <v>245</v>
      </c>
      <c r="B12160" s="165"/>
      <c r="C12160" s="166">
        <v>45924</v>
      </c>
      <c r="D12160">
        <v>-110921.25999999998</v>
      </c>
    </row>
    <row r="12161" spans="1:4" x14ac:dyDescent="0.35">
      <c r="A12161" s="165" t="s">
        <v>245</v>
      </c>
      <c r="B12161" s="165"/>
      <c r="C12161" s="166">
        <v>45954</v>
      </c>
      <c r="D12161">
        <v>-166926.22000000009</v>
      </c>
    </row>
    <row r="12162" spans="1:4" x14ac:dyDescent="0.35">
      <c r="A12162" s="165" t="s">
        <v>245</v>
      </c>
      <c r="B12162" s="165"/>
      <c r="C12162" s="166">
        <v>45985</v>
      </c>
      <c r="D12162">
        <v>-173759.19000000012</v>
      </c>
    </row>
    <row r="12163" spans="1:4" x14ac:dyDescent="0.35">
      <c r="A12163" s="165" t="s">
        <v>245</v>
      </c>
      <c r="B12163" s="165"/>
      <c r="C12163" s="166">
        <v>46015</v>
      </c>
      <c r="D12163">
        <v>-106206.31000000003</v>
      </c>
    </row>
    <row r="12164" spans="1:4" x14ac:dyDescent="0.35">
      <c r="A12164" s="165" t="s">
        <v>245</v>
      </c>
      <c r="B12164" s="165"/>
      <c r="C12164" s="166">
        <v>45682</v>
      </c>
      <c r="D12164">
        <v>-158826.73999999987</v>
      </c>
    </row>
    <row r="12165" spans="1:4" x14ac:dyDescent="0.35">
      <c r="A12165" s="165" t="s">
        <v>245</v>
      </c>
      <c r="B12165" s="165"/>
      <c r="C12165" s="166">
        <v>45713</v>
      </c>
      <c r="D12165">
        <v>-142069.68999999994</v>
      </c>
    </row>
    <row r="12166" spans="1:4" x14ac:dyDescent="0.35">
      <c r="A12166" s="165" t="s">
        <v>245</v>
      </c>
      <c r="B12166" s="165"/>
      <c r="C12166" s="166">
        <v>45741</v>
      </c>
      <c r="D12166">
        <v>-224053.33000000007</v>
      </c>
    </row>
    <row r="12167" spans="1:4" x14ac:dyDescent="0.35">
      <c r="A12167" s="165" t="s">
        <v>245</v>
      </c>
      <c r="B12167" s="165"/>
      <c r="C12167" s="166">
        <v>45772</v>
      </c>
      <c r="D12167">
        <v>-146345.20000000001</v>
      </c>
    </row>
    <row r="12168" spans="1:4" x14ac:dyDescent="0.35">
      <c r="A12168" s="165" t="s">
        <v>245</v>
      </c>
      <c r="B12168" s="165"/>
      <c r="C12168" s="166">
        <v>45802</v>
      </c>
      <c r="D12168">
        <v>-167261.41383093514</v>
      </c>
    </row>
    <row r="12169" spans="1:4" x14ac:dyDescent="0.35">
      <c r="A12169" s="165" t="s">
        <v>245</v>
      </c>
      <c r="B12169" s="165"/>
      <c r="C12169" s="166">
        <v>45833</v>
      </c>
      <c r="D12169">
        <v>-189686.62820603483</v>
      </c>
    </row>
    <row r="12170" spans="1:4" x14ac:dyDescent="0.35">
      <c r="A12170" s="165" t="s">
        <v>245</v>
      </c>
      <c r="B12170" s="165"/>
      <c r="C12170" s="166">
        <v>45863</v>
      </c>
      <c r="D12170">
        <v>-213456.63032068167</v>
      </c>
    </row>
    <row r="12171" spans="1:4" x14ac:dyDescent="0.35">
      <c r="A12171" s="165" t="s">
        <v>245</v>
      </c>
      <c r="B12171" s="165"/>
      <c r="C12171" s="166">
        <v>45894</v>
      </c>
      <c r="D12171">
        <v>-276797.98361058766</v>
      </c>
    </row>
    <row r="12172" spans="1:4" x14ac:dyDescent="0.35">
      <c r="A12172" s="165" t="s">
        <v>245</v>
      </c>
      <c r="B12172" s="165"/>
      <c r="C12172" s="166">
        <v>45925</v>
      </c>
      <c r="D12172">
        <v>-173737.27334006916</v>
      </c>
    </row>
    <row r="12173" spans="1:4" x14ac:dyDescent="0.35">
      <c r="A12173" s="165" t="s">
        <v>245</v>
      </c>
      <c r="B12173" s="165"/>
      <c r="C12173" s="166">
        <v>45955</v>
      </c>
      <c r="D12173">
        <v>-174251.04378650297</v>
      </c>
    </row>
    <row r="12174" spans="1:4" x14ac:dyDescent="0.35">
      <c r="A12174" s="165" t="s">
        <v>245</v>
      </c>
      <c r="B12174" s="165"/>
      <c r="C12174" s="166">
        <v>45986</v>
      </c>
      <c r="D12174">
        <v>-207827.713015282</v>
      </c>
    </row>
    <row r="12175" spans="1:4" x14ac:dyDescent="0.35">
      <c r="A12175" s="165" t="s">
        <v>245</v>
      </c>
      <c r="B12175" s="165"/>
      <c r="C12175" s="166">
        <v>46016</v>
      </c>
      <c r="D12175">
        <v>-122278.3217674258</v>
      </c>
    </row>
    <row r="12176" spans="1:4" x14ac:dyDescent="0.35">
      <c r="A12176" s="165" t="s">
        <v>245</v>
      </c>
      <c r="B12176" s="165"/>
      <c r="C12176" s="166">
        <v>45683</v>
      </c>
      <c r="D12176">
        <v>-198207.59531944565</v>
      </c>
    </row>
    <row r="12177" spans="1:4" x14ac:dyDescent="0.35">
      <c r="A12177" s="165" t="s">
        <v>245</v>
      </c>
      <c r="B12177" s="165"/>
      <c r="C12177" s="166">
        <v>45714</v>
      </c>
      <c r="D12177">
        <v>-201149.11019303516</v>
      </c>
    </row>
    <row r="12178" spans="1:4" x14ac:dyDescent="0.35">
      <c r="A12178" s="165" t="s">
        <v>245</v>
      </c>
      <c r="B12178" s="165"/>
      <c r="C12178" s="166">
        <v>45742</v>
      </c>
      <c r="D12178">
        <v>-240596.8875148365</v>
      </c>
    </row>
    <row r="12179" spans="1:4" x14ac:dyDescent="0.35">
      <c r="A12179" s="165" t="s">
        <v>245</v>
      </c>
      <c r="B12179" s="165"/>
      <c r="C12179" s="166">
        <v>45773</v>
      </c>
      <c r="D12179">
        <v>-234479.48972051754</v>
      </c>
    </row>
    <row r="12180" spans="1:4" x14ac:dyDescent="0.35">
      <c r="A12180" s="165" t="s">
        <v>245</v>
      </c>
      <c r="B12180" s="165"/>
      <c r="C12180" s="166">
        <v>45803</v>
      </c>
      <c r="D12180">
        <v>-196739.55181624449</v>
      </c>
    </row>
    <row r="12181" spans="1:4" x14ac:dyDescent="0.35">
      <c r="A12181" s="165" t="s">
        <v>245</v>
      </c>
      <c r="B12181" s="165"/>
      <c r="C12181" s="166">
        <v>45834</v>
      </c>
      <c r="D12181">
        <v>-204357.64576365816</v>
      </c>
    </row>
    <row r="12182" spans="1:4" x14ac:dyDescent="0.35">
      <c r="A12182" s="165" t="s">
        <v>245</v>
      </c>
      <c r="B12182" s="165"/>
      <c r="C12182" s="166">
        <v>45864</v>
      </c>
      <c r="D12182">
        <v>-288056.62618870765</v>
      </c>
    </row>
    <row r="12183" spans="1:4" x14ac:dyDescent="0.35">
      <c r="A12183" s="165" t="s">
        <v>245</v>
      </c>
      <c r="B12183" s="165"/>
      <c r="C12183" s="166">
        <v>45895</v>
      </c>
      <c r="D12183">
        <v>-358850.58393281605</v>
      </c>
    </row>
    <row r="12184" spans="1:4" x14ac:dyDescent="0.35">
      <c r="A12184" s="165" t="s">
        <v>245</v>
      </c>
      <c r="B12184" s="165"/>
      <c r="C12184" s="166">
        <v>45926</v>
      </c>
      <c r="D12184">
        <v>-182613.65464233136</v>
      </c>
    </row>
    <row r="12185" spans="1:4" x14ac:dyDescent="0.35">
      <c r="A12185" s="165" t="s">
        <v>245</v>
      </c>
      <c r="B12185" s="165"/>
      <c r="C12185" s="166">
        <v>45956</v>
      </c>
      <c r="D12185">
        <v>-222586.47940172756</v>
      </c>
    </row>
    <row r="12186" spans="1:4" x14ac:dyDescent="0.35">
      <c r="A12186" s="165" t="s">
        <v>245</v>
      </c>
      <c r="B12186" s="165"/>
      <c r="C12186" s="166">
        <v>45987</v>
      </c>
      <c r="D12186">
        <v>-261043.20556515857</v>
      </c>
    </row>
    <row r="12187" spans="1:4" x14ac:dyDescent="0.35">
      <c r="A12187" s="165" t="s">
        <v>245</v>
      </c>
      <c r="B12187" s="165"/>
      <c r="C12187" s="166">
        <v>46017</v>
      </c>
      <c r="D12187">
        <v>-155106.09004396648</v>
      </c>
    </row>
    <row r="12188" spans="1:4" x14ac:dyDescent="0.35">
      <c r="A12188" s="165" t="s">
        <v>245</v>
      </c>
      <c r="B12188" s="165"/>
      <c r="C12188" s="166">
        <v>45684</v>
      </c>
      <c r="D12188">
        <v>-235754.62800469837</v>
      </c>
    </row>
    <row r="12189" spans="1:4" x14ac:dyDescent="0.35">
      <c r="A12189" s="165" t="s">
        <v>245</v>
      </c>
      <c r="B12189" s="165"/>
      <c r="C12189" s="166">
        <v>45715</v>
      </c>
      <c r="D12189">
        <v>-239084.93230757309</v>
      </c>
    </row>
    <row r="12190" spans="1:4" x14ac:dyDescent="0.35">
      <c r="A12190" s="165" t="s">
        <v>245</v>
      </c>
      <c r="B12190" s="165"/>
      <c r="C12190" s="166">
        <v>45743</v>
      </c>
      <c r="D12190">
        <v>-284651.33855991688</v>
      </c>
    </row>
    <row r="12191" spans="1:4" x14ac:dyDescent="0.35">
      <c r="A12191" s="165" t="s">
        <v>245</v>
      </c>
      <c r="B12191" s="165"/>
      <c r="C12191" s="166">
        <v>45774</v>
      </c>
      <c r="D12191">
        <v>-276713.94851736736</v>
      </c>
    </row>
    <row r="12192" spans="1:4" x14ac:dyDescent="0.35">
      <c r="A12192" s="165" t="s">
        <v>245</v>
      </c>
      <c r="B12192" s="165"/>
      <c r="C12192" s="166">
        <v>45804</v>
      </c>
      <c r="D12192">
        <v>-232404.9930821266</v>
      </c>
    </row>
    <row r="12193" spans="1:4" x14ac:dyDescent="0.35">
      <c r="A12193" s="165" t="s">
        <v>245</v>
      </c>
      <c r="B12193" s="165"/>
      <c r="C12193" s="166">
        <v>45835</v>
      </c>
      <c r="D12193">
        <v>-240178.34733100852</v>
      </c>
    </row>
    <row r="12194" spans="1:4" x14ac:dyDescent="0.35">
      <c r="A12194" s="165" t="s">
        <v>245</v>
      </c>
      <c r="B12194" s="165"/>
      <c r="C12194" s="166">
        <v>45865</v>
      </c>
      <c r="D12194">
        <v>-337910.67460076592</v>
      </c>
    </row>
    <row r="12195" spans="1:4" x14ac:dyDescent="0.35">
      <c r="A12195" s="165" t="s">
        <v>245</v>
      </c>
      <c r="B12195" s="165"/>
      <c r="C12195" s="166">
        <v>45896</v>
      </c>
      <c r="D12195">
        <v>-421421.57253787667</v>
      </c>
    </row>
    <row r="12196" spans="1:4" x14ac:dyDescent="0.35">
      <c r="A12196" s="165" t="s">
        <v>245</v>
      </c>
      <c r="B12196" s="165"/>
      <c r="C12196" s="166">
        <v>45927</v>
      </c>
      <c r="D12196">
        <v>-218511.33091295778</v>
      </c>
    </row>
    <row r="12197" spans="1:4" x14ac:dyDescent="0.35">
      <c r="A12197" s="165" t="s">
        <v>245</v>
      </c>
      <c r="B12197" s="165"/>
      <c r="C12197" s="166">
        <v>45957</v>
      </c>
      <c r="D12197">
        <v>-263573.15819623577</v>
      </c>
    </row>
    <row r="12198" spans="1:4" x14ac:dyDescent="0.35">
      <c r="A12198" s="165" t="s">
        <v>245</v>
      </c>
      <c r="B12198" s="165"/>
      <c r="C12198" s="166">
        <v>45988</v>
      </c>
      <c r="D12198">
        <v>-307858.2278606242</v>
      </c>
    </row>
    <row r="12199" spans="1:4" x14ac:dyDescent="0.35">
      <c r="A12199" s="165" t="s">
        <v>245</v>
      </c>
      <c r="B12199" s="165"/>
      <c r="C12199" s="166">
        <v>46018</v>
      </c>
      <c r="D12199">
        <v>-185535.26739598729</v>
      </c>
    </row>
    <row r="12200" spans="1:4" x14ac:dyDescent="0.35">
      <c r="A12200" s="165"/>
      <c r="B12200" s="165"/>
      <c r="C12200" s="166">
        <v>45676</v>
      </c>
      <c r="D12200">
        <v>0.29959662639838058</v>
      </c>
    </row>
    <row r="12201" spans="1:4" x14ac:dyDescent="0.35">
      <c r="A12201" s="165"/>
      <c r="B12201" s="165"/>
      <c r="C12201" s="166">
        <v>45707</v>
      </c>
      <c r="D12201">
        <v>0.32252584060990697</v>
      </c>
    </row>
    <row r="12202" spans="1:4" x14ac:dyDescent="0.35">
      <c r="A12202" s="165"/>
      <c r="B12202" s="165"/>
      <c r="C12202" s="166">
        <v>45735</v>
      </c>
      <c r="D12202">
        <v>0.34968354814835334</v>
      </c>
    </row>
    <row r="12203" spans="1:4" x14ac:dyDescent="0.35">
      <c r="A12203" s="165"/>
      <c r="B12203" s="165"/>
      <c r="C12203" s="166">
        <v>45766</v>
      </c>
      <c r="D12203">
        <v>0.35085609419142311</v>
      </c>
    </row>
    <row r="12204" spans="1:4" x14ac:dyDescent="0.35">
      <c r="A12204" s="165"/>
      <c r="B12204" s="165"/>
      <c r="C12204" s="166">
        <v>45796</v>
      </c>
      <c r="D12204">
        <v>0.32354650710913357</v>
      </c>
    </row>
    <row r="12205" spans="1:4" x14ac:dyDescent="0.35">
      <c r="A12205" s="165"/>
      <c r="B12205" s="165"/>
      <c r="C12205" s="166">
        <v>45827</v>
      </c>
      <c r="D12205">
        <v>0.36722747645821685</v>
      </c>
    </row>
    <row r="12206" spans="1:4" x14ac:dyDescent="0.35">
      <c r="A12206" s="165"/>
      <c r="B12206" s="165"/>
      <c r="C12206" s="166">
        <v>45857</v>
      </c>
      <c r="D12206">
        <v>0.31956380406170926</v>
      </c>
    </row>
    <row r="12207" spans="1:4" x14ac:dyDescent="0.35">
      <c r="A12207" s="165"/>
      <c r="B12207" s="165"/>
      <c r="C12207" s="166">
        <v>45888</v>
      </c>
      <c r="D12207">
        <v>0.35426573102585718</v>
      </c>
    </row>
    <row r="12208" spans="1:4" x14ac:dyDescent="0.35">
      <c r="A12208" s="165"/>
      <c r="B12208" s="165"/>
      <c r="C12208" s="166">
        <v>45919</v>
      </c>
      <c r="D12208">
        <v>0.31893169095824708</v>
      </c>
    </row>
    <row r="12209" spans="1:4" x14ac:dyDescent="0.35">
      <c r="A12209" s="165"/>
      <c r="B12209" s="165"/>
      <c r="C12209" s="166">
        <v>45949</v>
      </c>
      <c r="D12209">
        <v>0.30263374831100043</v>
      </c>
    </row>
    <row r="12210" spans="1:4" x14ac:dyDescent="0.35">
      <c r="A12210" s="165"/>
      <c r="B12210" s="165"/>
      <c r="C12210" s="166">
        <v>45980</v>
      </c>
      <c r="D12210">
        <v>0.37979561643809318</v>
      </c>
    </row>
    <row r="12211" spans="1:4" x14ac:dyDescent="0.35">
      <c r="A12211" s="165"/>
      <c r="B12211" s="165"/>
      <c r="C12211" s="166">
        <v>46010</v>
      </c>
      <c r="D12211">
        <v>0.33129657510122051</v>
      </c>
    </row>
    <row r="12212" spans="1:4" x14ac:dyDescent="0.35">
      <c r="A12212" s="165"/>
      <c r="B12212" s="165"/>
      <c r="C12212" s="166">
        <v>45677</v>
      </c>
      <c r="D12212">
        <v>0.34287992162097813</v>
      </c>
    </row>
    <row r="12213" spans="1:4" x14ac:dyDescent="0.35">
      <c r="A12213" s="165"/>
      <c r="B12213" s="165"/>
      <c r="C12213" s="166">
        <v>45708</v>
      </c>
      <c r="D12213">
        <v>0.32621352650937979</v>
      </c>
    </row>
    <row r="12214" spans="1:4" x14ac:dyDescent="0.35">
      <c r="A12214" s="165"/>
      <c r="B12214" s="165"/>
      <c r="C12214" s="166">
        <v>45736</v>
      </c>
      <c r="D12214">
        <v>0.35723474925579457</v>
      </c>
    </row>
    <row r="12215" spans="1:4" x14ac:dyDescent="0.35">
      <c r="A12215" s="165"/>
      <c r="B12215" s="165"/>
      <c r="C12215" s="166">
        <v>45767</v>
      </c>
      <c r="D12215">
        <v>0.95761393394801386</v>
      </c>
    </row>
    <row r="12216" spans="1:4" x14ac:dyDescent="0.35">
      <c r="A12216" s="165"/>
      <c r="B12216" s="165"/>
      <c r="C12216" s="166">
        <v>45797</v>
      </c>
      <c r="D12216">
        <v>0.94646010820618798</v>
      </c>
    </row>
    <row r="12217" spans="1:4" x14ac:dyDescent="0.35">
      <c r="A12217" s="165"/>
      <c r="B12217" s="165"/>
      <c r="C12217" s="166">
        <v>45828</v>
      </c>
      <c r="D12217">
        <v>0.9714139511641986</v>
      </c>
    </row>
    <row r="12218" spans="1:4" x14ac:dyDescent="0.35">
      <c r="A12218" s="165"/>
      <c r="B12218" s="165"/>
      <c r="C12218" s="166">
        <v>45858</v>
      </c>
      <c r="D12218">
        <v>0.65378267498703302</v>
      </c>
    </row>
    <row r="12219" spans="1:4" x14ac:dyDescent="0.35">
      <c r="A12219" s="165"/>
      <c r="B12219" s="165"/>
      <c r="C12219" s="166">
        <v>45889</v>
      </c>
      <c r="D12219">
        <v>0.39955548315760009</v>
      </c>
    </row>
    <row r="12220" spans="1:4" x14ac:dyDescent="0.35">
      <c r="A12220" s="165"/>
      <c r="B12220" s="165"/>
      <c r="C12220" s="166">
        <v>45920</v>
      </c>
      <c r="D12220">
        <v>0.15095342478964457</v>
      </c>
    </row>
    <row r="12221" spans="1:4" x14ac:dyDescent="0.35">
      <c r="A12221" s="165"/>
      <c r="B12221" s="165"/>
      <c r="C12221" s="166">
        <v>45950</v>
      </c>
      <c r="D12221">
        <v>0.39385657166971899</v>
      </c>
    </row>
    <row r="12222" spans="1:4" x14ac:dyDescent="0.35">
      <c r="A12222" s="165"/>
      <c r="B12222" s="165"/>
      <c r="C12222" s="166">
        <v>45981</v>
      </c>
      <c r="D12222">
        <v>0.54088966286810913</v>
      </c>
    </row>
    <row r="12223" spans="1:4" x14ac:dyDescent="0.35">
      <c r="A12223" s="165"/>
      <c r="B12223" s="165"/>
      <c r="C12223" s="166">
        <v>46011</v>
      </c>
      <c r="D12223">
        <v>0.43427728909700852</v>
      </c>
    </row>
    <row r="12224" spans="1:4" x14ac:dyDescent="0.35">
      <c r="A12224" s="165"/>
      <c r="B12224" s="165"/>
      <c r="C12224" s="166">
        <v>45678</v>
      </c>
      <c r="D12224">
        <v>0.40188087350819746</v>
      </c>
    </row>
    <row r="12225" spans="1:4" x14ac:dyDescent="0.35">
      <c r="A12225" s="165"/>
      <c r="B12225" s="165"/>
      <c r="C12225" s="166">
        <v>45709</v>
      </c>
      <c r="D12225">
        <v>0.35018350379970398</v>
      </c>
    </row>
    <row r="12226" spans="1:4" x14ac:dyDescent="0.35">
      <c r="A12226" s="165"/>
      <c r="B12226" s="165"/>
      <c r="C12226" s="166">
        <v>45737</v>
      </c>
      <c r="D12226">
        <v>0.34555428386795495</v>
      </c>
    </row>
    <row r="12227" spans="1:4" x14ac:dyDescent="0.35">
      <c r="A12227" s="165"/>
      <c r="B12227" s="165"/>
      <c r="C12227" s="166">
        <v>45768</v>
      </c>
      <c r="D12227">
        <v>0.4017595074871913</v>
      </c>
    </row>
    <row r="12228" spans="1:4" x14ac:dyDescent="0.35">
      <c r="A12228" s="165"/>
      <c r="B12228" s="165"/>
      <c r="C12228" s="166">
        <v>45798</v>
      </c>
      <c r="D12228">
        <v>0.34837468858428877</v>
      </c>
    </row>
    <row r="12229" spans="1:4" x14ac:dyDescent="0.35">
      <c r="A12229" s="165"/>
      <c r="B12229" s="165"/>
      <c r="C12229" s="166">
        <v>45829</v>
      </c>
      <c r="D12229">
        <v>0.36734330210969868</v>
      </c>
    </row>
    <row r="12230" spans="1:4" x14ac:dyDescent="0.35">
      <c r="A12230" s="165"/>
      <c r="B12230" s="165"/>
      <c r="C12230" s="166">
        <v>45859</v>
      </c>
      <c r="D12230">
        <v>0.33282572133422555</v>
      </c>
    </row>
    <row r="12231" spans="1:4" x14ac:dyDescent="0.35">
      <c r="A12231" s="165"/>
      <c r="B12231" s="165"/>
      <c r="C12231" s="166">
        <v>45890</v>
      </c>
      <c r="D12231">
        <v>0.34599541104038672</v>
      </c>
    </row>
    <row r="12232" spans="1:4" x14ac:dyDescent="0.35">
      <c r="A12232" s="165"/>
      <c r="B12232" s="165"/>
      <c r="C12232" s="166">
        <v>45921</v>
      </c>
      <c r="D12232">
        <v>0.30661565232479648</v>
      </c>
    </row>
    <row r="12233" spans="1:4" x14ac:dyDescent="0.35">
      <c r="A12233" s="165"/>
      <c r="B12233" s="165"/>
      <c r="C12233" s="166">
        <v>45951</v>
      </c>
      <c r="D12233">
        <v>0.32069209517770764</v>
      </c>
    </row>
    <row r="12234" spans="1:4" x14ac:dyDescent="0.35">
      <c r="A12234" s="165"/>
      <c r="B12234" s="165"/>
      <c r="C12234" s="166">
        <v>45991</v>
      </c>
      <c r="D12234">
        <v>0.36104498421641135</v>
      </c>
    </row>
    <row r="12235" spans="1:4" x14ac:dyDescent="0.35">
      <c r="A12235" s="165"/>
      <c r="B12235" s="165"/>
      <c r="C12235" s="166">
        <v>46022</v>
      </c>
      <c r="D12235">
        <v>0.28737501460722303</v>
      </c>
    </row>
    <row r="12236" spans="1:4" x14ac:dyDescent="0.35">
      <c r="A12236" s="165"/>
      <c r="B12236" s="165"/>
      <c r="C12236" s="166">
        <v>45679</v>
      </c>
      <c r="D12236">
        <v>0.32001778881920545</v>
      </c>
    </row>
    <row r="12237" spans="1:4" x14ac:dyDescent="0.35">
      <c r="A12237" s="165"/>
      <c r="B12237" s="165"/>
      <c r="C12237" s="166">
        <v>45710</v>
      </c>
      <c r="D12237">
        <v>0.34008056010301657</v>
      </c>
    </row>
    <row r="12238" spans="1:4" x14ac:dyDescent="0.35">
      <c r="A12238" s="165"/>
      <c r="B12238" s="165"/>
      <c r="C12238" s="166">
        <v>45738</v>
      </c>
      <c r="D12238">
        <v>0.38616087319519976</v>
      </c>
    </row>
    <row r="12239" spans="1:4" x14ac:dyDescent="0.35">
      <c r="A12239" s="165"/>
      <c r="B12239" s="165"/>
      <c r="C12239" s="166">
        <v>45769</v>
      </c>
      <c r="D12239">
        <v>0.3250006637477042</v>
      </c>
    </row>
    <row r="12240" spans="1:4" x14ac:dyDescent="0.35">
      <c r="A12240" s="165"/>
      <c r="B12240" s="165"/>
      <c r="C12240" s="166">
        <v>45799</v>
      </c>
      <c r="D12240">
        <v>0.30929335017771936</v>
      </c>
    </row>
    <row r="12241" spans="1:4" x14ac:dyDescent="0.35">
      <c r="A12241" s="165"/>
      <c r="B12241" s="165"/>
      <c r="C12241" s="166">
        <v>45830</v>
      </c>
      <c r="D12241">
        <v>0.40634288403418001</v>
      </c>
    </row>
    <row r="12242" spans="1:4" x14ac:dyDescent="0.35">
      <c r="A12242" s="165"/>
      <c r="B12242" s="165"/>
      <c r="C12242" s="166">
        <v>45860</v>
      </c>
      <c r="D12242">
        <v>0.3258114525316374</v>
      </c>
    </row>
    <row r="12243" spans="1:4" x14ac:dyDescent="0.35">
      <c r="A12243" s="165"/>
      <c r="B12243" s="165"/>
      <c r="C12243" s="166">
        <v>45891</v>
      </c>
      <c r="D12243">
        <v>0.34606463450932323</v>
      </c>
    </row>
    <row r="12244" spans="1:4" x14ac:dyDescent="0.35">
      <c r="A12244" s="165"/>
      <c r="B12244" s="165"/>
      <c r="C12244" s="166">
        <v>45922</v>
      </c>
      <c r="D12244">
        <v>0.34633469817060664</v>
      </c>
    </row>
    <row r="12245" spans="1:4" x14ac:dyDescent="0.35">
      <c r="A12245" s="165"/>
      <c r="B12245" s="165"/>
      <c r="C12245" s="166">
        <v>45952</v>
      </c>
      <c r="D12245">
        <v>0.32620398091615643</v>
      </c>
    </row>
    <row r="12246" spans="1:4" x14ac:dyDescent="0.35">
      <c r="A12246" s="165"/>
      <c r="B12246" s="165"/>
      <c r="C12246" s="166">
        <v>45983</v>
      </c>
      <c r="D12246">
        <v>0.35977774480066432</v>
      </c>
    </row>
    <row r="12247" spans="1:4" x14ac:dyDescent="0.35">
      <c r="A12247" s="165"/>
      <c r="B12247" s="165"/>
      <c r="C12247" s="166">
        <v>46013</v>
      </c>
      <c r="D12247">
        <v>0.32963914177632592</v>
      </c>
    </row>
    <row r="12248" spans="1:4" x14ac:dyDescent="0.35">
      <c r="A12248" s="165"/>
      <c r="B12248" s="165"/>
      <c r="C12248" s="166">
        <v>45680</v>
      </c>
      <c r="D12248">
        <v>0.29915497541376168</v>
      </c>
    </row>
    <row r="12249" spans="1:4" x14ac:dyDescent="0.35">
      <c r="A12249" s="165"/>
      <c r="B12249" s="165"/>
      <c r="C12249" s="166">
        <v>45711</v>
      </c>
      <c r="D12249">
        <v>0.36126060340841643</v>
      </c>
    </row>
    <row r="12250" spans="1:4" x14ac:dyDescent="0.35">
      <c r="A12250" s="165"/>
      <c r="B12250" s="165"/>
      <c r="C12250" s="166">
        <v>45739</v>
      </c>
      <c r="D12250">
        <v>0.29890738364470498</v>
      </c>
    </row>
    <row r="12251" spans="1:4" x14ac:dyDescent="0.35">
      <c r="A12251" s="165"/>
      <c r="B12251" s="165"/>
      <c r="C12251" s="166">
        <v>45770</v>
      </c>
      <c r="D12251">
        <v>0.34576635460658223</v>
      </c>
    </row>
    <row r="12252" spans="1:4" x14ac:dyDescent="0.35">
      <c r="A12252" s="165"/>
      <c r="B12252" s="165"/>
      <c r="C12252" s="166">
        <v>45800</v>
      </c>
      <c r="D12252">
        <v>0.37449304592670518</v>
      </c>
    </row>
    <row r="12253" spans="1:4" x14ac:dyDescent="0.35">
      <c r="A12253" s="165"/>
      <c r="B12253" s="165"/>
      <c r="C12253" s="166">
        <v>45831</v>
      </c>
      <c r="D12253">
        <v>0.33650940794777451</v>
      </c>
    </row>
    <row r="12254" spans="1:4" x14ac:dyDescent="0.35">
      <c r="A12254" s="165"/>
      <c r="B12254" s="165"/>
      <c r="C12254" s="166">
        <v>45861</v>
      </c>
      <c r="D12254">
        <v>0.30488633001320142</v>
      </c>
    </row>
    <row r="12255" spans="1:4" x14ac:dyDescent="0.35">
      <c r="A12255" s="165"/>
      <c r="B12255" s="165"/>
      <c r="C12255" s="166">
        <v>45892</v>
      </c>
      <c r="D12255">
        <v>0.38724691462012878</v>
      </c>
    </row>
    <row r="12256" spans="1:4" x14ac:dyDescent="0.35">
      <c r="A12256" s="165"/>
      <c r="B12256" s="165"/>
      <c r="C12256" s="166">
        <v>45923</v>
      </c>
      <c r="D12256">
        <v>0.31144243344384498</v>
      </c>
    </row>
    <row r="12257" spans="1:4" x14ac:dyDescent="0.35">
      <c r="A12257" s="165"/>
      <c r="B12257" s="165"/>
      <c r="C12257" s="166">
        <v>45953</v>
      </c>
      <c r="D12257">
        <v>0.32155890721667085</v>
      </c>
    </row>
    <row r="12258" spans="1:4" x14ac:dyDescent="0.35">
      <c r="A12258" s="165"/>
      <c r="B12258" s="165"/>
      <c r="C12258" s="166">
        <v>45984</v>
      </c>
      <c r="D12258">
        <v>0.34497256361244577</v>
      </c>
    </row>
    <row r="12259" spans="1:4" x14ac:dyDescent="0.35">
      <c r="A12259" s="165"/>
      <c r="B12259" s="165"/>
      <c r="C12259" s="166">
        <v>46014</v>
      </c>
      <c r="D12259">
        <v>0.27390889036132549</v>
      </c>
    </row>
    <row r="12260" spans="1:4" x14ac:dyDescent="0.35">
      <c r="A12260" s="165"/>
      <c r="B12260" s="165"/>
      <c r="C12260" s="166">
        <v>45681</v>
      </c>
      <c r="D12260">
        <v>0.35476775942134781</v>
      </c>
    </row>
    <row r="12261" spans="1:4" x14ac:dyDescent="0.35">
      <c r="A12261" s="165"/>
      <c r="B12261" s="165"/>
      <c r="C12261" s="166">
        <v>45712</v>
      </c>
      <c r="D12261">
        <v>0.34873116708565338</v>
      </c>
    </row>
    <row r="12262" spans="1:4" x14ac:dyDescent="0.35">
      <c r="A12262" s="165"/>
      <c r="B12262" s="165"/>
      <c r="C12262" s="166">
        <v>45740</v>
      </c>
      <c r="D12262">
        <v>0.32951643238775291</v>
      </c>
    </row>
    <row r="12263" spans="1:4" x14ac:dyDescent="0.35">
      <c r="A12263" s="165"/>
      <c r="B12263" s="165"/>
      <c r="C12263" s="166">
        <v>45771</v>
      </c>
      <c r="D12263">
        <v>0.34385479335036195</v>
      </c>
    </row>
    <row r="12264" spans="1:4" x14ac:dyDescent="0.35">
      <c r="A12264" s="165"/>
      <c r="B12264" s="165"/>
      <c r="C12264" s="166">
        <v>45801</v>
      </c>
      <c r="D12264">
        <v>0.33030929051859959</v>
      </c>
    </row>
    <row r="12265" spans="1:4" x14ac:dyDescent="0.35">
      <c r="A12265" s="165"/>
      <c r="B12265" s="165"/>
      <c r="C12265" s="166">
        <v>45832</v>
      </c>
      <c r="D12265">
        <v>0.34065037973468887</v>
      </c>
    </row>
    <row r="12266" spans="1:4" x14ac:dyDescent="0.35">
      <c r="A12266" s="165"/>
      <c r="B12266" s="165"/>
      <c r="C12266" s="166">
        <v>45862</v>
      </c>
      <c r="D12266">
        <v>0.32562257511483872</v>
      </c>
    </row>
    <row r="12267" spans="1:4" x14ac:dyDescent="0.35">
      <c r="A12267" s="165"/>
      <c r="B12267" s="165"/>
      <c r="C12267" s="166">
        <v>45893</v>
      </c>
      <c r="D12267">
        <v>0.36160636253338008</v>
      </c>
    </row>
    <row r="12268" spans="1:4" x14ac:dyDescent="0.35">
      <c r="A12268" s="165"/>
      <c r="B12268" s="165"/>
      <c r="C12268" s="166">
        <v>45924</v>
      </c>
      <c r="D12268">
        <v>0.3039745703441426</v>
      </c>
    </row>
    <row r="12269" spans="1:4" x14ac:dyDescent="0.35">
      <c r="A12269" s="165"/>
      <c r="B12269" s="165"/>
      <c r="C12269" s="166">
        <v>45954</v>
      </c>
      <c r="D12269">
        <v>0.37297418738081778</v>
      </c>
    </row>
    <row r="12270" spans="1:4" x14ac:dyDescent="0.35">
      <c r="A12270" s="165"/>
      <c r="B12270" s="165"/>
      <c r="C12270" s="166">
        <v>45985</v>
      </c>
      <c r="D12270">
        <v>0.36273416409363468</v>
      </c>
    </row>
    <row r="12271" spans="1:4" x14ac:dyDescent="0.35">
      <c r="A12271" s="165"/>
      <c r="B12271" s="165"/>
      <c r="C12271" s="166">
        <v>46015</v>
      </c>
      <c r="D12271">
        <v>0.30728907428011626</v>
      </c>
    </row>
    <row r="12272" spans="1:4" x14ac:dyDescent="0.35">
      <c r="A12272" s="165"/>
      <c r="B12272" s="165"/>
      <c r="C12272" s="166">
        <v>45682</v>
      </c>
      <c r="D12272">
        <v>0.33649240431670768</v>
      </c>
    </row>
    <row r="12273" spans="1:4" x14ac:dyDescent="0.35">
      <c r="A12273" s="165"/>
      <c r="B12273" s="165"/>
      <c r="C12273" s="166">
        <v>45713</v>
      </c>
      <c r="D12273">
        <v>0.32720216206779673</v>
      </c>
    </row>
    <row r="12274" spans="1:4" x14ac:dyDescent="0.35">
      <c r="A12274" s="165"/>
      <c r="B12274" s="165"/>
      <c r="C12274" s="166">
        <v>45741</v>
      </c>
      <c r="D12274">
        <v>0.37403981874738856</v>
      </c>
    </row>
    <row r="12275" spans="1:4" x14ac:dyDescent="0.35">
      <c r="A12275" s="165"/>
      <c r="B12275" s="165"/>
      <c r="C12275" s="166">
        <v>45772</v>
      </c>
      <c r="D12275">
        <v>0.31808160096340049</v>
      </c>
    </row>
    <row r="12276" spans="1:4" x14ac:dyDescent="0.35">
      <c r="A12276" s="165"/>
      <c r="B12276" s="165"/>
      <c r="C12276" s="166">
        <v>45802</v>
      </c>
      <c r="D12276">
        <v>0.3347660434527065</v>
      </c>
    </row>
    <row r="12277" spans="1:4" x14ac:dyDescent="0.35">
      <c r="A12277" s="165"/>
      <c r="B12277" s="165"/>
      <c r="C12277" s="166">
        <v>45833</v>
      </c>
      <c r="D12277">
        <v>0.35875644225081349</v>
      </c>
    </row>
    <row r="12278" spans="1:4" x14ac:dyDescent="0.35">
      <c r="A12278" s="165"/>
      <c r="B12278" s="165"/>
      <c r="C12278" s="166">
        <v>45863</v>
      </c>
      <c r="D12278">
        <v>0.338120659906613</v>
      </c>
    </row>
    <row r="12279" spans="1:4" x14ac:dyDescent="0.35">
      <c r="A12279" s="165"/>
      <c r="B12279" s="165"/>
      <c r="C12279" s="166">
        <v>45894</v>
      </c>
      <c r="D12279">
        <v>0.36364900098065228</v>
      </c>
    </row>
    <row r="12280" spans="1:4" x14ac:dyDescent="0.35">
      <c r="A12280" s="165"/>
      <c r="B12280" s="165"/>
      <c r="C12280" s="166">
        <v>45925</v>
      </c>
      <c r="D12280">
        <v>0.33087129199037474</v>
      </c>
    </row>
    <row r="12281" spans="1:4" x14ac:dyDescent="0.35">
      <c r="A12281" s="165"/>
      <c r="B12281" s="165"/>
      <c r="C12281" s="166">
        <v>45955</v>
      </c>
      <c r="D12281">
        <v>0.3249194791890731</v>
      </c>
    </row>
    <row r="12282" spans="1:4" x14ac:dyDescent="0.35">
      <c r="A12282" s="165"/>
      <c r="B12282" s="165"/>
      <c r="C12282" s="166">
        <v>45986</v>
      </c>
      <c r="D12282">
        <v>0.35677948814347804</v>
      </c>
    </row>
    <row r="12283" spans="1:4" x14ac:dyDescent="0.35">
      <c r="A12283" s="165"/>
      <c r="B12283" s="165"/>
      <c r="C12283" s="166">
        <v>46016</v>
      </c>
      <c r="D12283">
        <v>0.29849177331116666</v>
      </c>
    </row>
    <row r="12284" spans="1:4" x14ac:dyDescent="0.35">
      <c r="A12284" s="165"/>
      <c r="B12284" s="165"/>
      <c r="C12284" s="166">
        <v>45683</v>
      </c>
      <c r="D12284">
        <v>0.33240213860403939</v>
      </c>
    </row>
    <row r="12285" spans="1:4" x14ac:dyDescent="0.35">
      <c r="A12285" s="165"/>
      <c r="B12285" s="165"/>
      <c r="C12285" s="166">
        <v>45714</v>
      </c>
      <c r="D12285">
        <v>0.33233523135660559</v>
      </c>
    </row>
    <row r="12286" spans="1:4" x14ac:dyDescent="0.35">
      <c r="A12286" s="165"/>
      <c r="B12286" s="165"/>
      <c r="C12286" s="166">
        <v>45742</v>
      </c>
      <c r="D12286">
        <v>0.35998966094621704</v>
      </c>
    </row>
    <row r="12287" spans="1:4" x14ac:dyDescent="0.35">
      <c r="A12287" s="165"/>
      <c r="B12287" s="165"/>
      <c r="C12287" s="166">
        <v>45773</v>
      </c>
      <c r="D12287">
        <v>0.33572327748173814</v>
      </c>
    </row>
    <row r="12288" spans="1:4" x14ac:dyDescent="0.35">
      <c r="A12288" s="165"/>
      <c r="B12288" s="165"/>
      <c r="C12288" s="166">
        <v>45803</v>
      </c>
      <c r="D12288">
        <v>0.3301045073376413</v>
      </c>
    </row>
    <row r="12289" spans="1:4" x14ac:dyDescent="0.35">
      <c r="A12289" s="165"/>
      <c r="B12289" s="165"/>
      <c r="C12289" s="166">
        <v>45834</v>
      </c>
      <c r="D12289">
        <v>0.3562500692239382</v>
      </c>
    </row>
    <row r="12290" spans="1:4" x14ac:dyDescent="0.35">
      <c r="A12290" s="165"/>
      <c r="B12290" s="165"/>
      <c r="C12290" s="166">
        <v>45864</v>
      </c>
      <c r="D12290">
        <v>0.33939267020194019</v>
      </c>
    </row>
    <row r="12291" spans="1:4" x14ac:dyDescent="0.35">
      <c r="A12291" s="165"/>
      <c r="B12291" s="165"/>
      <c r="C12291" s="166">
        <v>45895</v>
      </c>
      <c r="D12291">
        <v>0.36506618581196315</v>
      </c>
    </row>
    <row r="12292" spans="1:4" x14ac:dyDescent="0.35">
      <c r="A12292" s="165"/>
      <c r="B12292" s="165"/>
      <c r="C12292" s="166">
        <v>45926</v>
      </c>
      <c r="D12292">
        <v>0.3279721193001508</v>
      </c>
    </row>
    <row r="12293" spans="1:4" x14ac:dyDescent="0.35">
      <c r="A12293" s="165"/>
      <c r="B12293" s="165"/>
      <c r="C12293" s="166">
        <v>45956</v>
      </c>
      <c r="D12293">
        <v>0.32676996853088208</v>
      </c>
    </row>
    <row r="12294" spans="1:4" x14ac:dyDescent="0.35">
      <c r="A12294" s="165"/>
      <c r="B12294" s="165"/>
      <c r="C12294" s="166">
        <v>45987</v>
      </c>
      <c r="D12294">
        <v>0.35933809819717555</v>
      </c>
    </row>
    <row r="12295" spans="1:4" x14ac:dyDescent="0.35">
      <c r="A12295" s="165"/>
      <c r="B12295" s="165"/>
      <c r="C12295" s="166">
        <v>46017</v>
      </c>
      <c r="D12295">
        <v>0.29906823631224194</v>
      </c>
    </row>
    <row r="12296" spans="1:4" x14ac:dyDescent="0.35">
      <c r="A12296" s="165"/>
      <c r="B12296" s="165"/>
      <c r="C12296" s="166">
        <v>45684</v>
      </c>
      <c r="D12296">
        <v>0.33494093470214881</v>
      </c>
    </row>
    <row r="12297" spans="1:4" x14ac:dyDescent="0.35">
      <c r="A12297" s="165"/>
      <c r="B12297" s="165"/>
      <c r="C12297" s="166">
        <v>45715</v>
      </c>
      <c r="D12297">
        <v>0.33477174719246477</v>
      </c>
    </row>
    <row r="12298" spans="1:4" x14ac:dyDescent="0.35">
      <c r="A12298" s="165"/>
      <c r="B12298" s="165"/>
      <c r="C12298" s="166">
        <v>45743</v>
      </c>
      <c r="D12298">
        <v>0.36167333039607813</v>
      </c>
    </row>
    <row r="12299" spans="1:4" x14ac:dyDescent="0.35">
      <c r="A12299" s="165"/>
      <c r="B12299" s="165"/>
      <c r="C12299" s="166">
        <v>45774</v>
      </c>
      <c r="D12299">
        <v>0.3367472124708154</v>
      </c>
    </row>
    <row r="12300" spans="1:4" x14ac:dyDescent="0.35">
      <c r="A12300" s="165"/>
      <c r="B12300" s="165"/>
      <c r="C12300" s="166">
        <v>45804</v>
      </c>
      <c r="D12300">
        <v>0.33366022988780214</v>
      </c>
    </row>
    <row r="12301" spans="1:4" x14ac:dyDescent="0.35">
      <c r="A12301" s="165"/>
      <c r="B12301" s="165"/>
      <c r="C12301" s="166">
        <v>45835</v>
      </c>
      <c r="D12301">
        <v>0.35875760096735759</v>
      </c>
    </row>
    <row r="12302" spans="1:4" x14ac:dyDescent="0.35">
      <c r="A12302" s="165"/>
      <c r="B12302" s="165"/>
      <c r="C12302" s="166">
        <v>45865</v>
      </c>
      <c r="D12302">
        <v>0.34117729309468747</v>
      </c>
    </row>
    <row r="12303" spans="1:4" x14ac:dyDescent="0.35">
      <c r="A12303" s="165"/>
      <c r="B12303" s="165"/>
      <c r="C12303" s="166">
        <v>45896</v>
      </c>
      <c r="D12303">
        <v>0.36716345875880529</v>
      </c>
    </row>
    <row r="12304" spans="1:4" x14ac:dyDescent="0.35">
      <c r="A12304" s="165"/>
      <c r="B12304" s="165"/>
      <c r="C12304" s="166">
        <v>45927</v>
      </c>
      <c r="D12304">
        <v>0.33450505536419883</v>
      </c>
    </row>
    <row r="12305" spans="1:4" x14ac:dyDescent="0.35">
      <c r="A12305" s="165"/>
      <c r="B12305" s="165"/>
      <c r="C12305" s="166">
        <v>45957</v>
      </c>
      <c r="D12305">
        <v>0.33089103833566302</v>
      </c>
    </row>
    <row r="12306" spans="1:4" x14ac:dyDescent="0.35">
      <c r="A12306" s="165"/>
      <c r="B12306" s="165"/>
      <c r="C12306" s="166">
        <v>45988</v>
      </c>
      <c r="D12306">
        <v>0.36269746078351112</v>
      </c>
    </row>
    <row r="12307" spans="1:4" x14ac:dyDescent="0.35">
      <c r="A12307" s="165"/>
      <c r="B12307" s="165"/>
      <c r="C12307" s="166">
        <v>46018</v>
      </c>
      <c r="D12307">
        <v>0.30525819442951724</v>
      </c>
    </row>
    <row r="12308" spans="1:4" x14ac:dyDescent="0.35">
      <c r="A12308" s="165"/>
      <c r="B12308" s="165"/>
      <c r="C12308" s="166">
        <v>45889</v>
      </c>
      <c r="D12308">
        <v>0.28566870247596216</v>
      </c>
    </row>
    <row r="12309" spans="1:4" x14ac:dyDescent="0.35">
      <c r="A12309" s="165"/>
      <c r="B12309" s="165"/>
      <c r="C12309" s="166">
        <v>45920</v>
      </c>
      <c r="D12309">
        <v>0.37737633254507258</v>
      </c>
    </row>
    <row r="12310" spans="1:4" x14ac:dyDescent="0.35">
      <c r="A12310" s="165"/>
      <c r="B12310" s="165"/>
      <c r="C12310" s="166">
        <v>45950</v>
      </c>
      <c r="D12310">
        <v>0.22207499627677207</v>
      </c>
    </row>
    <row r="12311" spans="1:4" x14ac:dyDescent="0.35">
      <c r="A12311" s="165"/>
      <c r="B12311" s="165"/>
      <c r="C12311" s="166">
        <v>45981</v>
      </c>
      <c r="D12311">
        <v>0.54084823226052048</v>
      </c>
    </row>
    <row r="12312" spans="1:4" x14ac:dyDescent="0.35">
      <c r="A12312" s="165"/>
      <c r="B12312" s="165"/>
      <c r="C12312" s="166">
        <v>46011</v>
      </c>
      <c r="D12312">
        <v>0.43408612877803454</v>
      </c>
    </row>
    <row r="12313" spans="1:4" x14ac:dyDescent="0.35">
      <c r="A12313" s="165"/>
      <c r="B12313" s="165"/>
      <c r="C12313" s="166">
        <v>45678</v>
      </c>
      <c r="D12313">
        <v>0.3987885456947125</v>
      </c>
    </row>
    <row r="12314" spans="1:4" x14ac:dyDescent="0.35">
      <c r="A12314" s="165"/>
      <c r="B12314" s="165"/>
      <c r="C12314" s="166">
        <v>45709</v>
      </c>
      <c r="D12314">
        <v>0.33868214063350427</v>
      </c>
    </row>
    <row r="12315" spans="1:4" x14ac:dyDescent="0.35">
      <c r="A12315" s="165"/>
      <c r="B12315" s="165"/>
      <c r="C12315" s="166">
        <v>45737</v>
      </c>
      <c r="D12315">
        <v>0.32556046716582765</v>
      </c>
    </row>
    <row r="12316" spans="1:4" x14ac:dyDescent="0.35">
      <c r="A12316" s="165"/>
      <c r="B12316" s="165"/>
      <c r="C12316" s="166">
        <v>45768</v>
      </c>
      <c r="D12316">
        <v>0.38913570672592623</v>
      </c>
    </row>
    <row r="12317" spans="1:4" x14ac:dyDescent="0.35">
      <c r="A12317" s="165"/>
      <c r="B12317" s="165"/>
      <c r="C12317" s="166">
        <v>45798</v>
      </c>
      <c r="D12317">
        <v>0.34239348345488302</v>
      </c>
    </row>
    <row r="12318" spans="1:4" x14ac:dyDescent="0.35">
      <c r="A12318" s="165"/>
      <c r="B12318" s="165"/>
      <c r="C12318" s="166">
        <v>45829</v>
      </c>
      <c r="D12318">
        <v>0.35556851226800235</v>
      </c>
    </row>
    <row r="12319" spans="1:4" x14ac:dyDescent="0.35">
      <c r="A12319" s="165"/>
      <c r="B12319" s="165"/>
      <c r="C12319" s="166">
        <v>45859</v>
      </c>
      <c r="D12319">
        <v>0.32433018787131201</v>
      </c>
    </row>
    <row r="12320" spans="1:4" x14ac:dyDescent="0.35">
      <c r="A12320" s="165"/>
      <c r="B12320" s="165"/>
      <c r="C12320" s="166">
        <v>45890</v>
      </c>
      <c r="D12320">
        <v>0.32684103281468685</v>
      </c>
    </row>
    <row r="12321" spans="1:4" x14ac:dyDescent="0.35">
      <c r="A12321" s="165"/>
      <c r="B12321" s="165"/>
      <c r="C12321" s="166">
        <v>45921</v>
      </c>
      <c r="D12321">
        <v>0.29836203970879627</v>
      </c>
    </row>
    <row r="12322" spans="1:4" x14ac:dyDescent="0.35">
      <c r="A12322" s="165"/>
      <c r="B12322" s="165"/>
      <c r="C12322" s="166">
        <v>45951</v>
      </c>
      <c r="D12322">
        <v>0.31062712407640403</v>
      </c>
    </row>
    <row r="12323" spans="1:4" x14ac:dyDescent="0.35">
      <c r="A12323" s="165"/>
      <c r="B12323" s="165"/>
      <c r="C12323" s="166">
        <v>45991</v>
      </c>
      <c r="D12323">
        <v>0.35190317882104494</v>
      </c>
    </row>
    <row r="12324" spans="1:4" x14ac:dyDescent="0.35">
      <c r="A12324" s="165"/>
      <c r="B12324" s="165"/>
      <c r="C12324" s="166">
        <v>46022</v>
      </c>
      <c r="D12324">
        <v>0.27554805351338241</v>
      </c>
    </row>
    <row r="12325" spans="1:4" x14ac:dyDescent="0.35">
      <c r="A12325" s="165"/>
      <c r="B12325" s="165"/>
      <c r="C12325" s="166">
        <v>45679</v>
      </c>
      <c r="D12325">
        <v>0.32787170377002378</v>
      </c>
    </row>
    <row r="12326" spans="1:4" x14ac:dyDescent="0.35">
      <c r="A12326" s="165"/>
      <c r="B12326" s="165"/>
      <c r="C12326" s="166">
        <v>45710</v>
      </c>
      <c r="D12326">
        <v>0.33017535610748394</v>
      </c>
    </row>
    <row r="12327" spans="1:4" x14ac:dyDescent="0.35">
      <c r="A12327" s="165"/>
      <c r="B12327" s="165"/>
      <c r="C12327" s="166">
        <v>45738</v>
      </c>
      <c r="D12327">
        <v>0.38103091008609596</v>
      </c>
    </row>
    <row r="12328" spans="1:4" x14ac:dyDescent="0.35">
      <c r="A12328" s="165"/>
      <c r="B12328" s="165"/>
      <c r="C12328" s="166">
        <v>45769</v>
      </c>
      <c r="D12328">
        <v>0.32560032041243703</v>
      </c>
    </row>
    <row r="12329" spans="1:4" x14ac:dyDescent="0.35">
      <c r="A12329" s="165"/>
      <c r="B12329" s="165"/>
      <c r="C12329" s="166">
        <v>45799</v>
      </c>
      <c r="D12329">
        <v>0.30954811566541274</v>
      </c>
    </row>
    <row r="12330" spans="1:4" x14ac:dyDescent="0.35">
      <c r="A12330" s="165"/>
      <c r="B12330" s="165"/>
      <c r="C12330" s="166">
        <v>45830</v>
      </c>
      <c r="D12330">
        <v>0.40456749180108553</v>
      </c>
    </row>
    <row r="12331" spans="1:4" x14ac:dyDescent="0.35">
      <c r="A12331" s="165"/>
      <c r="B12331" s="165"/>
      <c r="C12331" s="166">
        <v>45860</v>
      </c>
      <c r="D12331">
        <v>0.32450468815102879</v>
      </c>
    </row>
    <row r="12332" spans="1:4" x14ac:dyDescent="0.35">
      <c r="A12332" s="165"/>
      <c r="B12332" s="165"/>
      <c r="C12332" s="166">
        <v>45891</v>
      </c>
      <c r="D12332">
        <v>0.34923604277151388</v>
      </c>
    </row>
    <row r="12333" spans="1:4" x14ac:dyDescent="0.35">
      <c r="A12333" s="165"/>
      <c r="B12333" s="165"/>
      <c r="C12333" s="166">
        <v>45922</v>
      </c>
      <c r="D12333">
        <v>0.34514064156276819</v>
      </c>
    </row>
    <row r="12334" spans="1:4" x14ac:dyDescent="0.35">
      <c r="A12334" s="165"/>
      <c r="B12334" s="165"/>
      <c r="C12334" s="166">
        <v>45952</v>
      </c>
      <c r="D12334">
        <v>0.32626251405275669</v>
      </c>
    </row>
    <row r="12335" spans="1:4" x14ac:dyDescent="0.35">
      <c r="A12335" s="165"/>
      <c r="B12335" s="165"/>
      <c r="C12335" s="166">
        <v>45983</v>
      </c>
      <c r="D12335">
        <v>0.36267224646344859</v>
      </c>
    </row>
    <row r="12336" spans="1:4" x14ac:dyDescent="0.35">
      <c r="A12336" s="165"/>
      <c r="B12336" s="165"/>
      <c r="C12336" s="166">
        <v>46013</v>
      </c>
      <c r="D12336">
        <v>0.33417966138577243</v>
      </c>
    </row>
    <row r="12337" spans="1:4" x14ac:dyDescent="0.35">
      <c r="A12337" s="165"/>
      <c r="B12337" s="165"/>
      <c r="C12337" s="166">
        <v>45680</v>
      </c>
      <c r="D12337">
        <v>0.30800078816518084</v>
      </c>
    </row>
    <row r="12338" spans="1:4" x14ac:dyDescent="0.35">
      <c r="A12338" s="165"/>
      <c r="B12338" s="165"/>
      <c r="C12338" s="166">
        <v>45711</v>
      </c>
      <c r="D12338">
        <v>0.36732210006060712</v>
      </c>
    </row>
    <row r="12339" spans="1:4" x14ac:dyDescent="0.35">
      <c r="A12339" s="165"/>
      <c r="B12339" s="165"/>
      <c r="C12339" s="166">
        <v>45739</v>
      </c>
      <c r="D12339">
        <v>0.2989909705810917</v>
      </c>
    </row>
    <row r="12340" spans="1:4" x14ac:dyDescent="0.35">
      <c r="A12340" s="165"/>
      <c r="B12340" s="165"/>
      <c r="C12340" s="166">
        <v>45770</v>
      </c>
      <c r="D12340">
        <v>0.35187808898079637</v>
      </c>
    </row>
    <row r="12341" spans="1:4" x14ac:dyDescent="0.35">
      <c r="A12341" s="165"/>
      <c r="B12341" s="165"/>
      <c r="C12341" s="166">
        <v>45800</v>
      </c>
      <c r="D12341">
        <v>0.37690822612145997</v>
      </c>
    </row>
    <row r="12342" spans="1:4" x14ac:dyDescent="0.35">
      <c r="A12342" s="165"/>
      <c r="B12342" s="165"/>
      <c r="C12342" s="166">
        <v>45831</v>
      </c>
      <c r="D12342">
        <v>0.38891755715595949</v>
      </c>
    </row>
    <row r="12343" spans="1:4" x14ac:dyDescent="0.35">
      <c r="A12343" s="165"/>
      <c r="B12343" s="165"/>
      <c r="C12343" s="166">
        <v>45861</v>
      </c>
      <c r="D12343">
        <v>0.30029876853142534</v>
      </c>
    </row>
    <row r="12344" spans="1:4" x14ac:dyDescent="0.35">
      <c r="A12344" s="165"/>
      <c r="B12344" s="165"/>
      <c r="C12344" s="166">
        <v>45892</v>
      </c>
      <c r="D12344">
        <v>0.392502643029283</v>
      </c>
    </row>
    <row r="12345" spans="1:4" x14ac:dyDescent="0.35">
      <c r="A12345" s="165"/>
      <c r="B12345" s="165"/>
      <c r="C12345" s="166">
        <v>45923</v>
      </c>
      <c r="D12345">
        <v>0.33102351032382704</v>
      </c>
    </row>
    <row r="12346" spans="1:4" x14ac:dyDescent="0.35">
      <c r="A12346" s="165"/>
      <c r="B12346" s="165"/>
      <c r="C12346" s="166">
        <v>45953</v>
      </c>
      <c r="D12346">
        <v>0.34354546231730987</v>
      </c>
    </row>
    <row r="12347" spans="1:4" x14ac:dyDescent="0.35">
      <c r="A12347" s="165"/>
      <c r="B12347" s="165"/>
      <c r="C12347" s="166">
        <v>45984</v>
      </c>
      <c r="D12347">
        <v>0.36143991266445663</v>
      </c>
    </row>
    <row r="12348" spans="1:4" x14ac:dyDescent="0.35">
      <c r="A12348" s="165"/>
      <c r="B12348" s="165"/>
      <c r="C12348" s="166">
        <v>46014</v>
      </c>
      <c r="D12348">
        <v>0.29794364572308402</v>
      </c>
    </row>
    <row r="12349" spans="1:4" x14ac:dyDescent="0.35">
      <c r="A12349" s="165"/>
      <c r="B12349" s="165"/>
      <c r="C12349" s="166">
        <v>45681</v>
      </c>
      <c r="D12349">
        <v>0.35480078470121007</v>
      </c>
    </row>
    <row r="12350" spans="1:4" x14ac:dyDescent="0.35">
      <c r="A12350" s="165"/>
      <c r="B12350" s="165"/>
      <c r="C12350" s="166">
        <v>45712</v>
      </c>
      <c r="D12350">
        <v>0.3563491848454366</v>
      </c>
    </row>
    <row r="12351" spans="1:4" x14ac:dyDescent="0.35">
      <c r="A12351" s="165"/>
      <c r="B12351" s="165"/>
      <c r="C12351" s="166">
        <v>45740</v>
      </c>
      <c r="D12351">
        <v>0.35015663505803096</v>
      </c>
    </row>
    <row r="12352" spans="1:4" x14ac:dyDescent="0.35">
      <c r="A12352" s="165"/>
      <c r="B12352" s="165"/>
      <c r="C12352" s="166">
        <v>45771</v>
      </c>
      <c r="D12352">
        <v>0.3727592708800434</v>
      </c>
    </row>
    <row r="12353" spans="1:4" x14ac:dyDescent="0.35">
      <c r="A12353" s="165"/>
      <c r="B12353" s="165"/>
      <c r="C12353" s="166">
        <v>45801</v>
      </c>
      <c r="D12353">
        <v>0.34772646649337302</v>
      </c>
    </row>
    <row r="12354" spans="1:4" x14ac:dyDescent="0.35">
      <c r="A12354" s="165"/>
      <c r="B12354" s="165"/>
      <c r="C12354" s="166">
        <v>45832</v>
      </c>
      <c r="D12354">
        <v>0.37799652610288387</v>
      </c>
    </row>
    <row r="12355" spans="1:4" x14ac:dyDescent="0.35">
      <c r="A12355" s="165"/>
      <c r="B12355" s="165"/>
      <c r="C12355" s="166">
        <v>45862</v>
      </c>
      <c r="D12355">
        <v>0.35064048307367335</v>
      </c>
    </row>
    <row r="12356" spans="1:4" x14ac:dyDescent="0.35">
      <c r="A12356" s="165"/>
      <c r="B12356" s="165"/>
      <c r="C12356" s="166">
        <v>45893</v>
      </c>
      <c r="D12356">
        <v>0.37710819347740554</v>
      </c>
    </row>
    <row r="12357" spans="1:4" x14ac:dyDescent="0.35">
      <c r="A12357" s="165"/>
      <c r="B12357" s="165"/>
      <c r="C12357" s="166">
        <v>45924</v>
      </c>
      <c r="D12357">
        <v>0.32920228744451108</v>
      </c>
    </row>
    <row r="12358" spans="1:4" x14ac:dyDescent="0.35">
      <c r="A12358" s="165"/>
      <c r="B12358" s="165"/>
      <c r="C12358" s="166">
        <v>45954</v>
      </c>
      <c r="D12358">
        <v>0.35289468973641908</v>
      </c>
    </row>
    <row r="12359" spans="1:4" x14ac:dyDescent="0.35">
      <c r="A12359" s="165"/>
      <c r="B12359" s="165"/>
      <c r="C12359" s="166">
        <v>45985</v>
      </c>
      <c r="D12359">
        <v>0.38458808236800168</v>
      </c>
    </row>
    <row r="12360" spans="1:4" x14ac:dyDescent="0.35">
      <c r="A12360" s="165"/>
      <c r="B12360" s="165"/>
      <c r="C12360" s="166">
        <v>46015</v>
      </c>
      <c r="D12360">
        <v>0.30908235718282079</v>
      </c>
    </row>
    <row r="12361" spans="1:4" x14ac:dyDescent="0.35">
      <c r="A12361" s="165"/>
      <c r="B12361" s="165"/>
      <c r="C12361" s="166">
        <v>45682</v>
      </c>
      <c r="D12361">
        <v>0.35056192291761118</v>
      </c>
    </row>
    <row r="12362" spans="1:4" x14ac:dyDescent="0.35">
      <c r="A12362" s="165"/>
      <c r="B12362" s="165"/>
      <c r="C12362" s="166">
        <v>45713</v>
      </c>
      <c r="D12362">
        <v>0.34886291415536469</v>
      </c>
    </row>
    <row r="12363" spans="1:4" x14ac:dyDescent="0.35">
      <c r="A12363" s="165"/>
      <c r="B12363" s="165"/>
      <c r="C12363" s="166">
        <v>45741</v>
      </c>
      <c r="D12363">
        <v>0.39248609328770034</v>
      </c>
    </row>
    <row r="12364" spans="1:4" x14ac:dyDescent="0.35">
      <c r="A12364" s="165"/>
      <c r="B12364" s="165"/>
      <c r="C12364" s="166">
        <v>45772</v>
      </c>
      <c r="D12364">
        <v>0.33340311724107291</v>
      </c>
    </row>
    <row r="12365" spans="1:4" x14ac:dyDescent="0.35">
      <c r="A12365" s="165"/>
      <c r="B12365" s="165"/>
      <c r="C12365" s="166">
        <v>45802</v>
      </c>
      <c r="D12365">
        <v>0.35034392621644339</v>
      </c>
    </row>
    <row r="12366" spans="1:4" x14ac:dyDescent="0.35">
      <c r="A12366" s="165"/>
      <c r="B12366" s="165"/>
      <c r="C12366" s="166">
        <v>45833</v>
      </c>
      <c r="D12366">
        <v>0.37135427635089213</v>
      </c>
    </row>
    <row r="12367" spans="1:4" x14ac:dyDescent="0.35">
      <c r="A12367" s="165"/>
      <c r="B12367" s="165"/>
      <c r="C12367" s="166">
        <v>45863</v>
      </c>
      <c r="D12367">
        <v>0.34382607718159236</v>
      </c>
    </row>
    <row r="12368" spans="1:4" x14ac:dyDescent="0.35">
      <c r="A12368" s="165"/>
      <c r="B12368" s="165"/>
      <c r="C12368" s="166">
        <v>45894</v>
      </c>
      <c r="D12368">
        <v>0.37100853926198124</v>
      </c>
    </row>
    <row r="12369" spans="1:4" x14ac:dyDescent="0.35">
      <c r="A12369" s="165"/>
      <c r="B12369" s="165"/>
      <c r="C12369" s="166">
        <v>45925</v>
      </c>
      <c r="D12369">
        <v>0.34012914001673583</v>
      </c>
    </row>
    <row r="12370" spans="1:4" x14ac:dyDescent="0.35">
      <c r="A12370" s="165"/>
      <c r="B12370" s="165"/>
      <c r="C12370" s="166">
        <v>45955</v>
      </c>
      <c r="D12370">
        <v>0.33999904651182861</v>
      </c>
    </row>
    <row r="12371" spans="1:4" x14ac:dyDescent="0.35">
      <c r="A12371" s="165"/>
      <c r="B12371" s="165"/>
      <c r="C12371" s="166">
        <v>45986</v>
      </c>
      <c r="D12371">
        <v>0.36684834178764653</v>
      </c>
    </row>
    <row r="12372" spans="1:4" x14ac:dyDescent="0.35">
      <c r="A12372" s="165"/>
      <c r="B12372" s="165"/>
      <c r="C12372" s="166">
        <v>46016</v>
      </c>
      <c r="D12372">
        <v>0.31459033290856275</v>
      </c>
    </row>
    <row r="12373" spans="1:4" x14ac:dyDescent="0.35">
      <c r="A12373" s="165"/>
      <c r="B12373" s="165"/>
      <c r="C12373" s="166">
        <v>45683</v>
      </c>
      <c r="D12373">
        <v>0.3463820451962959</v>
      </c>
    </row>
    <row r="12374" spans="1:4" x14ac:dyDescent="0.35">
      <c r="A12374" s="165"/>
      <c r="B12374" s="165"/>
      <c r="C12374" s="166">
        <v>45714</v>
      </c>
      <c r="D12374">
        <v>0.34673929887743793</v>
      </c>
    </row>
    <row r="12375" spans="1:4" x14ac:dyDescent="0.35">
      <c r="A12375" s="165"/>
      <c r="B12375" s="165"/>
      <c r="C12375" s="166">
        <v>45742</v>
      </c>
      <c r="D12375">
        <v>0.37535835022084424</v>
      </c>
    </row>
    <row r="12376" spans="1:4" x14ac:dyDescent="0.35">
      <c r="A12376" s="165"/>
      <c r="B12376" s="165"/>
      <c r="C12376" s="166">
        <v>45773</v>
      </c>
      <c r="D12376">
        <v>0.35078728129934522</v>
      </c>
    </row>
    <row r="12377" spans="1:4" x14ac:dyDescent="0.35">
      <c r="A12377" s="165"/>
      <c r="B12377" s="165"/>
      <c r="C12377" s="166">
        <v>45803</v>
      </c>
      <c r="D12377">
        <v>0.34728770291602695</v>
      </c>
    </row>
    <row r="12378" spans="1:4" x14ac:dyDescent="0.35">
      <c r="A12378" s="165"/>
      <c r="B12378" s="165"/>
      <c r="C12378" s="166">
        <v>45834</v>
      </c>
      <c r="D12378">
        <v>0.37064704674218169</v>
      </c>
    </row>
    <row r="12379" spans="1:4" x14ac:dyDescent="0.35">
      <c r="A12379" s="165"/>
      <c r="B12379" s="165"/>
      <c r="C12379" s="166">
        <v>45864</v>
      </c>
      <c r="D12379">
        <v>0.34472430541920707</v>
      </c>
    </row>
    <row r="12380" spans="1:4" x14ac:dyDescent="0.35">
      <c r="A12380" s="165"/>
      <c r="B12380" s="165"/>
      <c r="C12380" s="166">
        <v>45895</v>
      </c>
      <c r="D12380">
        <v>0.3721880762318534</v>
      </c>
    </row>
    <row r="12381" spans="1:4" x14ac:dyDescent="0.35">
      <c r="A12381" s="165"/>
      <c r="B12381" s="165"/>
      <c r="C12381" s="166">
        <v>45926</v>
      </c>
      <c r="D12381">
        <v>0.34068515798106302</v>
      </c>
    </row>
    <row r="12382" spans="1:4" x14ac:dyDescent="0.35">
      <c r="A12382" s="165"/>
      <c r="B12382" s="165"/>
      <c r="C12382" s="166">
        <v>45956</v>
      </c>
      <c r="D12382">
        <v>0.34251051207738453</v>
      </c>
    </row>
    <row r="12383" spans="1:4" x14ac:dyDescent="0.35">
      <c r="A12383" s="165"/>
      <c r="B12383" s="165"/>
      <c r="C12383" s="166">
        <v>45987</v>
      </c>
      <c r="D12383">
        <v>0.37012461739262176</v>
      </c>
    </row>
    <row r="12384" spans="1:4" x14ac:dyDescent="0.35">
      <c r="A12384" s="165"/>
      <c r="B12384" s="165"/>
      <c r="C12384" s="166">
        <v>46017</v>
      </c>
      <c r="D12384">
        <v>0.31373905545755054</v>
      </c>
    </row>
    <row r="12385" spans="1:4" x14ac:dyDescent="0.35">
      <c r="A12385" s="165"/>
      <c r="B12385" s="165"/>
      <c r="C12385" s="166">
        <v>45684</v>
      </c>
      <c r="D12385">
        <v>0.34739087132396951</v>
      </c>
    </row>
    <row r="12386" spans="1:4" x14ac:dyDescent="0.35">
      <c r="A12386" s="165"/>
      <c r="B12386" s="165"/>
      <c r="C12386" s="166">
        <v>45715</v>
      </c>
      <c r="D12386">
        <v>0.34754145097682487</v>
      </c>
    </row>
    <row r="12387" spans="1:4" x14ac:dyDescent="0.35">
      <c r="A12387" s="165"/>
      <c r="B12387" s="165"/>
      <c r="C12387" s="166">
        <v>45743</v>
      </c>
      <c r="D12387">
        <v>0.37518248144849914</v>
      </c>
    </row>
    <row r="12388" spans="1:4" x14ac:dyDescent="0.35">
      <c r="A12388" s="165"/>
      <c r="B12388" s="165"/>
      <c r="C12388" s="166">
        <v>45774</v>
      </c>
      <c r="D12388">
        <v>0.34997543242844203</v>
      </c>
    </row>
    <row r="12389" spans="1:4" x14ac:dyDescent="0.35">
      <c r="A12389" s="165"/>
      <c r="B12389" s="165"/>
      <c r="C12389" s="166">
        <v>45804</v>
      </c>
      <c r="D12389">
        <v>0.34882913037095747</v>
      </c>
    </row>
    <row r="12390" spans="1:4" x14ac:dyDescent="0.35">
      <c r="A12390" s="165"/>
      <c r="B12390" s="165"/>
      <c r="C12390" s="166">
        <v>45835</v>
      </c>
      <c r="D12390">
        <v>0.37153004200209439</v>
      </c>
    </row>
    <row r="12391" spans="1:4" x14ac:dyDescent="0.35">
      <c r="A12391" s="165"/>
      <c r="B12391" s="165"/>
      <c r="C12391" s="166">
        <v>45865</v>
      </c>
      <c r="D12391">
        <v>0.34603756236456373</v>
      </c>
    </row>
    <row r="12392" spans="1:4" x14ac:dyDescent="0.35">
      <c r="A12392" s="165"/>
      <c r="B12392" s="165"/>
      <c r="C12392" s="166">
        <v>45896</v>
      </c>
      <c r="D12392">
        <v>0.37349333881483032</v>
      </c>
    </row>
    <row r="12393" spans="1:4" x14ac:dyDescent="0.35">
      <c r="A12393" s="165"/>
      <c r="B12393" s="165"/>
      <c r="C12393" s="166">
        <v>45927</v>
      </c>
      <c r="D12393">
        <v>0.34573715471242511</v>
      </c>
    </row>
    <row r="12394" spans="1:4" x14ac:dyDescent="0.35">
      <c r="A12394" s="165"/>
      <c r="B12394" s="165"/>
      <c r="C12394" s="166">
        <v>45957</v>
      </c>
      <c r="D12394">
        <v>0.34463348441021913</v>
      </c>
    </row>
    <row r="12395" spans="1:4" x14ac:dyDescent="0.35">
      <c r="A12395" s="165"/>
      <c r="B12395" s="165"/>
      <c r="C12395" s="166">
        <v>45988</v>
      </c>
      <c r="D12395">
        <v>0.37218418277992044</v>
      </c>
    </row>
    <row r="12396" spans="1:4" x14ac:dyDescent="0.35">
      <c r="A12396" s="165"/>
      <c r="B12396" s="165"/>
      <c r="C12396" s="166">
        <v>46018</v>
      </c>
      <c r="D12396">
        <v>0.3181021232673526</v>
      </c>
    </row>
    <row r="12397" spans="1:4" x14ac:dyDescent="0.35">
      <c r="A12397" s="165" t="s">
        <v>246</v>
      </c>
      <c r="B12397" s="165" t="s">
        <v>247</v>
      </c>
      <c r="C12397" s="166">
        <v>45676</v>
      </c>
      <c r="D12397">
        <v>-588.22</v>
      </c>
    </row>
    <row r="12398" spans="1:4" x14ac:dyDescent="0.35">
      <c r="A12398" s="165" t="s">
        <v>246</v>
      </c>
      <c r="B12398" s="165" t="s">
        <v>247</v>
      </c>
      <c r="C12398" s="166">
        <v>45707</v>
      </c>
      <c r="D12398">
        <v>317.55</v>
      </c>
    </row>
    <row r="12399" spans="1:4" x14ac:dyDescent="0.35">
      <c r="A12399" s="165" t="s">
        <v>246</v>
      </c>
      <c r="B12399" s="165" t="s">
        <v>247</v>
      </c>
      <c r="C12399" s="166">
        <v>45735</v>
      </c>
      <c r="D12399">
        <v>446.3</v>
      </c>
    </row>
    <row r="12400" spans="1:4" x14ac:dyDescent="0.35">
      <c r="A12400" s="165" t="s">
        <v>246</v>
      </c>
      <c r="B12400" s="165" t="s">
        <v>247</v>
      </c>
      <c r="C12400" s="166">
        <v>45766</v>
      </c>
      <c r="D12400">
        <v>2566.02</v>
      </c>
    </row>
    <row r="12401" spans="1:4" x14ac:dyDescent="0.35">
      <c r="A12401" s="165" t="s">
        <v>246</v>
      </c>
      <c r="B12401" s="165" t="s">
        <v>247</v>
      </c>
      <c r="C12401" s="166">
        <v>45796</v>
      </c>
      <c r="D12401">
        <v>1304.06</v>
      </c>
    </row>
    <row r="12402" spans="1:4" x14ac:dyDescent="0.35">
      <c r="A12402" s="165" t="s">
        <v>246</v>
      </c>
      <c r="B12402" s="165" t="s">
        <v>247</v>
      </c>
      <c r="C12402" s="166">
        <v>45827</v>
      </c>
      <c r="D12402">
        <v>1317.55</v>
      </c>
    </row>
    <row r="12403" spans="1:4" x14ac:dyDescent="0.35">
      <c r="A12403" s="165" t="s">
        <v>246</v>
      </c>
      <c r="B12403" s="165" t="s">
        <v>247</v>
      </c>
      <c r="C12403" s="166">
        <v>45857</v>
      </c>
      <c r="D12403">
        <v>1817.55</v>
      </c>
    </row>
    <row r="12404" spans="1:4" x14ac:dyDescent="0.35">
      <c r="A12404" s="165" t="s">
        <v>246</v>
      </c>
      <c r="B12404" s="165" t="s">
        <v>247</v>
      </c>
      <c r="C12404" s="166">
        <v>45888</v>
      </c>
      <c r="D12404">
        <v>-811.2</v>
      </c>
    </row>
    <row r="12405" spans="1:4" x14ac:dyDescent="0.35">
      <c r="A12405" s="165" t="s">
        <v>246</v>
      </c>
      <c r="B12405" s="165" t="s">
        <v>247</v>
      </c>
      <c r="C12405" s="166">
        <v>45919</v>
      </c>
      <c r="D12405">
        <v>317.55</v>
      </c>
    </row>
    <row r="12406" spans="1:4" x14ac:dyDescent="0.35">
      <c r="A12406" s="165" t="s">
        <v>246</v>
      </c>
      <c r="B12406" s="165" t="s">
        <v>247</v>
      </c>
      <c r="C12406" s="166">
        <v>45949</v>
      </c>
      <c r="D12406">
        <v>396.55</v>
      </c>
    </row>
    <row r="12407" spans="1:4" x14ac:dyDescent="0.35">
      <c r="A12407" s="165" t="s">
        <v>246</v>
      </c>
      <c r="B12407" s="165" t="s">
        <v>247</v>
      </c>
      <c r="C12407" s="166">
        <v>45980</v>
      </c>
      <c r="D12407">
        <v>3437.74</v>
      </c>
    </row>
    <row r="12408" spans="1:4" x14ac:dyDescent="0.35">
      <c r="A12408" s="165" t="s">
        <v>246</v>
      </c>
      <c r="B12408" s="165" t="s">
        <v>247</v>
      </c>
      <c r="C12408" s="166">
        <v>46010</v>
      </c>
      <c r="D12408">
        <v>3011.68</v>
      </c>
    </row>
    <row r="12409" spans="1:4" x14ac:dyDescent="0.35">
      <c r="A12409" s="165" t="s">
        <v>246</v>
      </c>
      <c r="B12409" s="165" t="s">
        <v>247</v>
      </c>
      <c r="C12409" s="166">
        <v>45677</v>
      </c>
      <c r="D12409">
        <v>1550.75</v>
      </c>
    </row>
    <row r="12410" spans="1:4" x14ac:dyDescent="0.35">
      <c r="A12410" s="165" t="s">
        <v>246</v>
      </c>
      <c r="B12410" s="165" t="s">
        <v>247</v>
      </c>
      <c r="C12410" s="166">
        <v>45708</v>
      </c>
      <c r="D12410">
        <v>306.5</v>
      </c>
    </row>
    <row r="12411" spans="1:4" x14ac:dyDescent="0.35">
      <c r="A12411" s="165" t="s">
        <v>246</v>
      </c>
      <c r="B12411" s="165" t="s">
        <v>247</v>
      </c>
      <c r="C12411" s="166">
        <v>45736</v>
      </c>
      <c r="D12411">
        <v>2406.4499999999998</v>
      </c>
    </row>
    <row r="12412" spans="1:4" x14ac:dyDescent="0.35">
      <c r="A12412" s="165" t="s">
        <v>246</v>
      </c>
      <c r="B12412" s="165" t="s">
        <v>247</v>
      </c>
      <c r="C12412" s="166">
        <v>45767</v>
      </c>
      <c r="D12412">
        <v>75</v>
      </c>
    </row>
    <row r="12413" spans="1:4" x14ac:dyDescent="0.35">
      <c r="A12413" s="165" t="s">
        <v>246</v>
      </c>
      <c r="B12413" s="165" t="s">
        <v>247</v>
      </c>
      <c r="C12413" s="166">
        <v>45797</v>
      </c>
      <c r="D12413">
        <v>200.42000000000007</v>
      </c>
    </row>
    <row r="12414" spans="1:4" x14ac:dyDescent="0.35">
      <c r="A12414" s="165" t="s">
        <v>246</v>
      </c>
      <c r="B12414" s="165" t="s">
        <v>247</v>
      </c>
      <c r="C12414" s="166">
        <v>45828</v>
      </c>
      <c r="D12414">
        <v>122.93000000000029</v>
      </c>
    </row>
    <row r="12415" spans="1:4" x14ac:dyDescent="0.35">
      <c r="A12415" s="165" t="s">
        <v>246</v>
      </c>
      <c r="B12415" s="165" t="s">
        <v>247</v>
      </c>
      <c r="C12415" s="166">
        <v>45858</v>
      </c>
      <c r="D12415">
        <v>106.72999999999956</v>
      </c>
    </row>
    <row r="12416" spans="1:4" x14ac:dyDescent="0.35">
      <c r="A12416" s="165" t="s">
        <v>246</v>
      </c>
      <c r="B12416" s="165" t="s">
        <v>247</v>
      </c>
      <c r="C12416" s="166">
        <v>45889</v>
      </c>
      <c r="D12416">
        <v>313.26000000000022</v>
      </c>
    </row>
    <row r="12417" spans="1:4" x14ac:dyDescent="0.35">
      <c r="A12417" s="165" t="s">
        <v>246</v>
      </c>
      <c r="B12417" s="165" t="s">
        <v>247</v>
      </c>
      <c r="C12417" s="166">
        <v>45920</v>
      </c>
      <c r="D12417">
        <v>1808.43</v>
      </c>
    </row>
    <row r="12418" spans="1:4" x14ac:dyDescent="0.35">
      <c r="A12418" s="165" t="s">
        <v>246</v>
      </c>
      <c r="B12418" s="165" t="s">
        <v>247</v>
      </c>
      <c r="C12418" s="166">
        <v>45950</v>
      </c>
      <c r="D12418">
        <v>678.18</v>
      </c>
    </row>
    <row r="12419" spans="1:4" x14ac:dyDescent="0.35">
      <c r="A12419" s="165" t="s">
        <v>246</v>
      </c>
      <c r="B12419" s="165" t="s">
        <v>247</v>
      </c>
      <c r="C12419" s="166">
        <v>45981</v>
      </c>
      <c r="D12419">
        <v>1548.04</v>
      </c>
    </row>
    <row r="12420" spans="1:4" x14ac:dyDescent="0.35">
      <c r="A12420" s="165" t="s">
        <v>246</v>
      </c>
      <c r="B12420" s="165" t="s">
        <v>247</v>
      </c>
      <c r="C12420" s="166">
        <v>46011</v>
      </c>
      <c r="D12420">
        <v>1112.8</v>
      </c>
    </row>
    <row r="12421" spans="1:4" x14ac:dyDescent="0.35">
      <c r="A12421" s="165" t="s">
        <v>246</v>
      </c>
      <c r="B12421" s="165" t="s">
        <v>247</v>
      </c>
      <c r="C12421" s="166">
        <v>45678</v>
      </c>
      <c r="D12421">
        <v>862.39</v>
      </c>
    </row>
    <row r="12422" spans="1:4" x14ac:dyDescent="0.35">
      <c r="A12422" s="165" t="s">
        <v>246</v>
      </c>
      <c r="B12422" s="165" t="s">
        <v>247</v>
      </c>
      <c r="C12422" s="166">
        <v>45709</v>
      </c>
      <c r="D12422">
        <v>2704.37</v>
      </c>
    </row>
    <row r="12423" spans="1:4" x14ac:dyDescent="0.35">
      <c r="A12423" s="165" t="s">
        <v>246</v>
      </c>
      <c r="B12423" s="165" t="s">
        <v>247</v>
      </c>
      <c r="C12423" s="166">
        <v>45737</v>
      </c>
      <c r="D12423">
        <v>987.19</v>
      </c>
    </row>
    <row r="12424" spans="1:4" x14ac:dyDescent="0.35">
      <c r="A12424" s="165" t="s">
        <v>246</v>
      </c>
      <c r="B12424" s="165" t="s">
        <v>247</v>
      </c>
      <c r="C12424" s="166">
        <v>45768</v>
      </c>
      <c r="D12424">
        <v>1685.06</v>
      </c>
    </row>
    <row r="12425" spans="1:4" x14ac:dyDescent="0.35">
      <c r="A12425" s="165" t="s">
        <v>246</v>
      </c>
      <c r="B12425" s="165" t="s">
        <v>247</v>
      </c>
      <c r="C12425" s="166">
        <v>45798</v>
      </c>
      <c r="D12425">
        <v>307.91000000000003</v>
      </c>
    </row>
    <row r="12426" spans="1:4" x14ac:dyDescent="0.35">
      <c r="A12426" s="165" t="s">
        <v>246</v>
      </c>
      <c r="B12426" s="165" t="s">
        <v>247</v>
      </c>
      <c r="C12426" s="166">
        <v>45829</v>
      </c>
      <c r="D12426">
        <v>2286.35</v>
      </c>
    </row>
    <row r="12427" spans="1:4" x14ac:dyDescent="0.35">
      <c r="A12427" s="165" t="s">
        <v>246</v>
      </c>
      <c r="B12427" s="165" t="s">
        <v>247</v>
      </c>
      <c r="C12427" s="166">
        <v>45859</v>
      </c>
      <c r="D12427">
        <v>1722.49</v>
      </c>
    </row>
    <row r="12428" spans="1:4" x14ac:dyDescent="0.35">
      <c r="A12428" s="165" t="s">
        <v>246</v>
      </c>
      <c r="B12428" s="165" t="s">
        <v>247</v>
      </c>
      <c r="C12428" s="166">
        <v>45890</v>
      </c>
      <c r="D12428">
        <v>972.62</v>
      </c>
    </row>
    <row r="12429" spans="1:4" x14ac:dyDescent="0.35">
      <c r="A12429" s="165" t="s">
        <v>246</v>
      </c>
      <c r="B12429" s="165" t="s">
        <v>247</v>
      </c>
      <c r="C12429" s="166">
        <v>45921</v>
      </c>
      <c r="D12429">
        <v>3165.12</v>
      </c>
    </row>
    <row r="12430" spans="1:4" x14ac:dyDescent="0.35">
      <c r="A12430" s="165" t="s">
        <v>246</v>
      </c>
      <c r="B12430" s="165" t="s">
        <v>247</v>
      </c>
      <c r="C12430" s="166">
        <v>45951</v>
      </c>
      <c r="D12430">
        <v>3962.09</v>
      </c>
    </row>
    <row r="12431" spans="1:4" x14ac:dyDescent="0.35">
      <c r="A12431" s="165" t="s">
        <v>246</v>
      </c>
      <c r="B12431" s="165" t="s">
        <v>247</v>
      </c>
      <c r="C12431" s="166">
        <v>45991</v>
      </c>
      <c r="D12431">
        <v>3034.02</v>
      </c>
    </row>
    <row r="12432" spans="1:4" x14ac:dyDescent="0.35">
      <c r="A12432" s="165" t="s">
        <v>246</v>
      </c>
      <c r="B12432" s="165" t="s">
        <v>247</v>
      </c>
      <c r="C12432" s="166">
        <v>46022</v>
      </c>
      <c r="D12432">
        <v>1392.92</v>
      </c>
    </row>
    <row r="12433" spans="1:4" x14ac:dyDescent="0.35">
      <c r="A12433" s="165" t="s">
        <v>246</v>
      </c>
      <c r="B12433" s="165" t="s">
        <v>247</v>
      </c>
      <c r="C12433" s="166">
        <v>45679</v>
      </c>
      <c r="D12433">
        <v>1373.08</v>
      </c>
    </row>
    <row r="12434" spans="1:4" x14ac:dyDescent="0.35">
      <c r="A12434" s="165" t="s">
        <v>246</v>
      </c>
      <c r="B12434" s="165" t="s">
        <v>247</v>
      </c>
      <c r="C12434" s="166">
        <v>45710</v>
      </c>
      <c r="D12434">
        <v>2220.54</v>
      </c>
    </row>
    <row r="12435" spans="1:4" x14ac:dyDescent="0.35">
      <c r="A12435" s="165" t="s">
        <v>246</v>
      </c>
      <c r="B12435" s="165" t="s">
        <v>247</v>
      </c>
      <c r="C12435" s="166">
        <v>45738</v>
      </c>
      <c r="D12435">
        <v>1439.29</v>
      </c>
    </row>
    <row r="12436" spans="1:4" x14ac:dyDescent="0.35">
      <c r="A12436" s="165" t="s">
        <v>246</v>
      </c>
      <c r="B12436" s="165" t="s">
        <v>247</v>
      </c>
      <c r="C12436" s="166">
        <v>45769</v>
      </c>
      <c r="D12436">
        <v>2920.11</v>
      </c>
    </row>
    <row r="12437" spans="1:4" x14ac:dyDescent="0.35">
      <c r="A12437" s="165" t="s">
        <v>246</v>
      </c>
      <c r="B12437" s="165" t="s">
        <v>247</v>
      </c>
      <c r="C12437" s="166">
        <v>45799</v>
      </c>
      <c r="D12437">
        <v>2023.66</v>
      </c>
    </row>
    <row r="12438" spans="1:4" x14ac:dyDescent="0.35">
      <c r="A12438" s="165" t="s">
        <v>246</v>
      </c>
      <c r="B12438" s="165" t="s">
        <v>247</v>
      </c>
      <c r="C12438" s="166">
        <v>45830</v>
      </c>
      <c r="D12438">
        <v>1839.71</v>
      </c>
    </row>
    <row r="12439" spans="1:4" x14ac:dyDescent="0.35">
      <c r="A12439" s="165" t="s">
        <v>246</v>
      </c>
      <c r="B12439" s="165" t="s">
        <v>247</v>
      </c>
      <c r="C12439" s="166">
        <v>45860</v>
      </c>
      <c r="D12439">
        <v>2030.56</v>
      </c>
    </row>
    <row r="12440" spans="1:4" x14ac:dyDescent="0.35">
      <c r="A12440" s="165" t="s">
        <v>246</v>
      </c>
      <c r="B12440" s="165" t="s">
        <v>247</v>
      </c>
      <c r="C12440" s="166">
        <v>45891</v>
      </c>
      <c r="D12440">
        <v>2124.71</v>
      </c>
    </row>
    <row r="12441" spans="1:4" x14ac:dyDescent="0.35">
      <c r="A12441" s="165" t="s">
        <v>246</v>
      </c>
      <c r="B12441" s="165" t="s">
        <v>247</v>
      </c>
      <c r="C12441" s="166">
        <v>45922</v>
      </c>
      <c r="D12441">
        <v>3776.43</v>
      </c>
    </row>
    <row r="12442" spans="1:4" x14ac:dyDescent="0.35">
      <c r="A12442" s="165" t="s">
        <v>246</v>
      </c>
      <c r="B12442" s="165" t="s">
        <v>247</v>
      </c>
      <c r="C12442" s="166">
        <v>45952</v>
      </c>
      <c r="D12442">
        <v>2460.63</v>
      </c>
    </row>
    <row r="12443" spans="1:4" x14ac:dyDescent="0.35">
      <c r="A12443" s="165" t="s">
        <v>246</v>
      </c>
      <c r="B12443" s="165" t="s">
        <v>247</v>
      </c>
      <c r="C12443" s="166">
        <v>45983</v>
      </c>
      <c r="D12443">
        <v>62.5</v>
      </c>
    </row>
    <row r="12444" spans="1:4" x14ac:dyDescent="0.35">
      <c r="A12444" s="165" t="s">
        <v>246</v>
      </c>
      <c r="B12444" s="165" t="s">
        <v>247</v>
      </c>
      <c r="C12444" s="166">
        <v>46013</v>
      </c>
      <c r="D12444">
        <v>0</v>
      </c>
    </row>
    <row r="12445" spans="1:4" x14ac:dyDescent="0.35">
      <c r="A12445" s="165" t="s">
        <v>246</v>
      </c>
      <c r="B12445" s="165" t="s">
        <v>247</v>
      </c>
      <c r="C12445" s="166">
        <v>45680</v>
      </c>
      <c r="D12445">
        <v>4559.1099999999997</v>
      </c>
    </row>
    <row r="12446" spans="1:4" x14ac:dyDescent="0.35">
      <c r="A12446" s="165" t="s">
        <v>246</v>
      </c>
      <c r="B12446" s="165" t="s">
        <v>247</v>
      </c>
      <c r="C12446" s="166">
        <v>45711</v>
      </c>
      <c r="D12446">
        <v>1750</v>
      </c>
    </row>
    <row r="12447" spans="1:4" x14ac:dyDescent="0.35">
      <c r="A12447" s="165" t="s">
        <v>246</v>
      </c>
      <c r="B12447" s="165" t="s">
        <v>247</v>
      </c>
      <c r="C12447" s="166">
        <v>45739</v>
      </c>
      <c r="D12447">
        <v>4568.34</v>
      </c>
    </row>
    <row r="12448" spans="1:4" x14ac:dyDescent="0.35">
      <c r="A12448" s="165" t="s">
        <v>246</v>
      </c>
      <c r="B12448" s="165" t="s">
        <v>247</v>
      </c>
      <c r="C12448" s="166">
        <v>45770</v>
      </c>
      <c r="D12448">
        <v>3616.31</v>
      </c>
    </row>
    <row r="12449" spans="1:4" x14ac:dyDescent="0.35">
      <c r="A12449" s="165" t="s">
        <v>246</v>
      </c>
      <c r="B12449" s="165" t="s">
        <v>247</v>
      </c>
      <c r="C12449" s="166">
        <v>45800</v>
      </c>
      <c r="D12449">
        <v>2019.4</v>
      </c>
    </row>
    <row r="12450" spans="1:4" x14ac:dyDescent="0.35">
      <c r="A12450" s="165" t="s">
        <v>246</v>
      </c>
      <c r="B12450" s="165" t="s">
        <v>247</v>
      </c>
      <c r="C12450" s="166">
        <v>45831</v>
      </c>
      <c r="D12450">
        <v>66.44</v>
      </c>
    </row>
    <row r="12451" spans="1:4" x14ac:dyDescent="0.35">
      <c r="A12451" s="165" t="s">
        <v>246</v>
      </c>
      <c r="B12451" s="165" t="s">
        <v>247</v>
      </c>
      <c r="C12451" s="166">
        <v>45861</v>
      </c>
      <c r="D12451">
        <v>939.12</v>
      </c>
    </row>
    <row r="12452" spans="1:4" x14ac:dyDescent="0.35">
      <c r="A12452" s="165" t="s">
        <v>246</v>
      </c>
      <c r="B12452" s="165" t="s">
        <v>247</v>
      </c>
      <c r="C12452" s="166">
        <v>45892</v>
      </c>
      <c r="D12452">
        <v>2690.25</v>
      </c>
    </row>
    <row r="12453" spans="1:4" x14ac:dyDescent="0.35">
      <c r="A12453" s="165" t="s">
        <v>246</v>
      </c>
      <c r="B12453" s="165" t="s">
        <v>247</v>
      </c>
      <c r="C12453" s="166">
        <v>45923</v>
      </c>
      <c r="D12453">
        <v>3886.59</v>
      </c>
    </row>
    <row r="12454" spans="1:4" x14ac:dyDescent="0.35">
      <c r="A12454" s="165" t="s">
        <v>246</v>
      </c>
      <c r="B12454" s="165" t="s">
        <v>247</v>
      </c>
      <c r="C12454" s="166">
        <v>45953</v>
      </c>
      <c r="D12454">
        <v>1220.68</v>
      </c>
    </row>
    <row r="12455" spans="1:4" x14ac:dyDescent="0.35">
      <c r="A12455" s="165" t="s">
        <v>246</v>
      </c>
      <c r="B12455" s="165" t="s">
        <v>247</v>
      </c>
      <c r="C12455" s="166">
        <v>45984</v>
      </c>
      <c r="D12455">
        <v>81.56</v>
      </c>
    </row>
    <row r="12456" spans="1:4" x14ac:dyDescent="0.35">
      <c r="A12456" s="165" t="s">
        <v>246</v>
      </c>
      <c r="B12456" s="165" t="s">
        <v>247</v>
      </c>
      <c r="C12456" s="166">
        <v>46014</v>
      </c>
      <c r="D12456">
        <v>1937.5</v>
      </c>
    </row>
    <row r="12457" spans="1:4" x14ac:dyDescent="0.35">
      <c r="A12457" s="165" t="s">
        <v>246</v>
      </c>
      <c r="B12457" s="165" t="s">
        <v>247</v>
      </c>
      <c r="C12457" s="166">
        <v>45681</v>
      </c>
      <c r="D12457">
        <v>1813.77</v>
      </c>
    </row>
    <row r="12458" spans="1:4" x14ac:dyDescent="0.35">
      <c r="A12458" s="165" t="s">
        <v>246</v>
      </c>
      <c r="B12458" s="165" t="s">
        <v>247</v>
      </c>
      <c r="C12458" s="166">
        <v>45712</v>
      </c>
      <c r="D12458">
        <v>0</v>
      </c>
    </row>
    <row r="12459" spans="1:4" x14ac:dyDescent="0.35">
      <c r="A12459" s="165" t="s">
        <v>246</v>
      </c>
      <c r="B12459" s="165" t="s">
        <v>247</v>
      </c>
      <c r="C12459" s="166">
        <v>45740</v>
      </c>
      <c r="D12459">
        <v>3885.11</v>
      </c>
    </row>
    <row r="12460" spans="1:4" x14ac:dyDescent="0.35">
      <c r="A12460" s="165" t="s">
        <v>246</v>
      </c>
      <c r="B12460" s="165" t="s">
        <v>247</v>
      </c>
      <c r="C12460" s="166">
        <v>45771</v>
      </c>
      <c r="D12460">
        <v>1072.9100000000001</v>
      </c>
    </row>
    <row r="12461" spans="1:4" x14ac:dyDescent="0.35">
      <c r="A12461" s="165" t="s">
        <v>246</v>
      </c>
      <c r="B12461" s="165" t="s">
        <v>247</v>
      </c>
      <c r="C12461" s="166">
        <v>45801</v>
      </c>
      <c r="D12461">
        <v>5301.73</v>
      </c>
    </row>
    <row r="12462" spans="1:4" x14ac:dyDescent="0.35">
      <c r="A12462" s="165" t="s">
        <v>246</v>
      </c>
      <c r="B12462" s="165" t="s">
        <v>247</v>
      </c>
      <c r="C12462" s="166">
        <v>45832</v>
      </c>
      <c r="D12462">
        <v>-505.63</v>
      </c>
    </row>
    <row r="12463" spans="1:4" x14ac:dyDescent="0.35">
      <c r="A12463" s="165" t="s">
        <v>246</v>
      </c>
      <c r="B12463" s="165" t="s">
        <v>247</v>
      </c>
      <c r="C12463" s="166">
        <v>45862</v>
      </c>
      <c r="D12463">
        <v>191.7</v>
      </c>
    </row>
    <row r="12464" spans="1:4" x14ac:dyDescent="0.35">
      <c r="A12464" s="165" t="s">
        <v>246</v>
      </c>
      <c r="B12464" s="165" t="s">
        <v>247</v>
      </c>
      <c r="C12464" s="166">
        <v>45893</v>
      </c>
      <c r="D12464">
        <v>67.05</v>
      </c>
    </row>
    <row r="12465" spans="1:4" x14ac:dyDescent="0.35">
      <c r="A12465" s="165" t="s">
        <v>246</v>
      </c>
      <c r="B12465" s="165" t="s">
        <v>247</v>
      </c>
      <c r="C12465" s="166">
        <v>45924</v>
      </c>
      <c r="D12465">
        <v>0</v>
      </c>
    </row>
    <row r="12466" spans="1:4" x14ac:dyDescent="0.35">
      <c r="A12466" s="165" t="s">
        <v>246</v>
      </c>
      <c r="B12466" s="165" t="s">
        <v>247</v>
      </c>
      <c r="C12466" s="166">
        <v>45954</v>
      </c>
      <c r="D12466">
        <v>0</v>
      </c>
    </row>
    <row r="12467" spans="1:4" x14ac:dyDescent="0.35">
      <c r="A12467" s="165" t="s">
        <v>246</v>
      </c>
      <c r="B12467" s="165" t="s">
        <v>247</v>
      </c>
      <c r="C12467" s="166">
        <v>45985</v>
      </c>
      <c r="D12467">
        <v>1813.76</v>
      </c>
    </row>
    <row r="12468" spans="1:4" x14ac:dyDescent="0.35">
      <c r="A12468" s="165" t="s">
        <v>246</v>
      </c>
      <c r="B12468" s="165" t="s">
        <v>247</v>
      </c>
      <c r="C12468" s="166">
        <v>46015</v>
      </c>
      <c r="D12468">
        <v>1946.61</v>
      </c>
    </row>
    <row r="12469" spans="1:4" x14ac:dyDescent="0.35">
      <c r="A12469" s="165" t="s">
        <v>246</v>
      </c>
      <c r="B12469" s="165" t="s">
        <v>247</v>
      </c>
      <c r="C12469" s="166">
        <v>45682</v>
      </c>
      <c r="D12469">
        <v>64.89</v>
      </c>
    </row>
    <row r="12470" spans="1:4" x14ac:dyDescent="0.35">
      <c r="A12470" s="165" t="s">
        <v>246</v>
      </c>
      <c r="B12470" s="165" t="s">
        <v>247</v>
      </c>
      <c r="C12470" s="166">
        <v>45713</v>
      </c>
      <c r="D12470">
        <v>1974.92</v>
      </c>
    </row>
    <row r="12471" spans="1:4" x14ac:dyDescent="0.35">
      <c r="A12471" s="165" t="s">
        <v>246</v>
      </c>
      <c r="B12471" s="165" t="s">
        <v>247</v>
      </c>
      <c r="C12471" s="166">
        <v>45741</v>
      </c>
      <c r="D12471">
        <v>1989.86</v>
      </c>
    </row>
    <row r="12472" spans="1:4" x14ac:dyDescent="0.35">
      <c r="A12472" s="165" t="s">
        <v>246</v>
      </c>
      <c r="B12472" s="165" t="s">
        <v>247</v>
      </c>
      <c r="C12472" s="166">
        <v>45772</v>
      </c>
      <c r="D12472">
        <v>2087.4900000000002</v>
      </c>
    </row>
    <row r="12473" spans="1:4" x14ac:dyDescent="0.35">
      <c r="A12473" s="165" t="s">
        <v>246</v>
      </c>
      <c r="B12473" s="165" t="s">
        <v>247</v>
      </c>
      <c r="C12473" s="166">
        <v>45802</v>
      </c>
      <c r="D12473">
        <v>3281.54</v>
      </c>
    </row>
    <row r="12474" spans="1:4" x14ac:dyDescent="0.35">
      <c r="A12474" s="165" t="s">
        <v>246</v>
      </c>
      <c r="B12474" s="165" t="s">
        <v>247</v>
      </c>
      <c r="C12474" s="166">
        <v>45833</v>
      </c>
      <c r="D12474">
        <v>3781.54</v>
      </c>
    </row>
    <row r="12475" spans="1:4" x14ac:dyDescent="0.35">
      <c r="A12475" s="165" t="s">
        <v>246</v>
      </c>
      <c r="B12475" s="165" t="s">
        <v>247</v>
      </c>
      <c r="C12475" s="166">
        <v>45863</v>
      </c>
      <c r="D12475">
        <v>3281.54</v>
      </c>
    </row>
    <row r="12476" spans="1:4" x14ac:dyDescent="0.35">
      <c r="A12476" s="165" t="s">
        <v>246</v>
      </c>
      <c r="B12476" s="165" t="s">
        <v>247</v>
      </c>
      <c r="C12476" s="166">
        <v>45894</v>
      </c>
      <c r="D12476">
        <v>3781.54</v>
      </c>
    </row>
    <row r="12477" spans="1:4" x14ac:dyDescent="0.35">
      <c r="A12477" s="165" t="s">
        <v>246</v>
      </c>
      <c r="B12477" s="165" t="s">
        <v>247</v>
      </c>
      <c r="C12477" s="166">
        <v>45925</v>
      </c>
      <c r="D12477">
        <v>3281.54</v>
      </c>
    </row>
    <row r="12478" spans="1:4" x14ac:dyDescent="0.35">
      <c r="A12478" s="165" t="s">
        <v>246</v>
      </c>
      <c r="B12478" s="165" t="s">
        <v>247</v>
      </c>
      <c r="C12478" s="166">
        <v>45955</v>
      </c>
      <c r="D12478">
        <v>3781.54</v>
      </c>
    </row>
    <row r="12479" spans="1:4" x14ac:dyDescent="0.35">
      <c r="A12479" s="165" t="s">
        <v>246</v>
      </c>
      <c r="B12479" s="165" t="s">
        <v>247</v>
      </c>
      <c r="C12479" s="166">
        <v>45986</v>
      </c>
      <c r="D12479">
        <v>3281.54</v>
      </c>
    </row>
    <row r="12480" spans="1:4" x14ac:dyDescent="0.35">
      <c r="A12480" s="165" t="s">
        <v>246</v>
      </c>
      <c r="B12480" s="165" t="s">
        <v>247</v>
      </c>
      <c r="C12480" s="166">
        <v>46016</v>
      </c>
      <c r="D12480">
        <v>3781.54</v>
      </c>
    </row>
    <row r="12481" spans="1:4" x14ac:dyDescent="0.35">
      <c r="A12481" s="165" t="s">
        <v>246</v>
      </c>
      <c r="B12481" s="165" t="s">
        <v>247</v>
      </c>
      <c r="C12481" s="166">
        <v>45683</v>
      </c>
      <c r="D12481">
        <v>3786.1707999999999</v>
      </c>
    </row>
    <row r="12482" spans="1:4" x14ac:dyDescent="0.35">
      <c r="A12482" s="165" t="s">
        <v>246</v>
      </c>
      <c r="B12482" s="165" t="s">
        <v>247</v>
      </c>
      <c r="C12482" s="166">
        <v>45714</v>
      </c>
      <c r="D12482">
        <v>4286.1707999999999</v>
      </c>
    </row>
    <row r="12483" spans="1:4" x14ac:dyDescent="0.35">
      <c r="A12483" s="165" t="s">
        <v>246</v>
      </c>
      <c r="B12483" s="165" t="s">
        <v>247</v>
      </c>
      <c r="C12483" s="166">
        <v>45742</v>
      </c>
      <c r="D12483">
        <v>3786.1707999999999</v>
      </c>
    </row>
    <row r="12484" spans="1:4" x14ac:dyDescent="0.35">
      <c r="A12484" s="165" t="s">
        <v>246</v>
      </c>
      <c r="B12484" s="165" t="s">
        <v>247</v>
      </c>
      <c r="C12484" s="166">
        <v>45773</v>
      </c>
      <c r="D12484">
        <v>4286.1707999999999</v>
      </c>
    </row>
    <row r="12485" spans="1:4" x14ac:dyDescent="0.35">
      <c r="A12485" s="165" t="s">
        <v>246</v>
      </c>
      <c r="B12485" s="165" t="s">
        <v>247</v>
      </c>
      <c r="C12485" s="166">
        <v>45803</v>
      </c>
      <c r="D12485">
        <v>3786.1707999999999</v>
      </c>
    </row>
    <row r="12486" spans="1:4" x14ac:dyDescent="0.35">
      <c r="A12486" s="165" t="s">
        <v>246</v>
      </c>
      <c r="B12486" s="165" t="s">
        <v>247</v>
      </c>
      <c r="C12486" s="166">
        <v>45834</v>
      </c>
      <c r="D12486">
        <v>4286.1707999999999</v>
      </c>
    </row>
    <row r="12487" spans="1:4" x14ac:dyDescent="0.35">
      <c r="A12487" s="165" t="s">
        <v>246</v>
      </c>
      <c r="B12487" s="165" t="s">
        <v>247</v>
      </c>
      <c r="C12487" s="166">
        <v>45864</v>
      </c>
      <c r="D12487">
        <v>3786.1707999999999</v>
      </c>
    </row>
    <row r="12488" spans="1:4" x14ac:dyDescent="0.35">
      <c r="A12488" s="165" t="s">
        <v>246</v>
      </c>
      <c r="B12488" s="165" t="s">
        <v>247</v>
      </c>
      <c r="C12488" s="166">
        <v>45895</v>
      </c>
      <c r="D12488">
        <v>4286.1707999999999</v>
      </c>
    </row>
    <row r="12489" spans="1:4" x14ac:dyDescent="0.35">
      <c r="A12489" s="165" t="s">
        <v>246</v>
      </c>
      <c r="B12489" s="165" t="s">
        <v>247</v>
      </c>
      <c r="C12489" s="166">
        <v>45926</v>
      </c>
      <c r="D12489">
        <v>3786.1707999999999</v>
      </c>
    </row>
    <row r="12490" spans="1:4" x14ac:dyDescent="0.35">
      <c r="A12490" s="165" t="s">
        <v>246</v>
      </c>
      <c r="B12490" s="165" t="s">
        <v>247</v>
      </c>
      <c r="C12490" s="166">
        <v>45956</v>
      </c>
      <c r="D12490">
        <v>4286.1707999999999</v>
      </c>
    </row>
    <row r="12491" spans="1:4" x14ac:dyDescent="0.35">
      <c r="A12491" s="165" t="s">
        <v>246</v>
      </c>
      <c r="B12491" s="165" t="s">
        <v>247</v>
      </c>
      <c r="C12491" s="166">
        <v>45987</v>
      </c>
      <c r="D12491">
        <v>3786.1707999999999</v>
      </c>
    </row>
    <row r="12492" spans="1:4" x14ac:dyDescent="0.35">
      <c r="A12492" s="165" t="s">
        <v>246</v>
      </c>
      <c r="B12492" s="165" t="s">
        <v>247</v>
      </c>
      <c r="C12492" s="166">
        <v>46017</v>
      </c>
      <c r="D12492">
        <v>4286.1707999999999</v>
      </c>
    </row>
    <row r="12493" spans="1:4" x14ac:dyDescent="0.35">
      <c r="A12493" s="165" t="s">
        <v>246</v>
      </c>
      <c r="B12493" s="165" t="s">
        <v>247</v>
      </c>
      <c r="C12493" s="166">
        <v>45684</v>
      </c>
      <c r="D12493">
        <v>4040.8942160000001</v>
      </c>
    </row>
    <row r="12494" spans="1:4" x14ac:dyDescent="0.35">
      <c r="A12494" s="165" t="s">
        <v>246</v>
      </c>
      <c r="B12494" s="165" t="s">
        <v>247</v>
      </c>
      <c r="C12494" s="166">
        <v>45715</v>
      </c>
      <c r="D12494">
        <v>4540.8942160000006</v>
      </c>
    </row>
    <row r="12495" spans="1:4" x14ac:dyDescent="0.35">
      <c r="A12495" s="165" t="s">
        <v>246</v>
      </c>
      <c r="B12495" s="165" t="s">
        <v>247</v>
      </c>
      <c r="C12495" s="166">
        <v>45743</v>
      </c>
      <c r="D12495">
        <v>4040.8942160000001</v>
      </c>
    </row>
    <row r="12496" spans="1:4" x14ac:dyDescent="0.35">
      <c r="A12496" s="165" t="s">
        <v>246</v>
      </c>
      <c r="B12496" s="165" t="s">
        <v>247</v>
      </c>
      <c r="C12496" s="166">
        <v>45774</v>
      </c>
      <c r="D12496">
        <v>4540.8942160000006</v>
      </c>
    </row>
    <row r="12497" spans="1:4" x14ac:dyDescent="0.35">
      <c r="A12497" s="165" t="s">
        <v>246</v>
      </c>
      <c r="B12497" s="165" t="s">
        <v>247</v>
      </c>
      <c r="C12497" s="166">
        <v>45804</v>
      </c>
      <c r="D12497">
        <v>4040.8942160000001</v>
      </c>
    </row>
    <row r="12498" spans="1:4" x14ac:dyDescent="0.35">
      <c r="A12498" s="165" t="s">
        <v>246</v>
      </c>
      <c r="B12498" s="165" t="s">
        <v>247</v>
      </c>
      <c r="C12498" s="166">
        <v>45835</v>
      </c>
      <c r="D12498">
        <v>4540.8942160000006</v>
      </c>
    </row>
    <row r="12499" spans="1:4" x14ac:dyDescent="0.35">
      <c r="A12499" s="165" t="s">
        <v>246</v>
      </c>
      <c r="B12499" s="165" t="s">
        <v>247</v>
      </c>
      <c r="C12499" s="166">
        <v>45865</v>
      </c>
      <c r="D12499">
        <v>4040.8942160000001</v>
      </c>
    </row>
    <row r="12500" spans="1:4" x14ac:dyDescent="0.35">
      <c r="A12500" s="165" t="s">
        <v>246</v>
      </c>
      <c r="B12500" s="165" t="s">
        <v>247</v>
      </c>
      <c r="C12500" s="166">
        <v>45896</v>
      </c>
      <c r="D12500">
        <v>4540.8942160000006</v>
      </c>
    </row>
    <row r="12501" spans="1:4" x14ac:dyDescent="0.35">
      <c r="A12501" s="165" t="s">
        <v>246</v>
      </c>
      <c r="B12501" s="165" t="s">
        <v>247</v>
      </c>
      <c r="C12501" s="166">
        <v>45927</v>
      </c>
      <c r="D12501">
        <v>4040.8942160000001</v>
      </c>
    </row>
    <row r="12502" spans="1:4" x14ac:dyDescent="0.35">
      <c r="A12502" s="165" t="s">
        <v>246</v>
      </c>
      <c r="B12502" s="165" t="s">
        <v>247</v>
      </c>
      <c r="C12502" s="166">
        <v>45957</v>
      </c>
      <c r="D12502">
        <v>4540.8942160000006</v>
      </c>
    </row>
    <row r="12503" spans="1:4" x14ac:dyDescent="0.35">
      <c r="A12503" s="165" t="s">
        <v>246</v>
      </c>
      <c r="B12503" s="165" t="s">
        <v>247</v>
      </c>
      <c r="C12503" s="166">
        <v>45988</v>
      </c>
      <c r="D12503">
        <v>4040.8942160000001</v>
      </c>
    </row>
    <row r="12504" spans="1:4" x14ac:dyDescent="0.35">
      <c r="A12504" s="165" t="s">
        <v>246</v>
      </c>
      <c r="B12504" s="165" t="s">
        <v>247</v>
      </c>
      <c r="C12504" s="166">
        <v>46018</v>
      </c>
      <c r="D12504">
        <v>4540.8942160000006</v>
      </c>
    </row>
    <row r="12505" spans="1:4" x14ac:dyDescent="0.35">
      <c r="A12505" s="165" t="s">
        <v>248</v>
      </c>
      <c r="B12505" s="165" t="s">
        <v>247</v>
      </c>
      <c r="C12505" s="166">
        <v>45676</v>
      </c>
      <c r="D12505">
        <v>1603.65</v>
      </c>
    </row>
    <row r="12506" spans="1:4" x14ac:dyDescent="0.35">
      <c r="A12506" s="165" t="s">
        <v>248</v>
      </c>
      <c r="B12506" s="165" t="s">
        <v>247</v>
      </c>
      <c r="C12506" s="166">
        <v>45707</v>
      </c>
      <c r="D12506">
        <v>641.65</v>
      </c>
    </row>
    <row r="12507" spans="1:4" x14ac:dyDescent="0.35">
      <c r="A12507" s="165" t="s">
        <v>248</v>
      </c>
      <c r="B12507" s="165" t="s">
        <v>247</v>
      </c>
      <c r="C12507" s="166">
        <v>45735</v>
      </c>
      <c r="D12507">
        <v>1057.3499999999999</v>
      </c>
    </row>
    <row r="12508" spans="1:4" x14ac:dyDescent="0.35">
      <c r="A12508" s="165" t="s">
        <v>248</v>
      </c>
      <c r="B12508" s="165" t="s">
        <v>247</v>
      </c>
      <c r="C12508" s="166">
        <v>45766</v>
      </c>
      <c r="D12508">
        <v>-533.31000000000006</v>
      </c>
    </row>
    <row r="12509" spans="1:4" x14ac:dyDescent="0.35">
      <c r="A12509" s="165" t="s">
        <v>248</v>
      </c>
      <c r="B12509" s="165" t="s">
        <v>247</v>
      </c>
      <c r="C12509" s="166">
        <v>45796</v>
      </c>
      <c r="D12509">
        <v>1291.6100000000001</v>
      </c>
    </row>
    <row r="12510" spans="1:4" x14ac:dyDescent="0.35">
      <c r="A12510" s="165" t="s">
        <v>248</v>
      </c>
      <c r="B12510" s="165" t="s">
        <v>247</v>
      </c>
      <c r="C12510" s="166">
        <v>45827</v>
      </c>
      <c r="D12510">
        <v>0</v>
      </c>
    </row>
    <row r="12511" spans="1:4" x14ac:dyDescent="0.35">
      <c r="A12511" s="165" t="s">
        <v>248</v>
      </c>
      <c r="B12511" s="165" t="s">
        <v>247</v>
      </c>
      <c r="C12511" s="166">
        <v>45857</v>
      </c>
      <c r="D12511">
        <v>684.77</v>
      </c>
    </row>
    <row r="12512" spans="1:4" x14ac:dyDescent="0.35">
      <c r="A12512" s="165" t="s">
        <v>248</v>
      </c>
      <c r="B12512" s="165" t="s">
        <v>247</v>
      </c>
      <c r="C12512" s="166">
        <v>45888</v>
      </c>
      <c r="D12512">
        <v>1498.22</v>
      </c>
    </row>
    <row r="12513" spans="1:4" x14ac:dyDescent="0.35">
      <c r="A12513" s="165" t="s">
        <v>248</v>
      </c>
      <c r="B12513" s="165" t="s">
        <v>247</v>
      </c>
      <c r="C12513" s="166">
        <v>45919</v>
      </c>
      <c r="D12513">
        <v>472.08</v>
      </c>
    </row>
    <row r="12514" spans="1:4" x14ac:dyDescent="0.35">
      <c r="A12514" s="165" t="s">
        <v>248</v>
      </c>
      <c r="B12514" s="165" t="s">
        <v>247</v>
      </c>
      <c r="C12514" s="166">
        <v>45949</v>
      </c>
      <c r="D12514">
        <v>1095.22</v>
      </c>
    </row>
    <row r="12515" spans="1:4" x14ac:dyDescent="0.35">
      <c r="A12515" s="165" t="s">
        <v>248</v>
      </c>
      <c r="B12515" s="165" t="s">
        <v>247</v>
      </c>
      <c r="C12515" s="166">
        <v>45980</v>
      </c>
      <c r="D12515">
        <v>79</v>
      </c>
    </row>
    <row r="12516" spans="1:4" x14ac:dyDescent="0.35">
      <c r="A12516" s="165" t="s">
        <v>248</v>
      </c>
      <c r="B12516" s="165" t="s">
        <v>247</v>
      </c>
      <c r="C12516" s="166">
        <v>46010</v>
      </c>
      <c r="D12516">
        <v>1011.89</v>
      </c>
    </row>
    <row r="12517" spans="1:4" x14ac:dyDescent="0.35">
      <c r="A12517" s="165" t="s">
        <v>248</v>
      </c>
      <c r="B12517" s="165" t="s">
        <v>247</v>
      </c>
      <c r="C12517" s="166">
        <v>45677</v>
      </c>
      <c r="D12517">
        <v>1214.26</v>
      </c>
    </row>
    <row r="12518" spans="1:4" x14ac:dyDescent="0.35">
      <c r="A12518" s="165" t="s">
        <v>248</v>
      </c>
      <c r="B12518" s="165" t="s">
        <v>247</v>
      </c>
      <c r="C12518" s="166">
        <v>45708</v>
      </c>
      <c r="D12518">
        <v>596.69000000000005</v>
      </c>
    </row>
    <row r="12519" spans="1:4" x14ac:dyDescent="0.35">
      <c r="A12519" s="165" t="s">
        <v>248</v>
      </c>
      <c r="B12519" s="165" t="s">
        <v>247</v>
      </c>
      <c r="C12519" s="166">
        <v>45736</v>
      </c>
      <c r="D12519">
        <v>526.16000000000008</v>
      </c>
    </row>
    <row r="12520" spans="1:4" x14ac:dyDescent="0.35">
      <c r="A12520" s="165" t="s">
        <v>248</v>
      </c>
      <c r="B12520" s="165" t="s">
        <v>247</v>
      </c>
      <c r="C12520" s="166">
        <v>45767</v>
      </c>
      <c r="D12520">
        <v>0</v>
      </c>
    </row>
    <row r="12521" spans="1:4" x14ac:dyDescent="0.35">
      <c r="A12521" s="165" t="s">
        <v>248</v>
      </c>
      <c r="B12521" s="165" t="s">
        <v>247</v>
      </c>
      <c r="C12521" s="166">
        <v>45797</v>
      </c>
      <c r="D12521">
        <v>253.04999999999973</v>
      </c>
    </row>
    <row r="12522" spans="1:4" x14ac:dyDescent="0.35">
      <c r="A12522" s="165" t="s">
        <v>248</v>
      </c>
      <c r="B12522" s="165" t="s">
        <v>247</v>
      </c>
      <c r="C12522" s="166">
        <v>45828</v>
      </c>
      <c r="D12522">
        <v>178.53999999999996</v>
      </c>
    </row>
    <row r="12523" spans="1:4" x14ac:dyDescent="0.35">
      <c r="A12523" s="165" t="s">
        <v>248</v>
      </c>
      <c r="B12523" s="165" t="s">
        <v>247</v>
      </c>
      <c r="C12523" s="166">
        <v>45858</v>
      </c>
      <c r="D12523">
        <v>89.269999999999982</v>
      </c>
    </row>
    <row r="12524" spans="1:4" x14ac:dyDescent="0.35">
      <c r="A12524" s="165" t="s">
        <v>248</v>
      </c>
      <c r="B12524" s="165" t="s">
        <v>247</v>
      </c>
      <c r="C12524" s="166">
        <v>45889</v>
      </c>
      <c r="D12524">
        <v>89.269999999999982</v>
      </c>
    </row>
    <row r="12525" spans="1:4" x14ac:dyDescent="0.35">
      <c r="A12525" s="165" t="s">
        <v>248</v>
      </c>
      <c r="B12525" s="165" t="s">
        <v>247</v>
      </c>
      <c r="C12525" s="166">
        <v>45920</v>
      </c>
      <c r="D12525">
        <v>89.27</v>
      </c>
    </row>
    <row r="12526" spans="1:4" x14ac:dyDescent="0.35">
      <c r="A12526" s="165" t="s">
        <v>248</v>
      </c>
      <c r="B12526" s="165" t="s">
        <v>247</v>
      </c>
      <c r="C12526" s="166">
        <v>45950</v>
      </c>
      <c r="D12526">
        <v>89.27</v>
      </c>
    </row>
    <row r="12527" spans="1:4" x14ac:dyDescent="0.35">
      <c r="A12527" s="165" t="s">
        <v>248</v>
      </c>
      <c r="B12527" s="165" t="s">
        <v>247</v>
      </c>
      <c r="C12527" s="166">
        <v>45981</v>
      </c>
      <c r="D12527">
        <v>89.27</v>
      </c>
    </row>
    <row r="12528" spans="1:4" x14ac:dyDescent="0.35">
      <c r="A12528" s="165" t="s">
        <v>248</v>
      </c>
      <c r="B12528" s="165" t="s">
        <v>247</v>
      </c>
      <c r="C12528" s="166">
        <v>46011</v>
      </c>
      <c r="D12528">
        <v>0</v>
      </c>
    </row>
    <row r="12529" spans="1:4" x14ac:dyDescent="0.35">
      <c r="A12529" s="165" t="s">
        <v>248</v>
      </c>
      <c r="B12529" s="165" t="s">
        <v>247</v>
      </c>
      <c r="C12529" s="166">
        <v>45678</v>
      </c>
      <c r="D12529">
        <v>158</v>
      </c>
    </row>
    <row r="12530" spans="1:4" x14ac:dyDescent="0.35">
      <c r="A12530" s="165" t="s">
        <v>248</v>
      </c>
      <c r="B12530" s="165" t="s">
        <v>247</v>
      </c>
      <c r="C12530" s="166">
        <v>45709</v>
      </c>
      <c r="D12530">
        <v>79</v>
      </c>
    </row>
    <row r="12531" spans="1:4" x14ac:dyDescent="0.35">
      <c r="A12531" s="165" t="s">
        <v>248</v>
      </c>
      <c r="B12531" s="165" t="s">
        <v>247</v>
      </c>
      <c r="C12531" s="166">
        <v>45737</v>
      </c>
      <c r="D12531">
        <v>875</v>
      </c>
    </row>
    <row r="12532" spans="1:4" x14ac:dyDescent="0.35">
      <c r="A12532" s="165" t="s">
        <v>248</v>
      </c>
      <c r="B12532" s="165" t="s">
        <v>247</v>
      </c>
      <c r="C12532" s="166">
        <v>45768</v>
      </c>
      <c r="D12532">
        <v>1055</v>
      </c>
    </row>
    <row r="12533" spans="1:4" x14ac:dyDescent="0.35">
      <c r="A12533" s="165" t="s">
        <v>248</v>
      </c>
      <c r="B12533" s="165" t="s">
        <v>247</v>
      </c>
      <c r="C12533" s="166">
        <v>45798</v>
      </c>
      <c r="D12533">
        <v>274</v>
      </c>
    </row>
    <row r="12534" spans="1:4" x14ac:dyDescent="0.35">
      <c r="A12534" s="165" t="s">
        <v>248</v>
      </c>
      <c r="B12534" s="165" t="s">
        <v>247</v>
      </c>
      <c r="C12534" s="166">
        <v>45829</v>
      </c>
      <c r="D12534">
        <v>1989.81</v>
      </c>
    </row>
    <row r="12535" spans="1:4" x14ac:dyDescent="0.35">
      <c r="A12535" s="165" t="s">
        <v>248</v>
      </c>
      <c r="B12535" s="165" t="s">
        <v>247</v>
      </c>
      <c r="C12535" s="166">
        <v>45859</v>
      </c>
      <c r="D12535">
        <v>954</v>
      </c>
    </row>
    <row r="12536" spans="1:4" x14ac:dyDescent="0.35">
      <c r="A12536" s="165" t="s">
        <v>248</v>
      </c>
      <c r="B12536" s="165" t="s">
        <v>247</v>
      </c>
      <c r="C12536" s="166">
        <v>45890</v>
      </c>
      <c r="D12536">
        <v>964.27</v>
      </c>
    </row>
    <row r="12537" spans="1:4" x14ac:dyDescent="0.35">
      <c r="A12537" s="165" t="s">
        <v>248</v>
      </c>
      <c r="B12537" s="165" t="s">
        <v>247</v>
      </c>
      <c r="C12537" s="166">
        <v>45921</v>
      </c>
      <c r="D12537">
        <v>2594.63</v>
      </c>
    </row>
    <row r="12538" spans="1:4" x14ac:dyDescent="0.35">
      <c r="A12538" s="165" t="s">
        <v>248</v>
      </c>
      <c r="B12538" s="165" t="s">
        <v>247</v>
      </c>
      <c r="C12538" s="166">
        <v>45951</v>
      </c>
      <c r="D12538">
        <v>704</v>
      </c>
    </row>
    <row r="12539" spans="1:4" x14ac:dyDescent="0.35">
      <c r="A12539" s="165" t="s">
        <v>248</v>
      </c>
      <c r="B12539" s="165" t="s">
        <v>247</v>
      </c>
      <c r="C12539" s="166">
        <v>45991</v>
      </c>
      <c r="D12539">
        <v>682.38</v>
      </c>
    </row>
    <row r="12540" spans="1:4" x14ac:dyDescent="0.35">
      <c r="A12540" s="165" t="s">
        <v>248</v>
      </c>
      <c r="B12540" s="165" t="s">
        <v>247</v>
      </c>
      <c r="C12540" s="166">
        <v>46022</v>
      </c>
      <c r="D12540">
        <v>1119.1500000000001</v>
      </c>
    </row>
    <row r="12541" spans="1:4" x14ac:dyDescent="0.35">
      <c r="A12541" s="165" t="s">
        <v>248</v>
      </c>
      <c r="B12541" s="165" t="s">
        <v>247</v>
      </c>
      <c r="C12541" s="166">
        <v>45679</v>
      </c>
      <c r="D12541">
        <v>1050</v>
      </c>
    </row>
    <row r="12542" spans="1:4" x14ac:dyDescent="0.35">
      <c r="A12542" s="165" t="s">
        <v>248</v>
      </c>
      <c r="B12542" s="165" t="s">
        <v>247</v>
      </c>
      <c r="C12542" s="166">
        <v>45710</v>
      </c>
      <c r="D12542">
        <v>1921.39</v>
      </c>
    </row>
    <row r="12543" spans="1:4" x14ac:dyDescent="0.35">
      <c r="A12543" s="165" t="s">
        <v>248</v>
      </c>
      <c r="B12543" s="165" t="s">
        <v>247</v>
      </c>
      <c r="C12543" s="166">
        <v>45738</v>
      </c>
      <c r="D12543">
        <v>1211</v>
      </c>
    </row>
    <row r="12544" spans="1:4" x14ac:dyDescent="0.35">
      <c r="A12544" s="165" t="s">
        <v>248</v>
      </c>
      <c r="B12544" s="165" t="s">
        <v>247</v>
      </c>
      <c r="C12544" s="166">
        <v>45769</v>
      </c>
      <c r="D12544">
        <v>2430.69</v>
      </c>
    </row>
    <row r="12545" spans="1:4" x14ac:dyDescent="0.35">
      <c r="A12545" s="165" t="s">
        <v>248</v>
      </c>
      <c r="B12545" s="165" t="s">
        <v>247</v>
      </c>
      <c r="C12545" s="166">
        <v>45799</v>
      </c>
      <c r="D12545">
        <v>1888.62</v>
      </c>
    </row>
    <row r="12546" spans="1:4" x14ac:dyDescent="0.35">
      <c r="A12546" s="165" t="s">
        <v>248</v>
      </c>
      <c r="B12546" s="165" t="s">
        <v>247</v>
      </c>
      <c r="C12546" s="166">
        <v>45830</v>
      </c>
      <c r="D12546">
        <v>1186.4000000000001</v>
      </c>
    </row>
    <row r="12547" spans="1:4" x14ac:dyDescent="0.35">
      <c r="A12547" s="165" t="s">
        <v>248</v>
      </c>
      <c r="B12547" s="165" t="s">
        <v>247</v>
      </c>
      <c r="C12547" s="166">
        <v>45860</v>
      </c>
      <c r="D12547">
        <v>2641.51</v>
      </c>
    </row>
    <row r="12548" spans="1:4" x14ac:dyDescent="0.35">
      <c r="A12548" s="165" t="s">
        <v>248</v>
      </c>
      <c r="B12548" s="165" t="s">
        <v>247</v>
      </c>
      <c r="C12548" s="166">
        <v>45891</v>
      </c>
      <c r="D12548">
        <v>1960.17</v>
      </c>
    </row>
    <row r="12549" spans="1:4" x14ac:dyDescent="0.35">
      <c r="A12549" s="165" t="s">
        <v>248</v>
      </c>
      <c r="B12549" s="165" t="s">
        <v>247</v>
      </c>
      <c r="C12549" s="166">
        <v>45922</v>
      </c>
      <c r="D12549">
        <v>3784.52</v>
      </c>
    </row>
    <row r="12550" spans="1:4" x14ac:dyDescent="0.35">
      <c r="A12550" s="165" t="s">
        <v>248</v>
      </c>
      <c r="B12550" s="165" t="s">
        <v>247</v>
      </c>
      <c r="C12550" s="166">
        <v>45952</v>
      </c>
      <c r="D12550">
        <v>2083.44</v>
      </c>
    </row>
    <row r="12551" spans="1:4" x14ac:dyDescent="0.35">
      <c r="A12551" s="165" t="s">
        <v>248</v>
      </c>
      <c r="B12551" s="165" t="s">
        <v>247</v>
      </c>
      <c r="C12551" s="166">
        <v>45983</v>
      </c>
      <c r="D12551">
        <v>141.5</v>
      </c>
    </row>
    <row r="12552" spans="1:4" x14ac:dyDescent="0.35">
      <c r="A12552" s="165" t="s">
        <v>248</v>
      </c>
      <c r="B12552" s="165" t="s">
        <v>247</v>
      </c>
      <c r="C12552" s="166">
        <v>46013</v>
      </c>
      <c r="D12552">
        <v>79</v>
      </c>
    </row>
    <row r="12553" spans="1:4" x14ac:dyDescent="0.35">
      <c r="A12553" s="165" t="s">
        <v>248</v>
      </c>
      <c r="B12553" s="165" t="s">
        <v>247</v>
      </c>
      <c r="C12553" s="166">
        <v>45680</v>
      </c>
      <c r="D12553">
        <v>4375</v>
      </c>
    </row>
    <row r="12554" spans="1:4" x14ac:dyDescent="0.35">
      <c r="A12554" s="165" t="s">
        <v>248</v>
      </c>
      <c r="B12554" s="165" t="s">
        <v>247</v>
      </c>
      <c r="C12554" s="166">
        <v>45711</v>
      </c>
      <c r="D12554">
        <v>1829</v>
      </c>
    </row>
    <row r="12555" spans="1:4" x14ac:dyDescent="0.35">
      <c r="A12555" s="165" t="s">
        <v>248</v>
      </c>
      <c r="B12555" s="165" t="s">
        <v>247</v>
      </c>
      <c r="C12555" s="166">
        <v>45739</v>
      </c>
      <c r="D12555">
        <v>1829</v>
      </c>
    </row>
    <row r="12556" spans="1:4" x14ac:dyDescent="0.35">
      <c r="A12556" s="165" t="s">
        <v>248</v>
      </c>
      <c r="B12556" s="165" t="s">
        <v>247</v>
      </c>
      <c r="C12556" s="166">
        <v>45770</v>
      </c>
      <c r="D12556">
        <v>1837.88</v>
      </c>
    </row>
    <row r="12557" spans="1:4" x14ac:dyDescent="0.35">
      <c r="A12557" s="165" t="s">
        <v>248</v>
      </c>
      <c r="B12557" s="165" t="s">
        <v>247</v>
      </c>
      <c r="C12557" s="166">
        <v>45800</v>
      </c>
      <c r="D12557">
        <v>2201.85</v>
      </c>
    </row>
    <row r="12558" spans="1:4" x14ac:dyDescent="0.35">
      <c r="A12558" s="165" t="s">
        <v>248</v>
      </c>
      <c r="B12558" s="165" t="s">
        <v>247</v>
      </c>
      <c r="C12558" s="166">
        <v>45831</v>
      </c>
      <c r="D12558">
        <v>180.64</v>
      </c>
    </row>
    <row r="12559" spans="1:4" x14ac:dyDescent="0.35">
      <c r="A12559" s="165" t="s">
        <v>248</v>
      </c>
      <c r="B12559" s="165" t="s">
        <v>247</v>
      </c>
      <c r="C12559" s="166">
        <v>45861</v>
      </c>
      <c r="D12559">
        <v>926.92</v>
      </c>
    </row>
    <row r="12560" spans="1:4" x14ac:dyDescent="0.35">
      <c r="A12560" s="165" t="s">
        <v>248</v>
      </c>
      <c r="B12560" s="165" t="s">
        <v>247</v>
      </c>
      <c r="C12560" s="166">
        <v>45892</v>
      </c>
      <c r="D12560">
        <v>2735.18</v>
      </c>
    </row>
    <row r="12561" spans="1:4" x14ac:dyDescent="0.35">
      <c r="A12561" s="165" t="s">
        <v>248</v>
      </c>
      <c r="B12561" s="165" t="s">
        <v>247</v>
      </c>
      <c r="C12561" s="166">
        <v>45923</v>
      </c>
      <c r="D12561">
        <v>171.88</v>
      </c>
    </row>
    <row r="12562" spans="1:4" x14ac:dyDescent="0.35">
      <c r="A12562" s="165" t="s">
        <v>248</v>
      </c>
      <c r="B12562" s="165" t="s">
        <v>247</v>
      </c>
      <c r="C12562" s="166">
        <v>45953</v>
      </c>
      <c r="D12562">
        <v>1061.99</v>
      </c>
    </row>
    <row r="12563" spans="1:4" x14ac:dyDescent="0.35">
      <c r="A12563" s="165" t="s">
        <v>248</v>
      </c>
      <c r="B12563" s="165" t="s">
        <v>247</v>
      </c>
      <c r="C12563" s="166">
        <v>45984</v>
      </c>
      <c r="D12563">
        <v>0</v>
      </c>
    </row>
    <row r="12564" spans="1:4" x14ac:dyDescent="0.35">
      <c r="A12564" s="165" t="s">
        <v>248</v>
      </c>
      <c r="B12564" s="165" t="s">
        <v>247</v>
      </c>
      <c r="C12564" s="166">
        <v>46014</v>
      </c>
      <c r="D12564">
        <v>2066.5500000000002</v>
      </c>
    </row>
    <row r="12565" spans="1:4" x14ac:dyDescent="0.35">
      <c r="A12565" s="165" t="s">
        <v>248</v>
      </c>
      <c r="B12565" s="165" t="s">
        <v>247</v>
      </c>
      <c r="C12565" s="166">
        <v>45681</v>
      </c>
      <c r="D12565">
        <v>1813.77</v>
      </c>
    </row>
    <row r="12566" spans="1:4" x14ac:dyDescent="0.35">
      <c r="A12566" s="165" t="s">
        <v>248</v>
      </c>
      <c r="B12566" s="165" t="s">
        <v>247</v>
      </c>
      <c r="C12566" s="166">
        <v>45712</v>
      </c>
      <c r="D12566">
        <v>129.56</v>
      </c>
    </row>
    <row r="12567" spans="1:4" x14ac:dyDescent="0.35">
      <c r="A12567" s="165" t="s">
        <v>248</v>
      </c>
      <c r="B12567" s="165" t="s">
        <v>247</v>
      </c>
      <c r="C12567" s="166">
        <v>45740</v>
      </c>
      <c r="D12567">
        <v>1943.32</v>
      </c>
    </row>
    <row r="12568" spans="1:4" x14ac:dyDescent="0.35">
      <c r="A12568" s="165" t="s">
        <v>248</v>
      </c>
      <c r="B12568" s="165" t="s">
        <v>247</v>
      </c>
      <c r="C12568" s="166">
        <v>45771</v>
      </c>
      <c r="D12568">
        <v>0</v>
      </c>
    </row>
    <row r="12569" spans="1:4" x14ac:dyDescent="0.35">
      <c r="A12569" s="165" t="s">
        <v>248</v>
      </c>
      <c r="B12569" s="165" t="s">
        <v>247</v>
      </c>
      <c r="C12569" s="166">
        <v>45801</v>
      </c>
      <c r="D12569">
        <v>3757.09</v>
      </c>
    </row>
    <row r="12570" spans="1:4" x14ac:dyDescent="0.35">
      <c r="A12570" s="165" t="s">
        <v>248</v>
      </c>
      <c r="B12570" s="165" t="s">
        <v>247</v>
      </c>
      <c r="C12570" s="166">
        <v>45832</v>
      </c>
      <c r="D12570">
        <v>0</v>
      </c>
    </row>
    <row r="12571" spans="1:4" x14ac:dyDescent="0.35">
      <c r="A12571" s="165" t="s">
        <v>248</v>
      </c>
      <c r="B12571" s="165" t="s">
        <v>247</v>
      </c>
      <c r="C12571" s="166">
        <v>45862</v>
      </c>
      <c r="D12571">
        <v>194.08</v>
      </c>
    </row>
    <row r="12572" spans="1:4" x14ac:dyDescent="0.35">
      <c r="A12572" s="165" t="s">
        <v>248</v>
      </c>
      <c r="B12572" s="165" t="s">
        <v>247</v>
      </c>
      <c r="C12572" s="166">
        <v>45893</v>
      </c>
      <c r="D12572">
        <v>62.5</v>
      </c>
    </row>
    <row r="12573" spans="1:4" x14ac:dyDescent="0.35">
      <c r="A12573" s="165" t="s">
        <v>248</v>
      </c>
      <c r="B12573" s="165" t="s">
        <v>247</v>
      </c>
      <c r="C12573" s="166">
        <v>45924</v>
      </c>
      <c r="D12573">
        <v>0</v>
      </c>
    </row>
    <row r="12574" spans="1:4" x14ac:dyDescent="0.35">
      <c r="A12574" s="165" t="s">
        <v>248</v>
      </c>
      <c r="B12574" s="165" t="s">
        <v>247</v>
      </c>
      <c r="C12574" s="166">
        <v>45954</v>
      </c>
      <c r="D12574">
        <v>3627.54</v>
      </c>
    </row>
    <row r="12575" spans="1:4" x14ac:dyDescent="0.35">
      <c r="A12575" s="165" t="s">
        <v>248</v>
      </c>
      <c r="B12575" s="165" t="s">
        <v>247</v>
      </c>
      <c r="C12575" s="166">
        <v>45985</v>
      </c>
      <c r="D12575">
        <v>1813.77</v>
      </c>
    </row>
    <row r="12576" spans="1:4" x14ac:dyDescent="0.35">
      <c r="A12576" s="165" t="s">
        <v>248</v>
      </c>
      <c r="B12576" s="165" t="s">
        <v>247</v>
      </c>
      <c r="C12576" s="166">
        <v>46015</v>
      </c>
      <c r="D12576">
        <v>1942.05</v>
      </c>
    </row>
    <row r="12577" spans="1:4" x14ac:dyDescent="0.35">
      <c r="A12577" s="165" t="s">
        <v>248</v>
      </c>
      <c r="B12577" s="165" t="s">
        <v>247</v>
      </c>
      <c r="C12577" s="166">
        <v>45682</v>
      </c>
      <c r="D12577">
        <v>64.19</v>
      </c>
    </row>
    <row r="12578" spans="1:4" x14ac:dyDescent="0.35">
      <c r="A12578" s="165" t="s">
        <v>248</v>
      </c>
      <c r="B12578" s="165" t="s">
        <v>247</v>
      </c>
      <c r="C12578" s="166">
        <v>45713</v>
      </c>
      <c r="D12578">
        <v>1797.3</v>
      </c>
    </row>
    <row r="12579" spans="1:4" x14ac:dyDescent="0.35">
      <c r="A12579" s="165" t="s">
        <v>248</v>
      </c>
      <c r="B12579" s="165" t="s">
        <v>247</v>
      </c>
      <c r="C12579" s="166">
        <v>45741</v>
      </c>
      <c r="D12579">
        <v>1989.86</v>
      </c>
    </row>
    <row r="12580" spans="1:4" x14ac:dyDescent="0.35">
      <c r="A12580" s="165" t="s">
        <v>248</v>
      </c>
      <c r="B12580" s="165" t="s">
        <v>247</v>
      </c>
      <c r="C12580" s="166">
        <v>45772</v>
      </c>
      <c r="D12580">
        <v>1861.49</v>
      </c>
    </row>
    <row r="12581" spans="1:4" x14ac:dyDescent="0.35">
      <c r="A12581" s="165" t="s">
        <v>248</v>
      </c>
      <c r="B12581" s="165" t="s">
        <v>247</v>
      </c>
      <c r="C12581" s="166">
        <v>45802</v>
      </c>
      <c r="D12581">
        <v>0</v>
      </c>
    </row>
    <row r="12582" spans="1:4" x14ac:dyDescent="0.35">
      <c r="A12582" s="165" t="s">
        <v>248</v>
      </c>
      <c r="B12582" s="165" t="s">
        <v>247</v>
      </c>
      <c r="C12582" s="166">
        <v>45833</v>
      </c>
      <c r="D12582">
        <v>0</v>
      </c>
    </row>
    <row r="12583" spans="1:4" x14ac:dyDescent="0.35">
      <c r="A12583" s="165" t="s">
        <v>248</v>
      </c>
      <c r="B12583" s="165" t="s">
        <v>247</v>
      </c>
      <c r="C12583" s="166">
        <v>45863</v>
      </c>
      <c r="D12583">
        <v>0</v>
      </c>
    </row>
    <row r="12584" spans="1:4" x14ac:dyDescent="0.35">
      <c r="A12584" s="165" t="s">
        <v>248</v>
      </c>
      <c r="B12584" s="165" t="s">
        <v>247</v>
      </c>
      <c r="C12584" s="166">
        <v>45894</v>
      </c>
      <c r="D12584">
        <v>0</v>
      </c>
    </row>
    <row r="12585" spans="1:4" x14ac:dyDescent="0.35">
      <c r="A12585" s="165" t="s">
        <v>248</v>
      </c>
      <c r="B12585" s="165" t="s">
        <v>247</v>
      </c>
      <c r="C12585" s="166">
        <v>45925</v>
      </c>
      <c r="D12585">
        <v>0</v>
      </c>
    </row>
    <row r="12586" spans="1:4" x14ac:dyDescent="0.35">
      <c r="A12586" s="165" t="s">
        <v>248</v>
      </c>
      <c r="B12586" s="165" t="s">
        <v>247</v>
      </c>
      <c r="C12586" s="166">
        <v>45955</v>
      </c>
      <c r="D12586">
        <v>0</v>
      </c>
    </row>
    <row r="12587" spans="1:4" x14ac:dyDescent="0.35">
      <c r="A12587" s="165" t="s">
        <v>248</v>
      </c>
      <c r="B12587" s="165" t="s">
        <v>247</v>
      </c>
      <c r="C12587" s="166">
        <v>45986</v>
      </c>
      <c r="D12587">
        <v>0</v>
      </c>
    </row>
    <row r="12588" spans="1:4" x14ac:dyDescent="0.35">
      <c r="A12588" s="165" t="s">
        <v>248</v>
      </c>
      <c r="B12588" s="165" t="s">
        <v>247</v>
      </c>
      <c r="C12588" s="166">
        <v>46016</v>
      </c>
      <c r="D12588">
        <v>0</v>
      </c>
    </row>
    <row r="12589" spans="1:4" x14ac:dyDescent="0.35">
      <c r="A12589" s="165" t="s">
        <v>248</v>
      </c>
      <c r="B12589" s="165" t="s">
        <v>247</v>
      </c>
      <c r="C12589" s="166">
        <v>45683</v>
      </c>
      <c r="D12589">
        <v>0</v>
      </c>
    </row>
    <row r="12590" spans="1:4" x14ac:dyDescent="0.35">
      <c r="A12590" s="165" t="s">
        <v>248</v>
      </c>
      <c r="B12590" s="165" t="s">
        <v>247</v>
      </c>
      <c r="C12590" s="166">
        <v>45714</v>
      </c>
      <c r="D12590">
        <v>0</v>
      </c>
    </row>
    <row r="12591" spans="1:4" x14ac:dyDescent="0.35">
      <c r="A12591" s="165" t="s">
        <v>248</v>
      </c>
      <c r="B12591" s="165" t="s">
        <v>247</v>
      </c>
      <c r="C12591" s="166">
        <v>45742</v>
      </c>
      <c r="D12591">
        <v>0</v>
      </c>
    </row>
    <row r="12592" spans="1:4" x14ac:dyDescent="0.35">
      <c r="A12592" s="165" t="s">
        <v>248</v>
      </c>
      <c r="B12592" s="165" t="s">
        <v>247</v>
      </c>
      <c r="C12592" s="166">
        <v>45773</v>
      </c>
      <c r="D12592">
        <v>0</v>
      </c>
    </row>
    <row r="12593" spans="1:4" x14ac:dyDescent="0.35">
      <c r="A12593" s="165" t="s">
        <v>248</v>
      </c>
      <c r="B12593" s="165" t="s">
        <v>247</v>
      </c>
      <c r="C12593" s="166">
        <v>45803</v>
      </c>
      <c r="D12593">
        <v>0</v>
      </c>
    </row>
    <row r="12594" spans="1:4" x14ac:dyDescent="0.35">
      <c r="A12594" s="165" t="s">
        <v>248</v>
      </c>
      <c r="B12594" s="165" t="s">
        <v>247</v>
      </c>
      <c r="C12594" s="166">
        <v>45834</v>
      </c>
      <c r="D12594">
        <v>0</v>
      </c>
    </row>
    <row r="12595" spans="1:4" x14ac:dyDescent="0.35">
      <c r="A12595" s="165" t="s">
        <v>248</v>
      </c>
      <c r="B12595" s="165" t="s">
        <v>247</v>
      </c>
      <c r="C12595" s="166">
        <v>45864</v>
      </c>
      <c r="D12595">
        <v>0</v>
      </c>
    </row>
    <row r="12596" spans="1:4" x14ac:dyDescent="0.35">
      <c r="A12596" s="165" t="s">
        <v>248</v>
      </c>
      <c r="B12596" s="165" t="s">
        <v>247</v>
      </c>
      <c r="C12596" s="166">
        <v>45895</v>
      </c>
      <c r="D12596">
        <v>0</v>
      </c>
    </row>
    <row r="12597" spans="1:4" x14ac:dyDescent="0.35">
      <c r="A12597" s="165" t="s">
        <v>248</v>
      </c>
      <c r="B12597" s="165" t="s">
        <v>247</v>
      </c>
      <c r="C12597" s="166">
        <v>45926</v>
      </c>
      <c r="D12597">
        <v>0</v>
      </c>
    </row>
    <row r="12598" spans="1:4" x14ac:dyDescent="0.35">
      <c r="A12598" s="165" t="s">
        <v>248</v>
      </c>
      <c r="B12598" s="165" t="s">
        <v>247</v>
      </c>
      <c r="C12598" s="166">
        <v>45956</v>
      </c>
      <c r="D12598">
        <v>0</v>
      </c>
    </row>
    <row r="12599" spans="1:4" x14ac:dyDescent="0.35">
      <c r="A12599" s="165" t="s">
        <v>248</v>
      </c>
      <c r="B12599" s="165" t="s">
        <v>247</v>
      </c>
      <c r="C12599" s="166">
        <v>45987</v>
      </c>
      <c r="D12599">
        <v>0</v>
      </c>
    </row>
    <row r="12600" spans="1:4" x14ac:dyDescent="0.35">
      <c r="A12600" s="165" t="s">
        <v>248</v>
      </c>
      <c r="B12600" s="165" t="s">
        <v>247</v>
      </c>
      <c r="C12600" s="166">
        <v>46017</v>
      </c>
      <c r="D12600">
        <v>0</v>
      </c>
    </row>
    <row r="12601" spans="1:4" x14ac:dyDescent="0.35">
      <c r="A12601" s="165" t="s">
        <v>248</v>
      </c>
      <c r="B12601" s="165" t="s">
        <v>247</v>
      </c>
      <c r="C12601" s="166">
        <v>45684</v>
      </c>
      <c r="D12601">
        <v>0</v>
      </c>
    </row>
    <row r="12602" spans="1:4" x14ac:dyDescent="0.35">
      <c r="A12602" s="165" t="s">
        <v>248</v>
      </c>
      <c r="B12602" s="165" t="s">
        <v>247</v>
      </c>
      <c r="C12602" s="166">
        <v>45715</v>
      </c>
      <c r="D12602">
        <v>0</v>
      </c>
    </row>
    <row r="12603" spans="1:4" x14ac:dyDescent="0.35">
      <c r="A12603" s="165" t="s">
        <v>248</v>
      </c>
      <c r="B12603" s="165" t="s">
        <v>247</v>
      </c>
      <c r="C12603" s="166">
        <v>45743</v>
      </c>
      <c r="D12603">
        <v>0</v>
      </c>
    </row>
    <row r="12604" spans="1:4" x14ac:dyDescent="0.35">
      <c r="A12604" s="165" t="s">
        <v>248</v>
      </c>
      <c r="B12604" s="165" t="s">
        <v>247</v>
      </c>
      <c r="C12604" s="166">
        <v>45774</v>
      </c>
      <c r="D12604">
        <v>0</v>
      </c>
    </row>
    <row r="12605" spans="1:4" x14ac:dyDescent="0.35">
      <c r="A12605" s="165" t="s">
        <v>248</v>
      </c>
      <c r="B12605" s="165" t="s">
        <v>247</v>
      </c>
      <c r="C12605" s="166">
        <v>45804</v>
      </c>
      <c r="D12605">
        <v>0</v>
      </c>
    </row>
    <row r="12606" spans="1:4" x14ac:dyDescent="0.35">
      <c r="A12606" s="165" t="s">
        <v>248</v>
      </c>
      <c r="B12606" s="165" t="s">
        <v>247</v>
      </c>
      <c r="C12606" s="166">
        <v>45835</v>
      </c>
      <c r="D12606">
        <v>0</v>
      </c>
    </row>
    <row r="12607" spans="1:4" x14ac:dyDescent="0.35">
      <c r="A12607" s="165" t="s">
        <v>248</v>
      </c>
      <c r="B12607" s="165" t="s">
        <v>247</v>
      </c>
      <c r="C12607" s="166">
        <v>45865</v>
      </c>
      <c r="D12607">
        <v>0</v>
      </c>
    </row>
    <row r="12608" spans="1:4" x14ac:dyDescent="0.35">
      <c r="A12608" s="165" t="s">
        <v>248</v>
      </c>
      <c r="B12608" s="165" t="s">
        <v>247</v>
      </c>
      <c r="C12608" s="166">
        <v>45896</v>
      </c>
      <c r="D12608">
        <v>0</v>
      </c>
    </row>
    <row r="12609" spans="1:4" x14ac:dyDescent="0.35">
      <c r="A12609" s="165" t="s">
        <v>248</v>
      </c>
      <c r="B12609" s="165" t="s">
        <v>247</v>
      </c>
      <c r="C12609" s="166">
        <v>45927</v>
      </c>
      <c r="D12609">
        <v>0</v>
      </c>
    </row>
    <row r="12610" spans="1:4" x14ac:dyDescent="0.35">
      <c r="A12610" s="165" t="s">
        <v>248</v>
      </c>
      <c r="B12610" s="165" t="s">
        <v>247</v>
      </c>
      <c r="C12610" s="166">
        <v>45957</v>
      </c>
      <c r="D12610">
        <v>0</v>
      </c>
    </row>
    <row r="12611" spans="1:4" x14ac:dyDescent="0.35">
      <c r="A12611" s="165" t="s">
        <v>248</v>
      </c>
      <c r="B12611" s="165" t="s">
        <v>247</v>
      </c>
      <c r="C12611" s="166">
        <v>45988</v>
      </c>
      <c r="D12611">
        <v>0</v>
      </c>
    </row>
    <row r="12612" spans="1:4" x14ac:dyDescent="0.35">
      <c r="A12612" s="165" t="s">
        <v>248</v>
      </c>
      <c r="B12612" s="165" t="s">
        <v>247</v>
      </c>
      <c r="C12612" s="166">
        <v>46018</v>
      </c>
      <c r="D12612">
        <v>0</v>
      </c>
    </row>
    <row r="12613" spans="1:4" x14ac:dyDescent="0.35">
      <c r="A12613" s="165" t="s">
        <v>249</v>
      </c>
      <c r="B12613" s="165" t="s">
        <v>250</v>
      </c>
      <c r="C12613" s="166">
        <v>45800</v>
      </c>
      <c r="D12613">
        <v>9.01</v>
      </c>
    </row>
    <row r="12614" spans="1:4" x14ac:dyDescent="0.35">
      <c r="A12614" s="165" t="s">
        <v>249</v>
      </c>
      <c r="B12614" s="165" t="s">
        <v>250</v>
      </c>
      <c r="C12614" s="166">
        <v>45831</v>
      </c>
      <c r="D12614">
        <v>0</v>
      </c>
    </row>
    <row r="12615" spans="1:4" x14ac:dyDescent="0.35">
      <c r="A12615" s="165" t="s">
        <v>249</v>
      </c>
      <c r="B12615" s="165" t="s">
        <v>250</v>
      </c>
      <c r="C12615" s="166">
        <v>45861</v>
      </c>
      <c r="D12615">
        <v>0</v>
      </c>
    </row>
    <row r="12616" spans="1:4" x14ac:dyDescent="0.35">
      <c r="A12616" s="165" t="s">
        <v>249</v>
      </c>
      <c r="B12616" s="165" t="s">
        <v>250</v>
      </c>
      <c r="C12616" s="166">
        <v>45892</v>
      </c>
      <c r="D12616">
        <v>0</v>
      </c>
    </row>
    <row r="12617" spans="1:4" x14ac:dyDescent="0.35">
      <c r="A12617" s="165" t="s">
        <v>249</v>
      </c>
      <c r="B12617" s="165" t="s">
        <v>250</v>
      </c>
      <c r="C12617" s="166">
        <v>45923</v>
      </c>
      <c r="D12617">
        <v>0</v>
      </c>
    </row>
    <row r="12618" spans="1:4" x14ac:dyDescent="0.35">
      <c r="A12618" s="165" t="s">
        <v>249</v>
      </c>
      <c r="B12618" s="165" t="s">
        <v>250</v>
      </c>
      <c r="C12618" s="166">
        <v>45953</v>
      </c>
      <c r="D12618">
        <v>0</v>
      </c>
    </row>
    <row r="12619" spans="1:4" x14ac:dyDescent="0.35">
      <c r="A12619" s="165" t="s">
        <v>249</v>
      </c>
      <c r="B12619" s="165" t="s">
        <v>250</v>
      </c>
      <c r="C12619" s="166">
        <v>45984</v>
      </c>
      <c r="D12619">
        <v>0</v>
      </c>
    </row>
    <row r="12620" spans="1:4" x14ac:dyDescent="0.35">
      <c r="A12620" s="165" t="s">
        <v>249</v>
      </c>
      <c r="B12620" s="165" t="s">
        <v>250</v>
      </c>
      <c r="C12620" s="166">
        <v>46014</v>
      </c>
      <c r="D12620">
        <v>0</v>
      </c>
    </row>
    <row r="12621" spans="1:4" x14ac:dyDescent="0.35">
      <c r="A12621" s="165" t="s">
        <v>249</v>
      </c>
      <c r="B12621" s="165" t="s">
        <v>250</v>
      </c>
      <c r="C12621" s="166">
        <v>45681</v>
      </c>
      <c r="D12621">
        <v>0</v>
      </c>
    </row>
    <row r="12622" spans="1:4" x14ac:dyDescent="0.35">
      <c r="A12622" s="165" t="s">
        <v>249</v>
      </c>
      <c r="B12622" s="165" t="s">
        <v>250</v>
      </c>
      <c r="C12622" s="166">
        <v>45712</v>
      </c>
      <c r="D12622">
        <v>0</v>
      </c>
    </row>
    <row r="12623" spans="1:4" x14ac:dyDescent="0.35">
      <c r="A12623" s="165" t="s">
        <v>249</v>
      </c>
      <c r="B12623" s="165" t="s">
        <v>250</v>
      </c>
      <c r="C12623" s="166">
        <v>45740</v>
      </c>
      <c r="D12623">
        <v>0</v>
      </c>
    </row>
    <row r="12624" spans="1:4" x14ac:dyDescent="0.35">
      <c r="A12624" s="165" t="s">
        <v>249</v>
      </c>
      <c r="B12624" s="165" t="s">
        <v>250</v>
      </c>
      <c r="C12624" s="166">
        <v>45771</v>
      </c>
      <c r="D12624">
        <v>0</v>
      </c>
    </row>
    <row r="12625" spans="1:4" x14ac:dyDescent="0.35">
      <c r="A12625" s="165" t="s">
        <v>249</v>
      </c>
      <c r="B12625" s="165" t="s">
        <v>250</v>
      </c>
      <c r="C12625" s="166">
        <v>45801</v>
      </c>
      <c r="D12625">
        <v>0</v>
      </c>
    </row>
    <row r="12626" spans="1:4" x14ac:dyDescent="0.35">
      <c r="A12626" s="165" t="s">
        <v>249</v>
      </c>
      <c r="B12626" s="165" t="s">
        <v>250</v>
      </c>
      <c r="C12626" s="166">
        <v>45832</v>
      </c>
      <c r="D12626">
        <v>0</v>
      </c>
    </row>
    <row r="12627" spans="1:4" x14ac:dyDescent="0.35">
      <c r="A12627" s="165" t="s">
        <v>249</v>
      </c>
      <c r="B12627" s="165" t="s">
        <v>250</v>
      </c>
      <c r="C12627" s="166">
        <v>45862</v>
      </c>
      <c r="D12627">
        <v>0</v>
      </c>
    </row>
    <row r="12628" spans="1:4" x14ac:dyDescent="0.35">
      <c r="A12628" s="165" t="s">
        <v>249</v>
      </c>
      <c r="B12628" s="165" t="s">
        <v>250</v>
      </c>
      <c r="C12628" s="166">
        <v>45893</v>
      </c>
      <c r="D12628">
        <v>0</v>
      </c>
    </row>
    <row r="12629" spans="1:4" x14ac:dyDescent="0.35">
      <c r="A12629" s="165" t="s">
        <v>249</v>
      </c>
      <c r="B12629" s="165" t="s">
        <v>250</v>
      </c>
      <c r="C12629" s="166">
        <v>45924</v>
      </c>
      <c r="D12629">
        <v>0</v>
      </c>
    </row>
    <row r="12630" spans="1:4" x14ac:dyDescent="0.35">
      <c r="A12630" s="165" t="s">
        <v>249</v>
      </c>
      <c r="B12630" s="165" t="s">
        <v>250</v>
      </c>
      <c r="C12630" s="166">
        <v>45954</v>
      </c>
      <c r="D12630">
        <v>135</v>
      </c>
    </row>
    <row r="12631" spans="1:4" x14ac:dyDescent="0.35">
      <c r="A12631" s="165" t="s">
        <v>249</v>
      </c>
      <c r="B12631" s="165" t="s">
        <v>250</v>
      </c>
      <c r="C12631" s="166">
        <v>45985</v>
      </c>
      <c r="D12631">
        <v>0</v>
      </c>
    </row>
    <row r="12632" spans="1:4" x14ac:dyDescent="0.35">
      <c r="A12632" s="165" t="s">
        <v>249</v>
      </c>
      <c r="B12632" s="165" t="s">
        <v>250</v>
      </c>
      <c r="C12632" s="166">
        <v>46015</v>
      </c>
      <c r="D12632">
        <v>0</v>
      </c>
    </row>
    <row r="12633" spans="1:4" x14ac:dyDescent="0.35">
      <c r="A12633" s="165" t="s">
        <v>249</v>
      </c>
      <c r="B12633" s="165" t="s">
        <v>250</v>
      </c>
      <c r="C12633" s="166">
        <v>45682</v>
      </c>
      <c r="D12633">
        <v>2222.81</v>
      </c>
    </row>
    <row r="12634" spans="1:4" x14ac:dyDescent="0.35">
      <c r="A12634" s="165" t="s">
        <v>249</v>
      </c>
      <c r="B12634" s="165" t="s">
        <v>250</v>
      </c>
      <c r="C12634" s="166">
        <v>45713</v>
      </c>
      <c r="D12634">
        <v>0</v>
      </c>
    </row>
    <row r="12635" spans="1:4" x14ac:dyDescent="0.35">
      <c r="A12635" s="165" t="s">
        <v>249</v>
      </c>
      <c r="B12635" s="165" t="s">
        <v>250</v>
      </c>
      <c r="C12635" s="166">
        <v>45741</v>
      </c>
      <c r="D12635">
        <v>0</v>
      </c>
    </row>
    <row r="12636" spans="1:4" x14ac:dyDescent="0.35">
      <c r="A12636" s="165" t="s">
        <v>249</v>
      </c>
      <c r="B12636" s="165" t="s">
        <v>250</v>
      </c>
      <c r="C12636" s="166">
        <v>45772</v>
      </c>
      <c r="D12636">
        <v>0</v>
      </c>
    </row>
    <row r="12637" spans="1:4" x14ac:dyDescent="0.35">
      <c r="A12637" s="165" t="s">
        <v>249</v>
      </c>
      <c r="B12637" s="165" t="s">
        <v>250</v>
      </c>
      <c r="C12637" s="166">
        <v>45802</v>
      </c>
      <c r="D12637">
        <v>0</v>
      </c>
    </row>
    <row r="12638" spans="1:4" x14ac:dyDescent="0.35">
      <c r="A12638" s="165" t="s">
        <v>249</v>
      </c>
      <c r="B12638" s="165" t="s">
        <v>250</v>
      </c>
      <c r="C12638" s="166">
        <v>45833</v>
      </c>
      <c r="D12638">
        <v>0</v>
      </c>
    </row>
    <row r="12639" spans="1:4" x14ac:dyDescent="0.35">
      <c r="A12639" s="165" t="s">
        <v>249</v>
      </c>
      <c r="B12639" s="165" t="s">
        <v>250</v>
      </c>
      <c r="C12639" s="166">
        <v>45863</v>
      </c>
      <c r="D12639">
        <v>0</v>
      </c>
    </row>
    <row r="12640" spans="1:4" x14ac:dyDescent="0.35">
      <c r="A12640" s="165" t="s">
        <v>249</v>
      </c>
      <c r="B12640" s="165" t="s">
        <v>250</v>
      </c>
      <c r="C12640" s="166">
        <v>45894</v>
      </c>
      <c r="D12640">
        <v>0</v>
      </c>
    </row>
    <row r="12641" spans="1:4" x14ac:dyDescent="0.35">
      <c r="A12641" s="165" t="s">
        <v>249</v>
      </c>
      <c r="B12641" s="165" t="s">
        <v>250</v>
      </c>
      <c r="C12641" s="166">
        <v>45925</v>
      </c>
      <c r="D12641">
        <v>0</v>
      </c>
    </row>
    <row r="12642" spans="1:4" x14ac:dyDescent="0.35">
      <c r="A12642" s="165" t="s">
        <v>249</v>
      </c>
      <c r="B12642" s="165" t="s">
        <v>250</v>
      </c>
      <c r="C12642" s="166">
        <v>45955</v>
      </c>
      <c r="D12642">
        <v>0</v>
      </c>
    </row>
    <row r="12643" spans="1:4" x14ac:dyDescent="0.35">
      <c r="A12643" s="165" t="s">
        <v>249</v>
      </c>
      <c r="B12643" s="165" t="s">
        <v>250</v>
      </c>
      <c r="C12643" s="166">
        <v>45986</v>
      </c>
      <c r="D12643">
        <v>0</v>
      </c>
    </row>
    <row r="12644" spans="1:4" x14ac:dyDescent="0.35">
      <c r="A12644" s="165" t="s">
        <v>249</v>
      </c>
      <c r="B12644" s="165" t="s">
        <v>250</v>
      </c>
      <c r="C12644" s="166">
        <v>46016</v>
      </c>
      <c r="D12644">
        <v>0</v>
      </c>
    </row>
    <row r="12645" spans="1:4" x14ac:dyDescent="0.35">
      <c r="A12645" s="165" t="s">
        <v>249</v>
      </c>
      <c r="B12645" s="165" t="s">
        <v>250</v>
      </c>
      <c r="C12645" s="166">
        <v>45683</v>
      </c>
      <c r="D12645">
        <v>0</v>
      </c>
    </row>
    <row r="12646" spans="1:4" x14ac:dyDescent="0.35">
      <c r="A12646" s="165" t="s">
        <v>249</v>
      </c>
      <c r="B12646" s="165" t="s">
        <v>250</v>
      </c>
      <c r="C12646" s="166">
        <v>45714</v>
      </c>
      <c r="D12646">
        <v>0</v>
      </c>
    </row>
    <row r="12647" spans="1:4" x14ac:dyDescent="0.35">
      <c r="A12647" s="165" t="s">
        <v>249</v>
      </c>
      <c r="B12647" s="165" t="s">
        <v>250</v>
      </c>
      <c r="C12647" s="166">
        <v>45742</v>
      </c>
      <c r="D12647">
        <v>0</v>
      </c>
    </row>
    <row r="12648" spans="1:4" x14ac:dyDescent="0.35">
      <c r="A12648" s="165" t="s">
        <v>249</v>
      </c>
      <c r="B12648" s="165" t="s">
        <v>250</v>
      </c>
      <c r="C12648" s="166">
        <v>45773</v>
      </c>
      <c r="D12648">
        <v>0</v>
      </c>
    </row>
    <row r="12649" spans="1:4" x14ac:dyDescent="0.35">
      <c r="A12649" s="165" t="s">
        <v>249</v>
      </c>
      <c r="B12649" s="165" t="s">
        <v>250</v>
      </c>
      <c r="C12649" s="166">
        <v>45803</v>
      </c>
      <c r="D12649">
        <v>0</v>
      </c>
    </row>
    <row r="12650" spans="1:4" x14ac:dyDescent="0.35">
      <c r="A12650" s="165" t="s">
        <v>249</v>
      </c>
      <c r="B12650" s="165" t="s">
        <v>250</v>
      </c>
      <c r="C12650" s="166">
        <v>45834</v>
      </c>
      <c r="D12650">
        <v>0</v>
      </c>
    </row>
    <row r="12651" spans="1:4" x14ac:dyDescent="0.35">
      <c r="A12651" s="165" t="s">
        <v>249</v>
      </c>
      <c r="B12651" s="165" t="s">
        <v>250</v>
      </c>
      <c r="C12651" s="166">
        <v>45864</v>
      </c>
      <c r="D12651">
        <v>0</v>
      </c>
    </row>
    <row r="12652" spans="1:4" x14ac:dyDescent="0.35">
      <c r="A12652" s="165" t="s">
        <v>249</v>
      </c>
      <c r="B12652" s="165" t="s">
        <v>250</v>
      </c>
      <c r="C12652" s="166">
        <v>45895</v>
      </c>
      <c r="D12652">
        <v>0</v>
      </c>
    </row>
    <row r="12653" spans="1:4" x14ac:dyDescent="0.35">
      <c r="A12653" s="165" t="s">
        <v>249</v>
      </c>
      <c r="B12653" s="165" t="s">
        <v>250</v>
      </c>
      <c r="C12653" s="166">
        <v>45926</v>
      </c>
      <c r="D12653">
        <v>0</v>
      </c>
    </row>
    <row r="12654" spans="1:4" x14ac:dyDescent="0.35">
      <c r="A12654" s="165" t="s">
        <v>249</v>
      </c>
      <c r="B12654" s="165" t="s">
        <v>250</v>
      </c>
      <c r="C12654" s="166">
        <v>45956</v>
      </c>
      <c r="D12654">
        <v>0</v>
      </c>
    </row>
    <row r="12655" spans="1:4" x14ac:dyDescent="0.35">
      <c r="A12655" s="165" t="s">
        <v>249</v>
      </c>
      <c r="B12655" s="165" t="s">
        <v>250</v>
      </c>
      <c r="C12655" s="166">
        <v>45987</v>
      </c>
      <c r="D12655">
        <v>0</v>
      </c>
    </row>
    <row r="12656" spans="1:4" x14ac:dyDescent="0.35">
      <c r="A12656" s="165" t="s">
        <v>249</v>
      </c>
      <c r="B12656" s="165" t="s">
        <v>250</v>
      </c>
      <c r="C12656" s="166">
        <v>46017</v>
      </c>
      <c r="D12656">
        <v>0</v>
      </c>
    </row>
    <row r="12657" spans="1:4" x14ac:dyDescent="0.35">
      <c r="A12657" s="165" t="s">
        <v>249</v>
      </c>
      <c r="B12657" s="165" t="s">
        <v>250</v>
      </c>
      <c r="C12657" s="166">
        <v>45684</v>
      </c>
      <c r="D12657">
        <v>0</v>
      </c>
    </row>
    <row r="12658" spans="1:4" x14ac:dyDescent="0.35">
      <c r="A12658" s="165" t="s">
        <v>249</v>
      </c>
      <c r="B12658" s="165" t="s">
        <v>250</v>
      </c>
      <c r="C12658" s="166">
        <v>45715</v>
      </c>
      <c r="D12658">
        <v>0</v>
      </c>
    </row>
    <row r="12659" spans="1:4" x14ac:dyDescent="0.35">
      <c r="A12659" s="165" t="s">
        <v>249</v>
      </c>
      <c r="B12659" s="165" t="s">
        <v>250</v>
      </c>
      <c r="C12659" s="166">
        <v>45743</v>
      </c>
      <c r="D12659">
        <v>0</v>
      </c>
    </row>
    <row r="12660" spans="1:4" x14ac:dyDescent="0.35">
      <c r="A12660" s="165" t="s">
        <v>249</v>
      </c>
      <c r="B12660" s="165" t="s">
        <v>250</v>
      </c>
      <c r="C12660" s="166">
        <v>45774</v>
      </c>
      <c r="D12660">
        <v>0</v>
      </c>
    </row>
    <row r="12661" spans="1:4" x14ac:dyDescent="0.35">
      <c r="A12661" s="165" t="s">
        <v>249</v>
      </c>
      <c r="B12661" s="165" t="s">
        <v>250</v>
      </c>
      <c r="C12661" s="166">
        <v>45804</v>
      </c>
      <c r="D12661">
        <v>0</v>
      </c>
    </row>
    <row r="12662" spans="1:4" x14ac:dyDescent="0.35">
      <c r="A12662" s="165" t="s">
        <v>249</v>
      </c>
      <c r="B12662" s="165" t="s">
        <v>250</v>
      </c>
      <c r="C12662" s="166">
        <v>45835</v>
      </c>
      <c r="D12662">
        <v>0</v>
      </c>
    </row>
    <row r="12663" spans="1:4" x14ac:dyDescent="0.35">
      <c r="A12663" s="165" t="s">
        <v>249</v>
      </c>
      <c r="B12663" s="165" t="s">
        <v>250</v>
      </c>
      <c r="C12663" s="166">
        <v>45865</v>
      </c>
      <c r="D12663">
        <v>0</v>
      </c>
    </row>
    <row r="12664" spans="1:4" x14ac:dyDescent="0.35">
      <c r="A12664" s="165" t="s">
        <v>249</v>
      </c>
      <c r="B12664" s="165" t="s">
        <v>250</v>
      </c>
      <c r="C12664" s="166">
        <v>45896</v>
      </c>
      <c r="D12664">
        <v>0</v>
      </c>
    </row>
    <row r="12665" spans="1:4" x14ac:dyDescent="0.35">
      <c r="A12665" s="165" t="s">
        <v>249</v>
      </c>
      <c r="B12665" s="165" t="s">
        <v>250</v>
      </c>
      <c r="C12665" s="166">
        <v>45927</v>
      </c>
      <c r="D12665">
        <v>0</v>
      </c>
    </row>
    <row r="12666" spans="1:4" x14ac:dyDescent="0.35">
      <c r="A12666" s="165" t="s">
        <v>249</v>
      </c>
      <c r="B12666" s="165" t="s">
        <v>250</v>
      </c>
      <c r="C12666" s="166">
        <v>45957</v>
      </c>
      <c r="D12666">
        <v>0</v>
      </c>
    </row>
    <row r="12667" spans="1:4" x14ac:dyDescent="0.35">
      <c r="A12667" s="165" t="s">
        <v>249</v>
      </c>
      <c r="B12667" s="165" t="s">
        <v>250</v>
      </c>
      <c r="C12667" s="166">
        <v>45988</v>
      </c>
      <c r="D12667">
        <v>0</v>
      </c>
    </row>
    <row r="12668" spans="1:4" x14ac:dyDescent="0.35">
      <c r="A12668" s="165" t="s">
        <v>249</v>
      </c>
      <c r="B12668" s="165" t="s">
        <v>250</v>
      </c>
      <c r="C12668" s="166">
        <v>46018</v>
      </c>
      <c r="D12668">
        <v>0</v>
      </c>
    </row>
    <row r="12669" spans="1:4" x14ac:dyDescent="0.35">
      <c r="A12669" s="165" t="s">
        <v>251</v>
      </c>
      <c r="B12669" s="165" t="s">
        <v>252</v>
      </c>
      <c r="C12669" s="166">
        <v>45676</v>
      </c>
      <c r="D12669">
        <v>0</v>
      </c>
    </row>
    <row r="12670" spans="1:4" x14ac:dyDescent="0.35">
      <c r="A12670" s="165" t="s">
        <v>251</v>
      </c>
      <c r="B12670" s="165" t="s">
        <v>252</v>
      </c>
      <c r="C12670" s="166">
        <v>45707</v>
      </c>
      <c r="D12670">
        <v>118.15</v>
      </c>
    </row>
    <row r="12671" spans="1:4" x14ac:dyDescent="0.35">
      <c r="A12671" s="165" t="s">
        <v>251</v>
      </c>
      <c r="B12671" s="165" t="s">
        <v>252</v>
      </c>
      <c r="C12671" s="166">
        <v>45735</v>
      </c>
      <c r="D12671">
        <v>143.59</v>
      </c>
    </row>
    <row r="12672" spans="1:4" x14ac:dyDescent="0.35">
      <c r="A12672" s="165" t="s">
        <v>251</v>
      </c>
      <c r="B12672" s="165" t="s">
        <v>252</v>
      </c>
      <c r="C12672" s="166">
        <v>45766</v>
      </c>
      <c r="D12672">
        <v>680.75</v>
      </c>
    </row>
    <row r="12673" spans="1:4" x14ac:dyDescent="0.35">
      <c r="A12673" s="165" t="s">
        <v>251</v>
      </c>
      <c r="B12673" s="165" t="s">
        <v>252</v>
      </c>
      <c r="C12673" s="166">
        <v>45796</v>
      </c>
      <c r="D12673">
        <v>201.89</v>
      </c>
    </row>
    <row r="12674" spans="1:4" x14ac:dyDescent="0.35">
      <c r="A12674" s="165" t="s">
        <v>251</v>
      </c>
      <c r="B12674" s="165" t="s">
        <v>252</v>
      </c>
      <c r="C12674" s="166">
        <v>45827</v>
      </c>
      <c r="D12674">
        <v>0</v>
      </c>
    </row>
    <row r="12675" spans="1:4" x14ac:dyDescent="0.35">
      <c r="A12675" s="165" t="s">
        <v>251</v>
      </c>
      <c r="B12675" s="165" t="s">
        <v>252</v>
      </c>
      <c r="C12675" s="166">
        <v>45857</v>
      </c>
      <c r="D12675">
        <v>-60.65</v>
      </c>
    </row>
    <row r="12676" spans="1:4" x14ac:dyDescent="0.35">
      <c r="A12676" s="165" t="s">
        <v>251</v>
      </c>
      <c r="B12676" s="165" t="s">
        <v>252</v>
      </c>
      <c r="C12676" s="166">
        <v>45888</v>
      </c>
      <c r="D12676">
        <v>0</v>
      </c>
    </row>
    <row r="12677" spans="1:4" x14ac:dyDescent="0.35">
      <c r="A12677" s="165" t="s">
        <v>251</v>
      </c>
      <c r="B12677" s="165" t="s">
        <v>252</v>
      </c>
      <c r="C12677" s="166">
        <v>45919</v>
      </c>
      <c r="D12677">
        <v>0</v>
      </c>
    </row>
    <row r="12678" spans="1:4" x14ac:dyDescent="0.35">
      <c r="A12678" s="165" t="s">
        <v>251</v>
      </c>
      <c r="B12678" s="165" t="s">
        <v>252</v>
      </c>
      <c r="C12678" s="166">
        <v>45949</v>
      </c>
      <c r="D12678">
        <v>1974.79</v>
      </c>
    </row>
    <row r="12679" spans="1:4" x14ac:dyDescent="0.35">
      <c r="A12679" s="165" t="s">
        <v>251</v>
      </c>
      <c r="B12679" s="165" t="s">
        <v>252</v>
      </c>
      <c r="C12679" s="166">
        <v>45980</v>
      </c>
      <c r="D12679">
        <v>641.53</v>
      </c>
    </row>
    <row r="12680" spans="1:4" x14ac:dyDescent="0.35">
      <c r="A12680" s="165" t="s">
        <v>251</v>
      </c>
      <c r="B12680" s="165" t="s">
        <v>252</v>
      </c>
      <c r="C12680" s="166">
        <v>46010</v>
      </c>
      <c r="D12680">
        <v>0</v>
      </c>
    </row>
    <row r="12681" spans="1:4" x14ac:dyDescent="0.35">
      <c r="A12681" s="165" t="s">
        <v>251</v>
      </c>
      <c r="B12681" s="165" t="s">
        <v>252</v>
      </c>
      <c r="C12681" s="166">
        <v>45677</v>
      </c>
      <c r="D12681">
        <v>250</v>
      </c>
    </row>
    <row r="12682" spans="1:4" x14ac:dyDescent="0.35">
      <c r="A12682" s="165" t="s">
        <v>251</v>
      </c>
      <c r="B12682" s="165" t="s">
        <v>252</v>
      </c>
      <c r="C12682" s="166">
        <v>45708</v>
      </c>
      <c r="D12682">
        <v>103.07999999999998</v>
      </c>
    </row>
    <row r="12683" spans="1:4" x14ac:dyDescent="0.35">
      <c r="A12683" s="165" t="s">
        <v>251</v>
      </c>
      <c r="B12683" s="165" t="s">
        <v>252</v>
      </c>
      <c r="C12683" s="166">
        <v>45736</v>
      </c>
      <c r="D12683">
        <v>446.75000000000006</v>
      </c>
    </row>
    <row r="12684" spans="1:4" x14ac:dyDescent="0.35">
      <c r="A12684" s="165" t="s">
        <v>251</v>
      </c>
      <c r="B12684" s="165" t="s">
        <v>252</v>
      </c>
      <c r="C12684" s="166">
        <v>45767</v>
      </c>
      <c r="D12684">
        <v>0</v>
      </c>
    </row>
    <row r="12685" spans="1:4" x14ac:dyDescent="0.35">
      <c r="A12685" s="165" t="s">
        <v>251</v>
      </c>
      <c r="B12685" s="165" t="s">
        <v>252</v>
      </c>
      <c r="C12685" s="166">
        <v>45797</v>
      </c>
      <c r="D12685">
        <v>4057.09</v>
      </c>
    </row>
    <row r="12686" spans="1:4" x14ac:dyDescent="0.35">
      <c r="A12686" s="165" t="s">
        <v>251</v>
      </c>
      <c r="B12686" s="165" t="s">
        <v>252</v>
      </c>
      <c r="C12686" s="166">
        <v>45828</v>
      </c>
      <c r="D12686">
        <v>198.39000000000033</v>
      </c>
    </row>
    <row r="12687" spans="1:4" x14ac:dyDescent="0.35">
      <c r="A12687" s="165" t="s">
        <v>251</v>
      </c>
      <c r="B12687" s="165" t="s">
        <v>252</v>
      </c>
      <c r="C12687" s="166">
        <v>45858</v>
      </c>
      <c r="D12687">
        <v>0</v>
      </c>
    </row>
    <row r="12688" spans="1:4" x14ac:dyDescent="0.35">
      <c r="A12688" s="165" t="s">
        <v>251</v>
      </c>
      <c r="B12688" s="165" t="s">
        <v>252</v>
      </c>
      <c r="C12688" s="166">
        <v>45889</v>
      </c>
      <c r="D12688">
        <v>1275.6099999999997</v>
      </c>
    </row>
    <row r="12689" spans="1:4" x14ac:dyDescent="0.35">
      <c r="A12689" s="165" t="s">
        <v>251</v>
      </c>
      <c r="B12689" s="165" t="s">
        <v>252</v>
      </c>
      <c r="C12689" s="166">
        <v>45920</v>
      </c>
      <c r="D12689">
        <v>0</v>
      </c>
    </row>
    <row r="12690" spans="1:4" x14ac:dyDescent="0.35">
      <c r="A12690" s="165" t="s">
        <v>251</v>
      </c>
      <c r="B12690" s="165" t="s">
        <v>252</v>
      </c>
      <c r="C12690" s="166">
        <v>45950</v>
      </c>
      <c r="D12690">
        <v>0</v>
      </c>
    </row>
    <row r="12691" spans="1:4" x14ac:dyDescent="0.35">
      <c r="A12691" s="165" t="s">
        <v>251</v>
      </c>
      <c r="B12691" s="165" t="s">
        <v>252</v>
      </c>
      <c r="C12691" s="166">
        <v>45981</v>
      </c>
      <c r="D12691">
        <v>0</v>
      </c>
    </row>
    <row r="12692" spans="1:4" x14ac:dyDescent="0.35">
      <c r="A12692" s="165" t="s">
        <v>251</v>
      </c>
      <c r="B12692" s="165" t="s">
        <v>252</v>
      </c>
      <c r="C12692" s="166">
        <v>46011</v>
      </c>
      <c r="D12692">
        <v>0</v>
      </c>
    </row>
    <row r="12693" spans="1:4" x14ac:dyDescent="0.35">
      <c r="A12693" s="165" t="s">
        <v>251</v>
      </c>
      <c r="B12693" s="165" t="s">
        <v>252</v>
      </c>
      <c r="C12693" s="166">
        <v>45678</v>
      </c>
      <c r="D12693">
        <v>659.23</v>
      </c>
    </row>
    <row r="12694" spans="1:4" x14ac:dyDescent="0.35">
      <c r="A12694" s="165" t="s">
        <v>251</v>
      </c>
      <c r="B12694" s="165" t="s">
        <v>252</v>
      </c>
      <c r="C12694" s="166">
        <v>45709</v>
      </c>
      <c r="D12694">
        <v>1275.51</v>
      </c>
    </row>
    <row r="12695" spans="1:4" x14ac:dyDescent="0.35">
      <c r="A12695" s="165" t="s">
        <v>251</v>
      </c>
      <c r="B12695" s="165" t="s">
        <v>252</v>
      </c>
      <c r="C12695" s="166">
        <v>45737</v>
      </c>
      <c r="D12695">
        <v>1356.17</v>
      </c>
    </row>
    <row r="12696" spans="1:4" x14ac:dyDescent="0.35">
      <c r="A12696" s="165" t="s">
        <v>251</v>
      </c>
      <c r="B12696" s="165" t="s">
        <v>252</v>
      </c>
      <c r="C12696" s="166">
        <v>45768</v>
      </c>
      <c r="D12696">
        <v>1347.12</v>
      </c>
    </row>
    <row r="12697" spans="1:4" x14ac:dyDescent="0.35">
      <c r="A12697" s="165" t="s">
        <v>251</v>
      </c>
      <c r="B12697" s="165" t="s">
        <v>252</v>
      </c>
      <c r="C12697" s="166">
        <v>45798</v>
      </c>
      <c r="D12697">
        <v>662.41</v>
      </c>
    </row>
    <row r="12698" spans="1:4" x14ac:dyDescent="0.35">
      <c r="A12698" s="165" t="s">
        <v>251</v>
      </c>
      <c r="B12698" s="165" t="s">
        <v>252</v>
      </c>
      <c r="C12698" s="166">
        <v>45829</v>
      </c>
      <c r="D12698">
        <v>746.18</v>
      </c>
    </row>
    <row r="12699" spans="1:4" x14ac:dyDescent="0.35">
      <c r="A12699" s="165" t="s">
        <v>251</v>
      </c>
      <c r="B12699" s="165" t="s">
        <v>252</v>
      </c>
      <c r="C12699" s="166">
        <v>45859</v>
      </c>
      <c r="D12699">
        <v>662.36</v>
      </c>
    </row>
    <row r="12700" spans="1:4" x14ac:dyDescent="0.35">
      <c r="A12700" s="165" t="s">
        <v>251</v>
      </c>
      <c r="B12700" s="165" t="s">
        <v>252</v>
      </c>
      <c r="C12700" s="166">
        <v>45890</v>
      </c>
      <c r="D12700">
        <v>1542.8</v>
      </c>
    </row>
    <row r="12701" spans="1:4" x14ac:dyDescent="0.35">
      <c r="A12701" s="165" t="s">
        <v>251</v>
      </c>
      <c r="B12701" s="165" t="s">
        <v>252</v>
      </c>
      <c r="C12701" s="166">
        <v>45921</v>
      </c>
      <c r="D12701">
        <v>824.83</v>
      </c>
    </row>
    <row r="12702" spans="1:4" x14ac:dyDescent="0.35">
      <c r="A12702" s="165" t="s">
        <v>251</v>
      </c>
      <c r="B12702" s="165" t="s">
        <v>252</v>
      </c>
      <c r="C12702" s="166">
        <v>45951</v>
      </c>
      <c r="D12702">
        <v>3676.75</v>
      </c>
    </row>
    <row r="12703" spans="1:4" x14ac:dyDescent="0.35">
      <c r="A12703" s="165" t="s">
        <v>251</v>
      </c>
      <c r="B12703" s="165" t="s">
        <v>252</v>
      </c>
      <c r="C12703" s="166">
        <v>45991</v>
      </c>
      <c r="D12703">
        <v>3567.23</v>
      </c>
    </row>
    <row r="12704" spans="1:4" x14ac:dyDescent="0.35">
      <c r="A12704" s="165" t="s">
        <v>251</v>
      </c>
      <c r="B12704" s="165" t="s">
        <v>252</v>
      </c>
      <c r="C12704" s="166">
        <v>46022</v>
      </c>
      <c r="D12704">
        <v>3567.23</v>
      </c>
    </row>
    <row r="12705" spans="1:4" x14ac:dyDescent="0.35">
      <c r="A12705" s="165" t="s">
        <v>251</v>
      </c>
      <c r="B12705" s="165" t="s">
        <v>252</v>
      </c>
      <c r="C12705" s="166">
        <v>45679</v>
      </c>
      <c r="D12705">
        <v>650.23</v>
      </c>
    </row>
    <row r="12706" spans="1:4" x14ac:dyDescent="0.35">
      <c r="A12706" s="165" t="s">
        <v>251</v>
      </c>
      <c r="B12706" s="165" t="s">
        <v>252</v>
      </c>
      <c r="C12706" s="166">
        <v>45710</v>
      </c>
      <c r="D12706">
        <v>773.98</v>
      </c>
    </row>
    <row r="12707" spans="1:4" x14ac:dyDescent="0.35">
      <c r="A12707" s="165" t="s">
        <v>251</v>
      </c>
      <c r="B12707" s="165" t="s">
        <v>252</v>
      </c>
      <c r="C12707" s="166">
        <v>45738</v>
      </c>
      <c r="D12707">
        <v>902.29</v>
      </c>
    </row>
    <row r="12708" spans="1:4" x14ac:dyDescent="0.35">
      <c r="A12708" s="165" t="s">
        <v>251</v>
      </c>
      <c r="B12708" s="165" t="s">
        <v>252</v>
      </c>
      <c r="C12708" s="166">
        <v>45769</v>
      </c>
      <c r="D12708">
        <v>847.88</v>
      </c>
    </row>
    <row r="12709" spans="1:4" x14ac:dyDescent="0.35">
      <c r="A12709" s="165" t="s">
        <v>251</v>
      </c>
      <c r="B12709" s="165" t="s">
        <v>252</v>
      </c>
      <c r="C12709" s="166">
        <v>45799</v>
      </c>
      <c r="D12709">
        <v>679.79</v>
      </c>
    </row>
    <row r="12710" spans="1:4" x14ac:dyDescent="0.35">
      <c r="A12710" s="165" t="s">
        <v>251</v>
      </c>
      <c r="B12710" s="165" t="s">
        <v>252</v>
      </c>
      <c r="C12710" s="166">
        <v>45830</v>
      </c>
      <c r="D12710">
        <v>680.01</v>
      </c>
    </row>
    <row r="12711" spans="1:4" x14ac:dyDescent="0.35">
      <c r="A12711" s="165" t="s">
        <v>251</v>
      </c>
      <c r="B12711" s="165" t="s">
        <v>252</v>
      </c>
      <c r="C12711" s="166">
        <v>45860</v>
      </c>
      <c r="D12711">
        <v>3941.68</v>
      </c>
    </row>
    <row r="12712" spans="1:4" x14ac:dyDescent="0.35">
      <c r="A12712" s="165" t="s">
        <v>251</v>
      </c>
      <c r="B12712" s="165" t="s">
        <v>252</v>
      </c>
      <c r="C12712" s="166">
        <v>45891</v>
      </c>
      <c r="D12712">
        <v>4780.68</v>
      </c>
    </row>
    <row r="12713" spans="1:4" x14ac:dyDescent="0.35">
      <c r="A12713" s="165" t="s">
        <v>251</v>
      </c>
      <c r="B12713" s="165" t="s">
        <v>252</v>
      </c>
      <c r="C12713" s="166">
        <v>45922</v>
      </c>
      <c r="D12713">
        <v>3140.25</v>
      </c>
    </row>
    <row r="12714" spans="1:4" x14ac:dyDescent="0.35">
      <c r="A12714" s="165" t="s">
        <v>251</v>
      </c>
      <c r="B12714" s="165" t="s">
        <v>252</v>
      </c>
      <c r="C12714" s="166">
        <v>45952</v>
      </c>
      <c r="D12714">
        <v>721.78</v>
      </c>
    </row>
    <row r="12715" spans="1:4" x14ac:dyDescent="0.35">
      <c r="A12715" s="165" t="s">
        <v>251</v>
      </c>
      <c r="B12715" s="165" t="s">
        <v>252</v>
      </c>
      <c r="C12715" s="166">
        <v>45983</v>
      </c>
      <c r="D12715">
        <v>0</v>
      </c>
    </row>
    <row r="12716" spans="1:4" x14ac:dyDescent="0.35">
      <c r="A12716" s="165" t="s">
        <v>251</v>
      </c>
      <c r="B12716" s="165" t="s">
        <v>252</v>
      </c>
      <c r="C12716" s="166">
        <v>46013</v>
      </c>
      <c r="D12716">
        <v>294.84000000000003</v>
      </c>
    </row>
    <row r="12717" spans="1:4" x14ac:dyDescent="0.35">
      <c r="A12717" s="165" t="s">
        <v>251</v>
      </c>
      <c r="B12717" s="165" t="s">
        <v>252</v>
      </c>
      <c r="C12717" s="166">
        <v>45680</v>
      </c>
      <c r="D12717">
        <v>957.96</v>
      </c>
    </row>
    <row r="12718" spans="1:4" x14ac:dyDescent="0.35">
      <c r="A12718" s="165" t="s">
        <v>251</v>
      </c>
      <c r="B12718" s="165" t="s">
        <v>252</v>
      </c>
      <c r="C12718" s="166">
        <v>45711</v>
      </c>
      <c r="D12718">
        <v>0</v>
      </c>
    </row>
    <row r="12719" spans="1:4" x14ac:dyDescent="0.35">
      <c r="A12719" s="165" t="s">
        <v>251</v>
      </c>
      <c r="B12719" s="165" t="s">
        <v>252</v>
      </c>
      <c r="C12719" s="166">
        <v>45739</v>
      </c>
      <c r="D12719">
        <v>486.08</v>
      </c>
    </row>
    <row r="12720" spans="1:4" x14ac:dyDescent="0.35">
      <c r="A12720" s="165" t="s">
        <v>251</v>
      </c>
      <c r="B12720" s="165" t="s">
        <v>252</v>
      </c>
      <c r="C12720" s="166">
        <v>45770</v>
      </c>
      <c r="D12720">
        <v>148.64000000000001</v>
      </c>
    </row>
    <row r="12721" spans="1:4" x14ac:dyDescent="0.35">
      <c r="A12721" s="165" t="s">
        <v>251</v>
      </c>
      <c r="B12721" s="165" t="s">
        <v>252</v>
      </c>
      <c r="C12721" s="166">
        <v>45800</v>
      </c>
      <c r="D12721">
        <v>163.63</v>
      </c>
    </row>
    <row r="12722" spans="1:4" x14ac:dyDescent="0.35">
      <c r="A12722" s="165" t="s">
        <v>251</v>
      </c>
      <c r="B12722" s="165" t="s">
        <v>252</v>
      </c>
      <c r="C12722" s="166">
        <v>45831</v>
      </c>
      <c r="D12722">
        <v>2346.73</v>
      </c>
    </row>
    <row r="12723" spans="1:4" x14ac:dyDescent="0.35">
      <c r="A12723" s="165" t="s">
        <v>251</v>
      </c>
      <c r="B12723" s="165" t="s">
        <v>252</v>
      </c>
      <c r="C12723" s="166">
        <v>45861</v>
      </c>
      <c r="D12723">
        <v>1.67</v>
      </c>
    </row>
    <row r="12724" spans="1:4" x14ac:dyDescent="0.35">
      <c r="A12724" s="165" t="s">
        <v>251</v>
      </c>
      <c r="B12724" s="165" t="s">
        <v>252</v>
      </c>
      <c r="C12724" s="166">
        <v>45892</v>
      </c>
      <c r="D12724">
        <v>797.96</v>
      </c>
    </row>
    <row r="12725" spans="1:4" x14ac:dyDescent="0.35">
      <c r="A12725" s="165" t="s">
        <v>251</v>
      </c>
      <c r="B12725" s="165" t="s">
        <v>252</v>
      </c>
      <c r="C12725" s="166">
        <v>45923</v>
      </c>
      <c r="D12725">
        <v>872.8</v>
      </c>
    </row>
    <row r="12726" spans="1:4" x14ac:dyDescent="0.35">
      <c r="A12726" s="165" t="s">
        <v>251</v>
      </c>
      <c r="B12726" s="165" t="s">
        <v>252</v>
      </c>
      <c r="C12726" s="166">
        <v>45953</v>
      </c>
      <c r="D12726">
        <v>1257</v>
      </c>
    </row>
    <row r="12727" spans="1:4" x14ac:dyDescent="0.35">
      <c r="A12727" s="165" t="s">
        <v>251</v>
      </c>
      <c r="B12727" s="165" t="s">
        <v>252</v>
      </c>
      <c r="C12727" s="166">
        <v>45984</v>
      </c>
      <c r="D12727">
        <v>0</v>
      </c>
    </row>
    <row r="12728" spans="1:4" x14ac:dyDescent="0.35">
      <c r="A12728" s="165" t="s">
        <v>251</v>
      </c>
      <c r="B12728" s="165" t="s">
        <v>252</v>
      </c>
      <c r="C12728" s="166">
        <v>46014</v>
      </c>
      <c r="D12728">
        <v>733.28</v>
      </c>
    </row>
    <row r="12729" spans="1:4" x14ac:dyDescent="0.35">
      <c r="A12729" s="165" t="s">
        <v>251</v>
      </c>
      <c r="B12729" s="165" t="s">
        <v>252</v>
      </c>
      <c r="C12729" s="166">
        <v>45681</v>
      </c>
      <c r="D12729">
        <v>2985.91</v>
      </c>
    </row>
    <row r="12730" spans="1:4" x14ac:dyDescent="0.35">
      <c r="A12730" s="165" t="s">
        <v>251</v>
      </c>
      <c r="B12730" s="165" t="s">
        <v>252</v>
      </c>
      <c r="C12730" s="166">
        <v>45712</v>
      </c>
      <c r="D12730">
        <v>5756.06</v>
      </c>
    </row>
    <row r="12731" spans="1:4" x14ac:dyDescent="0.35">
      <c r="A12731" s="165" t="s">
        <v>251</v>
      </c>
      <c r="B12731" s="165" t="s">
        <v>252</v>
      </c>
      <c r="C12731" s="166">
        <v>45740</v>
      </c>
      <c r="D12731">
        <v>0</v>
      </c>
    </row>
    <row r="12732" spans="1:4" x14ac:dyDescent="0.35">
      <c r="A12732" s="165" t="s">
        <v>251</v>
      </c>
      <c r="B12732" s="165" t="s">
        <v>252</v>
      </c>
      <c r="C12732" s="166">
        <v>45771</v>
      </c>
      <c r="D12732">
        <v>-1476.32</v>
      </c>
    </row>
    <row r="12733" spans="1:4" x14ac:dyDescent="0.35">
      <c r="A12733" s="165" t="s">
        <v>251</v>
      </c>
      <c r="B12733" s="165" t="s">
        <v>252</v>
      </c>
      <c r="C12733" s="166">
        <v>45801</v>
      </c>
      <c r="D12733">
        <v>2070.02</v>
      </c>
    </row>
    <row r="12734" spans="1:4" x14ac:dyDescent="0.35">
      <c r="A12734" s="165" t="s">
        <v>251</v>
      </c>
      <c r="B12734" s="165" t="s">
        <v>252</v>
      </c>
      <c r="C12734" s="166">
        <v>45832</v>
      </c>
      <c r="D12734">
        <v>339</v>
      </c>
    </row>
    <row r="12735" spans="1:4" x14ac:dyDescent="0.35">
      <c r="A12735" s="165" t="s">
        <v>251</v>
      </c>
      <c r="B12735" s="165" t="s">
        <v>252</v>
      </c>
      <c r="C12735" s="166">
        <v>45862</v>
      </c>
      <c r="D12735">
        <v>2071.65</v>
      </c>
    </row>
    <row r="12736" spans="1:4" x14ac:dyDescent="0.35">
      <c r="A12736" s="165" t="s">
        <v>251</v>
      </c>
      <c r="B12736" s="165" t="s">
        <v>252</v>
      </c>
      <c r="C12736" s="166">
        <v>45893</v>
      </c>
      <c r="D12736">
        <v>-194.06</v>
      </c>
    </row>
    <row r="12737" spans="1:4" x14ac:dyDescent="0.35">
      <c r="A12737" s="165" t="s">
        <v>251</v>
      </c>
      <c r="B12737" s="165" t="s">
        <v>252</v>
      </c>
      <c r="C12737" s="166">
        <v>45924</v>
      </c>
      <c r="D12737">
        <v>923.81</v>
      </c>
    </row>
    <row r="12738" spans="1:4" x14ac:dyDescent="0.35">
      <c r="A12738" s="165" t="s">
        <v>251</v>
      </c>
      <c r="B12738" s="165" t="s">
        <v>252</v>
      </c>
      <c r="C12738" s="166">
        <v>45954</v>
      </c>
      <c r="D12738">
        <v>957.65</v>
      </c>
    </row>
    <row r="12739" spans="1:4" x14ac:dyDescent="0.35">
      <c r="A12739" s="165" t="s">
        <v>251</v>
      </c>
      <c r="B12739" s="165" t="s">
        <v>252</v>
      </c>
      <c r="C12739" s="166">
        <v>45985</v>
      </c>
      <c r="D12739">
        <v>2316.2000000000003</v>
      </c>
    </row>
    <row r="12740" spans="1:4" x14ac:dyDescent="0.35">
      <c r="A12740" s="165" t="s">
        <v>251</v>
      </c>
      <c r="B12740" s="165" t="s">
        <v>252</v>
      </c>
      <c r="C12740" s="166">
        <v>46015</v>
      </c>
      <c r="D12740">
        <v>3765.63</v>
      </c>
    </row>
    <row r="12741" spans="1:4" x14ac:dyDescent="0.35">
      <c r="A12741" s="165" t="s">
        <v>251</v>
      </c>
      <c r="B12741" s="165" t="s">
        <v>252</v>
      </c>
      <c r="C12741" s="166">
        <v>45682</v>
      </c>
      <c r="D12741">
        <v>2968.89</v>
      </c>
    </row>
    <row r="12742" spans="1:4" x14ac:dyDescent="0.35">
      <c r="A12742" s="165" t="s">
        <v>251</v>
      </c>
      <c r="B12742" s="165" t="s">
        <v>252</v>
      </c>
      <c r="C12742" s="166">
        <v>45713</v>
      </c>
      <c r="D12742">
        <v>1167.5</v>
      </c>
    </row>
    <row r="12743" spans="1:4" x14ac:dyDescent="0.35">
      <c r="A12743" s="165" t="s">
        <v>251</v>
      </c>
      <c r="B12743" s="165" t="s">
        <v>252</v>
      </c>
      <c r="C12743" s="166">
        <v>45741</v>
      </c>
      <c r="D12743">
        <v>4100.03</v>
      </c>
    </row>
    <row r="12744" spans="1:4" x14ac:dyDescent="0.35">
      <c r="A12744" s="165" t="s">
        <v>251</v>
      </c>
      <c r="B12744" s="165" t="s">
        <v>252</v>
      </c>
      <c r="C12744" s="166">
        <v>45772</v>
      </c>
      <c r="D12744">
        <v>1942.75</v>
      </c>
    </row>
    <row r="12745" spans="1:4" x14ac:dyDescent="0.35">
      <c r="A12745" s="165" t="s">
        <v>251</v>
      </c>
      <c r="B12745" s="165" t="s">
        <v>252</v>
      </c>
      <c r="C12745" s="166">
        <v>45802</v>
      </c>
      <c r="D12745">
        <v>7463.732</v>
      </c>
    </row>
    <row r="12746" spans="1:4" x14ac:dyDescent="0.35">
      <c r="A12746" s="165" t="s">
        <v>251</v>
      </c>
      <c r="B12746" s="165" t="s">
        <v>252</v>
      </c>
      <c r="C12746" s="166">
        <v>45833</v>
      </c>
      <c r="D12746">
        <v>1171.732</v>
      </c>
    </row>
    <row r="12747" spans="1:4" x14ac:dyDescent="0.35">
      <c r="A12747" s="165" t="s">
        <v>251</v>
      </c>
      <c r="B12747" s="165" t="s">
        <v>252</v>
      </c>
      <c r="C12747" s="166">
        <v>45863</v>
      </c>
      <c r="D12747">
        <v>911.73199999999997</v>
      </c>
    </row>
    <row r="12748" spans="1:4" x14ac:dyDescent="0.35">
      <c r="A12748" s="165" t="s">
        <v>251</v>
      </c>
      <c r="B12748" s="165" t="s">
        <v>252</v>
      </c>
      <c r="C12748" s="166">
        <v>45894</v>
      </c>
      <c r="D12748">
        <v>911.73199999999997</v>
      </c>
    </row>
    <row r="12749" spans="1:4" x14ac:dyDescent="0.35">
      <c r="A12749" s="165" t="s">
        <v>251</v>
      </c>
      <c r="B12749" s="165" t="s">
        <v>252</v>
      </c>
      <c r="C12749" s="166">
        <v>45925</v>
      </c>
      <c r="D12749">
        <v>3885.3519999999999</v>
      </c>
    </row>
    <row r="12750" spans="1:4" x14ac:dyDescent="0.35">
      <c r="A12750" s="165" t="s">
        <v>251</v>
      </c>
      <c r="B12750" s="165" t="s">
        <v>252</v>
      </c>
      <c r="C12750" s="166">
        <v>45955</v>
      </c>
      <c r="D12750">
        <v>7463.732</v>
      </c>
    </row>
    <row r="12751" spans="1:4" x14ac:dyDescent="0.35">
      <c r="A12751" s="165" t="s">
        <v>251</v>
      </c>
      <c r="B12751" s="165" t="s">
        <v>252</v>
      </c>
      <c r="C12751" s="166">
        <v>45986</v>
      </c>
      <c r="D12751">
        <v>1223.732</v>
      </c>
    </row>
    <row r="12752" spans="1:4" x14ac:dyDescent="0.35">
      <c r="A12752" s="165" t="s">
        <v>251</v>
      </c>
      <c r="B12752" s="165" t="s">
        <v>252</v>
      </c>
      <c r="C12752" s="166">
        <v>46016</v>
      </c>
      <c r="D12752">
        <v>3797.3519999999999</v>
      </c>
    </row>
    <row r="12753" spans="1:4" x14ac:dyDescent="0.35">
      <c r="A12753" s="165" t="s">
        <v>251</v>
      </c>
      <c r="B12753" s="165" t="s">
        <v>252</v>
      </c>
      <c r="C12753" s="166">
        <v>45683</v>
      </c>
      <c r="D12753">
        <v>948.20128</v>
      </c>
    </row>
    <row r="12754" spans="1:4" x14ac:dyDescent="0.35">
      <c r="A12754" s="165" t="s">
        <v>251</v>
      </c>
      <c r="B12754" s="165" t="s">
        <v>252</v>
      </c>
      <c r="C12754" s="166">
        <v>45714</v>
      </c>
      <c r="D12754">
        <v>2269.6460800000004</v>
      </c>
    </row>
    <row r="12755" spans="1:4" x14ac:dyDescent="0.35">
      <c r="A12755" s="165" t="s">
        <v>251</v>
      </c>
      <c r="B12755" s="165" t="s">
        <v>252</v>
      </c>
      <c r="C12755" s="166">
        <v>45742</v>
      </c>
      <c r="D12755">
        <v>4990.6812799999998</v>
      </c>
    </row>
    <row r="12756" spans="1:4" x14ac:dyDescent="0.35">
      <c r="A12756" s="165" t="s">
        <v>251</v>
      </c>
      <c r="B12756" s="165" t="s">
        <v>252</v>
      </c>
      <c r="C12756" s="166">
        <v>45773</v>
      </c>
      <c r="D12756">
        <v>1272.68128</v>
      </c>
    </row>
    <row r="12757" spans="1:4" x14ac:dyDescent="0.35">
      <c r="A12757" s="165" t="s">
        <v>251</v>
      </c>
      <c r="B12757" s="165" t="s">
        <v>252</v>
      </c>
      <c r="C12757" s="166">
        <v>45803</v>
      </c>
      <c r="D12757">
        <v>7762.2812799999992</v>
      </c>
    </row>
    <row r="12758" spans="1:4" x14ac:dyDescent="0.35">
      <c r="A12758" s="165" t="s">
        <v>251</v>
      </c>
      <c r="B12758" s="165" t="s">
        <v>252</v>
      </c>
      <c r="C12758" s="166">
        <v>45834</v>
      </c>
      <c r="D12758">
        <v>1218.6012800000001</v>
      </c>
    </row>
    <row r="12759" spans="1:4" x14ac:dyDescent="0.35">
      <c r="A12759" s="165" t="s">
        <v>251</v>
      </c>
      <c r="B12759" s="165" t="s">
        <v>252</v>
      </c>
      <c r="C12759" s="166">
        <v>45864</v>
      </c>
      <c r="D12759">
        <v>948.20128</v>
      </c>
    </row>
    <row r="12760" spans="1:4" x14ac:dyDescent="0.35">
      <c r="A12760" s="165" t="s">
        <v>251</v>
      </c>
      <c r="B12760" s="165" t="s">
        <v>252</v>
      </c>
      <c r="C12760" s="166">
        <v>45895</v>
      </c>
      <c r="D12760">
        <v>948.20128</v>
      </c>
    </row>
    <row r="12761" spans="1:4" x14ac:dyDescent="0.35">
      <c r="A12761" s="165" t="s">
        <v>251</v>
      </c>
      <c r="B12761" s="165" t="s">
        <v>252</v>
      </c>
      <c r="C12761" s="166">
        <v>45926</v>
      </c>
      <c r="D12761">
        <v>4040.7660799999999</v>
      </c>
    </row>
    <row r="12762" spans="1:4" x14ac:dyDescent="0.35">
      <c r="A12762" s="165" t="s">
        <v>251</v>
      </c>
      <c r="B12762" s="165" t="s">
        <v>252</v>
      </c>
      <c r="C12762" s="166">
        <v>45956</v>
      </c>
      <c r="D12762">
        <v>7762.2812799999992</v>
      </c>
    </row>
    <row r="12763" spans="1:4" x14ac:dyDescent="0.35">
      <c r="A12763" s="165" t="s">
        <v>251</v>
      </c>
      <c r="B12763" s="165" t="s">
        <v>252</v>
      </c>
      <c r="C12763" s="166">
        <v>45987</v>
      </c>
      <c r="D12763">
        <v>1272.68128</v>
      </c>
    </row>
    <row r="12764" spans="1:4" x14ac:dyDescent="0.35">
      <c r="A12764" s="165" t="s">
        <v>251</v>
      </c>
      <c r="B12764" s="165" t="s">
        <v>252</v>
      </c>
      <c r="C12764" s="166">
        <v>46017</v>
      </c>
      <c r="D12764">
        <v>3949.2460800000003</v>
      </c>
    </row>
    <row r="12765" spans="1:4" x14ac:dyDescent="0.35">
      <c r="A12765" s="165" t="s">
        <v>251</v>
      </c>
      <c r="B12765" s="165" t="s">
        <v>252</v>
      </c>
      <c r="C12765" s="166">
        <v>45684</v>
      </c>
      <c r="D12765">
        <v>986.12933120000002</v>
      </c>
    </row>
    <row r="12766" spans="1:4" x14ac:dyDescent="0.35">
      <c r="A12766" s="165" t="s">
        <v>251</v>
      </c>
      <c r="B12766" s="165" t="s">
        <v>252</v>
      </c>
      <c r="C12766" s="166">
        <v>45715</v>
      </c>
      <c r="D12766">
        <v>2360.4319232000003</v>
      </c>
    </row>
    <row r="12767" spans="1:4" x14ac:dyDescent="0.35">
      <c r="A12767" s="165" t="s">
        <v>251</v>
      </c>
      <c r="B12767" s="165" t="s">
        <v>252</v>
      </c>
      <c r="C12767" s="166">
        <v>45743</v>
      </c>
      <c r="D12767">
        <v>5190.3085312000003</v>
      </c>
    </row>
    <row r="12768" spans="1:4" x14ac:dyDescent="0.35">
      <c r="A12768" s="165" t="s">
        <v>251</v>
      </c>
      <c r="B12768" s="165" t="s">
        <v>252</v>
      </c>
      <c r="C12768" s="166">
        <v>45774</v>
      </c>
      <c r="D12768">
        <v>1323.5885312000003</v>
      </c>
    </row>
    <row r="12769" spans="1:4" x14ac:dyDescent="0.35">
      <c r="A12769" s="165" t="s">
        <v>251</v>
      </c>
      <c r="B12769" s="165" t="s">
        <v>252</v>
      </c>
      <c r="C12769" s="166">
        <v>45804</v>
      </c>
      <c r="D12769">
        <v>8072.7725312000011</v>
      </c>
    </row>
    <row r="12770" spans="1:4" x14ac:dyDescent="0.35">
      <c r="A12770" s="165" t="s">
        <v>251</v>
      </c>
      <c r="B12770" s="165" t="s">
        <v>252</v>
      </c>
      <c r="C12770" s="166">
        <v>45835</v>
      </c>
      <c r="D12770">
        <v>1267.3453312000001</v>
      </c>
    </row>
    <row r="12771" spans="1:4" x14ac:dyDescent="0.35">
      <c r="A12771" s="165" t="s">
        <v>251</v>
      </c>
      <c r="B12771" s="165" t="s">
        <v>252</v>
      </c>
      <c r="C12771" s="166">
        <v>45865</v>
      </c>
      <c r="D12771">
        <v>986.12933120000002</v>
      </c>
    </row>
    <row r="12772" spans="1:4" x14ac:dyDescent="0.35">
      <c r="A12772" s="165" t="s">
        <v>251</v>
      </c>
      <c r="B12772" s="165" t="s">
        <v>252</v>
      </c>
      <c r="C12772" s="166">
        <v>45896</v>
      </c>
      <c r="D12772">
        <v>986.12933120000002</v>
      </c>
    </row>
    <row r="12773" spans="1:4" x14ac:dyDescent="0.35">
      <c r="A12773" s="165" t="s">
        <v>251</v>
      </c>
      <c r="B12773" s="165" t="s">
        <v>252</v>
      </c>
      <c r="C12773" s="166">
        <v>45927</v>
      </c>
      <c r="D12773">
        <v>4202.3967232000005</v>
      </c>
    </row>
    <row r="12774" spans="1:4" x14ac:dyDescent="0.35">
      <c r="A12774" s="165" t="s">
        <v>251</v>
      </c>
      <c r="B12774" s="165" t="s">
        <v>252</v>
      </c>
      <c r="C12774" s="166">
        <v>45957</v>
      </c>
      <c r="D12774">
        <v>8072.7725312000011</v>
      </c>
    </row>
    <row r="12775" spans="1:4" x14ac:dyDescent="0.35">
      <c r="A12775" s="165" t="s">
        <v>251</v>
      </c>
      <c r="B12775" s="165" t="s">
        <v>252</v>
      </c>
      <c r="C12775" s="166">
        <v>45988</v>
      </c>
      <c r="D12775">
        <v>1323.5885312000003</v>
      </c>
    </row>
    <row r="12776" spans="1:4" x14ac:dyDescent="0.35">
      <c r="A12776" s="165" t="s">
        <v>251</v>
      </c>
      <c r="B12776" s="165" t="s">
        <v>252</v>
      </c>
      <c r="C12776" s="166">
        <v>46018</v>
      </c>
      <c r="D12776">
        <v>4107.2159232000004</v>
      </c>
    </row>
    <row r="12777" spans="1:4" x14ac:dyDescent="0.35">
      <c r="A12777" s="165" t="s">
        <v>253</v>
      </c>
      <c r="B12777" s="165" t="s">
        <v>254</v>
      </c>
      <c r="C12777" s="166">
        <v>45952</v>
      </c>
      <c r="D12777">
        <v>2534.91</v>
      </c>
    </row>
    <row r="12778" spans="1:4" x14ac:dyDescent="0.35">
      <c r="A12778" s="165" t="s">
        <v>253</v>
      </c>
      <c r="B12778" s="165" t="s">
        <v>254</v>
      </c>
      <c r="C12778" s="166">
        <v>45983</v>
      </c>
      <c r="D12778">
        <v>0</v>
      </c>
    </row>
    <row r="12779" spans="1:4" x14ac:dyDescent="0.35">
      <c r="A12779" s="165" t="s">
        <v>253</v>
      </c>
      <c r="B12779" s="165" t="s">
        <v>254</v>
      </c>
      <c r="C12779" s="166">
        <v>46013</v>
      </c>
      <c r="D12779">
        <v>0</v>
      </c>
    </row>
    <row r="12780" spans="1:4" x14ac:dyDescent="0.35">
      <c r="A12780" s="165" t="s">
        <v>253</v>
      </c>
      <c r="B12780" s="165" t="s">
        <v>254</v>
      </c>
      <c r="C12780" s="166">
        <v>45680</v>
      </c>
      <c r="D12780">
        <v>0</v>
      </c>
    </row>
    <row r="12781" spans="1:4" x14ac:dyDescent="0.35">
      <c r="A12781" s="165" t="s">
        <v>253</v>
      </c>
      <c r="B12781" s="165" t="s">
        <v>254</v>
      </c>
      <c r="C12781" s="166">
        <v>45711</v>
      </c>
      <c r="D12781">
        <v>114.98</v>
      </c>
    </row>
    <row r="12782" spans="1:4" x14ac:dyDescent="0.35">
      <c r="A12782" s="165" t="s">
        <v>253</v>
      </c>
      <c r="B12782" s="165" t="s">
        <v>254</v>
      </c>
      <c r="C12782" s="166">
        <v>45739</v>
      </c>
      <c r="D12782">
        <v>93.98</v>
      </c>
    </row>
    <row r="12783" spans="1:4" x14ac:dyDescent="0.35">
      <c r="A12783" s="165" t="s">
        <v>253</v>
      </c>
      <c r="B12783" s="165" t="s">
        <v>254</v>
      </c>
      <c r="C12783" s="166">
        <v>45770</v>
      </c>
      <c r="D12783">
        <v>179.47</v>
      </c>
    </row>
    <row r="12784" spans="1:4" x14ac:dyDescent="0.35">
      <c r="A12784" s="165" t="s">
        <v>253</v>
      </c>
      <c r="B12784" s="165" t="s">
        <v>254</v>
      </c>
      <c r="C12784" s="166">
        <v>45800</v>
      </c>
      <c r="D12784">
        <v>108.68</v>
      </c>
    </row>
    <row r="12785" spans="1:4" x14ac:dyDescent="0.35">
      <c r="A12785" s="165" t="s">
        <v>253</v>
      </c>
      <c r="B12785" s="165" t="s">
        <v>254</v>
      </c>
      <c r="C12785" s="166">
        <v>45831</v>
      </c>
      <c r="D12785">
        <v>0</v>
      </c>
    </row>
    <row r="12786" spans="1:4" x14ac:dyDescent="0.35">
      <c r="A12786" s="165" t="s">
        <v>253</v>
      </c>
      <c r="B12786" s="165" t="s">
        <v>254</v>
      </c>
      <c r="C12786" s="166">
        <v>45861</v>
      </c>
      <c r="D12786">
        <v>2.04</v>
      </c>
    </row>
    <row r="12787" spans="1:4" x14ac:dyDescent="0.35">
      <c r="A12787" s="165" t="s">
        <v>253</v>
      </c>
      <c r="B12787" s="165" t="s">
        <v>254</v>
      </c>
      <c r="C12787" s="166">
        <v>45892</v>
      </c>
      <c r="D12787">
        <v>187.23</v>
      </c>
    </row>
    <row r="12788" spans="1:4" x14ac:dyDescent="0.35">
      <c r="A12788" s="165" t="s">
        <v>253</v>
      </c>
      <c r="B12788" s="165" t="s">
        <v>254</v>
      </c>
      <c r="C12788" s="166">
        <v>45923</v>
      </c>
      <c r="D12788">
        <v>1369.19</v>
      </c>
    </row>
    <row r="12789" spans="1:4" x14ac:dyDescent="0.35">
      <c r="A12789" s="165" t="s">
        <v>253</v>
      </c>
      <c r="B12789" s="165" t="s">
        <v>254</v>
      </c>
      <c r="C12789" s="166">
        <v>45953</v>
      </c>
      <c r="D12789">
        <v>823.13</v>
      </c>
    </row>
    <row r="12790" spans="1:4" x14ac:dyDescent="0.35">
      <c r="A12790" s="165" t="s">
        <v>253</v>
      </c>
      <c r="B12790" s="165" t="s">
        <v>254</v>
      </c>
      <c r="C12790" s="166">
        <v>45984</v>
      </c>
      <c r="D12790">
        <v>705.23</v>
      </c>
    </row>
    <row r="12791" spans="1:4" x14ac:dyDescent="0.35">
      <c r="A12791" s="165" t="s">
        <v>253</v>
      </c>
      <c r="B12791" s="165" t="s">
        <v>254</v>
      </c>
      <c r="C12791" s="166">
        <v>46014</v>
      </c>
      <c r="D12791">
        <v>2517.73</v>
      </c>
    </row>
    <row r="12792" spans="1:4" x14ac:dyDescent="0.35">
      <c r="A12792" s="165" t="s">
        <v>253</v>
      </c>
      <c r="B12792" s="165" t="s">
        <v>254</v>
      </c>
      <c r="C12792" s="166">
        <v>45681</v>
      </c>
      <c r="D12792">
        <v>0</v>
      </c>
    </row>
    <row r="12793" spans="1:4" x14ac:dyDescent="0.35">
      <c r="A12793" s="165" t="s">
        <v>253</v>
      </c>
      <c r="B12793" s="165" t="s">
        <v>254</v>
      </c>
      <c r="C12793" s="166">
        <v>45712</v>
      </c>
      <c r="D12793">
        <v>0</v>
      </c>
    </row>
    <row r="12794" spans="1:4" x14ac:dyDescent="0.35">
      <c r="A12794" s="165" t="s">
        <v>253</v>
      </c>
      <c r="B12794" s="165" t="s">
        <v>254</v>
      </c>
      <c r="C12794" s="166">
        <v>45740</v>
      </c>
      <c r="D12794">
        <v>0</v>
      </c>
    </row>
    <row r="12795" spans="1:4" x14ac:dyDescent="0.35">
      <c r="A12795" s="165" t="s">
        <v>253</v>
      </c>
      <c r="B12795" s="165" t="s">
        <v>254</v>
      </c>
      <c r="C12795" s="166">
        <v>45771</v>
      </c>
      <c r="D12795">
        <v>0</v>
      </c>
    </row>
    <row r="12796" spans="1:4" x14ac:dyDescent="0.35">
      <c r="A12796" s="165" t="s">
        <v>253</v>
      </c>
      <c r="B12796" s="165" t="s">
        <v>254</v>
      </c>
      <c r="C12796" s="166">
        <v>45801</v>
      </c>
      <c r="D12796">
        <v>0</v>
      </c>
    </row>
    <row r="12797" spans="1:4" x14ac:dyDescent="0.35">
      <c r="A12797" s="165" t="s">
        <v>253</v>
      </c>
      <c r="B12797" s="165" t="s">
        <v>254</v>
      </c>
      <c r="C12797" s="166">
        <v>45832</v>
      </c>
      <c r="D12797">
        <v>0</v>
      </c>
    </row>
    <row r="12798" spans="1:4" x14ac:dyDescent="0.35">
      <c r="A12798" s="165" t="s">
        <v>253</v>
      </c>
      <c r="B12798" s="165" t="s">
        <v>254</v>
      </c>
      <c r="C12798" s="166">
        <v>45862</v>
      </c>
      <c r="D12798">
        <v>0</v>
      </c>
    </row>
    <row r="12799" spans="1:4" x14ac:dyDescent="0.35">
      <c r="A12799" s="165" t="s">
        <v>253</v>
      </c>
      <c r="B12799" s="165" t="s">
        <v>254</v>
      </c>
      <c r="C12799" s="166">
        <v>45893</v>
      </c>
      <c r="D12799">
        <v>0</v>
      </c>
    </row>
    <row r="12800" spans="1:4" x14ac:dyDescent="0.35">
      <c r="A12800" s="165" t="s">
        <v>253</v>
      </c>
      <c r="B12800" s="165" t="s">
        <v>254</v>
      </c>
      <c r="C12800" s="166">
        <v>45924</v>
      </c>
      <c r="D12800">
        <v>0</v>
      </c>
    </row>
    <row r="12801" spans="1:4" x14ac:dyDescent="0.35">
      <c r="A12801" s="165" t="s">
        <v>253</v>
      </c>
      <c r="B12801" s="165" t="s">
        <v>254</v>
      </c>
      <c r="C12801" s="166">
        <v>45954</v>
      </c>
      <c r="D12801">
        <v>0</v>
      </c>
    </row>
    <row r="12802" spans="1:4" x14ac:dyDescent="0.35">
      <c r="A12802" s="165" t="s">
        <v>253</v>
      </c>
      <c r="B12802" s="165" t="s">
        <v>254</v>
      </c>
      <c r="C12802" s="166">
        <v>45985</v>
      </c>
      <c r="D12802">
        <v>0</v>
      </c>
    </row>
    <row r="12803" spans="1:4" x14ac:dyDescent="0.35">
      <c r="A12803" s="165" t="s">
        <v>253</v>
      </c>
      <c r="B12803" s="165" t="s">
        <v>254</v>
      </c>
      <c r="C12803" s="166">
        <v>46015</v>
      </c>
      <c r="D12803">
        <v>0</v>
      </c>
    </row>
    <row r="12804" spans="1:4" x14ac:dyDescent="0.35">
      <c r="A12804" s="165" t="s">
        <v>253</v>
      </c>
      <c r="B12804" s="165" t="s">
        <v>254</v>
      </c>
      <c r="C12804" s="166">
        <v>45682</v>
      </c>
      <c r="D12804">
        <v>0</v>
      </c>
    </row>
    <row r="12805" spans="1:4" x14ac:dyDescent="0.35">
      <c r="A12805" s="165" t="s">
        <v>253</v>
      </c>
      <c r="B12805" s="165" t="s">
        <v>254</v>
      </c>
      <c r="C12805" s="166">
        <v>45713</v>
      </c>
      <c r="D12805">
        <v>0</v>
      </c>
    </row>
    <row r="12806" spans="1:4" x14ac:dyDescent="0.35">
      <c r="A12806" s="165" t="s">
        <v>253</v>
      </c>
      <c r="B12806" s="165" t="s">
        <v>254</v>
      </c>
      <c r="C12806" s="166">
        <v>45741</v>
      </c>
      <c r="D12806">
        <v>0</v>
      </c>
    </row>
    <row r="12807" spans="1:4" x14ac:dyDescent="0.35">
      <c r="A12807" s="165" t="s">
        <v>253</v>
      </c>
      <c r="B12807" s="165" t="s">
        <v>254</v>
      </c>
      <c r="C12807" s="166">
        <v>45772</v>
      </c>
      <c r="D12807">
        <v>0</v>
      </c>
    </row>
    <row r="12808" spans="1:4" x14ac:dyDescent="0.35">
      <c r="A12808" s="165" t="s">
        <v>253</v>
      </c>
      <c r="B12808" s="165" t="s">
        <v>254</v>
      </c>
      <c r="C12808" s="166">
        <v>45802</v>
      </c>
      <c r="D12808">
        <v>2383.1999999999998</v>
      </c>
    </row>
    <row r="12809" spans="1:4" x14ac:dyDescent="0.35">
      <c r="A12809" s="165" t="s">
        <v>253</v>
      </c>
      <c r="B12809" s="165" t="s">
        <v>254</v>
      </c>
      <c r="C12809" s="166">
        <v>45833</v>
      </c>
      <c r="D12809">
        <v>823.2</v>
      </c>
    </row>
    <row r="12810" spans="1:4" x14ac:dyDescent="0.35">
      <c r="A12810" s="165" t="s">
        <v>253</v>
      </c>
      <c r="B12810" s="165" t="s">
        <v>254</v>
      </c>
      <c r="C12810" s="166">
        <v>45863</v>
      </c>
      <c r="D12810">
        <v>1291.2</v>
      </c>
    </row>
    <row r="12811" spans="1:4" x14ac:dyDescent="0.35">
      <c r="A12811" s="165" t="s">
        <v>253</v>
      </c>
      <c r="B12811" s="165" t="s">
        <v>254</v>
      </c>
      <c r="C12811" s="166">
        <v>45894</v>
      </c>
      <c r="D12811">
        <v>823.2</v>
      </c>
    </row>
    <row r="12812" spans="1:4" x14ac:dyDescent="0.35">
      <c r="A12812" s="165" t="s">
        <v>253</v>
      </c>
      <c r="B12812" s="165" t="s">
        <v>254</v>
      </c>
      <c r="C12812" s="166">
        <v>45925</v>
      </c>
      <c r="D12812">
        <v>823.2</v>
      </c>
    </row>
    <row r="12813" spans="1:4" x14ac:dyDescent="0.35">
      <c r="A12813" s="165" t="s">
        <v>253</v>
      </c>
      <c r="B12813" s="165" t="s">
        <v>254</v>
      </c>
      <c r="C12813" s="166">
        <v>45955</v>
      </c>
      <c r="D12813">
        <v>2383.1999999999998</v>
      </c>
    </row>
    <row r="12814" spans="1:4" x14ac:dyDescent="0.35">
      <c r="A12814" s="165" t="s">
        <v>253</v>
      </c>
      <c r="B12814" s="165" t="s">
        <v>254</v>
      </c>
      <c r="C12814" s="166">
        <v>45986</v>
      </c>
      <c r="D12814">
        <v>873.12</v>
      </c>
    </row>
    <row r="12815" spans="1:4" x14ac:dyDescent="0.35">
      <c r="A12815" s="165" t="s">
        <v>253</v>
      </c>
      <c r="B12815" s="165" t="s">
        <v>254</v>
      </c>
      <c r="C12815" s="166">
        <v>46016</v>
      </c>
      <c r="D12815">
        <v>823.2</v>
      </c>
    </row>
    <row r="12816" spans="1:4" x14ac:dyDescent="0.35">
      <c r="A12816" s="165" t="s">
        <v>253</v>
      </c>
      <c r="B12816" s="165" t="s">
        <v>254</v>
      </c>
      <c r="C12816" s="166">
        <v>45683</v>
      </c>
      <c r="D12816">
        <v>856.12800000000004</v>
      </c>
    </row>
    <row r="12817" spans="1:4" x14ac:dyDescent="0.35">
      <c r="A12817" s="165" t="s">
        <v>253</v>
      </c>
      <c r="B12817" s="165" t="s">
        <v>254</v>
      </c>
      <c r="C12817" s="166">
        <v>45714</v>
      </c>
      <c r="D12817">
        <v>1721.4079999999999</v>
      </c>
    </row>
    <row r="12818" spans="1:4" x14ac:dyDescent="0.35">
      <c r="A12818" s="165" t="s">
        <v>253</v>
      </c>
      <c r="B12818" s="165" t="s">
        <v>254</v>
      </c>
      <c r="C12818" s="166">
        <v>45742</v>
      </c>
      <c r="D12818">
        <v>1829.5680000000002</v>
      </c>
    </row>
    <row r="12819" spans="1:4" x14ac:dyDescent="0.35">
      <c r="A12819" s="165" t="s">
        <v>253</v>
      </c>
      <c r="B12819" s="165" t="s">
        <v>254</v>
      </c>
      <c r="C12819" s="166">
        <v>45773</v>
      </c>
      <c r="D12819">
        <v>856.12800000000004</v>
      </c>
    </row>
    <row r="12820" spans="1:4" x14ac:dyDescent="0.35">
      <c r="A12820" s="165" t="s">
        <v>253</v>
      </c>
      <c r="B12820" s="165" t="s">
        <v>254</v>
      </c>
      <c r="C12820" s="166">
        <v>45803</v>
      </c>
      <c r="D12820">
        <v>2478.5280000000002</v>
      </c>
    </row>
    <row r="12821" spans="1:4" x14ac:dyDescent="0.35">
      <c r="A12821" s="165" t="s">
        <v>253</v>
      </c>
      <c r="B12821" s="165" t="s">
        <v>254</v>
      </c>
      <c r="C12821" s="166">
        <v>45834</v>
      </c>
      <c r="D12821">
        <v>856.12800000000004</v>
      </c>
    </row>
    <row r="12822" spans="1:4" x14ac:dyDescent="0.35">
      <c r="A12822" s="165" t="s">
        <v>253</v>
      </c>
      <c r="B12822" s="165" t="s">
        <v>254</v>
      </c>
      <c r="C12822" s="166">
        <v>45864</v>
      </c>
      <c r="D12822">
        <v>1342.848</v>
      </c>
    </row>
    <row r="12823" spans="1:4" x14ac:dyDescent="0.35">
      <c r="A12823" s="165" t="s">
        <v>253</v>
      </c>
      <c r="B12823" s="165" t="s">
        <v>254</v>
      </c>
      <c r="C12823" s="166">
        <v>45895</v>
      </c>
      <c r="D12823">
        <v>856.12800000000004</v>
      </c>
    </row>
    <row r="12824" spans="1:4" x14ac:dyDescent="0.35">
      <c r="A12824" s="165" t="s">
        <v>253</v>
      </c>
      <c r="B12824" s="165" t="s">
        <v>254</v>
      </c>
      <c r="C12824" s="166">
        <v>45926</v>
      </c>
      <c r="D12824">
        <v>856.12800000000004</v>
      </c>
    </row>
    <row r="12825" spans="1:4" x14ac:dyDescent="0.35">
      <c r="A12825" s="165" t="s">
        <v>253</v>
      </c>
      <c r="B12825" s="165" t="s">
        <v>254</v>
      </c>
      <c r="C12825" s="166">
        <v>45956</v>
      </c>
      <c r="D12825">
        <v>2478.5280000000002</v>
      </c>
    </row>
    <row r="12826" spans="1:4" x14ac:dyDescent="0.35">
      <c r="A12826" s="165" t="s">
        <v>253</v>
      </c>
      <c r="B12826" s="165" t="s">
        <v>254</v>
      </c>
      <c r="C12826" s="166">
        <v>45987</v>
      </c>
      <c r="D12826">
        <v>908.04480000000012</v>
      </c>
    </row>
    <row r="12827" spans="1:4" x14ac:dyDescent="0.35">
      <c r="A12827" s="165" t="s">
        <v>253</v>
      </c>
      <c r="B12827" s="165" t="s">
        <v>254</v>
      </c>
      <c r="C12827" s="166">
        <v>46017</v>
      </c>
      <c r="D12827">
        <v>856.12800000000004</v>
      </c>
    </row>
    <row r="12828" spans="1:4" x14ac:dyDescent="0.35">
      <c r="A12828" s="165" t="s">
        <v>253</v>
      </c>
      <c r="B12828" s="165" t="s">
        <v>254</v>
      </c>
      <c r="C12828" s="166">
        <v>45684</v>
      </c>
      <c r="D12828">
        <v>890.3731200000002</v>
      </c>
    </row>
    <row r="12829" spans="1:4" x14ac:dyDescent="0.35">
      <c r="A12829" s="165" t="s">
        <v>253</v>
      </c>
      <c r="B12829" s="165" t="s">
        <v>254</v>
      </c>
      <c r="C12829" s="166">
        <v>45715</v>
      </c>
      <c r="D12829">
        <v>1790.2643200000002</v>
      </c>
    </row>
    <row r="12830" spans="1:4" x14ac:dyDescent="0.35">
      <c r="A12830" s="165" t="s">
        <v>253</v>
      </c>
      <c r="B12830" s="165" t="s">
        <v>254</v>
      </c>
      <c r="C12830" s="166">
        <v>45743</v>
      </c>
      <c r="D12830">
        <v>1902.7507200000002</v>
      </c>
    </row>
    <row r="12831" spans="1:4" x14ac:dyDescent="0.35">
      <c r="A12831" s="165" t="s">
        <v>253</v>
      </c>
      <c r="B12831" s="165" t="s">
        <v>254</v>
      </c>
      <c r="C12831" s="166">
        <v>45774</v>
      </c>
      <c r="D12831">
        <v>890.3731200000002</v>
      </c>
    </row>
    <row r="12832" spans="1:4" x14ac:dyDescent="0.35">
      <c r="A12832" s="165" t="s">
        <v>253</v>
      </c>
      <c r="B12832" s="165" t="s">
        <v>254</v>
      </c>
      <c r="C12832" s="166">
        <v>45804</v>
      </c>
      <c r="D12832">
        <v>2577.6691200000005</v>
      </c>
    </row>
    <row r="12833" spans="1:4" x14ac:dyDescent="0.35">
      <c r="A12833" s="165" t="s">
        <v>253</v>
      </c>
      <c r="B12833" s="165" t="s">
        <v>254</v>
      </c>
      <c r="C12833" s="166">
        <v>45835</v>
      </c>
      <c r="D12833">
        <v>890.3731200000002</v>
      </c>
    </row>
    <row r="12834" spans="1:4" x14ac:dyDescent="0.35">
      <c r="A12834" s="165" t="s">
        <v>253</v>
      </c>
      <c r="B12834" s="165" t="s">
        <v>254</v>
      </c>
      <c r="C12834" s="166">
        <v>45865</v>
      </c>
      <c r="D12834">
        <v>1396.5619200000001</v>
      </c>
    </row>
    <row r="12835" spans="1:4" x14ac:dyDescent="0.35">
      <c r="A12835" s="165" t="s">
        <v>253</v>
      </c>
      <c r="B12835" s="165" t="s">
        <v>254</v>
      </c>
      <c r="C12835" s="166">
        <v>45896</v>
      </c>
      <c r="D12835">
        <v>890.3731200000002</v>
      </c>
    </row>
    <row r="12836" spans="1:4" x14ac:dyDescent="0.35">
      <c r="A12836" s="165" t="s">
        <v>253</v>
      </c>
      <c r="B12836" s="165" t="s">
        <v>254</v>
      </c>
      <c r="C12836" s="166">
        <v>45927</v>
      </c>
      <c r="D12836">
        <v>890.3731200000002</v>
      </c>
    </row>
    <row r="12837" spans="1:4" x14ac:dyDescent="0.35">
      <c r="A12837" s="165" t="s">
        <v>253</v>
      </c>
      <c r="B12837" s="165" t="s">
        <v>254</v>
      </c>
      <c r="C12837" s="166">
        <v>45957</v>
      </c>
      <c r="D12837">
        <v>2577.6691200000005</v>
      </c>
    </row>
    <row r="12838" spans="1:4" x14ac:dyDescent="0.35">
      <c r="A12838" s="165" t="s">
        <v>253</v>
      </c>
      <c r="B12838" s="165" t="s">
        <v>254</v>
      </c>
      <c r="C12838" s="166">
        <v>45988</v>
      </c>
      <c r="D12838">
        <v>944.36659200000008</v>
      </c>
    </row>
    <row r="12839" spans="1:4" x14ac:dyDescent="0.35">
      <c r="A12839" s="165" t="s">
        <v>253</v>
      </c>
      <c r="B12839" s="165" t="s">
        <v>254</v>
      </c>
      <c r="C12839" s="166">
        <v>46018</v>
      </c>
      <c r="D12839">
        <v>890.3731200000002</v>
      </c>
    </row>
    <row r="12840" spans="1:4" x14ac:dyDescent="0.35">
      <c r="A12840" s="165" t="s">
        <v>255</v>
      </c>
      <c r="B12840" s="165" t="s">
        <v>256</v>
      </c>
      <c r="C12840" s="166">
        <v>45676</v>
      </c>
      <c r="D12840">
        <v>1419.95</v>
      </c>
    </row>
    <row r="12841" spans="1:4" x14ac:dyDescent="0.35">
      <c r="A12841" s="165" t="s">
        <v>255</v>
      </c>
      <c r="B12841" s="165" t="s">
        <v>256</v>
      </c>
      <c r="C12841" s="166">
        <v>45707</v>
      </c>
      <c r="D12841">
        <v>0</v>
      </c>
    </row>
    <row r="12842" spans="1:4" x14ac:dyDescent="0.35">
      <c r="A12842" s="165" t="s">
        <v>255</v>
      </c>
      <c r="B12842" s="165" t="s">
        <v>256</v>
      </c>
      <c r="C12842" s="166">
        <v>45735</v>
      </c>
      <c r="D12842">
        <v>77.100000000000009</v>
      </c>
    </row>
    <row r="12843" spans="1:4" x14ac:dyDescent="0.35">
      <c r="A12843" s="165" t="s">
        <v>255</v>
      </c>
      <c r="B12843" s="165" t="s">
        <v>256</v>
      </c>
      <c r="C12843" s="166">
        <v>45766</v>
      </c>
      <c r="D12843">
        <v>0</v>
      </c>
    </row>
    <row r="12844" spans="1:4" x14ac:dyDescent="0.35">
      <c r="A12844" s="165" t="s">
        <v>255</v>
      </c>
      <c r="B12844" s="165" t="s">
        <v>256</v>
      </c>
      <c r="C12844" s="166">
        <v>45796</v>
      </c>
      <c r="D12844">
        <v>1810.68</v>
      </c>
    </row>
    <row r="12845" spans="1:4" x14ac:dyDescent="0.35">
      <c r="A12845" s="165" t="s">
        <v>255</v>
      </c>
      <c r="B12845" s="165" t="s">
        <v>256</v>
      </c>
      <c r="C12845" s="166">
        <v>45827</v>
      </c>
      <c r="D12845">
        <v>0</v>
      </c>
    </row>
    <row r="12846" spans="1:4" x14ac:dyDescent="0.35">
      <c r="A12846" s="165" t="s">
        <v>255</v>
      </c>
      <c r="B12846" s="165" t="s">
        <v>256</v>
      </c>
      <c r="C12846" s="166">
        <v>45857</v>
      </c>
      <c r="D12846">
        <v>-50</v>
      </c>
    </row>
    <row r="12847" spans="1:4" x14ac:dyDescent="0.35">
      <c r="A12847" s="165" t="s">
        <v>255</v>
      </c>
      <c r="B12847" s="165" t="s">
        <v>256</v>
      </c>
      <c r="C12847" s="166">
        <v>45888</v>
      </c>
      <c r="D12847">
        <v>0</v>
      </c>
    </row>
    <row r="12848" spans="1:4" x14ac:dyDescent="0.35">
      <c r="A12848" s="165" t="s">
        <v>255</v>
      </c>
      <c r="B12848" s="165" t="s">
        <v>256</v>
      </c>
      <c r="C12848" s="166">
        <v>45919</v>
      </c>
      <c r="D12848">
        <v>0</v>
      </c>
    </row>
    <row r="12849" spans="1:4" x14ac:dyDescent="0.35">
      <c r="A12849" s="165" t="s">
        <v>255</v>
      </c>
      <c r="B12849" s="165" t="s">
        <v>256</v>
      </c>
      <c r="C12849" s="166">
        <v>45949</v>
      </c>
      <c r="D12849">
        <v>300.44</v>
      </c>
    </row>
    <row r="12850" spans="1:4" x14ac:dyDescent="0.35">
      <c r="A12850" s="165" t="s">
        <v>255</v>
      </c>
      <c r="B12850" s="165" t="s">
        <v>256</v>
      </c>
      <c r="C12850" s="166">
        <v>45980</v>
      </c>
      <c r="D12850">
        <v>265.2</v>
      </c>
    </row>
    <row r="12851" spans="1:4" x14ac:dyDescent="0.35">
      <c r="A12851" s="165" t="s">
        <v>255</v>
      </c>
      <c r="B12851" s="165" t="s">
        <v>256</v>
      </c>
      <c r="C12851" s="166">
        <v>46010</v>
      </c>
      <c r="D12851">
        <v>2776.6</v>
      </c>
    </row>
    <row r="12852" spans="1:4" x14ac:dyDescent="0.35">
      <c r="A12852" s="165" t="s">
        <v>255</v>
      </c>
      <c r="B12852" s="165" t="s">
        <v>256</v>
      </c>
      <c r="C12852" s="166">
        <v>45677</v>
      </c>
      <c r="D12852">
        <v>0</v>
      </c>
    </row>
    <row r="12853" spans="1:4" x14ac:dyDescent="0.35">
      <c r="A12853" s="165" t="s">
        <v>255</v>
      </c>
      <c r="B12853" s="165" t="s">
        <v>256</v>
      </c>
      <c r="C12853" s="166">
        <v>45708</v>
      </c>
      <c r="D12853">
        <v>222.86</v>
      </c>
    </row>
    <row r="12854" spans="1:4" x14ac:dyDescent="0.35">
      <c r="A12854" s="165" t="s">
        <v>255</v>
      </c>
      <c r="B12854" s="165" t="s">
        <v>256</v>
      </c>
      <c r="C12854" s="166">
        <v>45736</v>
      </c>
      <c r="D12854">
        <v>185.64</v>
      </c>
    </row>
    <row r="12855" spans="1:4" x14ac:dyDescent="0.35">
      <c r="A12855" s="165" t="s">
        <v>255</v>
      </c>
      <c r="B12855" s="165" t="s">
        <v>256</v>
      </c>
      <c r="C12855" s="166">
        <v>45767</v>
      </c>
      <c r="D12855">
        <v>0</v>
      </c>
    </row>
    <row r="12856" spans="1:4" x14ac:dyDescent="0.35">
      <c r="A12856" s="165" t="s">
        <v>255</v>
      </c>
      <c r="B12856" s="165" t="s">
        <v>256</v>
      </c>
      <c r="C12856" s="166">
        <v>45797</v>
      </c>
      <c r="D12856">
        <v>1200</v>
      </c>
    </row>
    <row r="12857" spans="1:4" x14ac:dyDescent="0.35">
      <c r="A12857" s="165" t="s">
        <v>255</v>
      </c>
      <c r="B12857" s="165" t="s">
        <v>256</v>
      </c>
      <c r="C12857" s="166">
        <v>45828</v>
      </c>
      <c r="D12857">
        <v>800.48999999999978</v>
      </c>
    </row>
    <row r="12858" spans="1:4" x14ac:dyDescent="0.35">
      <c r="A12858" s="165" t="s">
        <v>255</v>
      </c>
      <c r="B12858" s="165" t="s">
        <v>256</v>
      </c>
      <c r="C12858" s="166">
        <v>45858</v>
      </c>
      <c r="D12858">
        <v>332.91000000000031</v>
      </c>
    </row>
    <row r="12859" spans="1:4" x14ac:dyDescent="0.35">
      <c r="A12859" s="165" t="s">
        <v>255</v>
      </c>
      <c r="B12859" s="165" t="s">
        <v>256</v>
      </c>
      <c r="C12859" s="166">
        <v>45889</v>
      </c>
      <c r="D12859">
        <v>0</v>
      </c>
    </row>
    <row r="12860" spans="1:4" x14ac:dyDescent="0.35">
      <c r="A12860" s="165" t="s">
        <v>255</v>
      </c>
      <c r="B12860" s="165" t="s">
        <v>256</v>
      </c>
      <c r="C12860" s="166">
        <v>45920</v>
      </c>
      <c r="D12860">
        <v>0</v>
      </c>
    </row>
    <row r="12861" spans="1:4" x14ac:dyDescent="0.35">
      <c r="A12861" s="165" t="s">
        <v>255</v>
      </c>
      <c r="B12861" s="165" t="s">
        <v>256</v>
      </c>
      <c r="C12861" s="166">
        <v>45950</v>
      </c>
      <c r="D12861">
        <v>0</v>
      </c>
    </row>
    <row r="12862" spans="1:4" x14ac:dyDescent="0.35">
      <c r="A12862" s="165" t="s">
        <v>255</v>
      </c>
      <c r="B12862" s="165" t="s">
        <v>256</v>
      </c>
      <c r="C12862" s="166">
        <v>45981</v>
      </c>
      <c r="D12862">
        <v>0</v>
      </c>
    </row>
    <row r="12863" spans="1:4" x14ac:dyDescent="0.35">
      <c r="A12863" s="165" t="s">
        <v>255</v>
      </c>
      <c r="B12863" s="165" t="s">
        <v>256</v>
      </c>
      <c r="C12863" s="166">
        <v>46011</v>
      </c>
      <c r="D12863">
        <v>158.38</v>
      </c>
    </row>
    <row r="12864" spans="1:4" x14ac:dyDescent="0.35">
      <c r="A12864" s="165" t="s">
        <v>255</v>
      </c>
      <c r="B12864" s="165" t="s">
        <v>256</v>
      </c>
      <c r="C12864" s="166">
        <v>45678</v>
      </c>
      <c r="D12864">
        <v>0</v>
      </c>
    </row>
    <row r="12865" spans="1:4" x14ac:dyDescent="0.35">
      <c r="A12865" s="165" t="s">
        <v>255</v>
      </c>
      <c r="B12865" s="165" t="s">
        <v>256</v>
      </c>
      <c r="C12865" s="166">
        <v>45709</v>
      </c>
      <c r="D12865">
        <v>0</v>
      </c>
    </row>
    <row r="12866" spans="1:4" x14ac:dyDescent="0.35">
      <c r="A12866" s="165" t="s">
        <v>255</v>
      </c>
      <c r="B12866" s="165" t="s">
        <v>256</v>
      </c>
      <c r="C12866" s="166">
        <v>45737</v>
      </c>
      <c r="D12866">
        <v>0</v>
      </c>
    </row>
    <row r="12867" spans="1:4" x14ac:dyDescent="0.35">
      <c r="A12867" s="165" t="s">
        <v>255</v>
      </c>
      <c r="B12867" s="165" t="s">
        <v>256</v>
      </c>
      <c r="C12867" s="166">
        <v>45768</v>
      </c>
      <c r="D12867">
        <v>0</v>
      </c>
    </row>
    <row r="12868" spans="1:4" x14ac:dyDescent="0.35">
      <c r="A12868" s="165" t="s">
        <v>255</v>
      </c>
      <c r="B12868" s="165" t="s">
        <v>256</v>
      </c>
      <c r="C12868" s="166">
        <v>45798</v>
      </c>
      <c r="D12868">
        <v>1400</v>
      </c>
    </row>
    <row r="12869" spans="1:4" x14ac:dyDescent="0.35">
      <c r="A12869" s="165" t="s">
        <v>255</v>
      </c>
      <c r="B12869" s="165" t="s">
        <v>256</v>
      </c>
      <c r="C12869" s="166">
        <v>45829</v>
      </c>
      <c r="D12869">
        <v>0</v>
      </c>
    </row>
    <row r="12870" spans="1:4" x14ac:dyDescent="0.35">
      <c r="A12870" s="165" t="s">
        <v>255</v>
      </c>
      <c r="B12870" s="165" t="s">
        <v>256</v>
      </c>
      <c r="C12870" s="166">
        <v>45859</v>
      </c>
      <c r="D12870">
        <v>0</v>
      </c>
    </row>
    <row r="12871" spans="1:4" x14ac:dyDescent="0.35">
      <c r="A12871" s="165" t="s">
        <v>255</v>
      </c>
      <c r="B12871" s="165" t="s">
        <v>256</v>
      </c>
      <c r="C12871" s="166">
        <v>45890</v>
      </c>
      <c r="D12871">
        <v>0</v>
      </c>
    </row>
    <row r="12872" spans="1:4" x14ac:dyDescent="0.35">
      <c r="A12872" s="165" t="s">
        <v>255</v>
      </c>
      <c r="B12872" s="165" t="s">
        <v>256</v>
      </c>
      <c r="C12872" s="166">
        <v>45921</v>
      </c>
      <c r="D12872">
        <v>0</v>
      </c>
    </row>
    <row r="12873" spans="1:4" x14ac:dyDescent="0.35">
      <c r="A12873" s="165" t="s">
        <v>255</v>
      </c>
      <c r="B12873" s="165" t="s">
        <v>256</v>
      </c>
      <c r="C12873" s="166">
        <v>45951</v>
      </c>
      <c r="D12873">
        <v>0</v>
      </c>
    </row>
    <row r="12874" spans="1:4" x14ac:dyDescent="0.35">
      <c r="A12874" s="165" t="s">
        <v>255</v>
      </c>
      <c r="B12874" s="165" t="s">
        <v>256</v>
      </c>
      <c r="C12874" s="166">
        <v>45991</v>
      </c>
      <c r="D12874">
        <v>202.11</v>
      </c>
    </row>
    <row r="12875" spans="1:4" x14ac:dyDescent="0.35">
      <c r="A12875" s="165" t="s">
        <v>255</v>
      </c>
      <c r="B12875" s="165" t="s">
        <v>256</v>
      </c>
      <c r="C12875" s="166">
        <v>46022</v>
      </c>
      <c r="D12875">
        <v>0</v>
      </c>
    </row>
    <row r="12876" spans="1:4" x14ac:dyDescent="0.35">
      <c r="A12876" s="165" t="s">
        <v>255</v>
      </c>
      <c r="B12876" s="165" t="s">
        <v>256</v>
      </c>
      <c r="C12876" s="166">
        <v>45679</v>
      </c>
      <c r="D12876">
        <v>0</v>
      </c>
    </row>
    <row r="12877" spans="1:4" x14ac:dyDescent="0.35">
      <c r="A12877" s="165" t="s">
        <v>255</v>
      </c>
      <c r="B12877" s="165" t="s">
        <v>256</v>
      </c>
      <c r="C12877" s="166">
        <v>45710</v>
      </c>
      <c r="D12877">
        <v>73.23</v>
      </c>
    </row>
    <row r="12878" spans="1:4" x14ac:dyDescent="0.35">
      <c r="A12878" s="165" t="s">
        <v>255</v>
      </c>
      <c r="B12878" s="165" t="s">
        <v>256</v>
      </c>
      <c r="C12878" s="166">
        <v>45738</v>
      </c>
      <c r="D12878">
        <v>0</v>
      </c>
    </row>
    <row r="12879" spans="1:4" x14ac:dyDescent="0.35">
      <c r="A12879" s="165" t="s">
        <v>255</v>
      </c>
      <c r="B12879" s="165" t="s">
        <v>256</v>
      </c>
      <c r="C12879" s="166">
        <v>45769</v>
      </c>
      <c r="D12879">
        <v>0</v>
      </c>
    </row>
    <row r="12880" spans="1:4" x14ac:dyDescent="0.35">
      <c r="A12880" s="165" t="s">
        <v>255</v>
      </c>
      <c r="B12880" s="165" t="s">
        <v>256</v>
      </c>
      <c r="C12880" s="166">
        <v>45799</v>
      </c>
      <c r="D12880">
        <v>0</v>
      </c>
    </row>
    <row r="12881" spans="1:4" x14ac:dyDescent="0.35">
      <c r="A12881" s="165" t="s">
        <v>255</v>
      </c>
      <c r="B12881" s="165" t="s">
        <v>256</v>
      </c>
      <c r="C12881" s="166">
        <v>45830</v>
      </c>
      <c r="D12881">
        <v>0</v>
      </c>
    </row>
    <row r="12882" spans="1:4" x14ac:dyDescent="0.35">
      <c r="A12882" s="165" t="s">
        <v>255</v>
      </c>
      <c r="B12882" s="165" t="s">
        <v>256</v>
      </c>
      <c r="C12882" s="166">
        <v>45860</v>
      </c>
      <c r="D12882">
        <v>0</v>
      </c>
    </row>
    <row r="12883" spans="1:4" x14ac:dyDescent="0.35">
      <c r="A12883" s="165" t="s">
        <v>255</v>
      </c>
      <c r="B12883" s="165" t="s">
        <v>256</v>
      </c>
      <c r="C12883" s="166">
        <v>45891</v>
      </c>
      <c r="D12883">
        <v>500</v>
      </c>
    </row>
    <row r="12884" spans="1:4" x14ac:dyDescent="0.35">
      <c r="A12884" s="165" t="s">
        <v>255</v>
      </c>
      <c r="B12884" s="165" t="s">
        <v>256</v>
      </c>
      <c r="C12884" s="166">
        <v>45922</v>
      </c>
      <c r="D12884">
        <v>0</v>
      </c>
    </row>
    <row r="12885" spans="1:4" x14ac:dyDescent="0.35">
      <c r="A12885" s="165" t="s">
        <v>255</v>
      </c>
      <c r="B12885" s="165" t="s">
        <v>256</v>
      </c>
      <c r="C12885" s="166">
        <v>45952</v>
      </c>
      <c r="D12885">
        <v>0</v>
      </c>
    </row>
    <row r="12886" spans="1:4" x14ac:dyDescent="0.35">
      <c r="A12886" s="165" t="s">
        <v>255</v>
      </c>
      <c r="B12886" s="165" t="s">
        <v>256</v>
      </c>
      <c r="C12886" s="166">
        <v>45983</v>
      </c>
      <c r="D12886">
        <v>300</v>
      </c>
    </row>
    <row r="12887" spans="1:4" x14ac:dyDescent="0.35">
      <c r="A12887" s="165" t="s">
        <v>255</v>
      </c>
      <c r="B12887" s="165" t="s">
        <v>256</v>
      </c>
      <c r="C12887" s="166">
        <v>46013</v>
      </c>
      <c r="D12887">
        <v>878.4</v>
      </c>
    </row>
    <row r="12888" spans="1:4" x14ac:dyDescent="0.35">
      <c r="A12888" s="165" t="s">
        <v>255</v>
      </c>
      <c r="B12888" s="165" t="s">
        <v>256</v>
      </c>
      <c r="C12888" s="166">
        <v>45680</v>
      </c>
      <c r="D12888">
        <v>0</v>
      </c>
    </row>
    <row r="12889" spans="1:4" x14ac:dyDescent="0.35">
      <c r="A12889" s="165" t="s">
        <v>255</v>
      </c>
      <c r="B12889" s="165" t="s">
        <v>256</v>
      </c>
      <c r="C12889" s="166">
        <v>45711</v>
      </c>
      <c r="D12889">
        <v>-402.8</v>
      </c>
    </row>
    <row r="12890" spans="1:4" x14ac:dyDescent="0.35">
      <c r="A12890" s="165" t="s">
        <v>255</v>
      </c>
      <c r="B12890" s="165" t="s">
        <v>256</v>
      </c>
      <c r="C12890" s="166">
        <v>45739</v>
      </c>
      <c r="D12890">
        <v>0</v>
      </c>
    </row>
    <row r="12891" spans="1:4" x14ac:dyDescent="0.35">
      <c r="A12891" s="165" t="s">
        <v>255</v>
      </c>
      <c r="B12891" s="165" t="s">
        <v>256</v>
      </c>
      <c r="C12891" s="166">
        <v>45770</v>
      </c>
      <c r="D12891">
        <v>0</v>
      </c>
    </row>
    <row r="12892" spans="1:4" x14ac:dyDescent="0.35">
      <c r="A12892" s="165" t="s">
        <v>255</v>
      </c>
      <c r="B12892" s="165" t="s">
        <v>256</v>
      </c>
      <c r="C12892" s="166">
        <v>45800</v>
      </c>
      <c r="D12892">
        <v>31.23</v>
      </c>
    </row>
    <row r="12893" spans="1:4" x14ac:dyDescent="0.35">
      <c r="A12893" s="165" t="s">
        <v>255</v>
      </c>
      <c r="B12893" s="165" t="s">
        <v>256</v>
      </c>
      <c r="C12893" s="166">
        <v>45831</v>
      </c>
      <c r="D12893">
        <v>1600.56</v>
      </c>
    </row>
    <row r="12894" spans="1:4" x14ac:dyDescent="0.35">
      <c r="A12894" s="165" t="s">
        <v>255</v>
      </c>
      <c r="B12894" s="165" t="s">
        <v>256</v>
      </c>
      <c r="C12894" s="166">
        <v>45861</v>
      </c>
      <c r="D12894">
        <v>0</v>
      </c>
    </row>
    <row r="12895" spans="1:4" x14ac:dyDescent="0.35">
      <c r="A12895" s="165" t="s">
        <v>255</v>
      </c>
      <c r="B12895" s="165" t="s">
        <v>256</v>
      </c>
      <c r="C12895" s="166">
        <v>45892</v>
      </c>
      <c r="D12895">
        <v>2008.81</v>
      </c>
    </row>
    <row r="12896" spans="1:4" x14ac:dyDescent="0.35">
      <c r="A12896" s="165" t="s">
        <v>255</v>
      </c>
      <c r="B12896" s="165" t="s">
        <v>256</v>
      </c>
      <c r="C12896" s="166">
        <v>45923</v>
      </c>
      <c r="D12896">
        <v>152.62</v>
      </c>
    </row>
    <row r="12897" spans="1:4" x14ac:dyDescent="0.35">
      <c r="A12897" s="165" t="s">
        <v>255</v>
      </c>
      <c r="B12897" s="165" t="s">
        <v>256</v>
      </c>
      <c r="C12897" s="166">
        <v>45953</v>
      </c>
      <c r="D12897">
        <v>257</v>
      </c>
    </row>
    <row r="12898" spans="1:4" x14ac:dyDescent="0.35">
      <c r="A12898" s="165" t="s">
        <v>255</v>
      </c>
      <c r="B12898" s="165" t="s">
        <v>256</v>
      </c>
      <c r="C12898" s="166">
        <v>45984</v>
      </c>
      <c r="D12898">
        <v>790</v>
      </c>
    </row>
    <row r="12899" spans="1:4" x14ac:dyDescent="0.35">
      <c r="A12899" s="165" t="s">
        <v>255</v>
      </c>
      <c r="B12899" s="165" t="s">
        <v>256</v>
      </c>
      <c r="C12899" s="166">
        <v>46014</v>
      </c>
      <c r="D12899">
        <v>0</v>
      </c>
    </row>
    <row r="12900" spans="1:4" x14ac:dyDescent="0.35">
      <c r="A12900" s="165" t="s">
        <v>255</v>
      </c>
      <c r="B12900" s="165" t="s">
        <v>256</v>
      </c>
      <c r="C12900" s="166">
        <v>45681</v>
      </c>
      <c r="D12900">
        <v>0</v>
      </c>
    </row>
    <row r="12901" spans="1:4" x14ac:dyDescent="0.35">
      <c r="A12901" s="165" t="s">
        <v>255</v>
      </c>
      <c r="B12901" s="165" t="s">
        <v>256</v>
      </c>
      <c r="C12901" s="166">
        <v>45712</v>
      </c>
      <c r="D12901">
        <v>0</v>
      </c>
    </row>
    <row r="12902" spans="1:4" x14ac:dyDescent="0.35">
      <c r="A12902" s="165" t="s">
        <v>255</v>
      </c>
      <c r="B12902" s="165" t="s">
        <v>256</v>
      </c>
      <c r="C12902" s="166">
        <v>45740</v>
      </c>
      <c r="D12902">
        <v>0</v>
      </c>
    </row>
    <row r="12903" spans="1:4" x14ac:dyDescent="0.35">
      <c r="A12903" s="165" t="s">
        <v>255</v>
      </c>
      <c r="B12903" s="165" t="s">
        <v>256</v>
      </c>
      <c r="C12903" s="166">
        <v>45771</v>
      </c>
      <c r="D12903">
        <v>0</v>
      </c>
    </row>
    <row r="12904" spans="1:4" x14ac:dyDescent="0.35">
      <c r="A12904" s="165" t="s">
        <v>255</v>
      </c>
      <c r="B12904" s="165" t="s">
        <v>256</v>
      </c>
      <c r="C12904" s="166">
        <v>45801</v>
      </c>
      <c r="D12904">
        <v>0</v>
      </c>
    </row>
    <row r="12905" spans="1:4" x14ac:dyDescent="0.35">
      <c r="A12905" s="165" t="s">
        <v>255</v>
      </c>
      <c r="B12905" s="165" t="s">
        <v>256</v>
      </c>
      <c r="C12905" s="166">
        <v>45832</v>
      </c>
      <c r="D12905">
        <v>1645.68</v>
      </c>
    </row>
    <row r="12906" spans="1:4" x14ac:dyDescent="0.35">
      <c r="A12906" s="165" t="s">
        <v>255</v>
      </c>
      <c r="B12906" s="165" t="s">
        <v>256</v>
      </c>
      <c r="C12906" s="166">
        <v>45862</v>
      </c>
      <c r="D12906">
        <v>0</v>
      </c>
    </row>
    <row r="12907" spans="1:4" x14ac:dyDescent="0.35">
      <c r="A12907" s="165" t="s">
        <v>255</v>
      </c>
      <c r="B12907" s="165" t="s">
        <v>256</v>
      </c>
      <c r="C12907" s="166">
        <v>45893</v>
      </c>
      <c r="D12907">
        <v>0</v>
      </c>
    </row>
    <row r="12908" spans="1:4" x14ac:dyDescent="0.35">
      <c r="A12908" s="165" t="s">
        <v>255</v>
      </c>
      <c r="B12908" s="165" t="s">
        <v>256</v>
      </c>
      <c r="C12908" s="166">
        <v>45924</v>
      </c>
      <c r="D12908">
        <v>19.260000000000002</v>
      </c>
    </row>
    <row r="12909" spans="1:4" x14ac:dyDescent="0.35">
      <c r="A12909" s="165" t="s">
        <v>255</v>
      </c>
      <c r="B12909" s="165" t="s">
        <v>256</v>
      </c>
      <c r="C12909" s="166">
        <v>45954</v>
      </c>
      <c r="D12909">
        <v>1834.4</v>
      </c>
    </row>
    <row r="12910" spans="1:4" x14ac:dyDescent="0.35">
      <c r="A12910" s="165" t="s">
        <v>255</v>
      </c>
      <c r="B12910" s="165" t="s">
        <v>256</v>
      </c>
      <c r="C12910" s="166">
        <v>45985</v>
      </c>
      <c r="D12910">
        <v>0</v>
      </c>
    </row>
    <row r="12911" spans="1:4" x14ac:dyDescent="0.35">
      <c r="A12911" s="165" t="s">
        <v>255</v>
      </c>
      <c r="B12911" s="165" t="s">
        <v>256</v>
      </c>
      <c r="C12911" s="166">
        <v>46015</v>
      </c>
      <c r="D12911">
        <v>0</v>
      </c>
    </row>
    <row r="12912" spans="1:4" x14ac:dyDescent="0.35">
      <c r="A12912" s="165" t="s">
        <v>255</v>
      </c>
      <c r="B12912" s="165" t="s">
        <v>256</v>
      </c>
      <c r="C12912" s="166">
        <v>45682</v>
      </c>
      <c r="D12912">
        <v>0</v>
      </c>
    </row>
    <row r="12913" spans="1:4" x14ac:dyDescent="0.35">
      <c r="A12913" s="165" t="s">
        <v>255</v>
      </c>
      <c r="B12913" s="165" t="s">
        <v>256</v>
      </c>
      <c r="C12913" s="166">
        <v>45713</v>
      </c>
      <c r="D12913">
        <v>2234.81</v>
      </c>
    </row>
    <row r="12914" spans="1:4" x14ac:dyDescent="0.35">
      <c r="A12914" s="165" t="s">
        <v>255</v>
      </c>
      <c r="B12914" s="165" t="s">
        <v>256</v>
      </c>
      <c r="C12914" s="166">
        <v>45741</v>
      </c>
      <c r="D12914">
        <v>0</v>
      </c>
    </row>
    <row r="12915" spans="1:4" x14ac:dyDescent="0.35">
      <c r="A12915" s="165" t="s">
        <v>255</v>
      </c>
      <c r="B12915" s="165" t="s">
        <v>256</v>
      </c>
      <c r="C12915" s="166">
        <v>45772</v>
      </c>
      <c r="D12915">
        <v>0</v>
      </c>
    </row>
    <row r="12916" spans="1:4" x14ac:dyDescent="0.35">
      <c r="A12916" s="165" t="s">
        <v>255</v>
      </c>
      <c r="B12916" s="165" t="s">
        <v>256</v>
      </c>
      <c r="C12916" s="166">
        <v>45802</v>
      </c>
      <c r="D12916">
        <v>0</v>
      </c>
    </row>
    <row r="12917" spans="1:4" x14ac:dyDescent="0.35">
      <c r="A12917" s="165" t="s">
        <v>255</v>
      </c>
      <c r="B12917" s="165" t="s">
        <v>256</v>
      </c>
      <c r="C12917" s="166">
        <v>45833</v>
      </c>
      <c r="D12917">
        <v>0</v>
      </c>
    </row>
    <row r="12918" spans="1:4" x14ac:dyDescent="0.35">
      <c r="A12918" s="165" t="s">
        <v>255</v>
      </c>
      <c r="B12918" s="165" t="s">
        <v>256</v>
      </c>
      <c r="C12918" s="166">
        <v>45863</v>
      </c>
      <c r="D12918">
        <v>0</v>
      </c>
    </row>
    <row r="12919" spans="1:4" x14ac:dyDescent="0.35">
      <c r="A12919" s="165" t="s">
        <v>255</v>
      </c>
      <c r="B12919" s="165" t="s">
        <v>256</v>
      </c>
      <c r="C12919" s="166">
        <v>45894</v>
      </c>
      <c r="D12919">
        <v>0</v>
      </c>
    </row>
    <row r="12920" spans="1:4" x14ac:dyDescent="0.35">
      <c r="A12920" s="165" t="s">
        <v>255</v>
      </c>
      <c r="B12920" s="165" t="s">
        <v>256</v>
      </c>
      <c r="C12920" s="166">
        <v>45925</v>
      </c>
      <c r="D12920">
        <v>0</v>
      </c>
    </row>
    <row r="12921" spans="1:4" x14ac:dyDescent="0.35">
      <c r="A12921" s="165" t="s">
        <v>255</v>
      </c>
      <c r="B12921" s="165" t="s">
        <v>256</v>
      </c>
      <c r="C12921" s="166">
        <v>45955</v>
      </c>
      <c r="D12921">
        <v>0</v>
      </c>
    </row>
    <row r="12922" spans="1:4" x14ac:dyDescent="0.35">
      <c r="A12922" s="165" t="s">
        <v>255</v>
      </c>
      <c r="B12922" s="165" t="s">
        <v>256</v>
      </c>
      <c r="C12922" s="166">
        <v>45986</v>
      </c>
      <c r="D12922">
        <v>0</v>
      </c>
    </row>
    <row r="12923" spans="1:4" x14ac:dyDescent="0.35">
      <c r="A12923" s="165" t="s">
        <v>255</v>
      </c>
      <c r="B12923" s="165" t="s">
        <v>256</v>
      </c>
      <c r="C12923" s="166">
        <v>46016</v>
      </c>
      <c r="D12923">
        <v>0</v>
      </c>
    </row>
    <row r="12924" spans="1:4" x14ac:dyDescent="0.35">
      <c r="A12924" s="165" t="s">
        <v>255</v>
      </c>
      <c r="B12924" s="165" t="s">
        <v>256</v>
      </c>
      <c r="C12924" s="166">
        <v>45683</v>
      </c>
      <c r="D12924">
        <v>0</v>
      </c>
    </row>
    <row r="12925" spans="1:4" x14ac:dyDescent="0.35">
      <c r="A12925" s="165" t="s">
        <v>255</v>
      </c>
      <c r="B12925" s="165" t="s">
        <v>256</v>
      </c>
      <c r="C12925" s="166">
        <v>45714</v>
      </c>
      <c r="D12925">
        <v>0</v>
      </c>
    </row>
    <row r="12926" spans="1:4" x14ac:dyDescent="0.35">
      <c r="A12926" s="165" t="s">
        <v>255</v>
      </c>
      <c r="B12926" s="165" t="s">
        <v>256</v>
      </c>
      <c r="C12926" s="166">
        <v>45742</v>
      </c>
      <c r="D12926">
        <v>0</v>
      </c>
    </row>
    <row r="12927" spans="1:4" x14ac:dyDescent="0.35">
      <c r="A12927" s="165" t="s">
        <v>255</v>
      </c>
      <c r="B12927" s="165" t="s">
        <v>256</v>
      </c>
      <c r="C12927" s="166">
        <v>45773</v>
      </c>
      <c r="D12927">
        <v>0</v>
      </c>
    </row>
    <row r="12928" spans="1:4" x14ac:dyDescent="0.35">
      <c r="A12928" s="165" t="s">
        <v>255</v>
      </c>
      <c r="B12928" s="165" t="s">
        <v>256</v>
      </c>
      <c r="C12928" s="166">
        <v>45803</v>
      </c>
      <c r="D12928">
        <v>0</v>
      </c>
    </row>
    <row r="12929" spans="1:4" x14ac:dyDescent="0.35">
      <c r="A12929" s="165" t="s">
        <v>255</v>
      </c>
      <c r="B12929" s="165" t="s">
        <v>256</v>
      </c>
      <c r="C12929" s="166">
        <v>45834</v>
      </c>
      <c r="D12929">
        <v>0</v>
      </c>
    </row>
    <row r="12930" spans="1:4" x14ac:dyDescent="0.35">
      <c r="A12930" s="165" t="s">
        <v>255</v>
      </c>
      <c r="B12930" s="165" t="s">
        <v>256</v>
      </c>
      <c r="C12930" s="166">
        <v>45864</v>
      </c>
      <c r="D12930">
        <v>0</v>
      </c>
    </row>
    <row r="12931" spans="1:4" x14ac:dyDescent="0.35">
      <c r="A12931" s="165" t="s">
        <v>255</v>
      </c>
      <c r="B12931" s="165" t="s">
        <v>256</v>
      </c>
      <c r="C12931" s="166">
        <v>45895</v>
      </c>
      <c r="D12931">
        <v>0</v>
      </c>
    </row>
    <row r="12932" spans="1:4" x14ac:dyDescent="0.35">
      <c r="A12932" s="165" t="s">
        <v>255</v>
      </c>
      <c r="B12932" s="165" t="s">
        <v>256</v>
      </c>
      <c r="C12932" s="166">
        <v>45926</v>
      </c>
      <c r="D12932">
        <v>0</v>
      </c>
    </row>
    <row r="12933" spans="1:4" x14ac:dyDescent="0.35">
      <c r="A12933" s="165" t="s">
        <v>255</v>
      </c>
      <c r="B12933" s="165" t="s">
        <v>256</v>
      </c>
      <c r="C12933" s="166">
        <v>45956</v>
      </c>
      <c r="D12933">
        <v>0</v>
      </c>
    </row>
    <row r="12934" spans="1:4" x14ac:dyDescent="0.35">
      <c r="A12934" s="165" t="s">
        <v>255</v>
      </c>
      <c r="B12934" s="165" t="s">
        <v>256</v>
      </c>
      <c r="C12934" s="166">
        <v>45987</v>
      </c>
      <c r="D12934">
        <v>0</v>
      </c>
    </row>
    <row r="12935" spans="1:4" x14ac:dyDescent="0.35">
      <c r="A12935" s="165" t="s">
        <v>255</v>
      </c>
      <c r="B12935" s="165" t="s">
        <v>256</v>
      </c>
      <c r="C12935" s="166">
        <v>46017</v>
      </c>
      <c r="D12935">
        <v>0</v>
      </c>
    </row>
    <row r="12936" spans="1:4" x14ac:dyDescent="0.35">
      <c r="A12936" s="165" t="s">
        <v>255</v>
      </c>
      <c r="B12936" s="165" t="s">
        <v>256</v>
      </c>
      <c r="C12936" s="166">
        <v>45684</v>
      </c>
      <c r="D12936">
        <v>0</v>
      </c>
    </row>
    <row r="12937" spans="1:4" x14ac:dyDescent="0.35">
      <c r="A12937" s="165" t="s">
        <v>255</v>
      </c>
      <c r="B12937" s="165" t="s">
        <v>256</v>
      </c>
      <c r="C12937" s="166">
        <v>45715</v>
      </c>
      <c r="D12937">
        <v>0</v>
      </c>
    </row>
    <row r="12938" spans="1:4" x14ac:dyDescent="0.35">
      <c r="A12938" s="165" t="s">
        <v>255</v>
      </c>
      <c r="B12938" s="165" t="s">
        <v>256</v>
      </c>
      <c r="C12938" s="166">
        <v>45743</v>
      </c>
      <c r="D12938">
        <v>0</v>
      </c>
    </row>
    <row r="12939" spans="1:4" x14ac:dyDescent="0.35">
      <c r="A12939" s="165" t="s">
        <v>255</v>
      </c>
      <c r="B12939" s="165" t="s">
        <v>256</v>
      </c>
      <c r="C12939" s="166">
        <v>45774</v>
      </c>
      <c r="D12939">
        <v>0</v>
      </c>
    </row>
    <row r="12940" spans="1:4" x14ac:dyDescent="0.35">
      <c r="A12940" s="165" t="s">
        <v>255</v>
      </c>
      <c r="B12940" s="165" t="s">
        <v>256</v>
      </c>
      <c r="C12940" s="166">
        <v>45804</v>
      </c>
      <c r="D12940">
        <v>0</v>
      </c>
    </row>
    <row r="12941" spans="1:4" x14ac:dyDescent="0.35">
      <c r="A12941" s="165" t="s">
        <v>255</v>
      </c>
      <c r="B12941" s="165" t="s">
        <v>256</v>
      </c>
      <c r="C12941" s="166">
        <v>45835</v>
      </c>
      <c r="D12941">
        <v>0</v>
      </c>
    </row>
    <row r="12942" spans="1:4" x14ac:dyDescent="0.35">
      <c r="A12942" s="165" t="s">
        <v>255</v>
      </c>
      <c r="B12942" s="165" t="s">
        <v>256</v>
      </c>
      <c r="C12942" s="166">
        <v>45865</v>
      </c>
      <c r="D12942">
        <v>0</v>
      </c>
    </row>
    <row r="12943" spans="1:4" x14ac:dyDescent="0.35">
      <c r="A12943" s="165" t="s">
        <v>255</v>
      </c>
      <c r="B12943" s="165" t="s">
        <v>256</v>
      </c>
      <c r="C12943" s="166">
        <v>45896</v>
      </c>
      <c r="D12943">
        <v>0</v>
      </c>
    </row>
    <row r="12944" spans="1:4" x14ac:dyDescent="0.35">
      <c r="A12944" s="165" t="s">
        <v>255</v>
      </c>
      <c r="B12944" s="165" t="s">
        <v>256</v>
      </c>
      <c r="C12944" s="166">
        <v>45927</v>
      </c>
      <c r="D12944">
        <v>0</v>
      </c>
    </row>
    <row r="12945" spans="1:4" x14ac:dyDescent="0.35">
      <c r="A12945" s="165" t="s">
        <v>255</v>
      </c>
      <c r="B12945" s="165" t="s">
        <v>256</v>
      </c>
      <c r="C12945" s="166">
        <v>45957</v>
      </c>
      <c r="D12945">
        <v>0</v>
      </c>
    </row>
    <row r="12946" spans="1:4" x14ac:dyDescent="0.35">
      <c r="A12946" s="165" t="s">
        <v>255</v>
      </c>
      <c r="B12946" s="165" t="s">
        <v>256</v>
      </c>
      <c r="C12946" s="166">
        <v>45988</v>
      </c>
      <c r="D12946">
        <v>0</v>
      </c>
    </row>
    <row r="12947" spans="1:4" x14ac:dyDescent="0.35">
      <c r="A12947" s="165" t="s">
        <v>255</v>
      </c>
      <c r="B12947" s="165" t="s">
        <v>256</v>
      </c>
      <c r="C12947" s="166">
        <v>46018</v>
      </c>
      <c r="D12947">
        <v>0</v>
      </c>
    </row>
    <row r="12948" spans="1:4" x14ac:dyDescent="0.35">
      <c r="A12948" s="165" t="s">
        <v>257</v>
      </c>
      <c r="B12948" s="165" t="s">
        <v>258</v>
      </c>
      <c r="C12948" s="166">
        <v>45676</v>
      </c>
      <c r="D12948">
        <v>129.72999999999999</v>
      </c>
    </row>
    <row r="12949" spans="1:4" x14ac:dyDescent="0.35">
      <c r="A12949" s="165" t="s">
        <v>257</v>
      </c>
      <c r="B12949" s="165" t="s">
        <v>258</v>
      </c>
      <c r="C12949" s="166">
        <v>45707</v>
      </c>
      <c r="D12949">
        <v>0</v>
      </c>
    </row>
    <row r="12950" spans="1:4" x14ac:dyDescent="0.35">
      <c r="A12950" s="165" t="s">
        <v>257</v>
      </c>
      <c r="B12950" s="165" t="s">
        <v>258</v>
      </c>
      <c r="C12950" s="166">
        <v>45735</v>
      </c>
      <c r="D12950">
        <v>60</v>
      </c>
    </row>
    <row r="12951" spans="1:4" x14ac:dyDescent="0.35">
      <c r="A12951" s="165" t="s">
        <v>257</v>
      </c>
      <c r="B12951" s="165" t="s">
        <v>258</v>
      </c>
      <c r="C12951" s="166">
        <v>45766</v>
      </c>
      <c r="D12951">
        <v>422.97</v>
      </c>
    </row>
    <row r="12952" spans="1:4" x14ac:dyDescent="0.35">
      <c r="A12952" s="165" t="s">
        <v>257</v>
      </c>
      <c r="B12952" s="165" t="s">
        <v>258</v>
      </c>
      <c r="C12952" s="166">
        <v>45796</v>
      </c>
      <c r="D12952">
        <v>60</v>
      </c>
    </row>
    <row r="12953" spans="1:4" x14ac:dyDescent="0.35">
      <c r="A12953" s="165" t="s">
        <v>257</v>
      </c>
      <c r="B12953" s="165" t="s">
        <v>258</v>
      </c>
      <c r="C12953" s="166">
        <v>45827</v>
      </c>
      <c r="D12953">
        <v>0</v>
      </c>
    </row>
    <row r="12954" spans="1:4" x14ac:dyDescent="0.35">
      <c r="A12954" s="165" t="s">
        <v>257</v>
      </c>
      <c r="B12954" s="165" t="s">
        <v>258</v>
      </c>
      <c r="C12954" s="166">
        <v>45857</v>
      </c>
      <c r="D12954">
        <v>30.16</v>
      </c>
    </row>
    <row r="12955" spans="1:4" x14ac:dyDescent="0.35">
      <c r="A12955" s="165" t="s">
        <v>257</v>
      </c>
      <c r="B12955" s="165" t="s">
        <v>258</v>
      </c>
      <c r="C12955" s="166">
        <v>45888</v>
      </c>
      <c r="D12955">
        <v>0</v>
      </c>
    </row>
    <row r="12956" spans="1:4" x14ac:dyDescent="0.35">
      <c r="A12956" s="165" t="s">
        <v>257</v>
      </c>
      <c r="B12956" s="165" t="s">
        <v>258</v>
      </c>
      <c r="C12956" s="166">
        <v>45919</v>
      </c>
      <c r="D12956">
        <v>39.550000000000004</v>
      </c>
    </row>
    <row r="12957" spans="1:4" x14ac:dyDescent="0.35">
      <c r="A12957" s="165" t="s">
        <v>257</v>
      </c>
      <c r="B12957" s="165" t="s">
        <v>258</v>
      </c>
      <c r="C12957" s="166">
        <v>45949</v>
      </c>
      <c r="D12957">
        <v>0</v>
      </c>
    </row>
    <row r="12958" spans="1:4" x14ac:dyDescent="0.35">
      <c r="A12958" s="165" t="s">
        <v>257</v>
      </c>
      <c r="B12958" s="165" t="s">
        <v>258</v>
      </c>
      <c r="C12958" s="166">
        <v>45980</v>
      </c>
      <c r="D12958">
        <v>125</v>
      </c>
    </row>
    <row r="12959" spans="1:4" x14ac:dyDescent="0.35">
      <c r="A12959" s="165" t="s">
        <v>257</v>
      </c>
      <c r="B12959" s="165" t="s">
        <v>258</v>
      </c>
      <c r="C12959" s="166">
        <v>46010</v>
      </c>
      <c r="D12959">
        <v>0</v>
      </c>
    </row>
    <row r="12960" spans="1:4" x14ac:dyDescent="0.35">
      <c r="A12960" s="165" t="s">
        <v>257</v>
      </c>
      <c r="B12960" s="165" t="s">
        <v>258</v>
      </c>
      <c r="C12960" s="166">
        <v>45677</v>
      </c>
      <c r="D12960">
        <v>0</v>
      </c>
    </row>
    <row r="12961" spans="1:4" x14ac:dyDescent="0.35">
      <c r="A12961" s="165" t="s">
        <v>257</v>
      </c>
      <c r="B12961" s="165" t="s">
        <v>258</v>
      </c>
      <c r="C12961" s="166">
        <v>45708</v>
      </c>
      <c r="D12961">
        <v>0</v>
      </c>
    </row>
    <row r="12962" spans="1:4" x14ac:dyDescent="0.35">
      <c r="A12962" s="165" t="s">
        <v>257</v>
      </c>
      <c r="B12962" s="165" t="s">
        <v>258</v>
      </c>
      <c r="C12962" s="166">
        <v>45736</v>
      </c>
      <c r="D12962">
        <v>0</v>
      </c>
    </row>
    <row r="12963" spans="1:4" x14ac:dyDescent="0.35">
      <c r="A12963" s="165" t="s">
        <v>257</v>
      </c>
      <c r="B12963" s="165" t="s">
        <v>258</v>
      </c>
      <c r="C12963" s="166">
        <v>45767</v>
      </c>
      <c r="D12963">
        <v>0</v>
      </c>
    </row>
    <row r="12964" spans="1:4" x14ac:dyDescent="0.35">
      <c r="A12964" s="165" t="s">
        <v>257</v>
      </c>
      <c r="B12964" s="165" t="s">
        <v>258</v>
      </c>
      <c r="C12964" s="166">
        <v>45797</v>
      </c>
      <c r="D12964">
        <v>0</v>
      </c>
    </row>
    <row r="12965" spans="1:4" x14ac:dyDescent="0.35">
      <c r="A12965" s="165" t="s">
        <v>257</v>
      </c>
      <c r="B12965" s="165" t="s">
        <v>258</v>
      </c>
      <c r="C12965" s="166">
        <v>45828</v>
      </c>
      <c r="D12965">
        <v>0</v>
      </c>
    </row>
    <row r="12966" spans="1:4" x14ac:dyDescent="0.35">
      <c r="A12966" s="165" t="s">
        <v>257</v>
      </c>
      <c r="B12966" s="165" t="s">
        <v>258</v>
      </c>
      <c r="C12966" s="166">
        <v>45858</v>
      </c>
      <c r="D12966">
        <v>0</v>
      </c>
    </row>
    <row r="12967" spans="1:4" x14ac:dyDescent="0.35">
      <c r="A12967" s="165" t="s">
        <v>257</v>
      </c>
      <c r="B12967" s="165" t="s">
        <v>258</v>
      </c>
      <c r="C12967" s="166">
        <v>45889</v>
      </c>
      <c r="D12967">
        <v>0</v>
      </c>
    </row>
    <row r="12968" spans="1:4" x14ac:dyDescent="0.35">
      <c r="A12968" s="165" t="s">
        <v>257</v>
      </c>
      <c r="B12968" s="165" t="s">
        <v>258</v>
      </c>
      <c r="C12968" s="166">
        <v>45920</v>
      </c>
      <c r="D12968">
        <v>0</v>
      </c>
    </row>
    <row r="12969" spans="1:4" x14ac:dyDescent="0.35">
      <c r="A12969" s="165" t="s">
        <v>257</v>
      </c>
      <c r="B12969" s="165" t="s">
        <v>258</v>
      </c>
      <c r="C12969" s="166">
        <v>45950</v>
      </c>
      <c r="D12969">
        <v>0</v>
      </c>
    </row>
    <row r="12970" spans="1:4" x14ac:dyDescent="0.35">
      <c r="A12970" s="165" t="s">
        <v>257</v>
      </c>
      <c r="B12970" s="165" t="s">
        <v>258</v>
      </c>
      <c r="C12970" s="166">
        <v>45981</v>
      </c>
      <c r="D12970">
        <v>0</v>
      </c>
    </row>
    <row r="12971" spans="1:4" x14ac:dyDescent="0.35">
      <c r="A12971" s="165" t="s">
        <v>257</v>
      </c>
      <c r="B12971" s="165" t="s">
        <v>258</v>
      </c>
      <c r="C12971" s="166">
        <v>46011</v>
      </c>
      <c r="D12971">
        <v>0</v>
      </c>
    </row>
    <row r="12972" spans="1:4" x14ac:dyDescent="0.35">
      <c r="A12972" s="165" t="s">
        <v>257</v>
      </c>
      <c r="B12972" s="165" t="s">
        <v>258</v>
      </c>
      <c r="C12972" s="166">
        <v>45678</v>
      </c>
      <c r="D12972">
        <v>0</v>
      </c>
    </row>
    <row r="12973" spans="1:4" x14ac:dyDescent="0.35">
      <c r="A12973" s="165" t="s">
        <v>257</v>
      </c>
      <c r="B12973" s="165" t="s">
        <v>258</v>
      </c>
      <c r="C12973" s="166">
        <v>45709</v>
      </c>
      <c r="D12973">
        <v>0</v>
      </c>
    </row>
    <row r="12974" spans="1:4" x14ac:dyDescent="0.35">
      <c r="A12974" s="165" t="s">
        <v>257</v>
      </c>
      <c r="B12974" s="165" t="s">
        <v>258</v>
      </c>
      <c r="C12974" s="166">
        <v>45737</v>
      </c>
      <c r="D12974">
        <v>0</v>
      </c>
    </row>
    <row r="12975" spans="1:4" x14ac:dyDescent="0.35">
      <c r="A12975" s="165" t="s">
        <v>257</v>
      </c>
      <c r="B12975" s="165" t="s">
        <v>258</v>
      </c>
      <c r="C12975" s="166">
        <v>45768</v>
      </c>
      <c r="D12975">
        <v>0</v>
      </c>
    </row>
    <row r="12976" spans="1:4" x14ac:dyDescent="0.35">
      <c r="A12976" s="165" t="s">
        <v>257</v>
      </c>
      <c r="B12976" s="165" t="s">
        <v>258</v>
      </c>
      <c r="C12976" s="166">
        <v>45798</v>
      </c>
      <c r="D12976">
        <v>0</v>
      </c>
    </row>
    <row r="12977" spans="1:4" x14ac:dyDescent="0.35">
      <c r="A12977" s="165" t="s">
        <v>257</v>
      </c>
      <c r="B12977" s="165" t="s">
        <v>258</v>
      </c>
      <c r="C12977" s="166">
        <v>45829</v>
      </c>
      <c r="D12977">
        <v>0</v>
      </c>
    </row>
    <row r="12978" spans="1:4" x14ac:dyDescent="0.35">
      <c r="A12978" s="165" t="s">
        <v>257</v>
      </c>
      <c r="B12978" s="165" t="s">
        <v>258</v>
      </c>
      <c r="C12978" s="166">
        <v>45859</v>
      </c>
      <c r="D12978">
        <v>7745</v>
      </c>
    </row>
    <row r="12979" spans="1:4" x14ac:dyDescent="0.35">
      <c r="A12979" s="165" t="s">
        <v>257</v>
      </c>
      <c r="B12979" s="165" t="s">
        <v>258</v>
      </c>
      <c r="C12979" s="166">
        <v>45890</v>
      </c>
      <c r="D12979">
        <v>125</v>
      </c>
    </row>
    <row r="12980" spans="1:4" x14ac:dyDescent="0.35">
      <c r="A12980" s="165" t="s">
        <v>257</v>
      </c>
      <c r="B12980" s="165" t="s">
        <v>258</v>
      </c>
      <c r="C12980" s="166">
        <v>45921</v>
      </c>
      <c r="D12980">
        <v>0</v>
      </c>
    </row>
    <row r="12981" spans="1:4" x14ac:dyDescent="0.35">
      <c r="A12981" s="165" t="s">
        <v>257</v>
      </c>
      <c r="B12981" s="165" t="s">
        <v>258</v>
      </c>
      <c r="C12981" s="166">
        <v>45951</v>
      </c>
      <c r="D12981">
        <v>7745</v>
      </c>
    </row>
    <row r="12982" spans="1:4" x14ac:dyDescent="0.35">
      <c r="A12982" s="165" t="s">
        <v>257</v>
      </c>
      <c r="B12982" s="165" t="s">
        <v>258</v>
      </c>
      <c r="C12982" s="166">
        <v>45991</v>
      </c>
      <c r="D12982">
        <v>0</v>
      </c>
    </row>
    <row r="12983" spans="1:4" x14ac:dyDescent="0.35">
      <c r="A12983" s="165" t="s">
        <v>257</v>
      </c>
      <c r="B12983" s="165" t="s">
        <v>258</v>
      </c>
      <c r="C12983" s="166">
        <v>46022</v>
      </c>
      <c r="D12983">
        <v>208.26</v>
      </c>
    </row>
    <row r="12984" spans="1:4" x14ac:dyDescent="0.35">
      <c r="A12984" s="165" t="s">
        <v>257</v>
      </c>
      <c r="B12984" s="165" t="s">
        <v>258</v>
      </c>
      <c r="C12984" s="166">
        <v>45679</v>
      </c>
      <c r="D12984">
        <v>125</v>
      </c>
    </row>
    <row r="12985" spans="1:4" x14ac:dyDescent="0.35">
      <c r="A12985" s="165" t="s">
        <v>257</v>
      </c>
      <c r="B12985" s="165" t="s">
        <v>258</v>
      </c>
      <c r="C12985" s="166">
        <v>45710</v>
      </c>
      <c r="D12985">
        <v>0</v>
      </c>
    </row>
    <row r="12986" spans="1:4" x14ac:dyDescent="0.35">
      <c r="A12986" s="165" t="s">
        <v>257</v>
      </c>
      <c r="B12986" s="165" t="s">
        <v>258</v>
      </c>
      <c r="C12986" s="166">
        <v>45738</v>
      </c>
      <c r="D12986">
        <v>0</v>
      </c>
    </row>
    <row r="12987" spans="1:4" x14ac:dyDescent="0.35">
      <c r="A12987" s="165" t="s">
        <v>257</v>
      </c>
      <c r="B12987" s="165" t="s">
        <v>258</v>
      </c>
      <c r="C12987" s="166">
        <v>45769</v>
      </c>
      <c r="D12987">
        <v>0</v>
      </c>
    </row>
    <row r="12988" spans="1:4" x14ac:dyDescent="0.35">
      <c r="A12988" s="165" t="s">
        <v>257</v>
      </c>
      <c r="B12988" s="165" t="s">
        <v>258</v>
      </c>
      <c r="C12988" s="166">
        <v>45799</v>
      </c>
      <c r="D12988">
        <v>0</v>
      </c>
    </row>
    <row r="12989" spans="1:4" x14ac:dyDescent="0.35">
      <c r="A12989" s="165" t="s">
        <v>257</v>
      </c>
      <c r="B12989" s="165" t="s">
        <v>258</v>
      </c>
      <c r="C12989" s="166">
        <v>45830</v>
      </c>
      <c r="D12989">
        <v>0</v>
      </c>
    </row>
    <row r="12990" spans="1:4" x14ac:dyDescent="0.35">
      <c r="A12990" s="165" t="s">
        <v>257</v>
      </c>
      <c r="B12990" s="165" t="s">
        <v>258</v>
      </c>
      <c r="C12990" s="166">
        <v>45860</v>
      </c>
      <c r="D12990">
        <v>0</v>
      </c>
    </row>
    <row r="12991" spans="1:4" x14ac:dyDescent="0.35">
      <c r="A12991" s="165" t="s">
        <v>257</v>
      </c>
      <c r="B12991" s="165" t="s">
        <v>258</v>
      </c>
      <c r="C12991" s="166">
        <v>45891</v>
      </c>
      <c r="D12991">
        <v>0</v>
      </c>
    </row>
    <row r="12992" spans="1:4" x14ac:dyDescent="0.35">
      <c r="A12992" s="165" t="s">
        <v>257</v>
      </c>
      <c r="B12992" s="165" t="s">
        <v>258</v>
      </c>
      <c r="C12992" s="166">
        <v>45922</v>
      </c>
      <c r="D12992">
        <v>125</v>
      </c>
    </row>
    <row r="12993" spans="1:4" x14ac:dyDescent="0.35">
      <c r="A12993" s="165" t="s">
        <v>257</v>
      </c>
      <c r="B12993" s="165" t="s">
        <v>258</v>
      </c>
      <c r="C12993" s="166">
        <v>45952</v>
      </c>
      <c r="D12993">
        <v>210</v>
      </c>
    </row>
    <row r="12994" spans="1:4" x14ac:dyDescent="0.35">
      <c r="A12994" s="165" t="s">
        <v>257</v>
      </c>
      <c r="B12994" s="165" t="s">
        <v>258</v>
      </c>
      <c r="C12994" s="166">
        <v>45983</v>
      </c>
      <c r="D12994">
        <v>0</v>
      </c>
    </row>
    <row r="12995" spans="1:4" x14ac:dyDescent="0.35">
      <c r="A12995" s="165" t="s">
        <v>257</v>
      </c>
      <c r="B12995" s="165" t="s">
        <v>258</v>
      </c>
      <c r="C12995" s="166">
        <v>46013</v>
      </c>
      <c r="D12995">
        <v>125</v>
      </c>
    </row>
    <row r="12996" spans="1:4" x14ac:dyDescent="0.35">
      <c r="A12996" s="165" t="s">
        <v>257</v>
      </c>
      <c r="B12996" s="165" t="s">
        <v>258</v>
      </c>
      <c r="C12996" s="166">
        <v>45680</v>
      </c>
      <c r="D12996">
        <v>0</v>
      </c>
    </row>
    <row r="12997" spans="1:4" x14ac:dyDescent="0.35">
      <c r="A12997" s="165" t="s">
        <v>257</v>
      </c>
      <c r="B12997" s="165" t="s">
        <v>258</v>
      </c>
      <c r="C12997" s="166">
        <v>45711</v>
      </c>
      <c r="D12997">
        <v>0</v>
      </c>
    </row>
    <row r="12998" spans="1:4" x14ac:dyDescent="0.35">
      <c r="A12998" s="165" t="s">
        <v>257</v>
      </c>
      <c r="B12998" s="165" t="s">
        <v>258</v>
      </c>
      <c r="C12998" s="166">
        <v>45739</v>
      </c>
      <c r="D12998">
        <v>125</v>
      </c>
    </row>
    <row r="12999" spans="1:4" x14ac:dyDescent="0.35">
      <c r="A12999" s="165" t="s">
        <v>257</v>
      </c>
      <c r="B12999" s="165" t="s">
        <v>258</v>
      </c>
      <c r="C12999" s="166">
        <v>45770</v>
      </c>
      <c r="D12999">
        <v>281.08</v>
      </c>
    </row>
    <row r="13000" spans="1:4" x14ac:dyDescent="0.35">
      <c r="A13000" s="165" t="s">
        <v>257</v>
      </c>
      <c r="B13000" s="165" t="s">
        <v>258</v>
      </c>
      <c r="C13000" s="166">
        <v>45800</v>
      </c>
      <c r="D13000">
        <v>125</v>
      </c>
    </row>
    <row r="13001" spans="1:4" x14ac:dyDescent="0.35">
      <c r="A13001" s="165" t="s">
        <v>257</v>
      </c>
      <c r="B13001" s="165" t="s">
        <v>258</v>
      </c>
      <c r="C13001" s="166">
        <v>45831</v>
      </c>
      <c r="D13001">
        <v>0</v>
      </c>
    </row>
    <row r="13002" spans="1:4" x14ac:dyDescent="0.35">
      <c r="A13002" s="165" t="s">
        <v>257</v>
      </c>
      <c r="B13002" s="165" t="s">
        <v>258</v>
      </c>
      <c r="C13002" s="166">
        <v>45861</v>
      </c>
      <c r="D13002">
        <v>3.24</v>
      </c>
    </row>
    <row r="13003" spans="1:4" x14ac:dyDescent="0.35">
      <c r="A13003" s="165" t="s">
        <v>257</v>
      </c>
      <c r="B13003" s="165" t="s">
        <v>258</v>
      </c>
      <c r="C13003" s="166">
        <v>45892</v>
      </c>
      <c r="D13003">
        <v>0</v>
      </c>
    </row>
    <row r="13004" spans="1:4" x14ac:dyDescent="0.35">
      <c r="A13004" s="165" t="s">
        <v>257</v>
      </c>
      <c r="B13004" s="165" t="s">
        <v>258</v>
      </c>
      <c r="C13004" s="166">
        <v>45923</v>
      </c>
      <c r="D13004">
        <v>0</v>
      </c>
    </row>
    <row r="13005" spans="1:4" x14ac:dyDescent="0.35">
      <c r="A13005" s="165" t="s">
        <v>257</v>
      </c>
      <c r="B13005" s="165" t="s">
        <v>258</v>
      </c>
      <c r="C13005" s="166">
        <v>45953</v>
      </c>
      <c r="D13005">
        <v>0</v>
      </c>
    </row>
    <row r="13006" spans="1:4" x14ac:dyDescent="0.35">
      <c r="A13006" s="165" t="s">
        <v>257</v>
      </c>
      <c r="B13006" s="165" t="s">
        <v>258</v>
      </c>
      <c r="C13006" s="166">
        <v>45984</v>
      </c>
      <c r="D13006">
        <v>0</v>
      </c>
    </row>
    <row r="13007" spans="1:4" x14ac:dyDescent="0.35">
      <c r="A13007" s="165" t="s">
        <v>257</v>
      </c>
      <c r="B13007" s="165" t="s">
        <v>258</v>
      </c>
      <c r="C13007" s="166">
        <v>46014</v>
      </c>
      <c r="D13007">
        <v>0</v>
      </c>
    </row>
    <row r="13008" spans="1:4" x14ac:dyDescent="0.35">
      <c r="A13008" s="165" t="s">
        <v>257</v>
      </c>
      <c r="B13008" s="165" t="s">
        <v>258</v>
      </c>
      <c r="C13008" s="166">
        <v>45681</v>
      </c>
      <c r="D13008">
        <v>0</v>
      </c>
    </row>
    <row r="13009" spans="1:4" x14ac:dyDescent="0.35">
      <c r="A13009" s="165" t="s">
        <v>257</v>
      </c>
      <c r="B13009" s="165" t="s">
        <v>258</v>
      </c>
      <c r="C13009" s="166">
        <v>45712</v>
      </c>
      <c r="D13009">
        <v>125</v>
      </c>
    </row>
    <row r="13010" spans="1:4" x14ac:dyDescent="0.35">
      <c r="A13010" s="165" t="s">
        <v>257</v>
      </c>
      <c r="B13010" s="165" t="s">
        <v>258</v>
      </c>
      <c r="C13010" s="166">
        <v>45740</v>
      </c>
      <c r="D13010">
        <v>0</v>
      </c>
    </row>
    <row r="13011" spans="1:4" x14ac:dyDescent="0.35">
      <c r="A13011" s="165" t="s">
        <v>257</v>
      </c>
      <c r="B13011" s="165" t="s">
        <v>258</v>
      </c>
      <c r="C13011" s="166">
        <v>45771</v>
      </c>
      <c r="D13011">
        <v>3117.66</v>
      </c>
    </row>
    <row r="13012" spans="1:4" x14ac:dyDescent="0.35">
      <c r="A13012" s="165" t="s">
        <v>257</v>
      </c>
      <c r="B13012" s="165" t="s">
        <v>258</v>
      </c>
      <c r="C13012" s="166">
        <v>45801</v>
      </c>
      <c r="D13012">
        <v>1535.95</v>
      </c>
    </row>
    <row r="13013" spans="1:4" x14ac:dyDescent="0.35">
      <c r="A13013" s="165" t="s">
        <v>257</v>
      </c>
      <c r="B13013" s="165" t="s">
        <v>258</v>
      </c>
      <c r="C13013" s="166">
        <v>45832</v>
      </c>
      <c r="D13013">
        <v>1411.22</v>
      </c>
    </row>
    <row r="13014" spans="1:4" x14ac:dyDescent="0.35">
      <c r="A13014" s="165" t="s">
        <v>257</v>
      </c>
      <c r="B13014" s="165" t="s">
        <v>258</v>
      </c>
      <c r="C13014" s="166">
        <v>45862</v>
      </c>
      <c r="D13014">
        <v>1399.74</v>
      </c>
    </row>
    <row r="13015" spans="1:4" x14ac:dyDescent="0.35">
      <c r="A13015" s="165" t="s">
        <v>257</v>
      </c>
      <c r="B13015" s="165" t="s">
        <v>258</v>
      </c>
      <c r="C13015" s="166">
        <v>45893</v>
      </c>
      <c r="D13015">
        <v>1413.89</v>
      </c>
    </row>
    <row r="13016" spans="1:4" x14ac:dyDescent="0.35">
      <c r="A13016" s="165" t="s">
        <v>257</v>
      </c>
      <c r="B13016" s="165" t="s">
        <v>258</v>
      </c>
      <c r="C13016" s="166">
        <v>45924</v>
      </c>
      <c r="D13016">
        <v>125</v>
      </c>
    </row>
    <row r="13017" spans="1:4" x14ac:dyDescent="0.35">
      <c r="A13017" s="165" t="s">
        <v>257</v>
      </c>
      <c r="B13017" s="165" t="s">
        <v>258</v>
      </c>
      <c r="C13017" s="166">
        <v>45954</v>
      </c>
      <c r="D13017">
        <v>0</v>
      </c>
    </row>
    <row r="13018" spans="1:4" x14ac:dyDescent="0.35">
      <c r="A13018" s="165" t="s">
        <v>257</v>
      </c>
      <c r="B13018" s="165" t="s">
        <v>258</v>
      </c>
      <c r="C13018" s="166">
        <v>45985</v>
      </c>
      <c r="D13018">
        <v>0</v>
      </c>
    </row>
    <row r="13019" spans="1:4" x14ac:dyDescent="0.35">
      <c r="A13019" s="165" t="s">
        <v>257</v>
      </c>
      <c r="B13019" s="165" t="s">
        <v>258</v>
      </c>
      <c r="C13019" s="166">
        <v>46015</v>
      </c>
      <c r="D13019">
        <v>0</v>
      </c>
    </row>
    <row r="13020" spans="1:4" x14ac:dyDescent="0.35">
      <c r="A13020" s="165" t="s">
        <v>257</v>
      </c>
      <c r="B13020" s="165" t="s">
        <v>258</v>
      </c>
      <c r="C13020" s="166">
        <v>45682</v>
      </c>
      <c r="D13020">
        <v>0</v>
      </c>
    </row>
    <row r="13021" spans="1:4" x14ac:dyDescent="0.35">
      <c r="A13021" s="165" t="s">
        <v>257</v>
      </c>
      <c r="B13021" s="165" t="s">
        <v>258</v>
      </c>
      <c r="C13021" s="166">
        <v>45713</v>
      </c>
      <c r="D13021">
        <v>0</v>
      </c>
    </row>
    <row r="13022" spans="1:4" x14ac:dyDescent="0.35">
      <c r="A13022" s="165" t="s">
        <v>257</v>
      </c>
      <c r="B13022" s="165" t="s">
        <v>258</v>
      </c>
      <c r="C13022" s="166">
        <v>45741</v>
      </c>
      <c r="D13022">
        <v>0</v>
      </c>
    </row>
    <row r="13023" spans="1:4" x14ac:dyDescent="0.35">
      <c r="A13023" s="165" t="s">
        <v>257</v>
      </c>
      <c r="B13023" s="165" t="s">
        <v>258</v>
      </c>
      <c r="C13023" s="166">
        <v>45772</v>
      </c>
      <c r="D13023">
        <v>0</v>
      </c>
    </row>
    <row r="13024" spans="1:4" x14ac:dyDescent="0.35">
      <c r="A13024" s="165" t="s">
        <v>257</v>
      </c>
      <c r="B13024" s="165" t="s">
        <v>258</v>
      </c>
      <c r="C13024" s="166">
        <v>45802</v>
      </c>
      <c r="D13024">
        <v>0</v>
      </c>
    </row>
    <row r="13025" spans="1:4" x14ac:dyDescent="0.35">
      <c r="A13025" s="165" t="s">
        <v>257</v>
      </c>
      <c r="B13025" s="165" t="s">
        <v>258</v>
      </c>
      <c r="C13025" s="166">
        <v>45833</v>
      </c>
      <c r="D13025">
        <v>0</v>
      </c>
    </row>
    <row r="13026" spans="1:4" x14ac:dyDescent="0.35">
      <c r="A13026" s="165" t="s">
        <v>257</v>
      </c>
      <c r="B13026" s="165" t="s">
        <v>258</v>
      </c>
      <c r="C13026" s="166">
        <v>45863</v>
      </c>
      <c r="D13026">
        <v>0</v>
      </c>
    </row>
    <row r="13027" spans="1:4" x14ac:dyDescent="0.35">
      <c r="A13027" s="165" t="s">
        <v>257</v>
      </c>
      <c r="B13027" s="165" t="s">
        <v>258</v>
      </c>
      <c r="C13027" s="166">
        <v>45894</v>
      </c>
      <c r="D13027">
        <v>0</v>
      </c>
    </row>
    <row r="13028" spans="1:4" x14ac:dyDescent="0.35">
      <c r="A13028" s="165" t="s">
        <v>257</v>
      </c>
      <c r="B13028" s="165" t="s">
        <v>258</v>
      </c>
      <c r="C13028" s="166">
        <v>45925</v>
      </c>
      <c r="D13028">
        <v>0</v>
      </c>
    </row>
    <row r="13029" spans="1:4" x14ac:dyDescent="0.35">
      <c r="A13029" s="165" t="s">
        <v>257</v>
      </c>
      <c r="B13029" s="165" t="s">
        <v>258</v>
      </c>
      <c r="C13029" s="166">
        <v>45955</v>
      </c>
      <c r="D13029">
        <v>0</v>
      </c>
    </row>
    <row r="13030" spans="1:4" x14ac:dyDescent="0.35">
      <c r="A13030" s="165" t="s">
        <v>257</v>
      </c>
      <c r="B13030" s="165" t="s">
        <v>258</v>
      </c>
      <c r="C13030" s="166">
        <v>45986</v>
      </c>
      <c r="D13030">
        <v>0</v>
      </c>
    </row>
    <row r="13031" spans="1:4" x14ac:dyDescent="0.35">
      <c r="A13031" s="165" t="s">
        <v>257</v>
      </c>
      <c r="B13031" s="165" t="s">
        <v>258</v>
      </c>
      <c r="C13031" s="166">
        <v>46016</v>
      </c>
      <c r="D13031">
        <v>0</v>
      </c>
    </row>
    <row r="13032" spans="1:4" x14ac:dyDescent="0.35">
      <c r="A13032" s="165" t="s">
        <v>257</v>
      </c>
      <c r="B13032" s="165" t="s">
        <v>258</v>
      </c>
      <c r="C13032" s="166">
        <v>45683</v>
      </c>
      <c r="D13032">
        <v>0</v>
      </c>
    </row>
    <row r="13033" spans="1:4" x14ac:dyDescent="0.35">
      <c r="A13033" s="165" t="s">
        <v>257</v>
      </c>
      <c r="B13033" s="165" t="s">
        <v>258</v>
      </c>
      <c r="C13033" s="166">
        <v>45714</v>
      </c>
      <c r="D13033">
        <v>0</v>
      </c>
    </row>
    <row r="13034" spans="1:4" x14ac:dyDescent="0.35">
      <c r="A13034" s="165" t="s">
        <v>257</v>
      </c>
      <c r="B13034" s="165" t="s">
        <v>258</v>
      </c>
      <c r="C13034" s="166">
        <v>45742</v>
      </c>
      <c r="D13034">
        <v>0</v>
      </c>
    </row>
    <row r="13035" spans="1:4" x14ac:dyDescent="0.35">
      <c r="A13035" s="165" t="s">
        <v>257</v>
      </c>
      <c r="B13035" s="165" t="s">
        <v>258</v>
      </c>
      <c r="C13035" s="166">
        <v>45773</v>
      </c>
      <c r="D13035">
        <v>0</v>
      </c>
    </row>
    <row r="13036" spans="1:4" x14ac:dyDescent="0.35">
      <c r="A13036" s="165" t="s">
        <v>257</v>
      </c>
      <c r="B13036" s="165" t="s">
        <v>258</v>
      </c>
      <c r="C13036" s="166">
        <v>45803</v>
      </c>
      <c r="D13036">
        <v>0</v>
      </c>
    </row>
    <row r="13037" spans="1:4" x14ac:dyDescent="0.35">
      <c r="A13037" s="165" t="s">
        <v>257</v>
      </c>
      <c r="B13037" s="165" t="s">
        <v>258</v>
      </c>
      <c r="C13037" s="166">
        <v>45834</v>
      </c>
      <c r="D13037">
        <v>0</v>
      </c>
    </row>
    <row r="13038" spans="1:4" x14ac:dyDescent="0.35">
      <c r="A13038" s="165" t="s">
        <v>257</v>
      </c>
      <c r="B13038" s="165" t="s">
        <v>258</v>
      </c>
      <c r="C13038" s="166">
        <v>45864</v>
      </c>
      <c r="D13038">
        <v>0</v>
      </c>
    </row>
    <row r="13039" spans="1:4" x14ac:dyDescent="0.35">
      <c r="A13039" s="165" t="s">
        <v>257</v>
      </c>
      <c r="B13039" s="165" t="s">
        <v>258</v>
      </c>
      <c r="C13039" s="166">
        <v>45895</v>
      </c>
      <c r="D13039">
        <v>0</v>
      </c>
    </row>
    <row r="13040" spans="1:4" x14ac:dyDescent="0.35">
      <c r="A13040" s="165" t="s">
        <v>257</v>
      </c>
      <c r="B13040" s="165" t="s">
        <v>258</v>
      </c>
      <c r="C13040" s="166">
        <v>45926</v>
      </c>
      <c r="D13040">
        <v>0</v>
      </c>
    </row>
    <row r="13041" spans="1:4" x14ac:dyDescent="0.35">
      <c r="A13041" s="165" t="s">
        <v>257</v>
      </c>
      <c r="B13041" s="165" t="s">
        <v>258</v>
      </c>
      <c r="C13041" s="166">
        <v>45956</v>
      </c>
      <c r="D13041">
        <v>0</v>
      </c>
    </row>
    <row r="13042" spans="1:4" x14ac:dyDescent="0.35">
      <c r="A13042" s="165" t="s">
        <v>257</v>
      </c>
      <c r="B13042" s="165" t="s">
        <v>258</v>
      </c>
      <c r="C13042" s="166">
        <v>45987</v>
      </c>
      <c r="D13042">
        <v>0</v>
      </c>
    </row>
    <row r="13043" spans="1:4" x14ac:dyDescent="0.35">
      <c r="A13043" s="165" t="s">
        <v>257</v>
      </c>
      <c r="B13043" s="165" t="s">
        <v>258</v>
      </c>
      <c r="C13043" s="166">
        <v>46017</v>
      </c>
      <c r="D13043">
        <v>0</v>
      </c>
    </row>
    <row r="13044" spans="1:4" x14ac:dyDescent="0.35">
      <c r="A13044" s="165" t="s">
        <v>257</v>
      </c>
      <c r="B13044" s="165" t="s">
        <v>258</v>
      </c>
      <c r="C13044" s="166">
        <v>45684</v>
      </c>
      <c r="D13044">
        <v>0</v>
      </c>
    </row>
    <row r="13045" spans="1:4" x14ac:dyDescent="0.35">
      <c r="A13045" s="165" t="s">
        <v>257</v>
      </c>
      <c r="B13045" s="165" t="s">
        <v>258</v>
      </c>
      <c r="C13045" s="166">
        <v>45715</v>
      </c>
      <c r="D13045">
        <v>0</v>
      </c>
    </row>
    <row r="13046" spans="1:4" x14ac:dyDescent="0.35">
      <c r="A13046" s="165" t="s">
        <v>257</v>
      </c>
      <c r="B13046" s="165" t="s">
        <v>258</v>
      </c>
      <c r="C13046" s="166">
        <v>45743</v>
      </c>
      <c r="D13046">
        <v>0</v>
      </c>
    </row>
    <row r="13047" spans="1:4" x14ac:dyDescent="0.35">
      <c r="A13047" s="165" t="s">
        <v>257</v>
      </c>
      <c r="B13047" s="165" t="s">
        <v>258</v>
      </c>
      <c r="C13047" s="166">
        <v>45774</v>
      </c>
      <c r="D13047">
        <v>0</v>
      </c>
    </row>
    <row r="13048" spans="1:4" x14ac:dyDescent="0.35">
      <c r="A13048" s="165" t="s">
        <v>257</v>
      </c>
      <c r="B13048" s="165" t="s">
        <v>258</v>
      </c>
      <c r="C13048" s="166">
        <v>45804</v>
      </c>
      <c r="D13048">
        <v>0</v>
      </c>
    </row>
    <row r="13049" spans="1:4" x14ac:dyDescent="0.35">
      <c r="A13049" s="165" t="s">
        <v>257</v>
      </c>
      <c r="B13049" s="165" t="s">
        <v>258</v>
      </c>
      <c r="C13049" s="166">
        <v>45835</v>
      </c>
      <c r="D13049">
        <v>0</v>
      </c>
    </row>
    <row r="13050" spans="1:4" x14ac:dyDescent="0.35">
      <c r="A13050" s="165" t="s">
        <v>257</v>
      </c>
      <c r="B13050" s="165" t="s">
        <v>258</v>
      </c>
      <c r="C13050" s="166">
        <v>45865</v>
      </c>
      <c r="D13050">
        <v>0</v>
      </c>
    </row>
    <row r="13051" spans="1:4" x14ac:dyDescent="0.35">
      <c r="A13051" s="165" t="s">
        <v>257</v>
      </c>
      <c r="B13051" s="165" t="s">
        <v>258</v>
      </c>
      <c r="C13051" s="166">
        <v>45896</v>
      </c>
      <c r="D13051">
        <v>0</v>
      </c>
    </row>
    <row r="13052" spans="1:4" x14ac:dyDescent="0.35">
      <c r="A13052" s="165" t="s">
        <v>257</v>
      </c>
      <c r="B13052" s="165" t="s">
        <v>258</v>
      </c>
      <c r="C13052" s="166">
        <v>45927</v>
      </c>
      <c r="D13052">
        <v>0</v>
      </c>
    </row>
    <row r="13053" spans="1:4" x14ac:dyDescent="0.35">
      <c r="A13053" s="165" t="s">
        <v>257</v>
      </c>
      <c r="B13053" s="165" t="s">
        <v>258</v>
      </c>
      <c r="C13053" s="166">
        <v>45957</v>
      </c>
      <c r="D13053">
        <v>0</v>
      </c>
    </row>
    <row r="13054" spans="1:4" x14ac:dyDescent="0.35">
      <c r="A13054" s="165" t="s">
        <v>257</v>
      </c>
      <c r="B13054" s="165" t="s">
        <v>258</v>
      </c>
      <c r="C13054" s="166">
        <v>45988</v>
      </c>
      <c r="D13054">
        <v>0</v>
      </c>
    </row>
    <row r="13055" spans="1:4" x14ac:dyDescent="0.35">
      <c r="A13055" s="165" t="s">
        <v>257</v>
      </c>
      <c r="B13055" s="165" t="s">
        <v>258</v>
      </c>
      <c r="C13055" s="166">
        <v>46018</v>
      </c>
      <c r="D13055">
        <v>0</v>
      </c>
    </row>
    <row r="13056" spans="1:4" x14ac:dyDescent="0.35">
      <c r="A13056" s="165" t="s">
        <v>259</v>
      </c>
      <c r="B13056" s="165" t="s">
        <v>260</v>
      </c>
      <c r="C13056" s="166">
        <v>45676</v>
      </c>
      <c r="D13056">
        <v>0</v>
      </c>
    </row>
    <row r="13057" spans="1:4" x14ac:dyDescent="0.35">
      <c r="A13057" s="165" t="s">
        <v>259</v>
      </c>
      <c r="B13057" s="165" t="s">
        <v>260</v>
      </c>
      <c r="C13057" s="166">
        <v>45707</v>
      </c>
      <c r="D13057">
        <v>0</v>
      </c>
    </row>
    <row r="13058" spans="1:4" x14ac:dyDescent="0.35">
      <c r="A13058" s="165" t="s">
        <v>259</v>
      </c>
      <c r="B13058" s="165" t="s">
        <v>260</v>
      </c>
      <c r="C13058" s="166">
        <v>45735</v>
      </c>
      <c r="D13058">
        <v>500</v>
      </c>
    </row>
    <row r="13059" spans="1:4" x14ac:dyDescent="0.35">
      <c r="A13059" s="165" t="s">
        <v>259</v>
      </c>
      <c r="B13059" s="165" t="s">
        <v>260</v>
      </c>
      <c r="C13059" s="166">
        <v>45766</v>
      </c>
      <c r="D13059">
        <v>550</v>
      </c>
    </row>
    <row r="13060" spans="1:4" x14ac:dyDescent="0.35">
      <c r="A13060" s="165" t="s">
        <v>259</v>
      </c>
      <c r="B13060" s="165" t="s">
        <v>260</v>
      </c>
      <c r="C13060" s="166">
        <v>45796</v>
      </c>
      <c r="D13060">
        <v>500</v>
      </c>
    </row>
    <row r="13061" spans="1:4" x14ac:dyDescent="0.35">
      <c r="A13061" s="165" t="s">
        <v>259</v>
      </c>
      <c r="B13061" s="165" t="s">
        <v>260</v>
      </c>
      <c r="C13061" s="166">
        <v>45827</v>
      </c>
      <c r="D13061">
        <v>0</v>
      </c>
    </row>
    <row r="13062" spans="1:4" x14ac:dyDescent="0.35">
      <c r="A13062" s="165" t="s">
        <v>259</v>
      </c>
      <c r="B13062" s="165" t="s">
        <v>260</v>
      </c>
      <c r="C13062" s="166">
        <v>45857</v>
      </c>
      <c r="D13062">
        <v>-25</v>
      </c>
    </row>
    <row r="13063" spans="1:4" x14ac:dyDescent="0.35">
      <c r="A13063" s="165" t="s">
        <v>259</v>
      </c>
      <c r="B13063" s="165" t="s">
        <v>260</v>
      </c>
      <c r="C13063" s="166">
        <v>45888</v>
      </c>
      <c r="D13063">
        <v>0</v>
      </c>
    </row>
    <row r="13064" spans="1:4" x14ac:dyDescent="0.35">
      <c r="A13064" s="165" t="s">
        <v>259</v>
      </c>
      <c r="B13064" s="165" t="s">
        <v>260</v>
      </c>
      <c r="C13064" s="166">
        <v>45919</v>
      </c>
      <c r="D13064">
        <v>500</v>
      </c>
    </row>
    <row r="13065" spans="1:4" x14ac:dyDescent="0.35">
      <c r="A13065" s="165" t="s">
        <v>259</v>
      </c>
      <c r="B13065" s="165" t="s">
        <v>260</v>
      </c>
      <c r="C13065" s="166">
        <v>45949</v>
      </c>
      <c r="D13065">
        <v>0</v>
      </c>
    </row>
    <row r="13066" spans="1:4" x14ac:dyDescent="0.35">
      <c r="A13066" s="165" t="s">
        <v>259</v>
      </c>
      <c r="B13066" s="165" t="s">
        <v>260</v>
      </c>
      <c r="C13066" s="166">
        <v>45980</v>
      </c>
      <c r="D13066">
        <v>0</v>
      </c>
    </row>
    <row r="13067" spans="1:4" x14ac:dyDescent="0.35">
      <c r="A13067" s="165" t="s">
        <v>259</v>
      </c>
      <c r="B13067" s="165" t="s">
        <v>260</v>
      </c>
      <c r="C13067" s="166">
        <v>46010</v>
      </c>
      <c r="D13067">
        <v>1200</v>
      </c>
    </row>
    <row r="13068" spans="1:4" x14ac:dyDescent="0.35">
      <c r="A13068" s="165" t="s">
        <v>259</v>
      </c>
      <c r="B13068" s="165" t="s">
        <v>260</v>
      </c>
      <c r="C13068" s="166">
        <v>45677</v>
      </c>
      <c r="D13068">
        <v>0</v>
      </c>
    </row>
    <row r="13069" spans="1:4" x14ac:dyDescent="0.35">
      <c r="A13069" s="165" t="s">
        <v>259</v>
      </c>
      <c r="B13069" s="165" t="s">
        <v>260</v>
      </c>
      <c r="C13069" s="166">
        <v>45708</v>
      </c>
      <c r="D13069">
        <v>0</v>
      </c>
    </row>
    <row r="13070" spans="1:4" x14ac:dyDescent="0.35">
      <c r="A13070" s="165" t="s">
        <v>259</v>
      </c>
      <c r="B13070" s="165" t="s">
        <v>260</v>
      </c>
      <c r="C13070" s="166">
        <v>45736</v>
      </c>
      <c r="D13070">
        <v>500</v>
      </c>
    </row>
    <row r="13071" spans="1:4" x14ac:dyDescent="0.35">
      <c r="A13071" s="165" t="s">
        <v>259</v>
      </c>
      <c r="B13071" s="165" t="s">
        <v>260</v>
      </c>
      <c r="C13071" s="166">
        <v>45767</v>
      </c>
      <c r="D13071">
        <v>900</v>
      </c>
    </row>
    <row r="13072" spans="1:4" x14ac:dyDescent="0.35">
      <c r="A13072" s="165" t="s">
        <v>259</v>
      </c>
      <c r="B13072" s="165" t="s">
        <v>260</v>
      </c>
      <c r="C13072" s="166">
        <v>45797</v>
      </c>
      <c r="D13072">
        <v>-900</v>
      </c>
    </row>
    <row r="13073" spans="1:4" x14ac:dyDescent="0.35">
      <c r="A13073" s="165" t="s">
        <v>259</v>
      </c>
      <c r="B13073" s="165" t="s">
        <v>260</v>
      </c>
      <c r="C13073" s="166">
        <v>45828</v>
      </c>
      <c r="D13073">
        <v>0</v>
      </c>
    </row>
    <row r="13074" spans="1:4" x14ac:dyDescent="0.35">
      <c r="A13074" s="165" t="s">
        <v>259</v>
      </c>
      <c r="B13074" s="165" t="s">
        <v>260</v>
      </c>
      <c r="C13074" s="166">
        <v>45858</v>
      </c>
      <c r="D13074">
        <v>0</v>
      </c>
    </row>
    <row r="13075" spans="1:4" x14ac:dyDescent="0.35">
      <c r="A13075" s="165" t="s">
        <v>259</v>
      </c>
      <c r="B13075" s="165" t="s">
        <v>260</v>
      </c>
      <c r="C13075" s="166">
        <v>45889</v>
      </c>
      <c r="D13075">
        <v>0</v>
      </c>
    </row>
    <row r="13076" spans="1:4" x14ac:dyDescent="0.35">
      <c r="A13076" s="165" t="s">
        <v>259</v>
      </c>
      <c r="B13076" s="165" t="s">
        <v>260</v>
      </c>
      <c r="C13076" s="166">
        <v>45920</v>
      </c>
      <c r="D13076">
        <v>0</v>
      </c>
    </row>
    <row r="13077" spans="1:4" x14ac:dyDescent="0.35">
      <c r="A13077" s="165" t="s">
        <v>259</v>
      </c>
      <c r="B13077" s="165" t="s">
        <v>260</v>
      </c>
      <c r="C13077" s="166">
        <v>45950</v>
      </c>
      <c r="D13077">
        <v>0</v>
      </c>
    </row>
    <row r="13078" spans="1:4" x14ac:dyDescent="0.35">
      <c r="A13078" s="165" t="s">
        <v>259</v>
      </c>
      <c r="B13078" s="165" t="s">
        <v>260</v>
      </c>
      <c r="C13078" s="166">
        <v>45981</v>
      </c>
      <c r="D13078">
        <v>0</v>
      </c>
    </row>
    <row r="13079" spans="1:4" x14ac:dyDescent="0.35">
      <c r="A13079" s="165" t="s">
        <v>259</v>
      </c>
      <c r="B13079" s="165" t="s">
        <v>260</v>
      </c>
      <c r="C13079" s="166">
        <v>46011</v>
      </c>
      <c r="D13079">
        <v>0</v>
      </c>
    </row>
    <row r="13080" spans="1:4" x14ac:dyDescent="0.35">
      <c r="A13080" s="165" t="s">
        <v>259</v>
      </c>
      <c r="B13080" s="165" t="s">
        <v>260</v>
      </c>
      <c r="C13080" s="166">
        <v>45678</v>
      </c>
      <c r="D13080">
        <v>0</v>
      </c>
    </row>
    <row r="13081" spans="1:4" x14ac:dyDescent="0.35">
      <c r="A13081" s="165" t="s">
        <v>259</v>
      </c>
      <c r="B13081" s="165" t="s">
        <v>260</v>
      </c>
      <c r="C13081" s="166">
        <v>45709</v>
      </c>
      <c r="D13081">
        <v>0</v>
      </c>
    </row>
    <row r="13082" spans="1:4" x14ac:dyDescent="0.35">
      <c r="A13082" s="165" t="s">
        <v>259</v>
      </c>
      <c r="B13082" s="165" t="s">
        <v>260</v>
      </c>
      <c r="C13082" s="166">
        <v>45737</v>
      </c>
      <c r="D13082">
        <v>0</v>
      </c>
    </row>
    <row r="13083" spans="1:4" x14ac:dyDescent="0.35">
      <c r="A13083" s="165" t="s">
        <v>259</v>
      </c>
      <c r="B13083" s="165" t="s">
        <v>260</v>
      </c>
      <c r="C13083" s="166">
        <v>45768</v>
      </c>
      <c r="D13083">
        <v>0</v>
      </c>
    </row>
    <row r="13084" spans="1:4" x14ac:dyDescent="0.35">
      <c r="A13084" s="165" t="s">
        <v>259</v>
      </c>
      <c r="B13084" s="165" t="s">
        <v>260</v>
      </c>
      <c r="C13084" s="166">
        <v>45798</v>
      </c>
      <c r="D13084">
        <v>0</v>
      </c>
    </row>
    <row r="13085" spans="1:4" x14ac:dyDescent="0.35">
      <c r="A13085" s="165" t="s">
        <v>259</v>
      </c>
      <c r="B13085" s="165" t="s">
        <v>260</v>
      </c>
      <c r="C13085" s="166">
        <v>45829</v>
      </c>
      <c r="D13085">
        <v>0</v>
      </c>
    </row>
    <row r="13086" spans="1:4" x14ac:dyDescent="0.35">
      <c r="A13086" s="165" t="s">
        <v>259</v>
      </c>
      <c r="B13086" s="165" t="s">
        <v>260</v>
      </c>
      <c r="C13086" s="166">
        <v>45859</v>
      </c>
      <c r="D13086">
        <v>0</v>
      </c>
    </row>
    <row r="13087" spans="1:4" x14ac:dyDescent="0.35">
      <c r="A13087" s="165" t="s">
        <v>259</v>
      </c>
      <c r="B13087" s="165" t="s">
        <v>260</v>
      </c>
      <c r="C13087" s="166">
        <v>45890</v>
      </c>
      <c r="D13087">
        <v>0</v>
      </c>
    </row>
    <row r="13088" spans="1:4" x14ac:dyDescent="0.35">
      <c r="A13088" s="165" t="s">
        <v>259</v>
      </c>
      <c r="B13088" s="165" t="s">
        <v>260</v>
      </c>
      <c r="C13088" s="166">
        <v>45921</v>
      </c>
      <c r="D13088">
        <v>0</v>
      </c>
    </row>
    <row r="13089" spans="1:4" x14ac:dyDescent="0.35">
      <c r="A13089" s="165" t="s">
        <v>259</v>
      </c>
      <c r="B13089" s="165" t="s">
        <v>260</v>
      </c>
      <c r="C13089" s="166">
        <v>45951</v>
      </c>
      <c r="D13089">
        <v>0</v>
      </c>
    </row>
    <row r="13090" spans="1:4" x14ac:dyDescent="0.35">
      <c r="A13090" s="165" t="s">
        <v>259</v>
      </c>
      <c r="B13090" s="165" t="s">
        <v>260</v>
      </c>
      <c r="C13090" s="166">
        <v>45991</v>
      </c>
      <c r="D13090">
        <v>0</v>
      </c>
    </row>
    <row r="13091" spans="1:4" x14ac:dyDescent="0.35">
      <c r="A13091" s="165" t="s">
        <v>259</v>
      </c>
      <c r="B13091" s="165" t="s">
        <v>260</v>
      </c>
      <c r="C13091" s="166">
        <v>46022</v>
      </c>
      <c r="D13091">
        <v>0</v>
      </c>
    </row>
    <row r="13092" spans="1:4" x14ac:dyDescent="0.35">
      <c r="A13092" s="165" t="s">
        <v>259</v>
      </c>
      <c r="B13092" s="165" t="s">
        <v>260</v>
      </c>
      <c r="C13092" s="166">
        <v>45679</v>
      </c>
      <c r="D13092">
        <v>0</v>
      </c>
    </row>
    <row r="13093" spans="1:4" x14ac:dyDescent="0.35">
      <c r="A13093" s="165" t="s">
        <v>259</v>
      </c>
      <c r="B13093" s="165" t="s">
        <v>260</v>
      </c>
      <c r="C13093" s="166">
        <v>45710</v>
      </c>
      <c r="D13093">
        <v>0</v>
      </c>
    </row>
    <row r="13094" spans="1:4" x14ac:dyDescent="0.35">
      <c r="A13094" s="165" t="s">
        <v>259</v>
      </c>
      <c r="B13094" s="165" t="s">
        <v>260</v>
      </c>
      <c r="C13094" s="166">
        <v>45738</v>
      </c>
      <c r="D13094">
        <v>0</v>
      </c>
    </row>
    <row r="13095" spans="1:4" x14ac:dyDescent="0.35">
      <c r="A13095" s="165" t="s">
        <v>259</v>
      </c>
      <c r="B13095" s="165" t="s">
        <v>260</v>
      </c>
      <c r="C13095" s="166">
        <v>45769</v>
      </c>
      <c r="D13095">
        <v>0</v>
      </c>
    </row>
    <row r="13096" spans="1:4" x14ac:dyDescent="0.35">
      <c r="A13096" s="165" t="s">
        <v>259</v>
      </c>
      <c r="B13096" s="165" t="s">
        <v>260</v>
      </c>
      <c r="C13096" s="166">
        <v>45799</v>
      </c>
      <c r="D13096">
        <v>0</v>
      </c>
    </row>
    <row r="13097" spans="1:4" x14ac:dyDescent="0.35">
      <c r="A13097" s="165" t="s">
        <v>259</v>
      </c>
      <c r="B13097" s="165" t="s">
        <v>260</v>
      </c>
      <c r="C13097" s="166">
        <v>45830</v>
      </c>
      <c r="D13097">
        <v>0</v>
      </c>
    </row>
    <row r="13098" spans="1:4" x14ac:dyDescent="0.35">
      <c r="A13098" s="165" t="s">
        <v>259</v>
      </c>
      <c r="B13098" s="165" t="s">
        <v>260</v>
      </c>
      <c r="C13098" s="166">
        <v>45860</v>
      </c>
      <c r="D13098">
        <v>0</v>
      </c>
    </row>
    <row r="13099" spans="1:4" x14ac:dyDescent="0.35">
      <c r="A13099" s="165" t="s">
        <v>259</v>
      </c>
      <c r="B13099" s="165" t="s">
        <v>260</v>
      </c>
      <c r="C13099" s="166">
        <v>45891</v>
      </c>
      <c r="D13099">
        <v>0</v>
      </c>
    </row>
    <row r="13100" spans="1:4" x14ac:dyDescent="0.35">
      <c r="A13100" s="165" t="s">
        <v>259</v>
      </c>
      <c r="B13100" s="165" t="s">
        <v>260</v>
      </c>
      <c r="C13100" s="166">
        <v>45922</v>
      </c>
      <c r="D13100">
        <v>0</v>
      </c>
    </row>
    <row r="13101" spans="1:4" x14ac:dyDescent="0.35">
      <c r="A13101" s="165" t="s">
        <v>259</v>
      </c>
      <c r="B13101" s="165" t="s">
        <v>260</v>
      </c>
      <c r="C13101" s="166">
        <v>45952</v>
      </c>
      <c r="D13101">
        <v>0</v>
      </c>
    </row>
    <row r="13102" spans="1:4" x14ac:dyDescent="0.35">
      <c r="A13102" s="165" t="s">
        <v>259</v>
      </c>
      <c r="B13102" s="165" t="s">
        <v>260</v>
      </c>
      <c r="C13102" s="166">
        <v>45983</v>
      </c>
      <c r="D13102">
        <v>0</v>
      </c>
    </row>
    <row r="13103" spans="1:4" x14ac:dyDescent="0.35">
      <c r="A13103" s="165" t="s">
        <v>259</v>
      </c>
      <c r="B13103" s="165" t="s">
        <v>260</v>
      </c>
      <c r="C13103" s="166">
        <v>46013</v>
      </c>
      <c r="D13103">
        <v>0</v>
      </c>
    </row>
    <row r="13104" spans="1:4" x14ac:dyDescent="0.35">
      <c r="A13104" s="165" t="s">
        <v>259</v>
      </c>
      <c r="B13104" s="165" t="s">
        <v>260</v>
      </c>
      <c r="C13104" s="166">
        <v>45680</v>
      </c>
      <c r="D13104">
        <v>0</v>
      </c>
    </row>
    <row r="13105" spans="1:4" x14ac:dyDescent="0.35">
      <c r="A13105" s="165" t="s">
        <v>259</v>
      </c>
      <c r="B13105" s="165" t="s">
        <v>260</v>
      </c>
      <c r="C13105" s="166">
        <v>45711</v>
      </c>
      <c r="D13105">
        <v>0</v>
      </c>
    </row>
    <row r="13106" spans="1:4" x14ac:dyDescent="0.35">
      <c r="A13106" s="165" t="s">
        <v>259</v>
      </c>
      <c r="B13106" s="165" t="s">
        <v>260</v>
      </c>
      <c r="C13106" s="166">
        <v>45739</v>
      </c>
      <c r="D13106">
        <v>550</v>
      </c>
    </row>
    <row r="13107" spans="1:4" x14ac:dyDescent="0.35">
      <c r="A13107" s="165" t="s">
        <v>259</v>
      </c>
      <c r="B13107" s="165" t="s">
        <v>260</v>
      </c>
      <c r="C13107" s="166">
        <v>45770</v>
      </c>
      <c r="D13107">
        <v>0</v>
      </c>
    </row>
    <row r="13108" spans="1:4" x14ac:dyDescent="0.35">
      <c r="A13108" s="165" t="s">
        <v>259</v>
      </c>
      <c r="B13108" s="165" t="s">
        <v>260</v>
      </c>
      <c r="C13108" s="166">
        <v>45800</v>
      </c>
      <c r="D13108">
        <v>0</v>
      </c>
    </row>
    <row r="13109" spans="1:4" x14ac:dyDescent="0.35">
      <c r="A13109" s="165" t="s">
        <v>259</v>
      </c>
      <c r="B13109" s="165" t="s">
        <v>260</v>
      </c>
      <c r="C13109" s="166">
        <v>45831</v>
      </c>
      <c r="D13109">
        <v>0</v>
      </c>
    </row>
    <row r="13110" spans="1:4" x14ac:dyDescent="0.35">
      <c r="A13110" s="165" t="s">
        <v>259</v>
      </c>
      <c r="B13110" s="165" t="s">
        <v>260</v>
      </c>
      <c r="C13110" s="166">
        <v>45861</v>
      </c>
      <c r="D13110">
        <v>0</v>
      </c>
    </row>
    <row r="13111" spans="1:4" x14ac:dyDescent="0.35">
      <c r="A13111" s="165" t="s">
        <v>259</v>
      </c>
      <c r="B13111" s="165" t="s">
        <v>260</v>
      </c>
      <c r="C13111" s="166">
        <v>45892</v>
      </c>
      <c r="D13111">
        <v>0</v>
      </c>
    </row>
    <row r="13112" spans="1:4" x14ac:dyDescent="0.35">
      <c r="A13112" s="165" t="s">
        <v>259</v>
      </c>
      <c r="B13112" s="165" t="s">
        <v>260</v>
      </c>
      <c r="C13112" s="166">
        <v>45923</v>
      </c>
      <c r="D13112">
        <v>0</v>
      </c>
    </row>
    <row r="13113" spans="1:4" x14ac:dyDescent="0.35">
      <c r="A13113" s="165" t="s">
        <v>259</v>
      </c>
      <c r="B13113" s="165" t="s">
        <v>260</v>
      </c>
      <c r="C13113" s="166">
        <v>45953</v>
      </c>
      <c r="D13113">
        <v>0</v>
      </c>
    </row>
    <row r="13114" spans="1:4" x14ac:dyDescent="0.35">
      <c r="A13114" s="165" t="s">
        <v>259</v>
      </c>
      <c r="B13114" s="165" t="s">
        <v>260</v>
      </c>
      <c r="C13114" s="166">
        <v>45984</v>
      </c>
      <c r="D13114">
        <v>0</v>
      </c>
    </row>
    <row r="13115" spans="1:4" x14ac:dyDescent="0.35">
      <c r="A13115" s="165" t="s">
        <v>259</v>
      </c>
      <c r="B13115" s="165" t="s">
        <v>260</v>
      </c>
      <c r="C13115" s="166">
        <v>46014</v>
      </c>
      <c r="D13115">
        <v>0</v>
      </c>
    </row>
    <row r="13116" spans="1:4" x14ac:dyDescent="0.35">
      <c r="A13116" s="165" t="s">
        <v>259</v>
      </c>
      <c r="B13116" s="165" t="s">
        <v>260</v>
      </c>
      <c r="C13116" s="166">
        <v>45681</v>
      </c>
      <c r="D13116">
        <v>0</v>
      </c>
    </row>
    <row r="13117" spans="1:4" x14ac:dyDescent="0.35">
      <c r="A13117" s="165" t="s">
        <v>259</v>
      </c>
      <c r="B13117" s="165" t="s">
        <v>260</v>
      </c>
      <c r="C13117" s="166">
        <v>45712</v>
      </c>
      <c r="D13117">
        <v>0</v>
      </c>
    </row>
    <row r="13118" spans="1:4" x14ac:dyDescent="0.35">
      <c r="A13118" s="165" t="s">
        <v>259</v>
      </c>
      <c r="B13118" s="165" t="s">
        <v>260</v>
      </c>
      <c r="C13118" s="166">
        <v>45740</v>
      </c>
      <c r="D13118">
        <v>0</v>
      </c>
    </row>
    <row r="13119" spans="1:4" x14ac:dyDescent="0.35">
      <c r="A13119" s="165" t="s">
        <v>259</v>
      </c>
      <c r="B13119" s="165" t="s">
        <v>260</v>
      </c>
      <c r="C13119" s="166">
        <v>45771</v>
      </c>
      <c r="D13119">
        <v>0</v>
      </c>
    </row>
    <row r="13120" spans="1:4" x14ac:dyDescent="0.35">
      <c r="A13120" s="165" t="s">
        <v>259</v>
      </c>
      <c r="B13120" s="165" t="s">
        <v>260</v>
      </c>
      <c r="C13120" s="166">
        <v>45801</v>
      </c>
      <c r="D13120">
        <v>0</v>
      </c>
    </row>
    <row r="13121" spans="1:4" x14ac:dyDescent="0.35">
      <c r="A13121" s="165" t="s">
        <v>259</v>
      </c>
      <c r="B13121" s="165" t="s">
        <v>260</v>
      </c>
      <c r="C13121" s="166">
        <v>45832</v>
      </c>
      <c r="D13121">
        <v>0</v>
      </c>
    </row>
    <row r="13122" spans="1:4" x14ac:dyDescent="0.35">
      <c r="A13122" s="165" t="s">
        <v>259</v>
      </c>
      <c r="B13122" s="165" t="s">
        <v>260</v>
      </c>
      <c r="C13122" s="166">
        <v>45862</v>
      </c>
      <c r="D13122">
        <v>0</v>
      </c>
    </row>
    <row r="13123" spans="1:4" x14ac:dyDescent="0.35">
      <c r="A13123" s="165" t="s">
        <v>259</v>
      </c>
      <c r="B13123" s="165" t="s">
        <v>260</v>
      </c>
      <c r="C13123" s="166">
        <v>45893</v>
      </c>
      <c r="D13123">
        <v>0</v>
      </c>
    </row>
    <row r="13124" spans="1:4" x14ac:dyDescent="0.35">
      <c r="A13124" s="165" t="s">
        <v>259</v>
      </c>
      <c r="B13124" s="165" t="s">
        <v>260</v>
      </c>
      <c r="C13124" s="166">
        <v>45924</v>
      </c>
      <c r="D13124">
        <v>0</v>
      </c>
    </row>
    <row r="13125" spans="1:4" x14ac:dyDescent="0.35">
      <c r="A13125" s="165" t="s">
        <v>259</v>
      </c>
      <c r="B13125" s="165" t="s">
        <v>260</v>
      </c>
      <c r="C13125" s="166">
        <v>45954</v>
      </c>
      <c r="D13125">
        <v>0</v>
      </c>
    </row>
    <row r="13126" spans="1:4" x14ac:dyDescent="0.35">
      <c r="A13126" s="165" t="s">
        <v>259</v>
      </c>
      <c r="B13126" s="165" t="s">
        <v>260</v>
      </c>
      <c r="C13126" s="166">
        <v>45985</v>
      </c>
      <c r="D13126">
        <v>0</v>
      </c>
    </row>
    <row r="13127" spans="1:4" x14ac:dyDescent="0.35">
      <c r="A13127" s="165" t="s">
        <v>259</v>
      </c>
      <c r="B13127" s="165" t="s">
        <v>260</v>
      </c>
      <c r="C13127" s="166">
        <v>46015</v>
      </c>
      <c r="D13127">
        <v>0</v>
      </c>
    </row>
    <row r="13128" spans="1:4" x14ac:dyDescent="0.35">
      <c r="A13128" s="165" t="s">
        <v>259</v>
      </c>
      <c r="B13128" s="165" t="s">
        <v>260</v>
      </c>
      <c r="C13128" s="166">
        <v>45682</v>
      </c>
      <c r="D13128">
        <v>0</v>
      </c>
    </row>
    <row r="13129" spans="1:4" x14ac:dyDescent="0.35">
      <c r="A13129" s="165" t="s">
        <v>259</v>
      </c>
      <c r="B13129" s="165" t="s">
        <v>260</v>
      </c>
      <c r="C13129" s="166">
        <v>45713</v>
      </c>
      <c r="D13129">
        <v>0</v>
      </c>
    </row>
    <row r="13130" spans="1:4" x14ac:dyDescent="0.35">
      <c r="A13130" s="165" t="s">
        <v>259</v>
      </c>
      <c r="B13130" s="165" t="s">
        <v>260</v>
      </c>
      <c r="C13130" s="166">
        <v>45741</v>
      </c>
      <c r="D13130">
        <v>0</v>
      </c>
    </row>
    <row r="13131" spans="1:4" x14ac:dyDescent="0.35">
      <c r="A13131" s="165" t="s">
        <v>259</v>
      </c>
      <c r="B13131" s="165" t="s">
        <v>260</v>
      </c>
      <c r="C13131" s="166">
        <v>45772</v>
      </c>
      <c r="D13131">
        <v>0</v>
      </c>
    </row>
    <row r="13132" spans="1:4" x14ac:dyDescent="0.35">
      <c r="A13132" s="165" t="s">
        <v>259</v>
      </c>
      <c r="B13132" s="165" t="s">
        <v>260</v>
      </c>
      <c r="C13132" s="166">
        <v>45802</v>
      </c>
      <c r="D13132">
        <v>0</v>
      </c>
    </row>
    <row r="13133" spans="1:4" x14ac:dyDescent="0.35">
      <c r="A13133" s="165" t="s">
        <v>259</v>
      </c>
      <c r="B13133" s="165" t="s">
        <v>260</v>
      </c>
      <c r="C13133" s="166">
        <v>45833</v>
      </c>
      <c r="D13133">
        <v>0</v>
      </c>
    </row>
    <row r="13134" spans="1:4" x14ac:dyDescent="0.35">
      <c r="A13134" s="165" t="s">
        <v>259</v>
      </c>
      <c r="B13134" s="165" t="s">
        <v>260</v>
      </c>
      <c r="C13134" s="166">
        <v>45863</v>
      </c>
      <c r="D13134">
        <v>0</v>
      </c>
    </row>
    <row r="13135" spans="1:4" x14ac:dyDescent="0.35">
      <c r="A13135" s="165" t="s">
        <v>259</v>
      </c>
      <c r="B13135" s="165" t="s">
        <v>260</v>
      </c>
      <c r="C13135" s="166">
        <v>45894</v>
      </c>
      <c r="D13135">
        <v>0</v>
      </c>
    </row>
    <row r="13136" spans="1:4" x14ac:dyDescent="0.35">
      <c r="A13136" s="165" t="s">
        <v>259</v>
      </c>
      <c r="B13136" s="165" t="s">
        <v>260</v>
      </c>
      <c r="C13136" s="166">
        <v>45925</v>
      </c>
      <c r="D13136">
        <v>0</v>
      </c>
    </row>
    <row r="13137" spans="1:4" x14ac:dyDescent="0.35">
      <c r="A13137" s="165" t="s">
        <v>259</v>
      </c>
      <c r="B13137" s="165" t="s">
        <v>260</v>
      </c>
      <c r="C13137" s="166">
        <v>45955</v>
      </c>
      <c r="D13137">
        <v>0</v>
      </c>
    </row>
    <row r="13138" spans="1:4" x14ac:dyDescent="0.35">
      <c r="A13138" s="165" t="s">
        <v>259</v>
      </c>
      <c r="B13138" s="165" t="s">
        <v>260</v>
      </c>
      <c r="C13138" s="166">
        <v>45986</v>
      </c>
      <c r="D13138">
        <v>0</v>
      </c>
    </row>
    <row r="13139" spans="1:4" x14ac:dyDescent="0.35">
      <c r="A13139" s="165" t="s">
        <v>259</v>
      </c>
      <c r="B13139" s="165" t="s">
        <v>260</v>
      </c>
      <c r="C13139" s="166">
        <v>46016</v>
      </c>
      <c r="D13139">
        <v>0</v>
      </c>
    </row>
    <row r="13140" spans="1:4" x14ac:dyDescent="0.35">
      <c r="A13140" s="165" t="s">
        <v>259</v>
      </c>
      <c r="B13140" s="165" t="s">
        <v>260</v>
      </c>
      <c r="C13140" s="166">
        <v>45683</v>
      </c>
      <c r="D13140">
        <v>0</v>
      </c>
    </row>
    <row r="13141" spans="1:4" x14ac:dyDescent="0.35">
      <c r="A13141" s="165" t="s">
        <v>259</v>
      </c>
      <c r="B13141" s="165" t="s">
        <v>260</v>
      </c>
      <c r="C13141" s="166">
        <v>45714</v>
      </c>
      <c r="D13141">
        <v>0</v>
      </c>
    </row>
    <row r="13142" spans="1:4" x14ac:dyDescent="0.35">
      <c r="A13142" s="165" t="s">
        <v>259</v>
      </c>
      <c r="B13142" s="165" t="s">
        <v>260</v>
      </c>
      <c r="C13142" s="166">
        <v>45742</v>
      </c>
      <c r="D13142">
        <v>0</v>
      </c>
    </row>
    <row r="13143" spans="1:4" x14ac:dyDescent="0.35">
      <c r="A13143" s="165" t="s">
        <v>259</v>
      </c>
      <c r="B13143" s="165" t="s">
        <v>260</v>
      </c>
      <c r="C13143" s="166">
        <v>45773</v>
      </c>
      <c r="D13143">
        <v>0</v>
      </c>
    </row>
    <row r="13144" spans="1:4" x14ac:dyDescent="0.35">
      <c r="A13144" s="165" t="s">
        <v>259</v>
      </c>
      <c r="B13144" s="165" t="s">
        <v>260</v>
      </c>
      <c r="C13144" s="166">
        <v>45803</v>
      </c>
      <c r="D13144">
        <v>0</v>
      </c>
    </row>
    <row r="13145" spans="1:4" x14ac:dyDescent="0.35">
      <c r="A13145" s="165" t="s">
        <v>259</v>
      </c>
      <c r="B13145" s="165" t="s">
        <v>260</v>
      </c>
      <c r="C13145" s="166">
        <v>45834</v>
      </c>
      <c r="D13145">
        <v>0</v>
      </c>
    </row>
    <row r="13146" spans="1:4" x14ac:dyDescent="0.35">
      <c r="A13146" s="165" t="s">
        <v>259</v>
      </c>
      <c r="B13146" s="165" t="s">
        <v>260</v>
      </c>
      <c r="C13146" s="166">
        <v>45864</v>
      </c>
      <c r="D13146">
        <v>0</v>
      </c>
    </row>
    <row r="13147" spans="1:4" x14ac:dyDescent="0.35">
      <c r="A13147" s="165" t="s">
        <v>259</v>
      </c>
      <c r="B13147" s="165" t="s">
        <v>260</v>
      </c>
      <c r="C13147" s="166">
        <v>45895</v>
      </c>
      <c r="D13147">
        <v>0</v>
      </c>
    </row>
    <row r="13148" spans="1:4" x14ac:dyDescent="0.35">
      <c r="A13148" s="165" t="s">
        <v>259</v>
      </c>
      <c r="B13148" s="165" t="s">
        <v>260</v>
      </c>
      <c r="C13148" s="166">
        <v>45926</v>
      </c>
      <c r="D13148">
        <v>0</v>
      </c>
    </row>
    <row r="13149" spans="1:4" x14ac:dyDescent="0.35">
      <c r="A13149" s="165" t="s">
        <v>259</v>
      </c>
      <c r="B13149" s="165" t="s">
        <v>260</v>
      </c>
      <c r="C13149" s="166">
        <v>45956</v>
      </c>
      <c r="D13149">
        <v>0</v>
      </c>
    </row>
    <row r="13150" spans="1:4" x14ac:dyDescent="0.35">
      <c r="A13150" s="165" t="s">
        <v>259</v>
      </c>
      <c r="B13150" s="165" t="s">
        <v>260</v>
      </c>
      <c r="C13150" s="166">
        <v>45987</v>
      </c>
      <c r="D13150">
        <v>0</v>
      </c>
    </row>
    <row r="13151" spans="1:4" x14ac:dyDescent="0.35">
      <c r="A13151" s="165" t="s">
        <v>259</v>
      </c>
      <c r="B13151" s="165" t="s">
        <v>260</v>
      </c>
      <c r="C13151" s="166">
        <v>46017</v>
      </c>
      <c r="D13151">
        <v>0</v>
      </c>
    </row>
    <row r="13152" spans="1:4" x14ac:dyDescent="0.35">
      <c r="A13152" s="165" t="s">
        <v>259</v>
      </c>
      <c r="B13152" s="165" t="s">
        <v>260</v>
      </c>
      <c r="C13152" s="166">
        <v>45684</v>
      </c>
      <c r="D13152">
        <v>0</v>
      </c>
    </row>
    <row r="13153" spans="1:4" x14ac:dyDescent="0.35">
      <c r="A13153" s="165" t="s">
        <v>259</v>
      </c>
      <c r="B13153" s="165" t="s">
        <v>260</v>
      </c>
      <c r="C13153" s="166">
        <v>45715</v>
      </c>
      <c r="D13153">
        <v>0</v>
      </c>
    </row>
    <row r="13154" spans="1:4" x14ac:dyDescent="0.35">
      <c r="A13154" s="165" t="s">
        <v>259</v>
      </c>
      <c r="B13154" s="165" t="s">
        <v>260</v>
      </c>
      <c r="C13154" s="166">
        <v>45743</v>
      </c>
      <c r="D13154">
        <v>0</v>
      </c>
    </row>
    <row r="13155" spans="1:4" x14ac:dyDescent="0.35">
      <c r="A13155" s="165" t="s">
        <v>259</v>
      </c>
      <c r="B13155" s="165" t="s">
        <v>260</v>
      </c>
      <c r="C13155" s="166">
        <v>45774</v>
      </c>
      <c r="D13155">
        <v>0</v>
      </c>
    </row>
    <row r="13156" spans="1:4" x14ac:dyDescent="0.35">
      <c r="A13156" s="165" t="s">
        <v>259</v>
      </c>
      <c r="B13156" s="165" t="s">
        <v>260</v>
      </c>
      <c r="C13156" s="166">
        <v>45804</v>
      </c>
      <c r="D13156">
        <v>0</v>
      </c>
    </row>
    <row r="13157" spans="1:4" x14ac:dyDescent="0.35">
      <c r="A13157" s="165" t="s">
        <v>259</v>
      </c>
      <c r="B13157" s="165" t="s">
        <v>260</v>
      </c>
      <c r="C13157" s="166">
        <v>45835</v>
      </c>
      <c r="D13157">
        <v>0</v>
      </c>
    </row>
    <row r="13158" spans="1:4" x14ac:dyDescent="0.35">
      <c r="A13158" s="165" t="s">
        <v>259</v>
      </c>
      <c r="B13158" s="165" t="s">
        <v>260</v>
      </c>
      <c r="C13158" s="166">
        <v>45865</v>
      </c>
      <c r="D13158">
        <v>0</v>
      </c>
    </row>
    <row r="13159" spans="1:4" x14ac:dyDescent="0.35">
      <c r="A13159" s="165" t="s">
        <v>259</v>
      </c>
      <c r="B13159" s="165" t="s">
        <v>260</v>
      </c>
      <c r="C13159" s="166">
        <v>45896</v>
      </c>
      <c r="D13159">
        <v>0</v>
      </c>
    </row>
    <row r="13160" spans="1:4" x14ac:dyDescent="0.35">
      <c r="A13160" s="165" t="s">
        <v>259</v>
      </c>
      <c r="B13160" s="165" t="s">
        <v>260</v>
      </c>
      <c r="C13160" s="166">
        <v>45927</v>
      </c>
      <c r="D13160">
        <v>0</v>
      </c>
    </row>
    <row r="13161" spans="1:4" x14ac:dyDescent="0.35">
      <c r="A13161" s="165" t="s">
        <v>259</v>
      </c>
      <c r="B13161" s="165" t="s">
        <v>260</v>
      </c>
      <c r="C13161" s="166">
        <v>45957</v>
      </c>
      <c r="D13161">
        <v>0</v>
      </c>
    </row>
    <row r="13162" spans="1:4" x14ac:dyDescent="0.35">
      <c r="A13162" s="165" t="s">
        <v>259</v>
      </c>
      <c r="B13162" s="165" t="s">
        <v>260</v>
      </c>
      <c r="C13162" s="166">
        <v>45988</v>
      </c>
      <c r="D13162">
        <v>0</v>
      </c>
    </row>
    <row r="13163" spans="1:4" x14ac:dyDescent="0.35">
      <c r="A13163" s="165" t="s">
        <v>259</v>
      </c>
      <c r="B13163" s="165" t="s">
        <v>260</v>
      </c>
      <c r="C13163" s="166">
        <v>46018</v>
      </c>
      <c r="D13163">
        <v>0</v>
      </c>
    </row>
    <row r="13164" spans="1:4" x14ac:dyDescent="0.35">
      <c r="A13164" s="165" t="s">
        <v>261</v>
      </c>
      <c r="B13164" s="165" t="s">
        <v>262</v>
      </c>
      <c r="C13164" s="166">
        <v>45676</v>
      </c>
      <c r="D13164">
        <v>538.94000000000005</v>
      </c>
    </row>
    <row r="13165" spans="1:4" x14ac:dyDescent="0.35">
      <c r="A13165" s="165" t="s">
        <v>261</v>
      </c>
      <c r="B13165" s="165" t="s">
        <v>262</v>
      </c>
      <c r="C13165" s="166">
        <v>45707</v>
      </c>
      <c r="D13165">
        <v>1111.8900000000001</v>
      </c>
    </row>
    <row r="13166" spans="1:4" x14ac:dyDescent="0.35">
      <c r="A13166" s="165" t="s">
        <v>261</v>
      </c>
      <c r="B13166" s="165" t="s">
        <v>262</v>
      </c>
      <c r="C13166" s="166">
        <v>45735</v>
      </c>
      <c r="D13166">
        <v>126.39</v>
      </c>
    </row>
    <row r="13167" spans="1:4" x14ac:dyDescent="0.35">
      <c r="A13167" s="165" t="s">
        <v>261</v>
      </c>
      <c r="B13167" s="165" t="s">
        <v>262</v>
      </c>
      <c r="C13167" s="166">
        <v>45766</v>
      </c>
      <c r="D13167">
        <v>80.86</v>
      </c>
    </row>
    <row r="13168" spans="1:4" x14ac:dyDescent="0.35">
      <c r="A13168" s="165" t="s">
        <v>261</v>
      </c>
      <c r="B13168" s="165" t="s">
        <v>262</v>
      </c>
      <c r="C13168" s="166">
        <v>45796</v>
      </c>
      <c r="D13168">
        <v>1819</v>
      </c>
    </row>
    <row r="13169" spans="1:4" x14ac:dyDescent="0.35">
      <c r="A13169" s="165" t="s">
        <v>261</v>
      </c>
      <c r="B13169" s="165" t="s">
        <v>262</v>
      </c>
      <c r="C13169" s="166">
        <v>45827</v>
      </c>
      <c r="D13169">
        <v>0</v>
      </c>
    </row>
    <row r="13170" spans="1:4" x14ac:dyDescent="0.35">
      <c r="A13170" s="165" t="s">
        <v>261</v>
      </c>
      <c r="B13170" s="165" t="s">
        <v>262</v>
      </c>
      <c r="C13170" s="166">
        <v>45857</v>
      </c>
      <c r="D13170">
        <v>100</v>
      </c>
    </row>
    <row r="13171" spans="1:4" x14ac:dyDescent="0.35">
      <c r="A13171" s="165" t="s">
        <v>261</v>
      </c>
      <c r="B13171" s="165" t="s">
        <v>262</v>
      </c>
      <c r="C13171" s="166">
        <v>45888</v>
      </c>
      <c r="D13171">
        <v>0</v>
      </c>
    </row>
    <row r="13172" spans="1:4" x14ac:dyDescent="0.35">
      <c r="A13172" s="165" t="s">
        <v>261</v>
      </c>
      <c r="B13172" s="165" t="s">
        <v>262</v>
      </c>
      <c r="C13172" s="166">
        <v>45919</v>
      </c>
      <c r="D13172">
        <v>85</v>
      </c>
    </row>
    <row r="13173" spans="1:4" x14ac:dyDescent="0.35">
      <c r="A13173" s="165" t="s">
        <v>261</v>
      </c>
      <c r="B13173" s="165" t="s">
        <v>262</v>
      </c>
      <c r="C13173" s="166">
        <v>45949</v>
      </c>
      <c r="D13173">
        <v>0</v>
      </c>
    </row>
    <row r="13174" spans="1:4" x14ac:dyDescent="0.35">
      <c r="A13174" s="165" t="s">
        <v>261</v>
      </c>
      <c r="B13174" s="165" t="s">
        <v>262</v>
      </c>
      <c r="C13174" s="166">
        <v>45980</v>
      </c>
      <c r="D13174">
        <v>0</v>
      </c>
    </row>
    <row r="13175" spans="1:4" x14ac:dyDescent="0.35">
      <c r="A13175" s="165" t="s">
        <v>261</v>
      </c>
      <c r="B13175" s="165" t="s">
        <v>262</v>
      </c>
      <c r="C13175" s="166">
        <v>46010</v>
      </c>
      <c r="D13175">
        <v>0</v>
      </c>
    </row>
    <row r="13176" spans="1:4" x14ac:dyDescent="0.35">
      <c r="A13176" s="165" t="s">
        <v>261</v>
      </c>
      <c r="B13176" s="165" t="s">
        <v>262</v>
      </c>
      <c r="C13176" s="166">
        <v>45677</v>
      </c>
      <c r="D13176">
        <v>0</v>
      </c>
    </row>
    <row r="13177" spans="1:4" x14ac:dyDescent="0.35">
      <c r="A13177" s="165" t="s">
        <v>261</v>
      </c>
      <c r="B13177" s="165" t="s">
        <v>262</v>
      </c>
      <c r="C13177" s="166">
        <v>45708</v>
      </c>
      <c r="D13177">
        <v>225</v>
      </c>
    </row>
    <row r="13178" spans="1:4" x14ac:dyDescent="0.35">
      <c r="A13178" s="165" t="s">
        <v>261</v>
      </c>
      <c r="B13178" s="165" t="s">
        <v>262</v>
      </c>
      <c r="C13178" s="166">
        <v>45736</v>
      </c>
      <c r="D13178">
        <v>103.94999999999999</v>
      </c>
    </row>
    <row r="13179" spans="1:4" x14ac:dyDescent="0.35">
      <c r="A13179" s="165" t="s">
        <v>261</v>
      </c>
      <c r="B13179" s="165" t="s">
        <v>262</v>
      </c>
      <c r="C13179" s="166">
        <v>45767</v>
      </c>
      <c r="D13179">
        <v>0</v>
      </c>
    </row>
    <row r="13180" spans="1:4" x14ac:dyDescent="0.35">
      <c r="A13180" s="165" t="s">
        <v>261</v>
      </c>
      <c r="B13180" s="165" t="s">
        <v>262</v>
      </c>
      <c r="C13180" s="166">
        <v>45797</v>
      </c>
      <c r="D13180">
        <v>0</v>
      </c>
    </row>
    <row r="13181" spans="1:4" x14ac:dyDescent="0.35">
      <c r="A13181" s="165" t="s">
        <v>261</v>
      </c>
      <c r="B13181" s="165" t="s">
        <v>262</v>
      </c>
      <c r="C13181" s="166">
        <v>45828</v>
      </c>
      <c r="D13181">
        <v>0</v>
      </c>
    </row>
    <row r="13182" spans="1:4" x14ac:dyDescent="0.35">
      <c r="A13182" s="165" t="s">
        <v>261</v>
      </c>
      <c r="B13182" s="165" t="s">
        <v>262</v>
      </c>
      <c r="C13182" s="166">
        <v>45858</v>
      </c>
      <c r="D13182">
        <v>0</v>
      </c>
    </row>
    <row r="13183" spans="1:4" x14ac:dyDescent="0.35">
      <c r="A13183" s="165" t="s">
        <v>261</v>
      </c>
      <c r="B13183" s="165" t="s">
        <v>262</v>
      </c>
      <c r="C13183" s="166">
        <v>45889</v>
      </c>
      <c r="D13183">
        <v>0</v>
      </c>
    </row>
    <row r="13184" spans="1:4" x14ac:dyDescent="0.35">
      <c r="A13184" s="165" t="s">
        <v>261</v>
      </c>
      <c r="B13184" s="165" t="s">
        <v>262</v>
      </c>
      <c r="C13184" s="166">
        <v>45920</v>
      </c>
      <c r="D13184">
        <v>0</v>
      </c>
    </row>
    <row r="13185" spans="1:4" x14ac:dyDescent="0.35">
      <c r="A13185" s="165" t="s">
        <v>261</v>
      </c>
      <c r="B13185" s="165" t="s">
        <v>262</v>
      </c>
      <c r="C13185" s="166">
        <v>45950</v>
      </c>
      <c r="D13185">
        <v>0</v>
      </c>
    </row>
    <row r="13186" spans="1:4" x14ac:dyDescent="0.35">
      <c r="A13186" s="165" t="s">
        <v>261</v>
      </c>
      <c r="B13186" s="165" t="s">
        <v>262</v>
      </c>
      <c r="C13186" s="166">
        <v>45981</v>
      </c>
      <c r="D13186">
        <v>0</v>
      </c>
    </row>
    <row r="13187" spans="1:4" x14ac:dyDescent="0.35">
      <c r="A13187" s="165" t="s">
        <v>261</v>
      </c>
      <c r="B13187" s="165" t="s">
        <v>262</v>
      </c>
      <c r="C13187" s="166">
        <v>46011</v>
      </c>
      <c r="D13187">
        <v>0</v>
      </c>
    </row>
    <row r="13188" spans="1:4" x14ac:dyDescent="0.35">
      <c r="A13188" s="165" t="s">
        <v>261</v>
      </c>
      <c r="B13188" s="165" t="s">
        <v>262</v>
      </c>
      <c r="C13188" s="166">
        <v>45678</v>
      </c>
      <c r="D13188">
        <v>0</v>
      </c>
    </row>
    <row r="13189" spans="1:4" x14ac:dyDescent="0.35">
      <c r="A13189" s="165" t="s">
        <v>261</v>
      </c>
      <c r="B13189" s="165" t="s">
        <v>262</v>
      </c>
      <c r="C13189" s="166">
        <v>45709</v>
      </c>
      <c r="D13189">
        <v>0</v>
      </c>
    </row>
    <row r="13190" spans="1:4" x14ac:dyDescent="0.35">
      <c r="A13190" s="165" t="s">
        <v>261</v>
      </c>
      <c r="B13190" s="165" t="s">
        <v>262</v>
      </c>
      <c r="C13190" s="166">
        <v>45737</v>
      </c>
      <c r="D13190">
        <v>0</v>
      </c>
    </row>
    <row r="13191" spans="1:4" x14ac:dyDescent="0.35">
      <c r="A13191" s="165" t="s">
        <v>261</v>
      </c>
      <c r="B13191" s="165" t="s">
        <v>262</v>
      </c>
      <c r="C13191" s="166">
        <v>45768</v>
      </c>
      <c r="D13191">
        <v>0</v>
      </c>
    </row>
    <row r="13192" spans="1:4" x14ac:dyDescent="0.35">
      <c r="A13192" s="165" t="s">
        <v>261</v>
      </c>
      <c r="B13192" s="165" t="s">
        <v>262</v>
      </c>
      <c r="C13192" s="166">
        <v>45798</v>
      </c>
      <c r="D13192">
        <v>0</v>
      </c>
    </row>
    <row r="13193" spans="1:4" x14ac:dyDescent="0.35">
      <c r="A13193" s="165" t="s">
        <v>261</v>
      </c>
      <c r="B13193" s="165" t="s">
        <v>262</v>
      </c>
      <c r="C13193" s="166">
        <v>45829</v>
      </c>
      <c r="D13193">
        <v>0</v>
      </c>
    </row>
    <row r="13194" spans="1:4" x14ac:dyDescent="0.35">
      <c r="A13194" s="165" t="s">
        <v>261</v>
      </c>
      <c r="B13194" s="165" t="s">
        <v>262</v>
      </c>
      <c r="C13194" s="166">
        <v>45859</v>
      </c>
      <c r="D13194">
        <v>0</v>
      </c>
    </row>
    <row r="13195" spans="1:4" x14ac:dyDescent="0.35">
      <c r="A13195" s="165" t="s">
        <v>261</v>
      </c>
      <c r="B13195" s="165" t="s">
        <v>262</v>
      </c>
      <c r="C13195" s="166">
        <v>45890</v>
      </c>
      <c r="D13195">
        <v>0</v>
      </c>
    </row>
    <row r="13196" spans="1:4" x14ac:dyDescent="0.35">
      <c r="A13196" s="165" t="s">
        <v>261</v>
      </c>
      <c r="B13196" s="165" t="s">
        <v>262</v>
      </c>
      <c r="C13196" s="166">
        <v>45921</v>
      </c>
      <c r="D13196">
        <v>1345.5</v>
      </c>
    </row>
    <row r="13197" spans="1:4" x14ac:dyDescent="0.35">
      <c r="A13197" s="165" t="s">
        <v>261</v>
      </c>
      <c r="B13197" s="165" t="s">
        <v>262</v>
      </c>
      <c r="C13197" s="166">
        <v>45951</v>
      </c>
      <c r="D13197">
        <v>0</v>
      </c>
    </row>
    <row r="13198" spans="1:4" x14ac:dyDescent="0.35">
      <c r="A13198" s="165" t="s">
        <v>261</v>
      </c>
      <c r="B13198" s="165" t="s">
        <v>262</v>
      </c>
      <c r="C13198" s="166">
        <v>45991</v>
      </c>
      <c r="D13198">
        <v>80.23</v>
      </c>
    </row>
    <row r="13199" spans="1:4" x14ac:dyDescent="0.35">
      <c r="A13199" s="165" t="s">
        <v>261</v>
      </c>
      <c r="B13199" s="165" t="s">
        <v>262</v>
      </c>
      <c r="C13199" s="166">
        <v>46022</v>
      </c>
      <c r="D13199">
        <v>0</v>
      </c>
    </row>
    <row r="13200" spans="1:4" x14ac:dyDescent="0.35">
      <c r="A13200" s="165" t="s">
        <v>261</v>
      </c>
      <c r="B13200" s="165" t="s">
        <v>262</v>
      </c>
      <c r="C13200" s="166">
        <v>45679</v>
      </c>
      <c r="D13200">
        <v>0</v>
      </c>
    </row>
    <row r="13201" spans="1:4" x14ac:dyDescent="0.35">
      <c r="A13201" s="165" t="s">
        <v>261</v>
      </c>
      <c r="B13201" s="165" t="s">
        <v>262</v>
      </c>
      <c r="C13201" s="166">
        <v>45710</v>
      </c>
      <c r="D13201">
        <v>0</v>
      </c>
    </row>
    <row r="13202" spans="1:4" x14ac:dyDescent="0.35">
      <c r="A13202" s="165" t="s">
        <v>261</v>
      </c>
      <c r="B13202" s="165" t="s">
        <v>262</v>
      </c>
      <c r="C13202" s="166">
        <v>45738</v>
      </c>
      <c r="D13202">
        <v>0</v>
      </c>
    </row>
    <row r="13203" spans="1:4" x14ac:dyDescent="0.35">
      <c r="A13203" s="165" t="s">
        <v>261</v>
      </c>
      <c r="B13203" s="165" t="s">
        <v>262</v>
      </c>
      <c r="C13203" s="166">
        <v>45769</v>
      </c>
      <c r="D13203">
        <v>0</v>
      </c>
    </row>
    <row r="13204" spans="1:4" x14ac:dyDescent="0.35">
      <c r="A13204" s="165" t="s">
        <v>261</v>
      </c>
      <c r="B13204" s="165" t="s">
        <v>262</v>
      </c>
      <c r="C13204" s="166">
        <v>45799</v>
      </c>
      <c r="D13204">
        <v>0</v>
      </c>
    </row>
    <row r="13205" spans="1:4" x14ac:dyDescent="0.35">
      <c r="A13205" s="165" t="s">
        <v>261</v>
      </c>
      <c r="B13205" s="165" t="s">
        <v>262</v>
      </c>
      <c r="C13205" s="166">
        <v>45830</v>
      </c>
      <c r="D13205">
        <v>0</v>
      </c>
    </row>
    <row r="13206" spans="1:4" x14ac:dyDescent="0.35">
      <c r="A13206" s="165" t="s">
        <v>261</v>
      </c>
      <c r="B13206" s="165" t="s">
        <v>262</v>
      </c>
      <c r="C13206" s="166">
        <v>45860</v>
      </c>
      <c r="D13206">
        <v>0</v>
      </c>
    </row>
    <row r="13207" spans="1:4" x14ac:dyDescent="0.35">
      <c r="A13207" s="165" t="s">
        <v>261</v>
      </c>
      <c r="B13207" s="165" t="s">
        <v>262</v>
      </c>
      <c r="C13207" s="166">
        <v>45891</v>
      </c>
      <c r="D13207">
        <v>0</v>
      </c>
    </row>
    <row r="13208" spans="1:4" x14ac:dyDescent="0.35">
      <c r="A13208" s="165" t="s">
        <v>261</v>
      </c>
      <c r="B13208" s="165" t="s">
        <v>262</v>
      </c>
      <c r="C13208" s="166">
        <v>45922</v>
      </c>
      <c r="D13208">
        <v>0</v>
      </c>
    </row>
    <row r="13209" spans="1:4" x14ac:dyDescent="0.35">
      <c r="A13209" s="165" t="s">
        <v>261</v>
      </c>
      <c r="B13209" s="165" t="s">
        <v>262</v>
      </c>
      <c r="C13209" s="166">
        <v>45952</v>
      </c>
      <c r="D13209">
        <v>2329.9900000000002</v>
      </c>
    </row>
    <row r="13210" spans="1:4" x14ac:dyDescent="0.35">
      <c r="A13210" s="165" t="s">
        <v>261</v>
      </c>
      <c r="B13210" s="165" t="s">
        <v>262</v>
      </c>
      <c r="C13210" s="166">
        <v>45983</v>
      </c>
      <c r="D13210">
        <v>0</v>
      </c>
    </row>
    <row r="13211" spans="1:4" x14ac:dyDescent="0.35">
      <c r="A13211" s="165" t="s">
        <v>261</v>
      </c>
      <c r="B13211" s="165" t="s">
        <v>262</v>
      </c>
      <c r="C13211" s="166">
        <v>46013</v>
      </c>
      <c r="D13211">
        <v>0</v>
      </c>
    </row>
    <row r="13212" spans="1:4" x14ac:dyDescent="0.35">
      <c r="A13212" s="165" t="s">
        <v>261</v>
      </c>
      <c r="B13212" s="165" t="s">
        <v>262</v>
      </c>
      <c r="C13212" s="166">
        <v>45680</v>
      </c>
      <c r="D13212">
        <v>0</v>
      </c>
    </row>
    <row r="13213" spans="1:4" x14ac:dyDescent="0.35">
      <c r="A13213" s="165" t="s">
        <v>261</v>
      </c>
      <c r="B13213" s="165" t="s">
        <v>262</v>
      </c>
      <c r="C13213" s="166">
        <v>45711</v>
      </c>
      <c r="D13213">
        <v>-195</v>
      </c>
    </row>
    <row r="13214" spans="1:4" x14ac:dyDescent="0.35">
      <c r="A13214" s="165" t="s">
        <v>261</v>
      </c>
      <c r="B13214" s="165" t="s">
        <v>262</v>
      </c>
      <c r="C13214" s="166">
        <v>45739</v>
      </c>
      <c r="D13214">
        <v>185</v>
      </c>
    </row>
    <row r="13215" spans="1:4" x14ac:dyDescent="0.35">
      <c r="A13215" s="165" t="s">
        <v>261</v>
      </c>
      <c r="B13215" s="165" t="s">
        <v>262</v>
      </c>
      <c r="C13215" s="166">
        <v>45770</v>
      </c>
      <c r="D13215">
        <v>0</v>
      </c>
    </row>
    <row r="13216" spans="1:4" x14ac:dyDescent="0.35">
      <c r="A13216" s="165" t="s">
        <v>261</v>
      </c>
      <c r="B13216" s="165" t="s">
        <v>262</v>
      </c>
      <c r="C13216" s="166">
        <v>45800</v>
      </c>
      <c r="D13216">
        <v>174.41</v>
      </c>
    </row>
    <row r="13217" spans="1:4" x14ac:dyDescent="0.35">
      <c r="A13217" s="165" t="s">
        <v>261</v>
      </c>
      <c r="B13217" s="165" t="s">
        <v>262</v>
      </c>
      <c r="C13217" s="166">
        <v>45831</v>
      </c>
      <c r="D13217">
        <v>0</v>
      </c>
    </row>
    <row r="13218" spans="1:4" x14ac:dyDescent="0.35">
      <c r="A13218" s="165" t="s">
        <v>261</v>
      </c>
      <c r="B13218" s="165" t="s">
        <v>262</v>
      </c>
      <c r="C13218" s="166">
        <v>45861</v>
      </c>
      <c r="D13218">
        <v>0</v>
      </c>
    </row>
    <row r="13219" spans="1:4" x14ac:dyDescent="0.35">
      <c r="A13219" s="165" t="s">
        <v>261</v>
      </c>
      <c r="B13219" s="165" t="s">
        <v>262</v>
      </c>
      <c r="C13219" s="166">
        <v>45892</v>
      </c>
      <c r="D13219">
        <v>0</v>
      </c>
    </row>
    <row r="13220" spans="1:4" x14ac:dyDescent="0.35">
      <c r="A13220" s="165" t="s">
        <v>261</v>
      </c>
      <c r="B13220" s="165" t="s">
        <v>262</v>
      </c>
      <c r="C13220" s="166">
        <v>45923</v>
      </c>
      <c r="D13220">
        <v>0</v>
      </c>
    </row>
    <row r="13221" spans="1:4" x14ac:dyDescent="0.35">
      <c r="A13221" s="165" t="s">
        <v>261</v>
      </c>
      <c r="B13221" s="165" t="s">
        <v>262</v>
      </c>
      <c r="C13221" s="166">
        <v>45953</v>
      </c>
      <c r="D13221">
        <v>0</v>
      </c>
    </row>
    <row r="13222" spans="1:4" x14ac:dyDescent="0.35">
      <c r="A13222" s="165" t="s">
        <v>261</v>
      </c>
      <c r="B13222" s="165" t="s">
        <v>262</v>
      </c>
      <c r="C13222" s="166">
        <v>45984</v>
      </c>
      <c r="D13222">
        <v>0</v>
      </c>
    </row>
    <row r="13223" spans="1:4" x14ac:dyDescent="0.35">
      <c r="A13223" s="165" t="s">
        <v>261</v>
      </c>
      <c r="B13223" s="165" t="s">
        <v>262</v>
      </c>
      <c r="C13223" s="166">
        <v>46014</v>
      </c>
      <c r="D13223">
        <v>0</v>
      </c>
    </row>
    <row r="13224" spans="1:4" x14ac:dyDescent="0.35">
      <c r="A13224" s="165" t="s">
        <v>261</v>
      </c>
      <c r="B13224" s="165" t="s">
        <v>262</v>
      </c>
      <c r="C13224" s="166">
        <v>45681</v>
      </c>
      <c r="D13224">
        <v>0</v>
      </c>
    </row>
    <row r="13225" spans="1:4" x14ac:dyDescent="0.35">
      <c r="A13225" s="165" t="s">
        <v>261</v>
      </c>
      <c r="B13225" s="165" t="s">
        <v>262</v>
      </c>
      <c r="C13225" s="166">
        <v>45712</v>
      </c>
      <c r="D13225">
        <v>0</v>
      </c>
    </row>
    <row r="13226" spans="1:4" x14ac:dyDescent="0.35">
      <c r="A13226" s="165" t="s">
        <v>261</v>
      </c>
      <c r="B13226" s="165" t="s">
        <v>262</v>
      </c>
      <c r="C13226" s="166">
        <v>45740</v>
      </c>
      <c r="D13226">
        <v>0</v>
      </c>
    </row>
    <row r="13227" spans="1:4" x14ac:dyDescent="0.35">
      <c r="A13227" s="165" t="s">
        <v>261</v>
      </c>
      <c r="B13227" s="165" t="s">
        <v>262</v>
      </c>
      <c r="C13227" s="166">
        <v>45771</v>
      </c>
      <c r="D13227">
        <v>78.040000000000006</v>
      </c>
    </row>
    <row r="13228" spans="1:4" x14ac:dyDescent="0.35">
      <c r="A13228" s="165" t="s">
        <v>261</v>
      </c>
      <c r="B13228" s="165" t="s">
        <v>262</v>
      </c>
      <c r="C13228" s="166">
        <v>45801</v>
      </c>
      <c r="D13228">
        <v>0</v>
      </c>
    </row>
    <row r="13229" spans="1:4" x14ac:dyDescent="0.35">
      <c r="A13229" s="165" t="s">
        <v>261</v>
      </c>
      <c r="B13229" s="165" t="s">
        <v>262</v>
      </c>
      <c r="C13229" s="166">
        <v>45832</v>
      </c>
      <c r="D13229">
        <v>0</v>
      </c>
    </row>
    <row r="13230" spans="1:4" x14ac:dyDescent="0.35">
      <c r="A13230" s="165" t="s">
        <v>261</v>
      </c>
      <c r="B13230" s="165" t="s">
        <v>262</v>
      </c>
      <c r="C13230" s="166">
        <v>45862</v>
      </c>
      <c r="D13230">
        <v>0</v>
      </c>
    </row>
    <row r="13231" spans="1:4" x14ac:dyDescent="0.35">
      <c r="A13231" s="165" t="s">
        <v>261</v>
      </c>
      <c r="B13231" s="165" t="s">
        <v>262</v>
      </c>
      <c r="C13231" s="166">
        <v>45893</v>
      </c>
      <c r="D13231">
        <v>0</v>
      </c>
    </row>
    <row r="13232" spans="1:4" x14ac:dyDescent="0.35">
      <c r="A13232" s="165" t="s">
        <v>261</v>
      </c>
      <c r="B13232" s="165" t="s">
        <v>262</v>
      </c>
      <c r="C13232" s="166">
        <v>45924</v>
      </c>
      <c r="D13232">
        <v>0</v>
      </c>
    </row>
    <row r="13233" spans="1:4" x14ac:dyDescent="0.35">
      <c r="A13233" s="165" t="s">
        <v>261</v>
      </c>
      <c r="B13233" s="165" t="s">
        <v>262</v>
      </c>
      <c r="C13233" s="166">
        <v>45954</v>
      </c>
      <c r="D13233">
        <v>0</v>
      </c>
    </row>
    <row r="13234" spans="1:4" x14ac:dyDescent="0.35">
      <c r="A13234" s="165" t="s">
        <v>261</v>
      </c>
      <c r="B13234" s="165" t="s">
        <v>262</v>
      </c>
      <c r="C13234" s="166">
        <v>45985</v>
      </c>
      <c r="D13234">
        <v>0</v>
      </c>
    </row>
    <row r="13235" spans="1:4" x14ac:dyDescent="0.35">
      <c r="A13235" s="165" t="s">
        <v>261</v>
      </c>
      <c r="B13235" s="165" t="s">
        <v>262</v>
      </c>
      <c r="C13235" s="166">
        <v>46015</v>
      </c>
      <c r="D13235">
        <v>0</v>
      </c>
    </row>
    <row r="13236" spans="1:4" x14ac:dyDescent="0.35">
      <c r="A13236" s="165" t="s">
        <v>261</v>
      </c>
      <c r="B13236" s="165" t="s">
        <v>262</v>
      </c>
      <c r="C13236" s="166">
        <v>45682</v>
      </c>
      <c r="D13236">
        <v>0</v>
      </c>
    </row>
    <row r="13237" spans="1:4" x14ac:dyDescent="0.35">
      <c r="A13237" s="165" t="s">
        <v>261</v>
      </c>
      <c r="B13237" s="165" t="s">
        <v>262</v>
      </c>
      <c r="C13237" s="166">
        <v>45713</v>
      </c>
      <c r="D13237">
        <v>0</v>
      </c>
    </row>
    <row r="13238" spans="1:4" x14ac:dyDescent="0.35">
      <c r="A13238" s="165" t="s">
        <v>261</v>
      </c>
      <c r="B13238" s="165" t="s">
        <v>262</v>
      </c>
      <c r="C13238" s="166">
        <v>45741</v>
      </c>
      <c r="D13238">
        <v>0</v>
      </c>
    </row>
    <row r="13239" spans="1:4" x14ac:dyDescent="0.35">
      <c r="A13239" s="165" t="s">
        <v>261</v>
      </c>
      <c r="B13239" s="165" t="s">
        <v>262</v>
      </c>
      <c r="C13239" s="166">
        <v>45772</v>
      </c>
      <c r="D13239">
        <v>0</v>
      </c>
    </row>
    <row r="13240" spans="1:4" x14ac:dyDescent="0.35">
      <c r="A13240" s="165" t="s">
        <v>261</v>
      </c>
      <c r="B13240" s="165" t="s">
        <v>262</v>
      </c>
      <c r="C13240" s="166">
        <v>45802</v>
      </c>
      <c r="D13240">
        <v>0</v>
      </c>
    </row>
    <row r="13241" spans="1:4" x14ac:dyDescent="0.35">
      <c r="A13241" s="165" t="s">
        <v>261</v>
      </c>
      <c r="B13241" s="165" t="s">
        <v>262</v>
      </c>
      <c r="C13241" s="166">
        <v>45833</v>
      </c>
      <c r="D13241">
        <v>0</v>
      </c>
    </row>
    <row r="13242" spans="1:4" x14ac:dyDescent="0.35">
      <c r="A13242" s="165" t="s">
        <v>261</v>
      </c>
      <c r="B13242" s="165" t="s">
        <v>262</v>
      </c>
      <c r="C13242" s="166">
        <v>45863</v>
      </c>
      <c r="D13242">
        <v>0</v>
      </c>
    </row>
    <row r="13243" spans="1:4" x14ac:dyDescent="0.35">
      <c r="A13243" s="165" t="s">
        <v>261</v>
      </c>
      <c r="B13243" s="165" t="s">
        <v>262</v>
      </c>
      <c r="C13243" s="166">
        <v>45894</v>
      </c>
      <c r="D13243">
        <v>0</v>
      </c>
    </row>
    <row r="13244" spans="1:4" x14ac:dyDescent="0.35">
      <c r="A13244" s="165" t="s">
        <v>261</v>
      </c>
      <c r="B13244" s="165" t="s">
        <v>262</v>
      </c>
      <c r="C13244" s="166">
        <v>45925</v>
      </c>
      <c r="D13244">
        <v>0</v>
      </c>
    </row>
    <row r="13245" spans="1:4" x14ac:dyDescent="0.35">
      <c r="A13245" s="165" t="s">
        <v>261</v>
      </c>
      <c r="B13245" s="165" t="s">
        <v>262</v>
      </c>
      <c r="C13245" s="166">
        <v>45955</v>
      </c>
      <c r="D13245">
        <v>0</v>
      </c>
    </row>
    <row r="13246" spans="1:4" x14ac:dyDescent="0.35">
      <c r="A13246" s="165" t="s">
        <v>261</v>
      </c>
      <c r="B13246" s="165" t="s">
        <v>262</v>
      </c>
      <c r="C13246" s="166">
        <v>45986</v>
      </c>
      <c r="D13246">
        <v>0</v>
      </c>
    </row>
    <row r="13247" spans="1:4" x14ac:dyDescent="0.35">
      <c r="A13247" s="165" t="s">
        <v>261</v>
      </c>
      <c r="B13247" s="165" t="s">
        <v>262</v>
      </c>
      <c r="C13247" s="166">
        <v>46016</v>
      </c>
      <c r="D13247">
        <v>0</v>
      </c>
    </row>
    <row r="13248" spans="1:4" x14ac:dyDescent="0.35">
      <c r="A13248" s="165" t="s">
        <v>261</v>
      </c>
      <c r="B13248" s="165" t="s">
        <v>262</v>
      </c>
      <c r="C13248" s="166">
        <v>45683</v>
      </c>
      <c r="D13248">
        <v>0</v>
      </c>
    </row>
    <row r="13249" spans="1:4" x14ac:dyDescent="0.35">
      <c r="A13249" s="165" t="s">
        <v>261</v>
      </c>
      <c r="B13249" s="165" t="s">
        <v>262</v>
      </c>
      <c r="C13249" s="166">
        <v>45714</v>
      </c>
      <c r="D13249">
        <v>0</v>
      </c>
    </row>
    <row r="13250" spans="1:4" x14ac:dyDescent="0.35">
      <c r="A13250" s="165" t="s">
        <v>261</v>
      </c>
      <c r="B13250" s="165" t="s">
        <v>262</v>
      </c>
      <c r="C13250" s="166">
        <v>45742</v>
      </c>
      <c r="D13250">
        <v>0</v>
      </c>
    </row>
    <row r="13251" spans="1:4" x14ac:dyDescent="0.35">
      <c r="A13251" s="165" t="s">
        <v>261</v>
      </c>
      <c r="B13251" s="165" t="s">
        <v>262</v>
      </c>
      <c r="C13251" s="166">
        <v>45773</v>
      </c>
      <c r="D13251">
        <v>0</v>
      </c>
    </row>
    <row r="13252" spans="1:4" x14ac:dyDescent="0.35">
      <c r="A13252" s="165" t="s">
        <v>261</v>
      </c>
      <c r="B13252" s="165" t="s">
        <v>262</v>
      </c>
      <c r="C13252" s="166">
        <v>45803</v>
      </c>
      <c r="D13252">
        <v>0</v>
      </c>
    </row>
    <row r="13253" spans="1:4" x14ac:dyDescent="0.35">
      <c r="A13253" s="165" t="s">
        <v>261</v>
      </c>
      <c r="B13253" s="165" t="s">
        <v>262</v>
      </c>
      <c r="C13253" s="166">
        <v>45834</v>
      </c>
      <c r="D13253">
        <v>0</v>
      </c>
    </row>
    <row r="13254" spans="1:4" x14ac:dyDescent="0.35">
      <c r="A13254" s="165" t="s">
        <v>261</v>
      </c>
      <c r="B13254" s="165" t="s">
        <v>262</v>
      </c>
      <c r="C13254" s="166">
        <v>45864</v>
      </c>
      <c r="D13254">
        <v>0</v>
      </c>
    </row>
    <row r="13255" spans="1:4" x14ac:dyDescent="0.35">
      <c r="A13255" s="165" t="s">
        <v>261</v>
      </c>
      <c r="B13255" s="165" t="s">
        <v>262</v>
      </c>
      <c r="C13255" s="166">
        <v>45895</v>
      </c>
      <c r="D13255">
        <v>0</v>
      </c>
    </row>
    <row r="13256" spans="1:4" x14ac:dyDescent="0.35">
      <c r="A13256" s="165" t="s">
        <v>261</v>
      </c>
      <c r="B13256" s="165" t="s">
        <v>262</v>
      </c>
      <c r="C13256" s="166">
        <v>45926</v>
      </c>
      <c r="D13256">
        <v>0</v>
      </c>
    </row>
    <row r="13257" spans="1:4" x14ac:dyDescent="0.35">
      <c r="A13257" s="165" t="s">
        <v>261</v>
      </c>
      <c r="B13257" s="165" t="s">
        <v>262</v>
      </c>
      <c r="C13257" s="166">
        <v>45956</v>
      </c>
      <c r="D13257">
        <v>0</v>
      </c>
    </row>
    <row r="13258" spans="1:4" x14ac:dyDescent="0.35">
      <c r="A13258" s="165" t="s">
        <v>261</v>
      </c>
      <c r="B13258" s="165" t="s">
        <v>262</v>
      </c>
      <c r="C13258" s="166">
        <v>45987</v>
      </c>
      <c r="D13258">
        <v>0</v>
      </c>
    </row>
    <row r="13259" spans="1:4" x14ac:dyDescent="0.35">
      <c r="A13259" s="165" t="s">
        <v>261</v>
      </c>
      <c r="B13259" s="165" t="s">
        <v>262</v>
      </c>
      <c r="C13259" s="166">
        <v>46017</v>
      </c>
      <c r="D13259">
        <v>0</v>
      </c>
    </row>
    <row r="13260" spans="1:4" x14ac:dyDescent="0.35">
      <c r="A13260" s="165" t="s">
        <v>261</v>
      </c>
      <c r="B13260" s="165" t="s">
        <v>262</v>
      </c>
      <c r="C13260" s="166">
        <v>45684</v>
      </c>
      <c r="D13260">
        <v>0</v>
      </c>
    </row>
    <row r="13261" spans="1:4" x14ac:dyDescent="0.35">
      <c r="A13261" s="165" t="s">
        <v>261</v>
      </c>
      <c r="B13261" s="165" t="s">
        <v>262</v>
      </c>
      <c r="C13261" s="166">
        <v>45715</v>
      </c>
      <c r="D13261">
        <v>0</v>
      </c>
    </row>
    <row r="13262" spans="1:4" x14ac:dyDescent="0.35">
      <c r="A13262" s="165" t="s">
        <v>261</v>
      </c>
      <c r="B13262" s="165" t="s">
        <v>262</v>
      </c>
      <c r="C13262" s="166">
        <v>45743</v>
      </c>
      <c r="D13262">
        <v>0</v>
      </c>
    </row>
    <row r="13263" spans="1:4" x14ac:dyDescent="0.35">
      <c r="A13263" s="165" t="s">
        <v>261</v>
      </c>
      <c r="B13263" s="165" t="s">
        <v>262</v>
      </c>
      <c r="C13263" s="166">
        <v>45774</v>
      </c>
      <c r="D13263">
        <v>0</v>
      </c>
    </row>
    <row r="13264" spans="1:4" x14ac:dyDescent="0.35">
      <c r="A13264" s="165" t="s">
        <v>261</v>
      </c>
      <c r="B13264" s="165" t="s">
        <v>262</v>
      </c>
      <c r="C13264" s="166">
        <v>45804</v>
      </c>
      <c r="D13264">
        <v>0</v>
      </c>
    </row>
    <row r="13265" spans="1:4" x14ac:dyDescent="0.35">
      <c r="A13265" s="165" t="s">
        <v>261</v>
      </c>
      <c r="B13265" s="165" t="s">
        <v>262</v>
      </c>
      <c r="C13265" s="166">
        <v>45835</v>
      </c>
      <c r="D13265">
        <v>0</v>
      </c>
    </row>
    <row r="13266" spans="1:4" x14ac:dyDescent="0.35">
      <c r="A13266" s="165" t="s">
        <v>261</v>
      </c>
      <c r="B13266" s="165" t="s">
        <v>262</v>
      </c>
      <c r="C13266" s="166">
        <v>45865</v>
      </c>
      <c r="D13266">
        <v>0</v>
      </c>
    </row>
    <row r="13267" spans="1:4" x14ac:dyDescent="0.35">
      <c r="A13267" s="165" t="s">
        <v>261</v>
      </c>
      <c r="B13267" s="165" t="s">
        <v>262</v>
      </c>
      <c r="C13267" s="166">
        <v>45896</v>
      </c>
      <c r="D13267">
        <v>0</v>
      </c>
    </row>
    <row r="13268" spans="1:4" x14ac:dyDescent="0.35">
      <c r="A13268" s="165" t="s">
        <v>261</v>
      </c>
      <c r="B13268" s="165" t="s">
        <v>262</v>
      </c>
      <c r="C13268" s="166">
        <v>45927</v>
      </c>
      <c r="D13268">
        <v>0</v>
      </c>
    </row>
    <row r="13269" spans="1:4" x14ac:dyDescent="0.35">
      <c r="A13269" s="165" t="s">
        <v>261</v>
      </c>
      <c r="B13269" s="165" t="s">
        <v>262</v>
      </c>
      <c r="C13269" s="166">
        <v>45957</v>
      </c>
      <c r="D13269">
        <v>0</v>
      </c>
    </row>
    <row r="13270" spans="1:4" x14ac:dyDescent="0.35">
      <c r="A13270" s="165" t="s">
        <v>261</v>
      </c>
      <c r="B13270" s="165" t="s">
        <v>262</v>
      </c>
      <c r="C13270" s="166">
        <v>45988</v>
      </c>
      <c r="D13270">
        <v>0</v>
      </c>
    </row>
    <row r="13271" spans="1:4" x14ac:dyDescent="0.35">
      <c r="A13271" s="165" t="s">
        <v>261</v>
      </c>
      <c r="B13271" s="165" t="s">
        <v>262</v>
      </c>
      <c r="C13271" s="166">
        <v>46018</v>
      </c>
      <c r="D13271">
        <v>0</v>
      </c>
    </row>
    <row r="13272" spans="1:4" x14ac:dyDescent="0.35">
      <c r="A13272" s="165" t="s">
        <v>263</v>
      </c>
      <c r="B13272" s="165" t="s">
        <v>264</v>
      </c>
      <c r="C13272" s="166">
        <v>45676</v>
      </c>
      <c r="D13272">
        <v>-196.11</v>
      </c>
    </row>
    <row r="13273" spans="1:4" x14ac:dyDescent="0.35">
      <c r="A13273" s="165" t="s">
        <v>263</v>
      </c>
      <c r="B13273" s="165" t="s">
        <v>264</v>
      </c>
      <c r="C13273" s="166">
        <v>45707</v>
      </c>
      <c r="D13273">
        <v>0</v>
      </c>
    </row>
    <row r="13274" spans="1:4" x14ac:dyDescent="0.35">
      <c r="A13274" s="165" t="s">
        <v>263</v>
      </c>
      <c r="B13274" s="165" t="s">
        <v>264</v>
      </c>
      <c r="C13274" s="166">
        <v>45735</v>
      </c>
      <c r="D13274">
        <v>735.73</v>
      </c>
    </row>
    <row r="13275" spans="1:4" x14ac:dyDescent="0.35">
      <c r="A13275" s="165" t="s">
        <v>263</v>
      </c>
      <c r="B13275" s="165" t="s">
        <v>264</v>
      </c>
      <c r="C13275" s="166">
        <v>45766</v>
      </c>
      <c r="D13275">
        <v>288.16000000000003</v>
      </c>
    </row>
    <row r="13276" spans="1:4" x14ac:dyDescent="0.35">
      <c r="A13276" s="165" t="s">
        <v>263</v>
      </c>
      <c r="B13276" s="165" t="s">
        <v>264</v>
      </c>
      <c r="C13276" s="166">
        <v>45796</v>
      </c>
      <c r="D13276">
        <v>3501.69</v>
      </c>
    </row>
    <row r="13277" spans="1:4" x14ac:dyDescent="0.35">
      <c r="A13277" s="165" t="s">
        <v>263</v>
      </c>
      <c r="B13277" s="165" t="s">
        <v>264</v>
      </c>
      <c r="C13277" s="166">
        <v>45827</v>
      </c>
      <c r="D13277">
        <v>429.45</v>
      </c>
    </row>
    <row r="13278" spans="1:4" x14ac:dyDescent="0.35">
      <c r="A13278" s="165" t="s">
        <v>263</v>
      </c>
      <c r="B13278" s="165" t="s">
        <v>264</v>
      </c>
      <c r="C13278" s="166">
        <v>45857</v>
      </c>
      <c r="D13278">
        <v>-2427.41</v>
      </c>
    </row>
    <row r="13279" spans="1:4" x14ac:dyDescent="0.35">
      <c r="A13279" s="165" t="s">
        <v>263</v>
      </c>
      <c r="B13279" s="165" t="s">
        <v>264</v>
      </c>
      <c r="C13279" s="166">
        <v>45888</v>
      </c>
      <c r="D13279">
        <v>0</v>
      </c>
    </row>
    <row r="13280" spans="1:4" x14ac:dyDescent="0.35">
      <c r="A13280" s="165" t="s">
        <v>263</v>
      </c>
      <c r="B13280" s="165" t="s">
        <v>264</v>
      </c>
      <c r="C13280" s="166">
        <v>45919</v>
      </c>
      <c r="D13280">
        <v>3109.69</v>
      </c>
    </row>
    <row r="13281" spans="1:4" x14ac:dyDescent="0.35">
      <c r="A13281" s="165" t="s">
        <v>263</v>
      </c>
      <c r="B13281" s="165" t="s">
        <v>264</v>
      </c>
      <c r="C13281" s="166">
        <v>45949</v>
      </c>
      <c r="D13281">
        <v>337.52</v>
      </c>
    </row>
    <row r="13282" spans="1:4" x14ac:dyDescent="0.35">
      <c r="A13282" s="165" t="s">
        <v>263</v>
      </c>
      <c r="B13282" s="165" t="s">
        <v>264</v>
      </c>
      <c r="C13282" s="166">
        <v>45980</v>
      </c>
      <c r="D13282">
        <v>771.58</v>
      </c>
    </row>
    <row r="13283" spans="1:4" x14ac:dyDescent="0.35">
      <c r="A13283" s="165" t="s">
        <v>263</v>
      </c>
      <c r="B13283" s="165" t="s">
        <v>264</v>
      </c>
      <c r="C13283" s="166">
        <v>46010</v>
      </c>
      <c r="D13283">
        <v>2925.63</v>
      </c>
    </row>
    <row r="13284" spans="1:4" x14ac:dyDescent="0.35">
      <c r="A13284" s="165" t="s">
        <v>263</v>
      </c>
      <c r="B13284" s="165" t="s">
        <v>264</v>
      </c>
      <c r="C13284" s="166">
        <v>45677</v>
      </c>
      <c r="D13284">
        <v>261.14</v>
      </c>
    </row>
    <row r="13285" spans="1:4" x14ac:dyDescent="0.35">
      <c r="A13285" s="165" t="s">
        <v>263</v>
      </c>
      <c r="B13285" s="165" t="s">
        <v>264</v>
      </c>
      <c r="C13285" s="166">
        <v>45708</v>
      </c>
      <c r="D13285">
        <v>382.03999999999996</v>
      </c>
    </row>
    <row r="13286" spans="1:4" x14ac:dyDescent="0.35">
      <c r="A13286" s="165" t="s">
        <v>263</v>
      </c>
      <c r="B13286" s="165" t="s">
        <v>264</v>
      </c>
      <c r="C13286" s="166">
        <v>45736</v>
      </c>
      <c r="D13286">
        <v>0</v>
      </c>
    </row>
    <row r="13287" spans="1:4" x14ac:dyDescent="0.35">
      <c r="A13287" s="165" t="s">
        <v>263</v>
      </c>
      <c r="B13287" s="165" t="s">
        <v>264</v>
      </c>
      <c r="C13287" s="166">
        <v>45767</v>
      </c>
      <c r="D13287">
        <v>0</v>
      </c>
    </row>
    <row r="13288" spans="1:4" x14ac:dyDescent="0.35">
      <c r="A13288" s="165" t="s">
        <v>263</v>
      </c>
      <c r="B13288" s="165" t="s">
        <v>264</v>
      </c>
      <c r="C13288" s="166">
        <v>45797</v>
      </c>
      <c r="D13288">
        <v>363.34000000000003</v>
      </c>
    </row>
    <row r="13289" spans="1:4" x14ac:dyDescent="0.35">
      <c r="A13289" s="165" t="s">
        <v>263</v>
      </c>
      <c r="B13289" s="165" t="s">
        <v>264</v>
      </c>
      <c r="C13289" s="166">
        <v>45828</v>
      </c>
      <c r="D13289">
        <v>0</v>
      </c>
    </row>
    <row r="13290" spans="1:4" x14ac:dyDescent="0.35">
      <c r="A13290" s="165" t="s">
        <v>263</v>
      </c>
      <c r="B13290" s="165" t="s">
        <v>264</v>
      </c>
      <c r="C13290" s="166">
        <v>45858</v>
      </c>
      <c r="D13290">
        <v>443.93000000000006</v>
      </c>
    </row>
    <row r="13291" spans="1:4" x14ac:dyDescent="0.35">
      <c r="A13291" s="165" t="s">
        <v>263</v>
      </c>
      <c r="B13291" s="165" t="s">
        <v>264</v>
      </c>
      <c r="C13291" s="166">
        <v>45889</v>
      </c>
      <c r="D13291">
        <v>206.05999999999995</v>
      </c>
    </row>
    <row r="13292" spans="1:4" x14ac:dyDescent="0.35">
      <c r="A13292" s="165" t="s">
        <v>263</v>
      </c>
      <c r="B13292" s="165" t="s">
        <v>264</v>
      </c>
      <c r="C13292" s="166">
        <v>45920</v>
      </c>
      <c r="D13292">
        <v>0</v>
      </c>
    </row>
    <row r="13293" spans="1:4" x14ac:dyDescent="0.35">
      <c r="A13293" s="165" t="s">
        <v>263</v>
      </c>
      <c r="B13293" s="165" t="s">
        <v>264</v>
      </c>
      <c r="C13293" s="166">
        <v>45950</v>
      </c>
      <c r="D13293">
        <v>203.6</v>
      </c>
    </row>
    <row r="13294" spans="1:4" x14ac:dyDescent="0.35">
      <c r="A13294" s="165" t="s">
        <v>263</v>
      </c>
      <c r="B13294" s="165" t="s">
        <v>264</v>
      </c>
      <c r="C13294" s="166">
        <v>45981</v>
      </c>
      <c r="D13294">
        <v>202.41</v>
      </c>
    </row>
    <row r="13295" spans="1:4" x14ac:dyDescent="0.35">
      <c r="A13295" s="165" t="s">
        <v>263</v>
      </c>
      <c r="B13295" s="165" t="s">
        <v>264</v>
      </c>
      <c r="C13295" s="166">
        <v>46011</v>
      </c>
      <c r="D13295">
        <v>729.55</v>
      </c>
    </row>
    <row r="13296" spans="1:4" x14ac:dyDescent="0.35">
      <c r="A13296" s="165" t="s">
        <v>263</v>
      </c>
      <c r="B13296" s="165" t="s">
        <v>264</v>
      </c>
      <c r="C13296" s="166">
        <v>45678</v>
      </c>
      <c r="D13296">
        <v>0</v>
      </c>
    </row>
    <row r="13297" spans="1:4" x14ac:dyDescent="0.35">
      <c r="A13297" s="165" t="s">
        <v>263</v>
      </c>
      <c r="B13297" s="165" t="s">
        <v>264</v>
      </c>
      <c r="C13297" s="166">
        <v>45709</v>
      </c>
      <c r="D13297">
        <v>0</v>
      </c>
    </row>
    <row r="13298" spans="1:4" x14ac:dyDescent="0.35">
      <c r="A13298" s="165" t="s">
        <v>263</v>
      </c>
      <c r="B13298" s="165" t="s">
        <v>264</v>
      </c>
      <c r="C13298" s="166">
        <v>45737</v>
      </c>
      <c r="D13298">
        <v>0</v>
      </c>
    </row>
    <row r="13299" spans="1:4" x14ac:dyDescent="0.35">
      <c r="A13299" s="165" t="s">
        <v>263</v>
      </c>
      <c r="B13299" s="165" t="s">
        <v>264</v>
      </c>
      <c r="C13299" s="166">
        <v>45768</v>
      </c>
      <c r="D13299">
        <v>56.1</v>
      </c>
    </row>
    <row r="13300" spans="1:4" x14ac:dyDescent="0.35">
      <c r="A13300" s="165" t="s">
        <v>263</v>
      </c>
      <c r="B13300" s="165" t="s">
        <v>264</v>
      </c>
      <c r="C13300" s="166">
        <v>45798</v>
      </c>
      <c r="D13300">
        <v>0</v>
      </c>
    </row>
    <row r="13301" spans="1:4" x14ac:dyDescent="0.35">
      <c r="A13301" s="165" t="s">
        <v>263</v>
      </c>
      <c r="B13301" s="165" t="s">
        <v>264</v>
      </c>
      <c r="C13301" s="166">
        <v>45829</v>
      </c>
      <c r="D13301">
        <v>179.01</v>
      </c>
    </row>
    <row r="13302" spans="1:4" x14ac:dyDescent="0.35">
      <c r="A13302" s="165" t="s">
        <v>263</v>
      </c>
      <c r="B13302" s="165" t="s">
        <v>264</v>
      </c>
      <c r="C13302" s="166">
        <v>45859</v>
      </c>
      <c r="D13302">
        <v>0</v>
      </c>
    </row>
    <row r="13303" spans="1:4" x14ac:dyDescent="0.35">
      <c r="A13303" s="165" t="s">
        <v>263</v>
      </c>
      <c r="B13303" s="165" t="s">
        <v>264</v>
      </c>
      <c r="C13303" s="166">
        <v>45890</v>
      </c>
      <c r="D13303">
        <v>0</v>
      </c>
    </row>
    <row r="13304" spans="1:4" x14ac:dyDescent="0.35">
      <c r="A13304" s="165" t="s">
        <v>263</v>
      </c>
      <c r="B13304" s="165" t="s">
        <v>264</v>
      </c>
      <c r="C13304" s="166">
        <v>45921</v>
      </c>
      <c r="D13304">
        <v>0</v>
      </c>
    </row>
    <row r="13305" spans="1:4" x14ac:dyDescent="0.35">
      <c r="A13305" s="165" t="s">
        <v>263</v>
      </c>
      <c r="B13305" s="165" t="s">
        <v>264</v>
      </c>
      <c r="C13305" s="166">
        <v>45951</v>
      </c>
      <c r="D13305">
        <v>0</v>
      </c>
    </row>
    <row r="13306" spans="1:4" x14ac:dyDescent="0.35">
      <c r="A13306" s="165" t="s">
        <v>263</v>
      </c>
      <c r="B13306" s="165" t="s">
        <v>264</v>
      </c>
      <c r="C13306" s="166">
        <v>45991</v>
      </c>
      <c r="D13306">
        <v>0</v>
      </c>
    </row>
    <row r="13307" spans="1:4" x14ac:dyDescent="0.35">
      <c r="A13307" s="165" t="s">
        <v>263</v>
      </c>
      <c r="B13307" s="165" t="s">
        <v>264</v>
      </c>
      <c r="C13307" s="166">
        <v>46022</v>
      </c>
      <c r="D13307">
        <v>0</v>
      </c>
    </row>
    <row r="13308" spans="1:4" x14ac:dyDescent="0.35">
      <c r="A13308" s="165" t="s">
        <v>263</v>
      </c>
      <c r="B13308" s="165" t="s">
        <v>264</v>
      </c>
      <c r="C13308" s="166">
        <v>45679</v>
      </c>
      <c r="D13308">
        <v>0</v>
      </c>
    </row>
    <row r="13309" spans="1:4" x14ac:dyDescent="0.35">
      <c r="A13309" s="165" t="s">
        <v>263</v>
      </c>
      <c r="B13309" s="165" t="s">
        <v>264</v>
      </c>
      <c r="C13309" s="166">
        <v>45710</v>
      </c>
      <c r="D13309">
        <v>0</v>
      </c>
    </row>
    <row r="13310" spans="1:4" x14ac:dyDescent="0.35">
      <c r="A13310" s="165" t="s">
        <v>263</v>
      </c>
      <c r="B13310" s="165" t="s">
        <v>264</v>
      </c>
      <c r="C13310" s="166">
        <v>45738</v>
      </c>
      <c r="D13310">
        <v>0</v>
      </c>
    </row>
    <row r="13311" spans="1:4" x14ac:dyDescent="0.35">
      <c r="A13311" s="165" t="s">
        <v>263</v>
      </c>
      <c r="B13311" s="165" t="s">
        <v>264</v>
      </c>
      <c r="C13311" s="166">
        <v>45769</v>
      </c>
      <c r="D13311">
        <v>0</v>
      </c>
    </row>
    <row r="13312" spans="1:4" x14ac:dyDescent="0.35">
      <c r="A13312" s="165" t="s">
        <v>263</v>
      </c>
      <c r="B13312" s="165" t="s">
        <v>264</v>
      </c>
      <c r="C13312" s="166">
        <v>45799</v>
      </c>
      <c r="D13312">
        <v>0</v>
      </c>
    </row>
    <row r="13313" spans="1:4" x14ac:dyDescent="0.35">
      <c r="A13313" s="165" t="s">
        <v>263</v>
      </c>
      <c r="B13313" s="165" t="s">
        <v>264</v>
      </c>
      <c r="C13313" s="166">
        <v>45830</v>
      </c>
      <c r="D13313">
        <v>0</v>
      </c>
    </row>
    <row r="13314" spans="1:4" x14ac:dyDescent="0.35">
      <c r="A13314" s="165" t="s">
        <v>263</v>
      </c>
      <c r="B13314" s="165" t="s">
        <v>264</v>
      </c>
      <c r="C13314" s="166">
        <v>45860</v>
      </c>
      <c r="D13314">
        <v>1283.42</v>
      </c>
    </row>
    <row r="13315" spans="1:4" x14ac:dyDescent="0.35">
      <c r="A13315" s="165" t="s">
        <v>263</v>
      </c>
      <c r="B13315" s="165" t="s">
        <v>264</v>
      </c>
      <c r="C13315" s="166">
        <v>45891</v>
      </c>
      <c r="D13315">
        <v>60.55</v>
      </c>
    </row>
    <row r="13316" spans="1:4" x14ac:dyDescent="0.35">
      <c r="A13316" s="165" t="s">
        <v>263</v>
      </c>
      <c r="B13316" s="165" t="s">
        <v>264</v>
      </c>
      <c r="C13316" s="166">
        <v>45922</v>
      </c>
      <c r="D13316">
        <v>0</v>
      </c>
    </row>
    <row r="13317" spans="1:4" x14ac:dyDescent="0.35">
      <c r="A13317" s="165" t="s">
        <v>263</v>
      </c>
      <c r="B13317" s="165" t="s">
        <v>264</v>
      </c>
      <c r="C13317" s="166">
        <v>45952</v>
      </c>
      <c r="D13317">
        <v>0</v>
      </c>
    </row>
    <row r="13318" spans="1:4" x14ac:dyDescent="0.35">
      <c r="A13318" s="165" t="s">
        <v>263</v>
      </c>
      <c r="B13318" s="165" t="s">
        <v>264</v>
      </c>
      <c r="C13318" s="166">
        <v>45983</v>
      </c>
      <c r="D13318">
        <v>0</v>
      </c>
    </row>
    <row r="13319" spans="1:4" x14ac:dyDescent="0.35">
      <c r="A13319" s="165" t="s">
        <v>263</v>
      </c>
      <c r="B13319" s="165" t="s">
        <v>264</v>
      </c>
      <c r="C13319" s="166">
        <v>46013</v>
      </c>
      <c r="D13319">
        <v>0</v>
      </c>
    </row>
    <row r="13320" spans="1:4" x14ac:dyDescent="0.35">
      <c r="A13320" s="165" t="s">
        <v>263</v>
      </c>
      <c r="B13320" s="165" t="s">
        <v>264</v>
      </c>
      <c r="C13320" s="166">
        <v>45680</v>
      </c>
      <c r="D13320">
        <v>125</v>
      </c>
    </row>
    <row r="13321" spans="1:4" x14ac:dyDescent="0.35">
      <c r="A13321" s="165" t="s">
        <v>263</v>
      </c>
      <c r="B13321" s="165" t="s">
        <v>264</v>
      </c>
      <c r="C13321" s="166">
        <v>45711</v>
      </c>
      <c r="D13321">
        <v>2128.46</v>
      </c>
    </row>
    <row r="13322" spans="1:4" x14ac:dyDescent="0.35">
      <c r="A13322" s="165" t="s">
        <v>263</v>
      </c>
      <c r="B13322" s="165" t="s">
        <v>264</v>
      </c>
      <c r="C13322" s="166">
        <v>45739</v>
      </c>
      <c r="D13322">
        <v>1200</v>
      </c>
    </row>
    <row r="13323" spans="1:4" x14ac:dyDescent="0.35">
      <c r="A13323" s="165" t="s">
        <v>263</v>
      </c>
      <c r="B13323" s="165" t="s">
        <v>264</v>
      </c>
      <c r="C13323" s="166">
        <v>45770</v>
      </c>
      <c r="D13323">
        <v>1350</v>
      </c>
    </row>
    <row r="13324" spans="1:4" x14ac:dyDescent="0.35">
      <c r="A13324" s="165" t="s">
        <v>263</v>
      </c>
      <c r="B13324" s="165" t="s">
        <v>264</v>
      </c>
      <c r="C13324" s="166">
        <v>45800</v>
      </c>
      <c r="D13324">
        <v>2730.82</v>
      </c>
    </row>
    <row r="13325" spans="1:4" x14ac:dyDescent="0.35">
      <c r="A13325" s="165" t="s">
        <v>263</v>
      </c>
      <c r="B13325" s="165" t="s">
        <v>264</v>
      </c>
      <c r="C13325" s="166">
        <v>45831</v>
      </c>
      <c r="D13325">
        <v>4546.17</v>
      </c>
    </row>
    <row r="13326" spans="1:4" x14ac:dyDescent="0.35">
      <c r="A13326" s="165" t="s">
        <v>263</v>
      </c>
      <c r="B13326" s="165" t="s">
        <v>264</v>
      </c>
      <c r="C13326" s="166">
        <v>45861</v>
      </c>
      <c r="D13326">
        <v>2007.26</v>
      </c>
    </row>
    <row r="13327" spans="1:4" x14ac:dyDescent="0.35">
      <c r="A13327" s="165" t="s">
        <v>263</v>
      </c>
      <c r="B13327" s="165" t="s">
        <v>264</v>
      </c>
      <c r="C13327" s="166">
        <v>45892</v>
      </c>
      <c r="D13327">
        <v>559.61</v>
      </c>
    </row>
    <row r="13328" spans="1:4" x14ac:dyDescent="0.35">
      <c r="A13328" s="165" t="s">
        <v>263</v>
      </c>
      <c r="B13328" s="165" t="s">
        <v>264</v>
      </c>
      <c r="C13328" s="166">
        <v>45923</v>
      </c>
      <c r="D13328">
        <v>0</v>
      </c>
    </row>
    <row r="13329" spans="1:4" x14ac:dyDescent="0.35">
      <c r="A13329" s="165" t="s">
        <v>263</v>
      </c>
      <c r="B13329" s="165" t="s">
        <v>264</v>
      </c>
      <c r="C13329" s="166">
        <v>45953</v>
      </c>
      <c r="D13329">
        <v>-37.200000000000003</v>
      </c>
    </row>
    <row r="13330" spans="1:4" x14ac:dyDescent="0.35">
      <c r="A13330" s="165" t="s">
        <v>263</v>
      </c>
      <c r="B13330" s="165" t="s">
        <v>264</v>
      </c>
      <c r="C13330" s="166">
        <v>45984</v>
      </c>
      <c r="D13330">
        <v>0</v>
      </c>
    </row>
    <row r="13331" spans="1:4" x14ac:dyDescent="0.35">
      <c r="A13331" s="165" t="s">
        <v>263</v>
      </c>
      <c r="B13331" s="165" t="s">
        <v>264</v>
      </c>
      <c r="C13331" s="166">
        <v>46014</v>
      </c>
      <c r="D13331">
        <v>1546.24</v>
      </c>
    </row>
    <row r="13332" spans="1:4" x14ac:dyDescent="0.35">
      <c r="A13332" s="165" t="s">
        <v>263</v>
      </c>
      <c r="B13332" s="165" t="s">
        <v>264</v>
      </c>
      <c r="C13332" s="166">
        <v>45681</v>
      </c>
      <c r="D13332">
        <v>0</v>
      </c>
    </row>
    <row r="13333" spans="1:4" x14ac:dyDescent="0.35">
      <c r="A13333" s="165" t="s">
        <v>263</v>
      </c>
      <c r="B13333" s="165" t="s">
        <v>264</v>
      </c>
      <c r="C13333" s="166">
        <v>45712</v>
      </c>
      <c r="D13333">
        <v>0</v>
      </c>
    </row>
    <row r="13334" spans="1:4" x14ac:dyDescent="0.35">
      <c r="A13334" s="165" t="s">
        <v>263</v>
      </c>
      <c r="B13334" s="165" t="s">
        <v>264</v>
      </c>
      <c r="C13334" s="166">
        <v>45740</v>
      </c>
      <c r="D13334">
        <v>0</v>
      </c>
    </row>
    <row r="13335" spans="1:4" x14ac:dyDescent="0.35">
      <c r="A13335" s="165" t="s">
        <v>263</v>
      </c>
      <c r="B13335" s="165" t="s">
        <v>264</v>
      </c>
      <c r="C13335" s="166">
        <v>45771</v>
      </c>
      <c r="D13335">
        <v>44.29</v>
      </c>
    </row>
    <row r="13336" spans="1:4" x14ac:dyDescent="0.35">
      <c r="A13336" s="165" t="s">
        <v>263</v>
      </c>
      <c r="B13336" s="165" t="s">
        <v>264</v>
      </c>
      <c r="C13336" s="166">
        <v>45801</v>
      </c>
      <c r="D13336">
        <v>110.51</v>
      </c>
    </row>
    <row r="13337" spans="1:4" x14ac:dyDescent="0.35">
      <c r="A13337" s="165" t="s">
        <v>263</v>
      </c>
      <c r="B13337" s="165" t="s">
        <v>264</v>
      </c>
      <c r="C13337" s="166">
        <v>45832</v>
      </c>
      <c r="D13337">
        <v>0</v>
      </c>
    </row>
    <row r="13338" spans="1:4" x14ac:dyDescent="0.35">
      <c r="A13338" s="165" t="s">
        <v>263</v>
      </c>
      <c r="B13338" s="165" t="s">
        <v>264</v>
      </c>
      <c r="C13338" s="166">
        <v>45862</v>
      </c>
      <c r="D13338">
        <v>50.01</v>
      </c>
    </row>
    <row r="13339" spans="1:4" x14ac:dyDescent="0.35">
      <c r="A13339" s="165" t="s">
        <v>263</v>
      </c>
      <c r="B13339" s="165" t="s">
        <v>264</v>
      </c>
      <c r="C13339" s="166">
        <v>45893</v>
      </c>
      <c r="D13339">
        <v>0</v>
      </c>
    </row>
    <row r="13340" spans="1:4" x14ac:dyDescent="0.35">
      <c r="A13340" s="165" t="s">
        <v>263</v>
      </c>
      <c r="B13340" s="165" t="s">
        <v>264</v>
      </c>
      <c r="C13340" s="166">
        <v>45924</v>
      </c>
      <c r="D13340">
        <v>25.67</v>
      </c>
    </row>
    <row r="13341" spans="1:4" x14ac:dyDescent="0.35">
      <c r="A13341" s="165" t="s">
        <v>263</v>
      </c>
      <c r="B13341" s="165" t="s">
        <v>264</v>
      </c>
      <c r="C13341" s="166">
        <v>45954</v>
      </c>
      <c r="D13341">
        <v>0</v>
      </c>
    </row>
    <row r="13342" spans="1:4" x14ac:dyDescent="0.35">
      <c r="A13342" s="165" t="s">
        <v>263</v>
      </c>
      <c r="B13342" s="165" t="s">
        <v>264</v>
      </c>
      <c r="C13342" s="166">
        <v>45985</v>
      </c>
      <c r="D13342">
        <v>0</v>
      </c>
    </row>
    <row r="13343" spans="1:4" x14ac:dyDescent="0.35">
      <c r="A13343" s="165" t="s">
        <v>263</v>
      </c>
      <c r="B13343" s="165" t="s">
        <v>264</v>
      </c>
      <c r="C13343" s="166">
        <v>46015</v>
      </c>
      <c r="D13343">
        <v>0</v>
      </c>
    </row>
    <row r="13344" spans="1:4" x14ac:dyDescent="0.35">
      <c r="A13344" s="165" t="s">
        <v>263</v>
      </c>
      <c r="B13344" s="165" t="s">
        <v>264</v>
      </c>
      <c r="C13344" s="166">
        <v>45682</v>
      </c>
      <c r="D13344">
        <v>0</v>
      </c>
    </row>
    <row r="13345" spans="1:4" x14ac:dyDescent="0.35">
      <c r="A13345" s="165" t="s">
        <v>263</v>
      </c>
      <c r="B13345" s="165" t="s">
        <v>264</v>
      </c>
      <c r="C13345" s="166">
        <v>45713</v>
      </c>
      <c r="D13345">
        <v>0</v>
      </c>
    </row>
    <row r="13346" spans="1:4" x14ac:dyDescent="0.35">
      <c r="A13346" s="165" t="s">
        <v>263</v>
      </c>
      <c r="B13346" s="165" t="s">
        <v>264</v>
      </c>
      <c r="C13346" s="166">
        <v>45741</v>
      </c>
      <c r="D13346">
        <v>0</v>
      </c>
    </row>
    <row r="13347" spans="1:4" x14ac:dyDescent="0.35">
      <c r="A13347" s="165" t="s">
        <v>263</v>
      </c>
      <c r="B13347" s="165" t="s">
        <v>264</v>
      </c>
      <c r="C13347" s="166">
        <v>45772</v>
      </c>
      <c r="D13347">
        <v>0</v>
      </c>
    </row>
    <row r="13348" spans="1:4" x14ac:dyDescent="0.35">
      <c r="A13348" s="165" t="s">
        <v>263</v>
      </c>
      <c r="B13348" s="165" t="s">
        <v>264</v>
      </c>
      <c r="C13348" s="166">
        <v>45802</v>
      </c>
      <c r="D13348">
        <v>0</v>
      </c>
    </row>
    <row r="13349" spans="1:4" x14ac:dyDescent="0.35">
      <c r="A13349" s="165" t="s">
        <v>263</v>
      </c>
      <c r="B13349" s="165" t="s">
        <v>264</v>
      </c>
      <c r="C13349" s="166">
        <v>45833</v>
      </c>
      <c r="D13349">
        <v>0</v>
      </c>
    </row>
    <row r="13350" spans="1:4" x14ac:dyDescent="0.35">
      <c r="A13350" s="165" t="s">
        <v>263</v>
      </c>
      <c r="B13350" s="165" t="s">
        <v>264</v>
      </c>
      <c r="C13350" s="166">
        <v>45863</v>
      </c>
      <c r="D13350">
        <v>0</v>
      </c>
    </row>
    <row r="13351" spans="1:4" x14ac:dyDescent="0.35">
      <c r="A13351" s="165" t="s">
        <v>263</v>
      </c>
      <c r="B13351" s="165" t="s">
        <v>264</v>
      </c>
      <c r="C13351" s="166">
        <v>45894</v>
      </c>
      <c r="D13351">
        <v>0</v>
      </c>
    </row>
    <row r="13352" spans="1:4" x14ac:dyDescent="0.35">
      <c r="A13352" s="165" t="s">
        <v>263</v>
      </c>
      <c r="B13352" s="165" t="s">
        <v>264</v>
      </c>
      <c r="C13352" s="166">
        <v>45925</v>
      </c>
      <c r="D13352">
        <v>0</v>
      </c>
    </row>
    <row r="13353" spans="1:4" x14ac:dyDescent="0.35">
      <c r="A13353" s="165" t="s">
        <v>263</v>
      </c>
      <c r="B13353" s="165" t="s">
        <v>264</v>
      </c>
      <c r="C13353" s="166">
        <v>45955</v>
      </c>
      <c r="D13353">
        <v>0</v>
      </c>
    </row>
    <row r="13354" spans="1:4" x14ac:dyDescent="0.35">
      <c r="A13354" s="165" t="s">
        <v>263</v>
      </c>
      <c r="B13354" s="165" t="s">
        <v>264</v>
      </c>
      <c r="C13354" s="166">
        <v>45986</v>
      </c>
      <c r="D13354">
        <v>0</v>
      </c>
    </row>
    <row r="13355" spans="1:4" x14ac:dyDescent="0.35">
      <c r="A13355" s="165" t="s">
        <v>263</v>
      </c>
      <c r="B13355" s="165" t="s">
        <v>264</v>
      </c>
      <c r="C13355" s="166">
        <v>46016</v>
      </c>
      <c r="D13355">
        <v>0</v>
      </c>
    </row>
    <row r="13356" spans="1:4" x14ac:dyDescent="0.35">
      <c r="A13356" s="165" t="s">
        <v>263</v>
      </c>
      <c r="B13356" s="165" t="s">
        <v>264</v>
      </c>
      <c r="C13356" s="166">
        <v>45683</v>
      </c>
      <c r="D13356">
        <v>0</v>
      </c>
    </row>
    <row r="13357" spans="1:4" x14ac:dyDescent="0.35">
      <c r="A13357" s="165" t="s">
        <v>263</v>
      </c>
      <c r="B13357" s="165" t="s">
        <v>264</v>
      </c>
      <c r="C13357" s="166">
        <v>45714</v>
      </c>
      <c r="D13357">
        <v>0</v>
      </c>
    </row>
    <row r="13358" spans="1:4" x14ac:dyDescent="0.35">
      <c r="A13358" s="165" t="s">
        <v>263</v>
      </c>
      <c r="B13358" s="165" t="s">
        <v>264</v>
      </c>
      <c r="C13358" s="166">
        <v>45742</v>
      </c>
      <c r="D13358">
        <v>0</v>
      </c>
    </row>
    <row r="13359" spans="1:4" x14ac:dyDescent="0.35">
      <c r="A13359" s="165" t="s">
        <v>263</v>
      </c>
      <c r="B13359" s="165" t="s">
        <v>264</v>
      </c>
      <c r="C13359" s="166">
        <v>45773</v>
      </c>
      <c r="D13359">
        <v>0</v>
      </c>
    </row>
    <row r="13360" spans="1:4" x14ac:dyDescent="0.35">
      <c r="A13360" s="165" t="s">
        <v>263</v>
      </c>
      <c r="B13360" s="165" t="s">
        <v>264</v>
      </c>
      <c r="C13360" s="166">
        <v>45803</v>
      </c>
      <c r="D13360">
        <v>0</v>
      </c>
    </row>
    <row r="13361" spans="1:4" x14ac:dyDescent="0.35">
      <c r="A13361" s="165" t="s">
        <v>263</v>
      </c>
      <c r="B13361" s="165" t="s">
        <v>264</v>
      </c>
      <c r="C13361" s="166">
        <v>45834</v>
      </c>
      <c r="D13361">
        <v>0</v>
      </c>
    </row>
    <row r="13362" spans="1:4" x14ac:dyDescent="0.35">
      <c r="A13362" s="165" t="s">
        <v>263</v>
      </c>
      <c r="B13362" s="165" t="s">
        <v>264</v>
      </c>
      <c r="C13362" s="166">
        <v>45864</v>
      </c>
      <c r="D13362">
        <v>0</v>
      </c>
    </row>
    <row r="13363" spans="1:4" x14ac:dyDescent="0.35">
      <c r="A13363" s="165" t="s">
        <v>263</v>
      </c>
      <c r="B13363" s="165" t="s">
        <v>264</v>
      </c>
      <c r="C13363" s="166">
        <v>45895</v>
      </c>
      <c r="D13363">
        <v>0</v>
      </c>
    </row>
    <row r="13364" spans="1:4" x14ac:dyDescent="0.35">
      <c r="A13364" s="165" t="s">
        <v>263</v>
      </c>
      <c r="B13364" s="165" t="s">
        <v>264</v>
      </c>
      <c r="C13364" s="166">
        <v>45926</v>
      </c>
      <c r="D13364">
        <v>0</v>
      </c>
    </row>
    <row r="13365" spans="1:4" x14ac:dyDescent="0.35">
      <c r="A13365" s="165" t="s">
        <v>263</v>
      </c>
      <c r="B13365" s="165" t="s">
        <v>264</v>
      </c>
      <c r="C13365" s="166">
        <v>45956</v>
      </c>
      <c r="D13365">
        <v>0</v>
      </c>
    </row>
    <row r="13366" spans="1:4" x14ac:dyDescent="0.35">
      <c r="A13366" s="165" t="s">
        <v>263</v>
      </c>
      <c r="B13366" s="165" t="s">
        <v>264</v>
      </c>
      <c r="C13366" s="166">
        <v>45987</v>
      </c>
      <c r="D13366">
        <v>0</v>
      </c>
    </row>
    <row r="13367" spans="1:4" x14ac:dyDescent="0.35">
      <c r="A13367" s="165" t="s">
        <v>263</v>
      </c>
      <c r="B13367" s="165" t="s">
        <v>264</v>
      </c>
      <c r="C13367" s="166">
        <v>46017</v>
      </c>
      <c r="D13367">
        <v>0</v>
      </c>
    </row>
    <row r="13368" spans="1:4" x14ac:dyDescent="0.35">
      <c r="A13368" s="165" t="s">
        <v>263</v>
      </c>
      <c r="B13368" s="165" t="s">
        <v>264</v>
      </c>
      <c r="C13368" s="166">
        <v>45684</v>
      </c>
      <c r="D13368">
        <v>0</v>
      </c>
    </row>
    <row r="13369" spans="1:4" x14ac:dyDescent="0.35">
      <c r="A13369" s="165" t="s">
        <v>263</v>
      </c>
      <c r="B13369" s="165" t="s">
        <v>264</v>
      </c>
      <c r="C13369" s="166">
        <v>45715</v>
      </c>
      <c r="D13369">
        <v>0</v>
      </c>
    </row>
    <row r="13370" spans="1:4" x14ac:dyDescent="0.35">
      <c r="A13370" s="165" t="s">
        <v>263</v>
      </c>
      <c r="B13370" s="165" t="s">
        <v>264</v>
      </c>
      <c r="C13370" s="166">
        <v>45743</v>
      </c>
      <c r="D13370">
        <v>0</v>
      </c>
    </row>
    <row r="13371" spans="1:4" x14ac:dyDescent="0.35">
      <c r="A13371" s="165" t="s">
        <v>263</v>
      </c>
      <c r="B13371" s="165" t="s">
        <v>264</v>
      </c>
      <c r="C13371" s="166">
        <v>45774</v>
      </c>
      <c r="D13371">
        <v>0</v>
      </c>
    </row>
    <row r="13372" spans="1:4" x14ac:dyDescent="0.35">
      <c r="A13372" s="165" t="s">
        <v>263</v>
      </c>
      <c r="B13372" s="165" t="s">
        <v>264</v>
      </c>
      <c r="C13372" s="166">
        <v>45804</v>
      </c>
      <c r="D13372">
        <v>0</v>
      </c>
    </row>
    <row r="13373" spans="1:4" x14ac:dyDescent="0.35">
      <c r="A13373" s="165" t="s">
        <v>263</v>
      </c>
      <c r="B13373" s="165" t="s">
        <v>264</v>
      </c>
      <c r="C13373" s="166">
        <v>45835</v>
      </c>
      <c r="D13373">
        <v>0</v>
      </c>
    </row>
    <row r="13374" spans="1:4" x14ac:dyDescent="0.35">
      <c r="A13374" s="165" t="s">
        <v>263</v>
      </c>
      <c r="B13374" s="165" t="s">
        <v>264</v>
      </c>
      <c r="C13374" s="166">
        <v>45865</v>
      </c>
      <c r="D13374">
        <v>0</v>
      </c>
    </row>
    <row r="13375" spans="1:4" x14ac:dyDescent="0.35">
      <c r="A13375" s="165" t="s">
        <v>263</v>
      </c>
      <c r="B13375" s="165" t="s">
        <v>264</v>
      </c>
      <c r="C13375" s="166">
        <v>45896</v>
      </c>
      <c r="D13375">
        <v>0</v>
      </c>
    </row>
    <row r="13376" spans="1:4" x14ac:dyDescent="0.35">
      <c r="A13376" s="165" t="s">
        <v>263</v>
      </c>
      <c r="B13376" s="165" t="s">
        <v>264</v>
      </c>
      <c r="C13376" s="166">
        <v>45927</v>
      </c>
      <c r="D13376">
        <v>0</v>
      </c>
    </row>
    <row r="13377" spans="1:4" x14ac:dyDescent="0.35">
      <c r="A13377" s="165" t="s">
        <v>263</v>
      </c>
      <c r="B13377" s="165" t="s">
        <v>264</v>
      </c>
      <c r="C13377" s="166">
        <v>45957</v>
      </c>
      <c r="D13377">
        <v>0</v>
      </c>
    </row>
    <row r="13378" spans="1:4" x14ac:dyDescent="0.35">
      <c r="A13378" s="165" t="s">
        <v>263</v>
      </c>
      <c r="B13378" s="165" t="s">
        <v>264</v>
      </c>
      <c r="C13378" s="166">
        <v>45988</v>
      </c>
      <c r="D13378">
        <v>0</v>
      </c>
    </row>
    <row r="13379" spans="1:4" x14ac:dyDescent="0.35">
      <c r="A13379" s="165" t="s">
        <v>263</v>
      </c>
      <c r="B13379" s="165" t="s">
        <v>264</v>
      </c>
      <c r="C13379" s="166">
        <v>46018</v>
      </c>
      <c r="D13379">
        <v>0</v>
      </c>
    </row>
    <row r="13380" spans="1:4" x14ac:dyDescent="0.35">
      <c r="A13380" s="165" t="s">
        <v>265</v>
      </c>
      <c r="B13380" s="165"/>
      <c r="C13380" s="166">
        <v>45676</v>
      </c>
      <c r="D13380">
        <v>2907.94</v>
      </c>
    </row>
    <row r="13381" spans="1:4" x14ac:dyDescent="0.35">
      <c r="A13381" s="165" t="s">
        <v>265</v>
      </c>
      <c r="B13381" s="165"/>
      <c r="C13381" s="166">
        <v>45707</v>
      </c>
      <c r="D13381">
        <v>2189.2400000000002</v>
      </c>
    </row>
    <row r="13382" spans="1:4" x14ac:dyDescent="0.35">
      <c r="A13382" s="165" t="s">
        <v>265</v>
      </c>
      <c r="B13382" s="165"/>
      <c r="C13382" s="166">
        <v>45735</v>
      </c>
      <c r="D13382">
        <v>3146.4599999999996</v>
      </c>
    </row>
    <row r="13383" spans="1:4" x14ac:dyDescent="0.35">
      <c r="A13383" s="165" t="s">
        <v>265</v>
      </c>
      <c r="B13383" s="165"/>
      <c r="C13383" s="166">
        <v>45766</v>
      </c>
      <c r="D13383">
        <v>4055.4500000000003</v>
      </c>
    </row>
    <row r="13384" spans="1:4" x14ac:dyDescent="0.35">
      <c r="A13384" s="165" t="s">
        <v>265</v>
      </c>
      <c r="B13384" s="165"/>
      <c r="C13384" s="166">
        <v>45796</v>
      </c>
      <c r="D13384">
        <v>10488.93</v>
      </c>
    </row>
    <row r="13385" spans="1:4" x14ac:dyDescent="0.35">
      <c r="A13385" s="165" t="s">
        <v>265</v>
      </c>
      <c r="B13385" s="165"/>
      <c r="C13385" s="166">
        <v>45827</v>
      </c>
      <c r="D13385">
        <v>1747</v>
      </c>
    </row>
    <row r="13386" spans="1:4" x14ac:dyDescent="0.35">
      <c r="A13386" s="165" t="s">
        <v>265</v>
      </c>
      <c r="B13386" s="165"/>
      <c r="C13386" s="166">
        <v>45857</v>
      </c>
      <c r="D13386">
        <v>69.419999999999618</v>
      </c>
    </row>
    <row r="13387" spans="1:4" x14ac:dyDescent="0.35">
      <c r="A13387" s="165" t="s">
        <v>265</v>
      </c>
      <c r="B13387" s="165"/>
      <c r="C13387" s="166">
        <v>45888</v>
      </c>
      <c r="D13387">
        <v>687.02</v>
      </c>
    </row>
    <row r="13388" spans="1:4" x14ac:dyDescent="0.35">
      <c r="A13388" s="165" t="s">
        <v>265</v>
      </c>
      <c r="B13388" s="165"/>
      <c r="C13388" s="166">
        <v>45919</v>
      </c>
      <c r="D13388">
        <v>4523.87</v>
      </c>
    </row>
    <row r="13389" spans="1:4" x14ac:dyDescent="0.35">
      <c r="A13389" s="165" t="s">
        <v>265</v>
      </c>
      <c r="B13389" s="165"/>
      <c r="C13389" s="166">
        <v>45949</v>
      </c>
      <c r="D13389">
        <v>4104.5200000000004</v>
      </c>
    </row>
    <row r="13390" spans="1:4" x14ac:dyDescent="0.35">
      <c r="A13390" s="165" t="s">
        <v>265</v>
      </c>
      <c r="B13390" s="165"/>
      <c r="C13390" s="166">
        <v>45980</v>
      </c>
      <c r="D13390">
        <v>5320.0499999999993</v>
      </c>
    </row>
    <row r="13391" spans="1:4" x14ac:dyDescent="0.35">
      <c r="A13391" s="165" t="s">
        <v>265</v>
      </c>
      <c r="B13391" s="165"/>
      <c r="C13391" s="166">
        <v>46010</v>
      </c>
      <c r="D13391">
        <v>10925.8</v>
      </c>
    </row>
    <row r="13392" spans="1:4" x14ac:dyDescent="0.35">
      <c r="A13392" s="165" t="s">
        <v>265</v>
      </c>
      <c r="B13392" s="165"/>
      <c r="C13392" s="166">
        <v>45677</v>
      </c>
      <c r="D13392">
        <v>3276.15</v>
      </c>
    </row>
    <row r="13393" spans="1:4" x14ac:dyDescent="0.35">
      <c r="A13393" s="165" t="s">
        <v>265</v>
      </c>
      <c r="B13393" s="165"/>
      <c r="C13393" s="166">
        <v>45708</v>
      </c>
      <c r="D13393">
        <v>1836.17</v>
      </c>
    </row>
    <row r="13394" spans="1:4" x14ac:dyDescent="0.35">
      <c r="A13394" s="165" t="s">
        <v>265</v>
      </c>
      <c r="B13394" s="165"/>
      <c r="C13394" s="166">
        <v>45736</v>
      </c>
      <c r="D13394">
        <v>4168.95</v>
      </c>
    </row>
    <row r="13395" spans="1:4" x14ac:dyDescent="0.35">
      <c r="A13395" s="165" t="s">
        <v>265</v>
      </c>
      <c r="B13395" s="165"/>
      <c r="C13395" s="166">
        <v>45767</v>
      </c>
      <c r="D13395">
        <v>975</v>
      </c>
    </row>
    <row r="13396" spans="1:4" x14ac:dyDescent="0.35">
      <c r="A13396" s="165" t="s">
        <v>265</v>
      </c>
      <c r="B13396" s="165"/>
      <c r="C13396" s="166">
        <v>45797</v>
      </c>
      <c r="D13396">
        <v>5173.8999999999996</v>
      </c>
    </row>
    <row r="13397" spans="1:4" x14ac:dyDescent="0.35">
      <c r="A13397" s="165" t="s">
        <v>265</v>
      </c>
      <c r="B13397" s="165"/>
      <c r="C13397" s="166">
        <v>45828</v>
      </c>
      <c r="D13397">
        <v>1300.3500000000004</v>
      </c>
    </row>
    <row r="13398" spans="1:4" x14ac:dyDescent="0.35">
      <c r="A13398" s="165" t="s">
        <v>265</v>
      </c>
      <c r="B13398" s="165"/>
      <c r="C13398" s="166">
        <v>45858</v>
      </c>
      <c r="D13398">
        <v>972.83999999999992</v>
      </c>
    </row>
    <row r="13399" spans="1:4" x14ac:dyDescent="0.35">
      <c r="A13399" s="165" t="s">
        <v>265</v>
      </c>
      <c r="B13399" s="165"/>
      <c r="C13399" s="166">
        <v>45889</v>
      </c>
      <c r="D13399">
        <v>1884.1999999999998</v>
      </c>
    </row>
    <row r="13400" spans="1:4" x14ac:dyDescent="0.35">
      <c r="A13400" s="165" t="s">
        <v>265</v>
      </c>
      <c r="B13400" s="165"/>
      <c r="C13400" s="166">
        <v>45920</v>
      </c>
      <c r="D13400">
        <v>1897.7</v>
      </c>
    </row>
    <row r="13401" spans="1:4" x14ac:dyDescent="0.35">
      <c r="A13401" s="165" t="s">
        <v>265</v>
      </c>
      <c r="B13401" s="165"/>
      <c r="C13401" s="166">
        <v>45950</v>
      </c>
      <c r="D13401">
        <v>971.05</v>
      </c>
    </row>
    <row r="13402" spans="1:4" x14ac:dyDescent="0.35">
      <c r="A13402" s="165" t="s">
        <v>265</v>
      </c>
      <c r="B13402" s="165"/>
      <c r="C13402" s="166">
        <v>45981</v>
      </c>
      <c r="D13402">
        <v>1839.72</v>
      </c>
    </row>
    <row r="13403" spans="1:4" x14ac:dyDescent="0.35">
      <c r="A13403" s="165" t="s">
        <v>265</v>
      </c>
      <c r="B13403" s="165"/>
      <c r="C13403" s="166">
        <v>46011</v>
      </c>
      <c r="D13403">
        <v>2000.7299999999998</v>
      </c>
    </row>
    <row r="13404" spans="1:4" x14ac:dyDescent="0.35">
      <c r="A13404" s="165" t="s">
        <v>265</v>
      </c>
      <c r="B13404" s="165"/>
      <c r="C13404" s="166">
        <v>45678</v>
      </c>
      <c r="D13404">
        <v>1679.62</v>
      </c>
    </row>
    <row r="13405" spans="1:4" x14ac:dyDescent="0.35">
      <c r="A13405" s="165" t="s">
        <v>265</v>
      </c>
      <c r="B13405" s="165"/>
      <c r="C13405" s="166">
        <v>45709</v>
      </c>
      <c r="D13405">
        <v>4058.88</v>
      </c>
    </row>
    <row r="13406" spans="1:4" x14ac:dyDescent="0.35">
      <c r="A13406" s="165" t="s">
        <v>265</v>
      </c>
      <c r="B13406" s="165"/>
      <c r="C13406" s="166">
        <v>45737</v>
      </c>
      <c r="D13406">
        <v>3218.36</v>
      </c>
    </row>
    <row r="13407" spans="1:4" x14ac:dyDescent="0.35">
      <c r="A13407" s="165" t="s">
        <v>265</v>
      </c>
      <c r="B13407" s="165"/>
      <c r="C13407" s="166">
        <v>45768</v>
      </c>
      <c r="D13407">
        <v>4143.28</v>
      </c>
    </row>
    <row r="13408" spans="1:4" x14ac:dyDescent="0.35">
      <c r="A13408" s="165" t="s">
        <v>265</v>
      </c>
      <c r="B13408" s="165"/>
      <c r="C13408" s="166">
        <v>45798</v>
      </c>
      <c r="D13408">
        <v>2644.32</v>
      </c>
    </row>
    <row r="13409" spans="1:4" x14ac:dyDescent="0.35">
      <c r="A13409" s="165" t="s">
        <v>265</v>
      </c>
      <c r="B13409" s="165"/>
      <c r="C13409" s="166">
        <v>45829</v>
      </c>
      <c r="D13409">
        <v>5201.3500000000004</v>
      </c>
    </row>
    <row r="13410" spans="1:4" x14ac:dyDescent="0.35">
      <c r="A13410" s="165" t="s">
        <v>265</v>
      </c>
      <c r="B13410" s="165"/>
      <c r="C13410" s="166">
        <v>45859</v>
      </c>
      <c r="D13410">
        <v>11083.85</v>
      </c>
    </row>
    <row r="13411" spans="1:4" x14ac:dyDescent="0.35">
      <c r="A13411" s="165" t="s">
        <v>265</v>
      </c>
      <c r="B13411" s="165"/>
      <c r="C13411" s="166">
        <v>45890</v>
      </c>
      <c r="D13411">
        <v>3604.6899999999996</v>
      </c>
    </row>
    <row r="13412" spans="1:4" x14ac:dyDescent="0.35">
      <c r="A13412" s="165" t="s">
        <v>265</v>
      </c>
      <c r="B13412" s="165"/>
      <c r="C13412" s="166">
        <v>45921</v>
      </c>
      <c r="D13412">
        <v>7930.08</v>
      </c>
    </row>
    <row r="13413" spans="1:4" x14ac:dyDescent="0.35">
      <c r="A13413" s="165" t="s">
        <v>265</v>
      </c>
      <c r="B13413" s="165"/>
      <c r="C13413" s="166">
        <v>45951</v>
      </c>
      <c r="D13413">
        <v>16087.84</v>
      </c>
    </row>
    <row r="13414" spans="1:4" x14ac:dyDescent="0.35">
      <c r="A13414" s="165" t="s">
        <v>265</v>
      </c>
      <c r="B13414" s="165"/>
      <c r="C13414" s="166">
        <v>45991</v>
      </c>
      <c r="D13414">
        <v>7565.9699999999993</v>
      </c>
    </row>
    <row r="13415" spans="1:4" x14ac:dyDescent="0.35">
      <c r="A13415" s="165" t="s">
        <v>265</v>
      </c>
      <c r="B13415" s="165"/>
      <c r="C13415" s="166">
        <v>46022</v>
      </c>
      <c r="D13415">
        <v>6287.56</v>
      </c>
    </row>
    <row r="13416" spans="1:4" x14ac:dyDescent="0.35">
      <c r="A13416" s="165" t="s">
        <v>265</v>
      </c>
      <c r="B13416" s="165"/>
      <c r="C13416" s="166">
        <v>45679</v>
      </c>
      <c r="D13416">
        <v>3198.31</v>
      </c>
    </row>
    <row r="13417" spans="1:4" x14ac:dyDescent="0.35">
      <c r="A13417" s="165" t="s">
        <v>265</v>
      </c>
      <c r="B13417" s="165"/>
      <c r="C13417" s="166">
        <v>45710</v>
      </c>
      <c r="D13417">
        <v>4989.1399999999994</v>
      </c>
    </row>
    <row r="13418" spans="1:4" x14ac:dyDescent="0.35">
      <c r="A13418" s="165" t="s">
        <v>265</v>
      </c>
      <c r="B13418" s="165"/>
      <c r="C13418" s="166">
        <v>45738</v>
      </c>
      <c r="D13418">
        <v>3552.58</v>
      </c>
    </row>
    <row r="13419" spans="1:4" x14ac:dyDescent="0.35">
      <c r="A13419" s="165" t="s">
        <v>265</v>
      </c>
      <c r="B13419" s="165"/>
      <c r="C13419" s="166">
        <v>45769</v>
      </c>
      <c r="D13419">
        <v>6198.68</v>
      </c>
    </row>
    <row r="13420" spans="1:4" x14ac:dyDescent="0.35">
      <c r="A13420" s="165" t="s">
        <v>265</v>
      </c>
      <c r="B13420" s="165"/>
      <c r="C13420" s="166">
        <v>45799</v>
      </c>
      <c r="D13420">
        <v>4592.07</v>
      </c>
    </row>
    <row r="13421" spans="1:4" x14ac:dyDescent="0.35">
      <c r="A13421" s="165" t="s">
        <v>265</v>
      </c>
      <c r="B13421" s="165"/>
      <c r="C13421" s="166">
        <v>45830</v>
      </c>
      <c r="D13421">
        <v>3706.12</v>
      </c>
    </row>
    <row r="13422" spans="1:4" x14ac:dyDescent="0.35">
      <c r="A13422" s="165" t="s">
        <v>265</v>
      </c>
      <c r="B13422" s="165"/>
      <c r="C13422" s="166">
        <v>45860</v>
      </c>
      <c r="D13422">
        <v>9897.17</v>
      </c>
    </row>
    <row r="13423" spans="1:4" x14ac:dyDescent="0.35">
      <c r="A13423" s="165" t="s">
        <v>265</v>
      </c>
      <c r="B13423" s="165"/>
      <c r="C13423" s="166">
        <v>45891</v>
      </c>
      <c r="D13423">
        <v>9426.11</v>
      </c>
    </row>
    <row r="13424" spans="1:4" x14ac:dyDescent="0.35">
      <c r="A13424" s="165" t="s">
        <v>265</v>
      </c>
      <c r="B13424" s="165"/>
      <c r="C13424" s="166">
        <v>45922</v>
      </c>
      <c r="D13424">
        <v>10826.2</v>
      </c>
    </row>
    <row r="13425" spans="1:4" x14ac:dyDescent="0.35">
      <c r="A13425" s="165" t="s">
        <v>265</v>
      </c>
      <c r="B13425" s="165"/>
      <c r="C13425" s="166">
        <v>45952</v>
      </c>
      <c r="D13425">
        <v>10340.75</v>
      </c>
    </row>
    <row r="13426" spans="1:4" x14ac:dyDescent="0.35">
      <c r="A13426" s="165" t="s">
        <v>265</v>
      </c>
      <c r="B13426" s="165"/>
      <c r="C13426" s="166">
        <v>45983</v>
      </c>
      <c r="D13426">
        <v>504</v>
      </c>
    </row>
    <row r="13427" spans="1:4" x14ac:dyDescent="0.35">
      <c r="A13427" s="165" t="s">
        <v>265</v>
      </c>
      <c r="B13427" s="165"/>
      <c r="C13427" s="166">
        <v>46013</v>
      </c>
      <c r="D13427">
        <v>1377.24</v>
      </c>
    </row>
    <row r="13428" spans="1:4" x14ac:dyDescent="0.35">
      <c r="A13428" s="165" t="s">
        <v>265</v>
      </c>
      <c r="B13428" s="165"/>
      <c r="C13428" s="166">
        <v>45680</v>
      </c>
      <c r="D13428">
        <v>10017.07</v>
      </c>
    </row>
    <row r="13429" spans="1:4" x14ac:dyDescent="0.35">
      <c r="A13429" s="165" t="s">
        <v>265</v>
      </c>
      <c r="B13429" s="165"/>
      <c r="C13429" s="166">
        <v>45711</v>
      </c>
      <c r="D13429">
        <v>5224.6399999999994</v>
      </c>
    </row>
    <row r="13430" spans="1:4" x14ac:dyDescent="0.35">
      <c r="A13430" s="165" t="s">
        <v>265</v>
      </c>
      <c r="B13430" s="165"/>
      <c r="C13430" s="166">
        <v>45739</v>
      </c>
      <c r="D13430">
        <v>9037.4</v>
      </c>
    </row>
    <row r="13431" spans="1:4" x14ac:dyDescent="0.35">
      <c r="A13431" s="165" t="s">
        <v>265</v>
      </c>
      <c r="B13431" s="165"/>
      <c r="C13431" s="166">
        <v>45770</v>
      </c>
      <c r="D13431">
        <v>7413.380000000001</v>
      </c>
    </row>
    <row r="13432" spans="1:4" x14ac:dyDescent="0.35">
      <c r="A13432" s="165" t="s">
        <v>265</v>
      </c>
      <c r="B13432" s="165"/>
      <c r="C13432" s="166">
        <v>45800</v>
      </c>
      <c r="D13432">
        <v>7564.0300000000007</v>
      </c>
    </row>
    <row r="13433" spans="1:4" x14ac:dyDescent="0.35">
      <c r="A13433" s="165" t="s">
        <v>265</v>
      </c>
      <c r="B13433" s="165"/>
      <c r="C13433" s="166">
        <v>45831</v>
      </c>
      <c r="D13433">
        <v>8740.5400000000009</v>
      </c>
    </row>
    <row r="13434" spans="1:4" x14ac:dyDescent="0.35">
      <c r="A13434" s="165" t="s">
        <v>265</v>
      </c>
      <c r="B13434" s="165"/>
      <c r="C13434" s="166">
        <v>45861</v>
      </c>
      <c r="D13434">
        <v>3880.25</v>
      </c>
    </row>
    <row r="13435" spans="1:4" x14ac:dyDescent="0.35">
      <c r="A13435" s="165" t="s">
        <v>265</v>
      </c>
      <c r="B13435" s="165"/>
      <c r="C13435" s="166">
        <v>45892</v>
      </c>
      <c r="D13435">
        <v>8979.0400000000009</v>
      </c>
    </row>
    <row r="13436" spans="1:4" x14ac:dyDescent="0.35">
      <c r="A13436" s="165" t="s">
        <v>265</v>
      </c>
      <c r="B13436" s="165"/>
      <c r="C13436" s="166">
        <v>45923</v>
      </c>
      <c r="D13436">
        <v>6453.0800000000008</v>
      </c>
    </row>
    <row r="13437" spans="1:4" x14ac:dyDescent="0.35">
      <c r="A13437" s="165" t="s">
        <v>265</v>
      </c>
      <c r="B13437" s="165"/>
      <c r="C13437" s="166">
        <v>45953</v>
      </c>
      <c r="D13437">
        <v>4582.6000000000004</v>
      </c>
    </row>
    <row r="13438" spans="1:4" x14ac:dyDescent="0.35">
      <c r="A13438" s="165" t="s">
        <v>265</v>
      </c>
      <c r="B13438" s="165"/>
      <c r="C13438" s="166">
        <v>45984</v>
      </c>
      <c r="D13438">
        <v>1576.79</v>
      </c>
    </row>
    <row r="13439" spans="1:4" x14ac:dyDescent="0.35">
      <c r="A13439" s="165" t="s">
        <v>265</v>
      </c>
      <c r="B13439" s="165"/>
      <c r="C13439" s="166">
        <v>46014</v>
      </c>
      <c r="D13439">
        <v>8801.2999999999993</v>
      </c>
    </row>
    <row r="13440" spans="1:4" x14ac:dyDescent="0.35">
      <c r="A13440" s="165" t="s">
        <v>265</v>
      </c>
      <c r="B13440" s="165"/>
      <c r="C13440" s="166">
        <v>45681</v>
      </c>
      <c r="D13440">
        <v>6613.45</v>
      </c>
    </row>
    <row r="13441" spans="1:4" x14ac:dyDescent="0.35">
      <c r="A13441" s="165" t="s">
        <v>265</v>
      </c>
      <c r="B13441" s="165"/>
      <c r="C13441" s="166">
        <v>45712</v>
      </c>
      <c r="D13441">
        <v>6010.6200000000008</v>
      </c>
    </row>
    <row r="13442" spans="1:4" x14ac:dyDescent="0.35">
      <c r="A13442" s="165" t="s">
        <v>265</v>
      </c>
      <c r="B13442" s="165"/>
      <c r="C13442" s="166">
        <v>45740</v>
      </c>
      <c r="D13442">
        <v>5828.43</v>
      </c>
    </row>
    <row r="13443" spans="1:4" x14ac:dyDescent="0.35">
      <c r="A13443" s="165" t="s">
        <v>265</v>
      </c>
      <c r="B13443" s="165"/>
      <c r="C13443" s="166">
        <v>45771</v>
      </c>
      <c r="D13443">
        <v>2836.58</v>
      </c>
    </row>
    <row r="13444" spans="1:4" x14ac:dyDescent="0.35">
      <c r="A13444" s="165" t="s">
        <v>265</v>
      </c>
      <c r="B13444" s="165"/>
      <c r="C13444" s="166">
        <v>45801</v>
      </c>
      <c r="D13444">
        <v>12775.300000000001</v>
      </c>
    </row>
    <row r="13445" spans="1:4" x14ac:dyDescent="0.35">
      <c r="A13445" s="165" t="s">
        <v>265</v>
      </c>
      <c r="B13445" s="165"/>
      <c r="C13445" s="166">
        <v>45832</v>
      </c>
      <c r="D13445">
        <v>2890.2700000000004</v>
      </c>
    </row>
    <row r="13446" spans="1:4" x14ac:dyDescent="0.35">
      <c r="A13446" s="165" t="s">
        <v>265</v>
      </c>
      <c r="B13446" s="165"/>
      <c r="C13446" s="166">
        <v>45862</v>
      </c>
      <c r="D13446">
        <v>3907.1800000000003</v>
      </c>
    </row>
    <row r="13447" spans="1:4" x14ac:dyDescent="0.35">
      <c r="A13447" s="165" t="s">
        <v>265</v>
      </c>
      <c r="B13447" s="165"/>
      <c r="C13447" s="166">
        <v>45893</v>
      </c>
      <c r="D13447">
        <v>1349.38</v>
      </c>
    </row>
    <row r="13448" spans="1:4" x14ac:dyDescent="0.35">
      <c r="A13448" s="165" t="s">
        <v>265</v>
      </c>
      <c r="B13448" s="165"/>
      <c r="C13448" s="166">
        <v>45924</v>
      </c>
      <c r="D13448">
        <v>1093.74</v>
      </c>
    </row>
    <row r="13449" spans="1:4" x14ac:dyDescent="0.35">
      <c r="A13449" s="165" t="s">
        <v>265</v>
      </c>
      <c r="B13449" s="165"/>
      <c r="C13449" s="166">
        <v>45954</v>
      </c>
      <c r="D13449">
        <v>6554.59</v>
      </c>
    </row>
    <row r="13450" spans="1:4" x14ac:dyDescent="0.35">
      <c r="A13450" s="165" t="s">
        <v>265</v>
      </c>
      <c r="B13450" s="165"/>
      <c r="C13450" s="166">
        <v>45985</v>
      </c>
      <c r="D13450">
        <v>5943.73</v>
      </c>
    </row>
    <row r="13451" spans="1:4" x14ac:dyDescent="0.35">
      <c r="A13451" s="165" t="s">
        <v>265</v>
      </c>
      <c r="B13451" s="165"/>
      <c r="C13451" s="166">
        <v>46015</v>
      </c>
      <c r="D13451">
        <v>7654.29</v>
      </c>
    </row>
    <row r="13452" spans="1:4" x14ac:dyDescent="0.35">
      <c r="A13452" s="165" t="s">
        <v>265</v>
      </c>
      <c r="B13452" s="165"/>
      <c r="C13452" s="166">
        <v>45682</v>
      </c>
      <c r="D13452">
        <v>5320.78</v>
      </c>
    </row>
    <row r="13453" spans="1:4" x14ac:dyDescent="0.35">
      <c r="A13453" s="165" t="s">
        <v>265</v>
      </c>
      <c r="B13453" s="165"/>
      <c r="C13453" s="166">
        <v>45713</v>
      </c>
      <c r="D13453">
        <v>7174.5300000000007</v>
      </c>
    </row>
    <row r="13454" spans="1:4" x14ac:dyDescent="0.35">
      <c r="A13454" s="165" t="s">
        <v>265</v>
      </c>
      <c r="B13454" s="165"/>
      <c r="C13454" s="166">
        <v>45741</v>
      </c>
      <c r="D13454">
        <v>8079.75</v>
      </c>
    </row>
    <row r="13455" spans="1:4" x14ac:dyDescent="0.35">
      <c r="A13455" s="165" t="s">
        <v>265</v>
      </c>
      <c r="B13455" s="165"/>
      <c r="C13455" s="166">
        <v>45772</v>
      </c>
      <c r="D13455">
        <v>5891.7300000000005</v>
      </c>
    </row>
    <row r="13456" spans="1:4" x14ac:dyDescent="0.35">
      <c r="A13456" s="165" t="s">
        <v>265</v>
      </c>
      <c r="B13456" s="165"/>
      <c r="C13456" s="166">
        <v>45802</v>
      </c>
      <c r="D13456">
        <v>13128.472000000002</v>
      </c>
    </row>
    <row r="13457" spans="1:4" x14ac:dyDescent="0.35">
      <c r="A13457" s="165" t="s">
        <v>265</v>
      </c>
      <c r="B13457" s="165"/>
      <c r="C13457" s="166">
        <v>45833</v>
      </c>
      <c r="D13457">
        <v>5776.4719999999998</v>
      </c>
    </row>
    <row r="13458" spans="1:4" x14ac:dyDescent="0.35">
      <c r="A13458" s="165" t="s">
        <v>265</v>
      </c>
      <c r="B13458" s="165"/>
      <c r="C13458" s="166">
        <v>45863</v>
      </c>
      <c r="D13458">
        <v>5484.4719999999998</v>
      </c>
    </row>
    <row r="13459" spans="1:4" x14ac:dyDescent="0.35">
      <c r="A13459" s="165" t="s">
        <v>265</v>
      </c>
      <c r="B13459" s="165"/>
      <c r="C13459" s="166">
        <v>45894</v>
      </c>
      <c r="D13459">
        <v>5516.4719999999998</v>
      </c>
    </row>
    <row r="13460" spans="1:4" x14ac:dyDescent="0.35">
      <c r="A13460" s="165" t="s">
        <v>265</v>
      </c>
      <c r="B13460" s="165"/>
      <c r="C13460" s="166">
        <v>45925</v>
      </c>
      <c r="D13460">
        <v>7990.0919999999996</v>
      </c>
    </row>
    <row r="13461" spans="1:4" x14ac:dyDescent="0.35">
      <c r="A13461" s="165" t="s">
        <v>265</v>
      </c>
      <c r="B13461" s="165"/>
      <c r="C13461" s="166">
        <v>45955</v>
      </c>
      <c r="D13461">
        <v>13628.472000000002</v>
      </c>
    </row>
    <row r="13462" spans="1:4" x14ac:dyDescent="0.35">
      <c r="A13462" s="165" t="s">
        <v>265</v>
      </c>
      <c r="B13462" s="165"/>
      <c r="C13462" s="166">
        <v>45986</v>
      </c>
      <c r="D13462">
        <v>5378.3919999999998</v>
      </c>
    </row>
    <row r="13463" spans="1:4" x14ac:dyDescent="0.35">
      <c r="A13463" s="165" t="s">
        <v>265</v>
      </c>
      <c r="B13463" s="165"/>
      <c r="C13463" s="166">
        <v>46016</v>
      </c>
      <c r="D13463">
        <v>8402.0920000000006</v>
      </c>
    </row>
    <row r="13464" spans="1:4" x14ac:dyDescent="0.35">
      <c r="A13464" s="165" t="s">
        <v>265</v>
      </c>
      <c r="B13464" s="165"/>
      <c r="C13464" s="166">
        <v>45683</v>
      </c>
      <c r="D13464">
        <v>5590.5000799999998</v>
      </c>
    </row>
    <row r="13465" spans="1:4" x14ac:dyDescent="0.35">
      <c r="A13465" s="165" t="s">
        <v>265</v>
      </c>
      <c r="B13465" s="165"/>
      <c r="C13465" s="166">
        <v>45714</v>
      </c>
      <c r="D13465">
        <v>8277.2248799999998</v>
      </c>
    </row>
    <row r="13466" spans="1:4" x14ac:dyDescent="0.35">
      <c r="A13466" s="165" t="s">
        <v>265</v>
      </c>
      <c r="B13466" s="165"/>
      <c r="C13466" s="166">
        <v>45742</v>
      </c>
      <c r="D13466">
        <v>10606.42008</v>
      </c>
    </row>
    <row r="13467" spans="1:4" x14ac:dyDescent="0.35">
      <c r="A13467" s="165" t="s">
        <v>265</v>
      </c>
      <c r="B13467" s="165"/>
      <c r="C13467" s="166">
        <v>45773</v>
      </c>
      <c r="D13467">
        <v>6414.9800799999994</v>
      </c>
    </row>
    <row r="13468" spans="1:4" x14ac:dyDescent="0.35">
      <c r="A13468" s="165" t="s">
        <v>265</v>
      </c>
      <c r="B13468" s="165"/>
      <c r="C13468" s="166">
        <v>45803</v>
      </c>
      <c r="D13468">
        <v>14026.980079999999</v>
      </c>
    </row>
    <row r="13469" spans="1:4" x14ac:dyDescent="0.35">
      <c r="A13469" s="165" t="s">
        <v>265</v>
      </c>
      <c r="B13469" s="165"/>
      <c r="C13469" s="166">
        <v>45834</v>
      </c>
      <c r="D13469">
        <v>6360.9000799999994</v>
      </c>
    </row>
    <row r="13470" spans="1:4" x14ac:dyDescent="0.35">
      <c r="A13470" s="165" t="s">
        <v>265</v>
      </c>
      <c r="B13470" s="165"/>
      <c r="C13470" s="166">
        <v>45864</v>
      </c>
      <c r="D13470">
        <v>6077.2200800000001</v>
      </c>
    </row>
    <row r="13471" spans="1:4" x14ac:dyDescent="0.35">
      <c r="A13471" s="165" t="s">
        <v>265</v>
      </c>
      <c r="B13471" s="165"/>
      <c r="C13471" s="166">
        <v>45895</v>
      </c>
      <c r="D13471">
        <v>6090.5000799999998</v>
      </c>
    </row>
    <row r="13472" spans="1:4" x14ac:dyDescent="0.35">
      <c r="A13472" s="165" t="s">
        <v>265</v>
      </c>
      <c r="B13472" s="165"/>
      <c r="C13472" s="166">
        <v>45926</v>
      </c>
      <c r="D13472">
        <v>8683.0648799999999</v>
      </c>
    </row>
    <row r="13473" spans="1:4" x14ac:dyDescent="0.35">
      <c r="A13473" s="165" t="s">
        <v>265</v>
      </c>
      <c r="B13473" s="165"/>
      <c r="C13473" s="166">
        <v>45956</v>
      </c>
      <c r="D13473">
        <v>14526.980079999999</v>
      </c>
    </row>
    <row r="13474" spans="1:4" x14ac:dyDescent="0.35">
      <c r="A13474" s="165" t="s">
        <v>265</v>
      </c>
      <c r="B13474" s="165"/>
      <c r="C13474" s="166">
        <v>45987</v>
      </c>
      <c r="D13474">
        <v>5966.8968800000002</v>
      </c>
    </row>
    <row r="13475" spans="1:4" x14ac:dyDescent="0.35">
      <c r="A13475" s="165" t="s">
        <v>265</v>
      </c>
      <c r="B13475" s="165"/>
      <c r="C13475" s="166">
        <v>46017</v>
      </c>
      <c r="D13475">
        <v>9091.5448800000013</v>
      </c>
    </row>
    <row r="13476" spans="1:4" x14ac:dyDescent="0.35">
      <c r="A13476" s="165" t="s">
        <v>265</v>
      </c>
      <c r="B13476" s="165"/>
      <c r="C13476" s="166">
        <v>45684</v>
      </c>
      <c r="D13476">
        <v>5917.3966672000006</v>
      </c>
    </row>
    <row r="13477" spans="1:4" x14ac:dyDescent="0.35">
      <c r="A13477" s="165" t="s">
        <v>265</v>
      </c>
      <c r="B13477" s="165"/>
      <c r="C13477" s="166">
        <v>45715</v>
      </c>
      <c r="D13477">
        <v>8691.5904592000006</v>
      </c>
    </row>
    <row r="13478" spans="1:4" x14ac:dyDescent="0.35">
      <c r="A13478" s="165" t="s">
        <v>265</v>
      </c>
      <c r="B13478" s="165"/>
      <c r="C13478" s="166">
        <v>45743</v>
      </c>
      <c r="D13478">
        <v>11133.953467200001</v>
      </c>
    </row>
    <row r="13479" spans="1:4" x14ac:dyDescent="0.35">
      <c r="A13479" s="165" t="s">
        <v>265</v>
      </c>
      <c r="B13479" s="165"/>
      <c r="C13479" s="166">
        <v>45774</v>
      </c>
      <c r="D13479">
        <v>6754.8558672000008</v>
      </c>
    </row>
    <row r="13480" spans="1:4" x14ac:dyDescent="0.35">
      <c r="A13480" s="165" t="s">
        <v>265</v>
      </c>
      <c r="B13480" s="165"/>
      <c r="C13480" s="166">
        <v>45804</v>
      </c>
      <c r="D13480">
        <v>14691.335867200001</v>
      </c>
    </row>
    <row r="13481" spans="1:4" x14ac:dyDescent="0.35">
      <c r="A13481" s="165" t="s">
        <v>265</v>
      </c>
      <c r="B13481" s="165"/>
      <c r="C13481" s="166">
        <v>45835</v>
      </c>
      <c r="D13481">
        <v>6698.6126672000009</v>
      </c>
    </row>
    <row r="13482" spans="1:4" x14ac:dyDescent="0.35">
      <c r="A13482" s="165" t="s">
        <v>265</v>
      </c>
      <c r="B13482" s="165"/>
      <c r="C13482" s="166">
        <v>45865</v>
      </c>
      <c r="D13482">
        <v>6423.5854672000005</v>
      </c>
    </row>
    <row r="13483" spans="1:4" x14ac:dyDescent="0.35">
      <c r="A13483" s="165" t="s">
        <v>265</v>
      </c>
      <c r="B13483" s="165"/>
      <c r="C13483" s="166">
        <v>45896</v>
      </c>
      <c r="D13483">
        <v>6417.3966672000006</v>
      </c>
    </row>
    <row r="13484" spans="1:4" x14ac:dyDescent="0.35">
      <c r="A13484" s="165" t="s">
        <v>265</v>
      </c>
      <c r="B13484" s="165"/>
      <c r="C13484" s="166">
        <v>45927</v>
      </c>
      <c r="D13484">
        <v>9133.6640592000003</v>
      </c>
    </row>
    <row r="13485" spans="1:4" x14ac:dyDescent="0.35">
      <c r="A13485" s="165" t="s">
        <v>265</v>
      </c>
      <c r="B13485" s="165"/>
      <c r="C13485" s="166">
        <v>45957</v>
      </c>
      <c r="D13485">
        <v>15191.335867200001</v>
      </c>
    </row>
    <row r="13486" spans="1:4" x14ac:dyDescent="0.35">
      <c r="A13486" s="165" t="s">
        <v>265</v>
      </c>
      <c r="B13486" s="165"/>
      <c r="C13486" s="166">
        <v>45988</v>
      </c>
      <c r="D13486">
        <v>6308.8493392000009</v>
      </c>
    </row>
    <row r="13487" spans="1:4" x14ac:dyDescent="0.35">
      <c r="A13487" s="165" t="s">
        <v>265</v>
      </c>
      <c r="B13487" s="165"/>
      <c r="C13487" s="166">
        <v>46018</v>
      </c>
      <c r="D13487">
        <v>9538.4832592000021</v>
      </c>
    </row>
    <row r="13488" spans="1:4" x14ac:dyDescent="0.35">
      <c r="A13488" s="165" t="s">
        <v>266</v>
      </c>
      <c r="B13488" s="165" t="s">
        <v>267</v>
      </c>
      <c r="C13488" s="166">
        <v>45676</v>
      </c>
      <c r="D13488">
        <v>3178</v>
      </c>
    </row>
    <row r="13489" spans="1:4" x14ac:dyDescent="0.35">
      <c r="A13489" s="165" t="s">
        <v>266</v>
      </c>
      <c r="B13489" s="165" t="s">
        <v>267</v>
      </c>
      <c r="C13489" s="166">
        <v>45707</v>
      </c>
      <c r="D13489">
        <v>1211.31</v>
      </c>
    </row>
    <row r="13490" spans="1:4" x14ac:dyDescent="0.35">
      <c r="A13490" s="165" t="s">
        <v>266</v>
      </c>
      <c r="B13490" s="165" t="s">
        <v>267</v>
      </c>
      <c r="C13490" s="166">
        <v>45735</v>
      </c>
      <c r="D13490">
        <v>7388.25</v>
      </c>
    </row>
    <row r="13491" spans="1:4" x14ac:dyDescent="0.35">
      <c r="A13491" s="165" t="s">
        <v>266</v>
      </c>
      <c r="B13491" s="165" t="s">
        <v>267</v>
      </c>
      <c r="C13491" s="166">
        <v>45766</v>
      </c>
      <c r="D13491">
        <v>4219.5600000000004</v>
      </c>
    </row>
    <row r="13492" spans="1:4" x14ac:dyDescent="0.35">
      <c r="A13492" s="165" t="s">
        <v>266</v>
      </c>
      <c r="B13492" s="165" t="s">
        <v>267</v>
      </c>
      <c r="C13492" s="166">
        <v>45796</v>
      </c>
      <c r="D13492">
        <v>4730</v>
      </c>
    </row>
    <row r="13493" spans="1:4" x14ac:dyDescent="0.35">
      <c r="A13493" s="165" t="s">
        <v>266</v>
      </c>
      <c r="B13493" s="165" t="s">
        <v>267</v>
      </c>
      <c r="C13493" s="166">
        <v>45827</v>
      </c>
      <c r="D13493">
        <v>1912.54</v>
      </c>
    </row>
    <row r="13494" spans="1:4" x14ac:dyDescent="0.35">
      <c r="A13494" s="165" t="s">
        <v>266</v>
      </c>
      <c r="B13494" s="165" t="s">
        <v>267</v>
      </c>
      <c r="C13494" s="166">
        <v>45857</v>
      </c>
      <c r="D13494">
        <v>4361.58</v>
      </c>
    </row>
    <row r="13495" spans="1:4" x14ac:dyDescent="0.35">
      <c r="A13495" s="165" t="s">
        <v>266</v>
      </c>
      <c r="B13495" s="165" t="s">
        <v>267</v>
      </c>
      <c r="C13495" s="166">
        <v>45888</v>
      </c>
      <c r="D13495">
        <v>5573.12</v>
      </c>
    </row>
    <row r="13496" spans="1:4" x14ac:dyDescent="0.35">
      <c r="A13496" s="165" t="s">
        <v>266</v>
      </c>
      <c r="B13496" s="165" t="s">
        <v>267</v>
      </c>
      <c r="C13496" s="166">
        <v>45919</v>
      </c>
      <c r="D13496">
        <v>2761.32</v>
      </c>
    </row>
    <row r="13497" spans="1:4" x14ac:dyDescent="0.35">
      <c r="A13497" s="165" t="s">
        <v>266</v>
      </c>
      <c r="B13497" s="165" t="s">
        <v>267</v>
      </c>
      <c r="C13497" s="166">
        <v>45949</v>
      </c>
      <c r="D13497">
        <v>3067</v>
      </c>
    </row>
    <row r="13498" spans="1:4" x14ac:dyDescent="0.35">
      <c r="A13498" s="165" t="s">
        <v>266</v>
      </c>
      <c r="B13498" s="165" t="s">
        <v>267</v>
      </c>
      <c r="C13498" s="166">
        <v>45980</v>
      </c>
      <c r="D13498">
        <v>3586.25</v>
      </c>
    </row>
    <row r="13499" spans="1:4" x14ac:dyDescent="0.35">
      <c r="A13499" s="165" t="s">
        <v>266</v>
      </c>
      <c r="B13499" s="165" t="s">
        <v>267</v>
      </c>
      <c r="C13499" s="166">
        <v>46010</v>
      </c>
      <c r="D13499">
        <v>3179.66</v>
      </c>
    </row>
    <row r="13500" spans="1:4" x14ac:dyDescent="0.35">
      <c r="A13500" s="165" t="s">
        <v>266</v>
      </c>
      <c r="B13500" s="165" t="s">
        <v>267</v>
      </c>
      <c r="C13500" s="166">
        <v>45677</v>
      </c>
      <c r="D13500">
        <v>3410.68</v>
      </c>
    </row>
    <row r="13501" spans="1:4" x14ac:dyDescent="0.35">
      <c r="A13501" s="165" t="s">
        <v>266</v>
      </c>
      <c r="B13501" s="165" t="s">
        <v>267</v>
      </c>
      <c r="C13501" s="166">
        <v>45708</v>
      </c>
      <c r="D13501">
        <v>3500.0000000000005</v>
      </c>
    </row>
    <row r="13502" spans="1:4" x14ac:dyDescent="0.35">
      <c r="A13502" s="165" t="s">
        <v>266</v>
      </c>
      <c r="B13502" s="165" t="s">
        <v>267</v>
      </c>
      <c r="C13502" s="166">
        <v>45736</v>
      </c>
      <c r="D13502">
        <v>2722.8799999999992</v>
      </c>
    </row>
    <row r="13503" spans="1:4" x14ac:dyDescent="0.35">
      <c r="A13503" s="165" t="s">
        <v>266</v>
      </c>
      <c r="B13503" s="165" t="s">
        <v>267</v>
      </c>
      <c r="C13503" s="166">
        <v>45767</v>
      </c>
      <c r="D13503">
        <v>0</v>
      </c>
    </row>
    <row r="13504" spans="1:4" x14ac:dyDescent="0.35">
      <c r="A13504" s="165" t="s">
        <v>266</v>
      </c>
      <c r="B13504" s="165" t="s">
        <v>267</v>
      </c>
      <c r="C13504" s="166">
        <v>45797</v>
      </c>
      <c r="D13504">
        <v>0</v>
      </c>
    </row>
    <row r="13505" spans="1:4" x14ac:dyDescent="0.35">
      <c r="A13505" s="165" t="s">
        <v>266</v>
      </c>
      <c r="B13505" s="165" t="s">
        <v>267</v>
      </c>
      <c r="C13505" s="166">
        <v>45828</v>
      </c>
      <c r="D13505">
        <v>0</v>
      </c>
    </row>
    <row r="13506" spans="1:4" x14ac:dyDescent="0.35">
      <c r="A13506" s="165" t="s">
        <v>266</v>
      </c>
      <c r="B13506" s="165" t="s">
        <v>267</v>
      </c>
      <c r="C13506" s="166">
        <v>45858</v>
      </c>
      <c r="D13506">
        <v>0</v>
      </c>
    </row>
    <row r="13507" spans="1:4" x14ac:dyDescent="0.35">
      <c r="A13507" s="165" t="s">
        <v>266</v>
      </c>
      <c r="B13507" s="165" t="s">
        <v>267</v>
      </c>
      <c r="C13507" s="166">
        <v>45889</v>
      </c>
      <c r="D13507">
        <v>0</v>
      </c>
    </row>
    <row r="13508" spans="1:4" x14ac:dyDescent="0.35">
      <c r="A13508" s="165" t="s">
        <v>266</v>
      </c>
      <c r="B13508" s="165" t="s">
        <v>267</v>
      </c>
      <c r="C13508" s="166">
        <v>45920</v>
      </c>
      <c r="D13508">
        <v>0</v>
      </c>
    </row>
    <row r="13509" spans="1:4" x14ac:dyDescent="0.35">
      <c r="A13509" s="165" t="s">
        <v>266</v>
      </c>
      <c r="B13509" s="165" t="s">
        <v>267</v>
      </c>
      <c r="C13509" s="166">
        <v>45950</v>
      </c>
      <c r="D13509">
        <v>0</v>
      </c>
    </row>
    <row r="13510" spans="1:4" x14ac:dyDescent="0.35">
      <c r="A13510" s="165" t="s">
        <v>266</v>
      </c>
      <c r="B13510" s="165" t="s">
        <v>267</v>
      </c>
      <c r="C13510" s="166">
        <v>45981</v>
      </c>
      <c r="D13510">
        <v>0</v>
      </c>
    </row>
    <row r="13511" spans="1:4" x14ac:dyDescent="0.35">
      <c r="A13511" s="165" t="s">
        <v>266</v>
      </c>
      <c r="B13511" s="165" t="s">
        <v>267</v>
      </c>
      <c r="C13511" s="166">
        <v>46011</v>
      </c>
      <c r="D13511">
        <v>0</v>
      </c>
    </row>
    <row r="13512" spans="1:4" x14ac:dyDescent="0.35">
      <c r="A13512" s="165" t="s">
        <v>266</v>
      </c>
      <c r="B13512" s="165" t="s">
        <v>267</v>
      </c>
      <c r="C13512" s="166">
        <v>45678</v>
      </c>
      <c r="D13512">
        <v>0</v>
      </c>
    </row>
    <row r="13513" spans="1:4" x14ac:dyDescent="0.35">
      <c r="A13513" s="165" t="s">
        <v>266</v>
      </c>
      <c r="B13513" s="165" t="s">
        <v>267</v>
      </c>
      <c r="C13513" s="166">
        <v>45709</v>
      </c>
      <c r="D13513">
        <v>0</v>
      </c>
    </row>
    <row r="13514" spans="1:4" x14ac:dyDescent="0.35">
      <c r="A13514" s="165" t="s">
        <v>266</v>
      </c>
      <c r="B13514" s="165" t="s">
        <v>267</v>
      </c>
      <c r="C13514" s="166">
        <v>45737</v>
      </c>
      <c r="D13514">
        <v>0</v>
      </c>
    </row>
    <row r="13515" spans="1:4" x14ac:dyDescent="0.35">
      <c r="A13515" s="165" t="s">
        <v>266</v>
      </c>
      <c r="B13515" s="165" t="s">
        <v>267</v>
      </c>
      <c r="C13515" s="166">
        <v>45768</v>
      </c>
      <c r="D13515">
        <v>0</v>
      </c>
    </row>
    <row r="13516" spans="1:4" x14ac:dyDescent="0.35">
      <c r="A13516" s="165" t="s">
        <v>266</v>
      </c>
      <c r="B13516" s="165" t="s">
        <v>267</v>
      </c>
      <c r="C13516" s="166">
        <v>45798</v>
      </c>
      <c r="D13516">
        <v>0</v>
      </c>
    </row>
    <row r="13517" spans="1:4" x14ac:dyDescent="0.35">
      <c r="A13517" s="165" t="s">
        <v>266</v>
      </c>
      <c r="B13517" s="165" t="s">
        <v>267</v>
      </c>
      <c r="C13517" s="166">
        <v>45829</v>
      </c>
      <c r="D13517">
        <v>0</v>
      </c>
    </row>
    <row r="13518" spans="1:4" x14ac:dyDescent="0.35">
      <c r="A13518" s="165" t="s">
        <v>266</v>
      </c>
      <c r="B13518" s="165" t="s">
        <v>267</v>
      </c>
      <c r="C13518" s="166">
        <v>45859</v>
      </c>
      <c r="D13518">
        <v>0</v>
      </c>
    </row>
    <row r="13519" spans="1:4" x14ac:dyDescent="0.35">
      <c r="A13519" s="165" t="s">
        <v>266</v>
      </c>
      <c r="B13519" s="165" t="s">
        <v>267</v>
      </c>
      <c r="C13519" s="166">
        <v>45890</v>
      </c>
      <c r="D13519">
        <v>0</v>
      </c>
    </row>
    <row r="13520" spans="1:4" x14ac:dyDescent="0.35">
      <c r="A13520" s="165" t="s">
        <v>266</v>
      </c>
      <c r="B13520" s="165" t="s">
        <v>267</v>
      </c>
      <c r="C13520" s="166">
        <v>45921</v>
      </c>
      <c r="D13520">
        <v>0</v>
      </c>
    </row>
    <row r="13521" spans="1:4" x14ac:dyDescent="0.35">
      <c r="A13521" s="165" t="s">
        <v>266</v>
      </c>
      <c r="B13521" s="165" t="s">
        <v>267</v>
      </c>
      <c r="C13521" s="166">
        <v>45951</v>
      </c>
      <c r="D13521">
        <v>0</v>
      </c>
    </row>
    <row r="13522" spans="1:4" x14ac:dyDescent="0.35">
      <c r="A13522" s="165" t="s">
        <v>266</v>
      </c>
      <c r="B13522" s="165" t="s">
        <v>267</v>
      </c>
      <c r="C13522" s="166">
        <v>45991</v>
      </c>
      <c r="D13522">
        <v>0</v>
      </c>
    </row>
    <row r="13523" spans="1:4" x14ac:dyDescent="0.35">
      <c r="A13523" s="165" t="s">
        <v>266</v>
      </c>
      <c r="B13523" s="165" t="s">
        <v>267</v>
      </c>
      <c r="C13523" s="166">
        <v>46022</v>
      </c>
      <c r="D13523">
        <v>0</v>
      </c>
    </row>
    <row r="13524" spans="1:4" x14ac:dyDescent="0.35">
      <c r="A13524" s="165" t="s">
        <v>266</v>
      </c>
      <c r="B13524" s="165" t="s">
        <v>267</v>
      </c>
      <c r="C13524" s="166">
        <v>45679</v>
      </c>
      <c r="D13524">
        <v>0</v>
      </c>
    </row>
    <row r="13525" spans="1:4" x14ac:dyDescent="0.35">
      <c r="A13525" s="165" t="s">
        <v>266</v>
      </c>
      <c r="B13525" s="165" t="s">
        <v>267</v>
      </c>
      <c r="C13525" s="166">
        <v>45710</v>
      </c>
      <c r="D13525">
        <v>0</v>
      </c>
    </row>
    <row r="13526" spans="1:4" x14ac:dyDescent="0.35">
      <c r="A13526" s="165" t="s">
        <v>266</v>
      </c>
      <c r="B13526" s="165" t="s">
        <v>267</v>
      </c>
      <c r="C13526" s="166">
        <v>45738</v>
      </c>
      <c r="D13526">
        <v>0</v>
      </c>
    </row>
    <row r="13527" spans="1:4" x14ac:dyDescent="0.35">
      <c r="A13527" s="165" t="s">
        <v>266</v>
      </c>
      <c r="B13527" s="165" t="s">
        <v>267</v>
      </c>
      <c r="C13527" s="166">
        <v>45769</v>
      </c>
      <c r="D13527">
        <v>0</v>
      </c>
    </row>
    <row r="13528" spans="1:4" x14ac:dyDescent="0.35">
      <c r="A13528" s="165" t="s">
        <v>266</v>
      </c>
      <c r="B13528" s="165" t="s">
        <v>267</v>
      </c>
      <c r="C13528" s="166">
        <v>45799</v>
      </c>
      <c r="D13528">
        <v>0</v>
      </c>
    </row>
    <row r="13529" spans="1:4" x14ac:dyDescent="0.35">
      <c r="A13529" s="165" t="s">
        <v>266</v>
      </c>
      <c r="B13529" s="165" t="s">
        <v>267</v>
      </c>
      <c r="C13529" s="166">
        <v>45830</v>
      </c>
      <c r="D13529">
        <v>0</v>
      </c>
    </row>
    <row r="13530" spans="1:4" x14ac:dyDescent="0.35">
      <c r="A13530" s="165" t="s">
        <v>266</v>
      </c>
      <c r="B13530" s="165" t="s">
        <v>267</v>
      </c>
      <c r="C13530" s="166">
        <v>45860</v>
      </c>
      <c r="D13530">
        <v>0</v>
      </c>
    </row>
    <row r="13531" spans="1:4" x14ac:dyDescent="0.35">
      <c r="A13531" s="165" t="s">
        <v>266</v>
      </c>
      <c r="B13531" s="165" t="s">
        <v>267</v>
      </c>
      <c r="C13531" s="166">
        <v>45891</v>
      </c>
      <c r="D13531">
        <v>0</v>
      </c>
    </row>
    <row r="13532" spans="1:4" x14ac:dyDescent="0.35">
      <c r="A13532" s="165" t="s">
        <v>266</v>
      </c>
      <c r="B13532" s="165" t="s">
        <v>267</v>
      </c>
      <c r="C13532" s="166">
        <v>45922</v>
      </c>
      <c r="D13532">
        <v>0</v>
      </c>
    </row>
    <row r="13533" spans="1:4" x14ac:dyDescent="0.35">
      <c r="A13533" s="165" t="s">
        <v>266</v>
      </c>
      <c r="B13533" s="165" t="s">
        <v>267</v>
      </c>
      <c r="C13533" s="166">
        <v>45952</v>
      </c>
      <c r="D13533">
        <v>0</v>
      </c>
    </row>
    <row r="13534" spans="1:4" x14ac:dyDescent="0.35">
      <c r="A13534" s="165" t="s">
        <v>266</v>
      </c>
      <c r="B13534" s="165" t="s">
        <v>267</v>
      </c>
      <c r="C13534" s="166">
        <v>45983</v>
      </c>
      <c r="D13534">
        <v>0</v>
      </c>
    </row>
    <row r="13535" spans="1:4" x14ac:dyDescent="0.35">
      <c r="A13535" s="165" t="s">
        <v>266</v>
      </c>
      <c r="B13535" s="165" t="s">
        <v>267</v>
      </c>
      <c r="C13535" s="166">
        <v>46013</v>
      </c>
      <c r="D13535">
        <v>0</v>
      </c>
    </row>
    <row r="13536" spans="1:4" x14ac:dyDescent="0.35">
      <c r="A13536" s="165" t="s">
        <v>266</v>
      </c>
      <c r="B13536" s="165" t="s">
        <v>267</v>
      </c>
      <c r="C13536" s="166">
        <v>45680</v>
      </c>
      <c r="D13536">
        <v>200</v>
      </c>
    </row>
    <row r="13537" spans="1:4" x14ac:dyDescent="0.35">
      <c r="A13537" s="165" t="s">
        <v>266</v>
      </c>
      <c r="B13537" s="165" t="s">
        <v>267</v>
      </c>
      <c r="C13537" s="166">
        <v>45711</v>
      </c>
      <c r="D13537">
        <v>0</v>
      </c>
    </row>
    <row r="13538" spans="1:4" x14ac:dyDescent="0.35">
      <c r="A13538" s="165" t="s">
        <v>266</v>
      </c>
      <c r="B13538" s="165" t="s">
        <v>267</v>
      </c>
      <c r="C13538" s="166">
        <v>45739</v>
      </c>
      <c r="D13538">
        <v>0</v>
      </c>
    </row>
    <row r="13539" spans="1:4" x14ac:dyDescent="0.35">
      <c r="A13539" s="165" t="s">
        <v>266</v>
      </c>
      <c r="B13539" s="165" t="s">
        <v>267</v>
      </c>
      <c r="C13539" s="166">
        <v>45770</v>
      </c>
      <c r="D13539">
        <v>0</v>
      </c>
    </row>
    <row r="13540" spans="1:4" x14ac:dyDescent="0.35">
      <c r="A13540" s="165" t="s">
        <v>266</v>
      </c>
      <c r="B13540" s="165" t="s">
        <v>267</v>
      </c>
      <c r="C13540" s="166">
        <v>45800</v>
      </c>
      <c r="D13540">
        <v>0</v>
      </c>
    </row>
    <row r="13541" spans="1:4" x14ac:dyDescent="0.35">
      <c r="A13541" s="165" t="s">
        <v>266</v>
      </c>
      <c r="B13541" s="165" t="s">
        <v>267</v>
      </c>
      <c r="C13541" s="166">
        <v>45831</v>
      </c>
      <c r="D13541">
        <v>400</v>
      </c>
    </row>
    <row r="13542" spans="1:4" x14ac:dyDescent="0.35">
      <c r="A13542" s="165" t="s">
        <v>266</v>
      </c>
      <c r="B13542" s="165" t="s">
        <v>267</v>
      </c>
      <c r="C13542" s="166">
        <v>45861</v>
      </c>
      <c r="D13542">
        <v>0</v>
      </c>
    </row>
    <row r="13543" spans="1:4" x14ac:dyDescent="0.35">
      <c r="A13543" s="165" t="s">
        <v>266</v>
      </c>
      <c r="B13543" s="165" t="s">
        <v>267</v>
      </c>
      <c r="C13543" s="166">
        <v>45892</v>
      </c>
      <c r="D13543">
        <v>800</v>
      </c>
    </row>
    <row r="13544" spans="1:4" x14ac:dyDescent="0.35">
      <c r="A13544" s="165" t="s">
        <v>266</v>
      </c>
      <c r="B13544" s="165" t="s">
        <v>267</v>
      </c>
      <c r="C13544" s="166">
        <v>45923</v>
      </c>
      <c r="D13544">
        <v>0</v>
      </c>
    </row>
    <row r="13545" spans="1:4" x14ac:dyDescent="0.35">
      <c r="A13545" s="165" t="s">
        <v>266</v>
      </c>
      <c r="B13545" s="165" t="s">
        <v>267</v>
      </c>
      <c r="C13545" s="166">
        <v>45953</v>
      </c>
      <c r="D13545">
        <v>0</v>
      </c>
    </row>
    <row r="13546" spans="1:4" x14ac:dyDescent="0.35">
      <c r="A13546" s="165" t="s">
        <v>266</v>
      </c>
      <c r="B13546" s="165" t="s">
        <v>267</v>
      </c>
      <c r="C13546" s="166">
        <v>45984</v>
      </c>
      <c r="D13546">
        <v>0</v>
      </c>
    </row>
    <row r="13547" spans="1:4" x14ac:dyDescent="0.35">
      <c r="A13547" s="165" t="s">
        <v>266</v>
      </c>
      <c r="B13547" s="165" t="s">
        <v>267</v>
      </c>
      <c r="C13547" s="166">
        <v>46014</v>
      </c>
      <c r="D13547">
        <v>800</v>
      </c>
    </row>
    <row r="13548" spans="1:4" x14ac:dyDescent="0.35">
      <c r="A13548" s="165" t="s">
        <v>266</v>
      </c>
      <c r="B13548" s="165" t="s">
        <v>267</v>
      </c>
      <c r="C13548" s="166">
        <v>45681</v>
      </c>
      <c r="D13548">
        <v>400</v>
      </c>
    </row>
    <row r="13549" spans="1:4" x14ac:dyDescent="0.35">
      <c r="A13549" s="165" t="s">
        <v>266</v>
      </c>
      <c r="B13549" s="165" t="s">
        <v>267</v>
      </c>
      <c r="C13549" s="166">
        <v>45712</v>
      </c>
      <c r="D13549">
        <v>0</v>
      </c>
    </row>
    <row r="13550" spans="1:4" x14ac:dyDescent="0.35">
      <c r="A13550" s="165" t="s">
        <v>266</v>
      </c>
      <c r="B13550" s="165" t="s">
        <v>267</v>
      </c>
      <c r="C13550" s="166">
        <v>45740</v>
      </c>
      <c r="D13550">
        <v>0</v>
      </c>
    </row>
    <row r="13551" spans="1:4" x14ac:dyDescent="0.35">
      <c r="A13551" s="165" t="s">
        <v>266</v>
      </c>
      <c r="B13551" s="165" t="s">
        <v>267</v>
      </c>
      <c r="C13551" s="166">
        <v>45771</v>
      </c>
      <c r="D13551">
        <v>0</v>
      </c>
    </row>
    <row r="13552" spans="1:4" x14ac:dyDescent="0.35">
      <c r="A13552" s="165" t="s">
        <v>266</v>
      </c>
      <c r="B13552" s="165" t="s">
        <v>267</v>
      </c>
      <c r="C13552" s="166">
        <v>45801</v>
      </c>
      <c r="D13552">
        <v>0</v>
      </c>
    </row>
    <row r="13553" spans="1:4" x14ac:dyDescent="0.35">
      <c r="A13553" s="165" t="s">
        <v>266</v>
      </c>
      <c r="B13553" s="165" t="s">
        <v>267</v>
      </c>
      <c r="C13553" s="166">
        <v>45832</v>
      </c>
      <c r="D13553">
        <v>0</v>
      </c>
    </row>
    <row r="13554" spans="1:4" x14ac:dyDescent="0.35">
      <c r="A13554" s="165" t="s">
        <v>266</v>
      </c>
      <c r="B13554" s="165" t="s">
        <v>267</v>
      </c>
      <c r="C13554" s="166">
        <v>45862</v>
      </c>
      <c r="D13554">
        <v>0</v>
      </c>
    </row>
    <row r="13555" spans="1:4" x14ac:dyDescent="0.35">
      <c r="A13555" s="165" t="s">
        <v>266</v>
      </c>
      <c r="B13555" s="165" t="s">
        <v>267</v>
      </c>
      <c r="C13555" s="166">
        <v>45893</v>
      </c>
      <c r="D13555">
        <v>0</v>
      </c>
    </row>
    <row r="13556" spans="1:4" x14ac:dyDescent="0.35">
      <c r="A13556" s="165" t="s">
        <v>266</v>
      </c>
      <c r="B13556" s="165" t="s">
        <v>267</v>
      </c>
      <c r="C13556" s="166">
        <v>45924</v>
      </c>
      <c r="D13556">
        <v>3000</v>
      </c>
    </row>
    <row r="13557" spans="1:4" x14ac:dyDescent="0.35">
      <c r="A13557" s="165" t="s">
        <v>266</v>
      </c>
      <c r="B13557" s="165" t="s">
        <v>267</v>
      </c>
      <c r="C13557" s="166">
        <v>45954</v>
      </c>
      <c r="D13557">
        <v>0</v>
      </c>
    </row>
    <row r="13558" spans="1:4" x14ac:dyDescent="0.35">
      <c r="A13558" s="165" t="s">
        <v>266</v>
      </c>
      <c r="B13558" s="165" t="s">
        <v>267</v>
      </c>
      <c r="C13558" s="166">
        <v>45985</v>
      </c>
      <c r="D13558">
        <v>0</v>
      </c>
    </row>
    <row r="13559" spans="1:4" x14ac:dyDescent="0.35">
      <c r="A13559" s="165" t="s">
        <v>266</v>
      </c>
      <c r="B13559" s="165" t="s">
        <v>267</v>
      </c>
      <c r="C13559" s="166">
        <v>46015</v>
      </c>
      <c r="D13559">
        <v>0</v>
      </c>
    </row>
    <row r="13560" spans="1:4" x14ac:dyDescent="0.35">
      <c r="A13560" s="165" t="s">
        <v>266</v>
      </c>
      <c r="B13560" s="165" t="s">
        <v>267</v>
      </c>
      <c r="C13560" s="166">
        <v>45682</v>
      </c>
      <c r="D13560">
        <v>0</v>
      </c>
    </row>
    <row r="13561" spans="1:4" x14ac:dyDescent="0.35">
      <c r="A13561" s="165" t="s">
        <v>266</v>
      </c>
      <c r="B13561" s="165" t="s">
        <v>267</v>
      </c>
      <c r="C13561" s="166">
        <v>45713</v>
      </c>
      <c r="D13561">
        <v>0</v>
      </c>
    </row>
    <row r="13562" spans="1:4" x14ac:dyDescent="0.35">
      <c r="A13562" s="165" t="s">
        <v>266</v>
      </c>
      <c r="B13562" s="165" t="s">
        <v>267</v>
      </c>
      <c r="C13562" s="166">
        <v>45741</v>
      </c>
      <c r="D13562">
        <v>0</v>
      </c>
    </row>
    <row r="13563" spans="1:4" x14ac:dyDescent="0.35">
      <c r="A13563" s="165" t="s">
        <v>266</v>
      </c>
      <c r="B13563" s="165" t="s">
        <v>267</v>
      </c>
      <c r="C13563" s="166">
        <v>45772</v>
      </c>
      <c r="D13563">
        <v>2000</v>
      </c>
    </row>
    <row r="13564" spans="1:4" x14ac:dyDescent="0.35">
      <c r="A13564" s="165" t="s">
        <v>266</v>
      </c>
      <c r="B13564" s="165" t="s">
        <v>267</v>
      </c>
      <c r="C13564" s="166">
        <v>45802</v>
      </c>
      <c r="D13564">
        <v>0</v>
      </c>
    </row>
    <row r="13565" spans="1:4" x14ac:dyDescent="0.35">
      <c r="A13565" s="165" t="s">
        <v>266</v>
      </c>
      <c r="B13565" s="165" t="s">
        <v>267</v>
      </c>
      <c r="C13565" s="166">
        <v>45833</v>
      </c>
      <c r="D13565">
        <v>0</v>
      </c>
    </row>
    <row r="13566" spans="1:4" x14ac:dyDescent="0.35">
      <c r="A13566" s="165" t="s">
        <v>266</v>
      </c>
      <c r="B13566" s="165" t="s">
        <v>267</v>
      </c>
      <c r="C13566" s="166">
        <v>45863</v>
      </c>
      <c r="D13566">
        <v>0</v>
      </c>
    </row>
    <row r="13567" spans="1:4" x14ac:dyDescent="0.35">
      <c r="A13567" s="165" t="s">
        <v>266</v>
      </c>
      <c r="B13567" s="165" t="s">
        <v>267</v>
      </c>
      <c r="C13567" s="166">
        <v>45894</v>
      </c>
      <c r="D13567">
        <v>0</v>
      </c>
    </row>
    <row r="13568" spans="1:4" x14ac:dyDescent="0.35">
      <c r="A13568" s="165" t="s">
        <v>266</v>
      </c>
      <c r="B13568" s="165" t="s">
        <v>267</v>
      </c>
      <c r="C13568" s="166">
        <v>45925</v>
      </c>
      <c r="D13568">
        <v>0</v>
      </c>
    </row>
    <row r="13569" spans="1:4" x14ac:dyDescent="0.35">
      <c r="A13569" s="165" t="s">
        <v>266</v>
      </c>
      <c r="B13569" s="165" t="s">
        <v>267</v>
      </c>
      <c r="C13569" s="166">
        <v>45955</v>
      </c>
      <c r="D13569">
        <v>0</v>
      </c>
    </row>
    <row r="13570" spans="1:4" x14ac:dyDescent="0.35">
      <c r="A13570" s="165" t="s">
        <v>266</v>
      </c>
      <c r="B13570" s="165" t="s">
        <v>267</v>
      </c>
      <c r="C13570" s="166">
        <v>45986</v>
      </c>
      <c r="D13570">
        <v>0</v>
      </c>
    </row>
    <row r="13571" spans="1:4" x14ac:dyDescent="0.35">
      <c r="A13571" s="165" t="s">
        <v>266</v>
      </c>
      <c r="B13571" s="165" t="s">
        <v>267</v>
      </c>
      <c r="C13571" s="166">
        <v>46016</v>
      </c>
      <c r="D13571">
        <v>0</v>
      </c>
    </row>
    <row r="13572" spans="1:4" x14ac:dyDescent="0.35">
      <c r="A13572" s="165" t="s">
        <v>266</v>
      </c>
      <c r="B13572" s="165" t="s">
        <v>267</v>
      </c>
      <c r="C13572" s="166">
        <v>45683</v>
      </c>
      <c r="D13572">
        <v>0</v>
      </c>
    </row>
    <row r="13573" spans="1:4" x14ac:dyDescent="0.35">
      <c r="A13573" s="165" t="s">
        <v>266</v>
      </c>
      <c r="B13573" s="165" t="s">
        <v>267</v>
      </c>
      <c r="C13573" s="166">
        <v>45714</v>
      </c>
      <c r="D13573">
        <v>0</v>
      </c>
    </row>
    <row r="13574" spans="1:4" x14ac:dyDescent="0.35">
      <c r="A13574" s="165" t="s">
        <v>266</v>
      </c>
      <c r="B13574" s="165" t="s">
        <v>267</v>
      </c>
      <c r="C13574" s="166">
        <v>45742</v>
      </c>
      <c r="D13574">
        <v>0</v>
      </c>
    </row>
    <row r="13575" spans="1:4" x14ac:dyDescent="0.35">
      <c r="A13575" s="165" t="s">
        <v>266</v>
      </c>
      <c r="B13575" s="165" t="s">
        <v>267</v>
      </c>
      <c r="C13575" s="166">
        <v>45773</v>
      </c>
      <c r="D13575">
        <v>0</v>
      </c>
    </row>
    <row r="13576" spans="1:4" x14ac:dyDescent="0.35">
      <c r="A13576" s="165" t="s">
        <v>266</v>
      </c>
      <c r="B13576" s="165" t="s">
        <v>267</v>
      </c>
      <c r="C13576" s="166">
        <v>45803</v>
      </c>
      <c r="D13576">
        <v>0</v>
      </c>
    </row>
    <row r="13577" spans="1:4" x14ac:dyDescent="0.35">
      <c r="A13577" s="165" t="s">
        <v>266</v>
      </c>
      <c r="B13577" s="165" t="s">
        <v>267</v>
      </c>
      <c r="C13577" s="166">
        <v>45834</v>
      </c>
      <c r="D13577">
        <v>0</v>
      </c>
    </row>
    <row r="13578" spans="1:4" x14ac:dyDescent="0.35">
      <c r="A13578" s="165" t="s">
        <v>266</v>
      </c>
      <c r="B13578" s="165" t="s">
        <v>267</v>
      </c>
      <c r="C13578" s="166">
        <v>45864</v>
      </c>
      <c r="D13578">
        <v>0</v>
      </c>
    </row>
    <row r="13579" spans="1:4" x14ac:dyDescent="0.35">
      <c r="A13579" s="165" t="s">
        <v>266</v>
      </c>
      <c r="B13579" s="165" t="s">
        <v>267</v>
      </c>
      <c r="C13579" s="166">
        <v>45895</v>
      </c>
      <c r="D13579">
        <v>0</v>
      </c>
    </row>
    <row r="13580" spans="1:4" x14ac:dyDescent="0.35">
      <c r="A13580" s="165" t="s">
        <v>266</v>
      </c>
      <c r="B13580" s="165" t="s">
        <v>267</v>
      </c>
      <c r="C13580" s="166">
        <v>45926</v>
      </c>
      <c r="D13580">
        <v>0</v>
      </c>
    </row>
    <row r="13581" spans="1:4" x14ac:dyDescent="0.35">
      <c r="A13581" s="165" t="s">
        <v>266</v>
      </c>
      <c r="B13581" s="165" t="s">
        <v>267</v>
      </c>
      <c r="C13581" s="166">
        <v>45956</v>
      </c>
      <c r="D13581">
        <v>0</v>
      </c>
    </row>
    <row r="13582" spans="1:4" x14ac:dyDescent="0.35">
      <c r="A13582" s="165" t="s">
        <v>266</v>
      </c>
      <c r="B13582" s="165" t="s">
        <v>267</v>
      </c>
      <c r="C13582" s="166">
        <v>45987</v>
      </c>
      <c r="D13582">
        <v>0</v>
      </c>
    </row>
    <row r="13583" spans="1:4" x14ac:dyDescent="0.35">
      <c r="A13583" s="165" t="s">
        <v>266</v>
      </c>
      <c r="B13583" s="165" t="s">
        <v>267</v>
      </c>
      <c r="C13583" s="166">
        <v>46017</v>
      </c>
      <c r="D13583">
        <v>0</v>
      </c>
    </row>
    <row r="13584" spans="1:4" x14ac:dyDescent="0.35">
      <c r="A13584" s="165" t="s">
        <v>266</v>
      </c>
      <c r="B13584" s="165" t="s">
        <v>267</v>
      </c>
      <c r="C13584" s="166">
        <v>45684</v>
      </c>
      <c r="D13584">
        <v>0</v>
      </c>
    </row>
    <row r="13585" spans="1:4" x14ac:dyDescent="0.35">
      <c r="A13585" s="165" t="s">
        <v>266</v>
      </c>
      <c r="B13585" s="165" t="s">
        <v>267</v>
      </c>
      <c r="C13585" s="166">
        <v>45715</v>
      </c>
      <c r="D13585">
        <v>0</v>
      </c>
    </row>
    <row r="13586" spans="1:4" x14ac:dyDescent="0.35">
      <c r="A13586" s="165" t="s">
        <v>266</v>
      </c>
      <c r="B13586" s="165" t="s">
        <v>267</v>
      </c>
      <c r="C13586" s="166">
        <v>45743</v>
      </c>
      <c r="D13586">
        <v>0</v>
      </c>
    </row>
    <row r="13587" spans="1:4" x14ac:dyDescent="0.35">
      <c r="A13587" s="165" t="s">
        <v>266</v>
      </c>
      <c r="B13587" s="165" t="s">
        <v>267</v>
      </c>
      <c r="C13587" s="166">
        <v>45774</v>
      </c>
      <c r="D13587">
        <v>0</v>
      </c>
    </row>
    <row r="13588" spans="1:4" x14ac:dyDescent="0.35">
      <c r="A13588" s="165" t="s">
        <v>266</v>
      </c>
      <c r="B13588" s="165" t="s">
        <v>267</v>
      </c>
      <c r="C13588" s="166">
        <v>45804</v>
      </c>
      <c r="D13588">
        <v>0</v>
      </c>
    </row>
    <row r="13589" spans="1:4" x14ac:dyDescent="0.35">
      <c r="A13589" s="165" t="s">
        <v>266</v>
      </c>
      <c r="B13589" s="165" t="s">
        <v>267</v>
      </c>
      <c r="C13589" s="166">
        <v>45835</v>
      </c>
      <c r="D13589">
        <v>0</v>
      </c>
    </row>
    <row r="13590" spans="1:4" x14ac:dyDescent="0.35">
      <c r="A13590" s="165" t="s">
        <v>266</v>
      </c>
      <c r="B13590" s="165" t="s">
        <v>267</v>
      </c>
      <c r="C13590" s="166">
        <v>45865</v>
      </c>
      <c r="D13590">
        <v>0</v>
      </c>
    </row>
    <row r="13591" spans="1:4" x14ac:dyDescent="0.35">
      <c r="A13591" s="165" t="s">
        <v>266</v>
      </c>
      <c r="B13591" s="165" t="s">
        <v>267</v>
      </c>
      <c r="C13591" s="166">
        <v>45896</v>
      </c>
      <c r="D13591">
        <v>0</v>
      </c>
    </row>
    <row r="13592" spans="1:4" x14ac:dyDescent="0.35">
      <c r="A13592" s="165" t="s">
        <v>266</v>
      </c>
      <c r="B13592" s="165" t="s">
        <v>267</v>
      </c>
      <c r="C13592" s="166">
        <v>45927</v>
      </c>
      <c r="D13592">
        <v>0</v>
      </c>
    </row>
    <row r="13593" spans="1:4" x14ac:dyDescent="0.35">
      <c r="A13593" s="165" t="s">
        <v>266</v>
      </c>
      <c r="B13593" s="165" t="s">
        <v>267</v>
      </c>
      <c r="C13593" s="166">
        <v>45957</v>
      </c>
      <c r="D13593">
        <v>0</v>
      </c>
    </row>
    <row r="13594" spans="1:4" x14ac:dyDescent="0.35">
      <c r="A13594" s="165" t="s">
        <v>266</v>
      </c>
      <c r="B13594" s="165" t="s">
        <v>267</v>
      </c>
      <c r="C13594" s="166">
        <v>45988</v>
      </c>
      <c r="D13594">
        <v>0</v>
      </c>
    </row>
    <row r="13595" spans="1:4" x14ac:dyDescent="0.35">
      <c r="A13595" s="165" t="s">
        <v>266</v>
      </c>
      <c r="B13595" s="165" t="s">
        <v>267</v>
      </c>
      <c r="C13595" s="166">
        <v>46018</v>
      </c>
      <c r="D13595">
        <v>0</v>
      </c>
    </row>
    <row r="13596" spans="1:4" x14ac:dyDescent="0.35">
      <c r="A13596" s="165" t="s">
        <v>268</v>
      </c>
      <c r="B13596" s="165" t="s">
        <v>269</v>
      </c>
      <c r="C13596" s="166">
        <v>45676</v>
      </c>
      <c r="D13596">
        <v>3246.05</v>
      </c>
    </row>
    <row r="13597" spans="1:4" x14ac:dyDescent="0.35">
      <c r="A13597" s="165" t="s">
        <v>268</v>
      </c>
      <c r="B13597" s="165" t="s">
        <v>269</v>
      </c>
      <c r="C13597" s="166">
        <v>45707</v>
      </c>
      <c r="D13597">
        <v>3295.61</v>
      </c>
    </row>
    <row r="13598" spans="1:4" x14ac:dyDescent="0.35">
      <c r="A13598" s="165" t="s">
        <v>268</v>
      </c>
      <c r="B13598" s="165" t="s">
        <v>269</v>
      </c>
      <c r="C13598" s="166">
        <v>45735</v>
      </c>
      <c r="D13598">
        <v>3337.57</v>
      </c>
    </row>
    <row r="13599" spans="1:4" x14ac:dyDescent="0.35">
      <c r="A13599" s="165" t="s">
        <v>268</v>
      </c>
      <c r="B13599" s="165" t="s">
        <v>269</v>
      </c>
      <c r="C13599" s="166">
        <v>45766</v>
      </c>
      <c r="D13599">
        <v>3496.5</v>
      </c>
    </row>
    <row r="13600" spans="1:4" x14ac:dyDescent="0.35">
      <c r="A13600" s="165" t="s">
        <v>268</v>
      </c>
      <c r="B13600" s="165" t="s">
        <v>269</v>
      </c>
      <c r="C13600" s="166">
        <v>45796</v>
      </c>
      <c r="D13600">
        <v>3655.44</v>
      </c>
    </row>
    <row r="13601" spans="1:4" x14ac:dyDescent="0.35">
      <c r="A13601" s="165" t="s">
        <v>268</v>
      </c>
      <c r="B13601" s="165" t="s">
        <v>269</v>
      </c>
      <c r="C13601" s="166">
        <v>45827</v>
      </c>
      <c r="D13601">
        <v>1907.19</v>
      </c>
    </row>
    <row r="13602" spans="1:4" x14ac:dyDescent="0.35">
      <c r="A13602" s="165" t="s">
        <v>268</v>
      </c>
      <c r="B13602" s="165" t="s">
        <v>269</v>
      </c>
      <c r="C13602" s="166">
        <v>45857</v>
      </c>
      <c r="D13602">
        <v>6731.44</v>
      </c>
    </row>
    <row r="13603" spans="1:4" x14ac:dyDescent="0.35">
      <c r="A13603" s="165" t="s">
        <v>268</v>
      </c>
      <c r="B13603" s="165" t="s">
        <v>269</v>
      </c>
      <c r="C13603" s="166">
        <v>45888</v>
      </c>
      <c r="D13603">
        <v>6383.84</v>
      </c>
    </row>
    <row r="13604" spans="1:4" x14ac:dyDescent="0.35">
      <c r="A13604" s="165" t="s">
        <v>268</v>
      </c>
      <c r="B13604" s="165" t="s">
        <v>269</v>
      </c>
      <c r="C13604" s="166">
        <v>45919</v>
      </c>
      <c r="D13604">
        <v>6383.98</v>
      </c>
    </row>
    <row r="13605" spans="1:4" x14ac:dyDescent="0.35">
      <c r="A13605" s="165" t="s">
        <v>268</v>
      </c>
      <c r="B13605" s="165" t="s">
        <v>269</v>
      </c>
      <c r="C13605" s="166">
        <v>45949</v>
      </c>
      <c r="D13605">
        <v>4645.7700000000004</v>
      </c>
    </row>
    <row r="13606" spans="1:4" x14ac:dyDescent="0.35">
      <c r="A13606" s="165" t="s">
        <v>268</v>
      </c>
      <c r="B13606" s="165" t="s">
        <v>269</v>
      </c>
      <c r="C13606" s="166">
        <v>45980</v>
      </c>
      <c r="D13606">
        <v>6424.3</v>
      </c>
    </row>
    <row r="13607" spans="1:4" x14ac:dyDescent="0.35">
      <c r="A13607" s="165" t="s">
        <v>268</v>
      </c>
      <c r="B13607" s="165" t="s">
        <v>269</v>
      </c>
      <c r="C13607" s="166">
        <v>46010</v>
      </c>
      <c r="D13607">
        <v>6664.38</v>
      </c>
    </row>
    <row r="13608" spans="1:4" x14ac:dyDescent="0.35">
      <c r="A13608" s="165" t="s">
        <v>268</v>
      </c>
      <c r="B13608" s="165" t="s">
        <v>269</v>
      </c>
      <c r="C13608" s="166">
        <v>45677</v>
      </c>
      <c r="D13608">
        <v>6928.68</v>
      </c>
    </row>
    <row r="13609" spans="1:4" x14ac:dyDescent="0.35">
      <c r="A13609" s="165" t="s">
        <v>268</v>
      </c>
      <c r="B13609" s="165" t="s">
        <v>269</v>
      </c>
      <c r="C13609" s="166">
        <v>45708</v>
      </c>
      <c r="D13609">
        <v>6335</v>
      </c>
    </row>
    <row r="13610" spans="1:4" x14ac:dyDescent="0.35">
      <c r="A13610" s="165" t="s">
        <v>268</v>
      </c>
      <c r="B13610" s="165" t="s">
        <v>269</v>
      </c>
      <c r="C13610" s="166">
        <v>45736</v>
      </c>
      <c r="D13610">
        <v>3800.989999999998</v>
      </c>
    </row>
    <row r="13611" spans="1:4" x14ac:dyDescent="0.35">
      <c r="A13611" s="165" t="s">
        <v>268</v>
      </c>
      <c r="B13611" s="165" t="s">
        <v>269</v>
      </c>
      <c r="C13611" s="166">
        <v>45767</v>
      </c>
      <c r="D13611">
        <v>0</v>
      </c>
    </row>
    <row r="13612" spans="1:4" x14ac:dyDescent="0.35">
      <c r="A13612" s="165" t="s">
        <v>268</v>
      </c>
      <c r="B13612" s="165" t="s">
        <v>269</v>
      </c>
      <c r="C13612" s="166">
        <v>45797</v>
      </c>
      <c r="D13612">
        <v>0</v>
      </c>
    </row>
    <row r="13613" spans="1:4" x14ac:dyDescent="0.35">
      <c r="A13613" s="165" t="s">
        <v>268</v>
      </c>
      <c r="B13613" s="165" t="s">
        <v>269</v>
      </c>
      <c r="C13613" s="166">
        <v>45828</v>
      </c>
      <c r="D13613">
        <v>0</v>
      </c>
    </row>
    <row r="13614" spans="1:4" x14ac:dyDescent="0.35">
      <c r="A13614" s="165" t="s">
        <v>268</v>
      </c>
      <c r="B13614" s="165" t="s">
        <v>269</v>
      </c>
      <c r="C13614" s="166">
        <v>45858</v>
      </c>
      <c r="D13614">
        <v>-162.89999999999782</v>
      </c>
    </row>
    <row r="13615" spans="1:4" x14ac:dyDescent="0.35">
      <c r="A13615" s="165" t="s">
        <v>268</v>
      </c>
      <c r="B13615" s="165" t="s">
        <v>269</v>
      </c>
      <c r="C13615" s="166">
        <v>45889</v>
      </c>
      <c r="D13615">
        <v>6977.5600000000013</v>
      </c>
    </row>
    <row r="13616" spans="1:4" x14ac:dyDescent="0.35">
      <c r="A13616" s="165" t="s">
        <v>268</v>
      </c>
      <c r="B13616" s="165" t="s">
        <v>269</v>
      </c>
      <c r="C13616" s="166">
        <v>45920</v>
      </c>
      <c r="D13616">
        <v>2660.81</v>
      </c>
    </row>
    <row r="13617" spans="1:4" x14ac:dyDescent="0.35">
      <c r="A13617" s="165" t="s">
        <v>268</v>
      </c>
      <c r="B13617" s="165" t="s">
        <v>269</v>
      </c>
      <c r="C13617" s="166">
        <v>45950</v>
      </c>
      <c r="D13617">
        <v>19959.72</v>
      </c>
    </row>
    <row r="13618" spans="1:4" x14ac:dyDescent="0.35">
      <c r="A13618" s="165" t="s">
        <v>268</v>
      </c>
      <c r="B13618" s="165" t="s">
        <v>269</v>
      </c>
      <c r="C13618" s="166">
        <v>45981</v>
      </c>
      <c r="D13618">
        <v>0</v>
      </c>
    </row>
    <row r="13619" spans="1:4" x14ac:dyDescent="0.35">
      <c r="A13619" s="165" t="s">
        <v>268</v>
      </c>
      <c r="B13619" s="165" t="s">
        <v>269</v>
      </c>
      <c r="C13619" s="166">
        <v>46011</v>
      </c>
      <c r="D13619">
        <v>22620</v>
      </c>
    </row>
    <row r="13620" spans="1:4" x14ac:dyDescent="0.35">
      <c r="A13620" s="165" t="s">
        <v>268</v>
      </c>
      <c r="B13620" s="165" t="s">
        <v>269</v>
      </c>
      <c r="C13620" s="166">
        <v>45678</v>
      </c>
      <c r="D13620">
        <v>0</v>
      </c>
    </row>
    <row r="13621" spans="1:4" x14ac:dyDescent="0.35">
      <c r="A13621" s="165" t="s">
        <v>268</v>
      </c>
      <c r="B13621" s="165" t="s">
        <v>269</v>
      </c>
      <c r="C13621" s="166">
        <v>45709</v>
      </c>
      <c r="D13621">
        <v>-1000</v>
      </c>
    </row>
    <row r="13622" spans="1:4" x14ac:dyDescent="0.35">
      <c r="A13622" s="165" t="s">
        <v>268</v>
      </c>
      <c r="B13622" s="165" t="s">
        <v>269</v>
      </c>
      <c r="C13622" s="166">
        <v>45737</v>
      </c>
      <c r="D13622">
        <v>0</v>
      </c>
    </row>
    <row r="13623" spans="1:4" x14ac:dyDescent="0.35">
      <c r="A13623" s="165" t="s">
        <v>268</v>
      </c>
      <c r="B13623" s="165" t="s">
        <v>269</v>
      </c>
      <c r="C13623" s="166">
        <v>45768</v>
      </c>
      <c r="D13623">
        <v>0</v>
      </c>
    </row>
    <row r="13624" spans="1:4" x14ac:dyDescent="0.35">
      <c r="A13624" s="165" t="s">
        <v>268</v>
      </c>
      <c r="B13624" s="165" t="s">
        <v>269</v>
      </c>
      <c r="C13624" s="166">
        <v>45798</v>
      </c>
      <c r="D13624">
        <v>0</v>
      </c>
    </row>
    <row r="13625" spans="1:4" x14ac:dyDescent="0.35">
      <c r="A13625" s="165" t="s">
        <v>268</v>
      </c>
      <c r="B13625" s="165" t="s">
        <v>269</v>
      </c>
      <c r="C13625" s="166">
        <v>45829</v>
      </c>
      <c r="D13625">
        <v>0</v>
      </c>
    </row>
    <row r="13626" spans="1:4" x14ac:dyDescent="0.35">
      <c r="A13626" s="165" t="s">
        <v>268</v>
      </c>
      <c r="B13626" s="165" t="s">
        <v>269</v>
      </c>
      <c r="C13626" s="166">
        <v>45859</v>
      </c>
      <c r="D13626">
        <v>0</v>
      </c>
    </row>
    <row r="13627" spans="1:4" x14ac:dyDescent="0.35">
      <c r="A13627" s="165" t="s">
        <v>268</v>
      </c>
      <c r="B13627" s="165" t="s">
        <v>269</v>
      </c>
      <c r="C13627" s="166">
        <v>45890</v>
      </c>
      <c r="D13627">
        <v>0</v>
      </c>
    </row>
    <row r="13628" spans="1:4" x14ac:dyDescent="0.35">
      <c r="A13628" s="165" t="s">
        <v>268</v>
      </c>
      <c r="B13628" s="165" t="s">
        <v>269</v>
      </c>
      <c r="C13628" s="166">
        <v>45921</v>
      </c>
      <c r="D13628">
        <v>0</v>
      </c>
    </row>
    <row r="13629" spans="1:4" x14ac:dyDescent="0.35">
      <c r="A13629" s="165" t="s">
        <v>268</v>
      </c>
      <c r="B13629" s="165" t="s">
        <v>269</v>
      </c>
      <c r="C13629" s="166">
        <v>45951</v>
      </c>
      <c r="D13629">
        <v>0</v>
      </c>
    </row>
    <row r="13630" spans="1:4" x14ac:dyDescent="0.35">
      <c r="A13630" s="165" t="s">
        <v>268</v>
      </c>
      <c r="B13630" s="165" t="s">
        <v>269</v>
      </c>
      <c r="C13630" s="166">
        <v>45991</v>
      </c>
      <c r="D13630">
        <v>0</v>
      </c>
    </row>
    <row r="13631" spans="1:4" x14ac:dyDescent="0.35">
      <c r="A13631" s="165" t="s">
        <v>268</v>
      </c>
      <c r="B13631" s="165" t="s">
        <v>269</v>
      </c>
      <c r="C13631" s="166">
        <v>46022</v>
      </c>
      <c r="D13631">
        <v>0</v>
      </c>
    </row>
    <row r="13632" spans="1:4" x14ac:dyDescent="0.35">
      <c r="A13632" s="165" t="s">
        <v>268</v>
      </c>
      <c r="B13632" s="165" t="s">
        <v>269</v>
      </c>
      <c r="C13632" s="166">
        <v>45679</v>
      </c>
      <c r="D13632">
        <v>0</v>
      </c>
    </row>
    <row r="13633" spans="1:4" x14ac:dyDescent="0.35">
      <c r="A13633" s="165" t="s">
        <v>268</v>
      </c>
      <c r="B13633" s="165" t="s">
        <v>269</v>
      </c>
      <c r="C13633" s="166">
        <v>45710</v>
      </c>
      <c r="D13633">
        <v>0</v>
      </c>
    </row>
    <row r="13634" spans="1:4" x14ac:dyDescent="0.35">
      <c r="A13634" s="165" t="s">
        <v>268</v>
      </c>
      <c r="B13634" s="165" t="s">
        <v>269</v>
      </c>
      <c r="C13634" s="166">
        <v>45738</v>
      </c>
      <c r="D13634">
        <v>0</v>
      </c>
    </row>
    <row r="13635" spans="1:4" x14ac:dyDescent="0.35">
      <c r="A13635" s="165" t="s">
        <v>268</v>
      </c>
      <c r="B13635" s="165" t="s">
        <v>269</v>
      </c>
      <c r="C13635" s="166">
        <v>45769</v>
      </c>
      <c r="D13635">
        <v>0</v>
      </c>
    </row>
    <row r="13636" spans="1:4" x14ac:dyDescent="0.35">
      <c r="A13636" s="165" t="s">
        <v>268</v>
      </c>
      <c r="B13636" s="165" t="s">
        <v>269</v>
      </c>
      <c r="C13636" s="166">
        <v>45799</v>
      </c>
      <c r="D13636">
        <v>0</v>
      </c>
    </row>
    <row r="13637" spans="1:4" x14ac:dyDescent="0.35">
      <c r="A13637" s="165" t="s">
        <v>268</v>
      </c>
      <c r="B13637" s="165" t="s">
        <v>269</v>
      </c>
      <c r="C13637" s="166">
        <v>45830</v>
      </c>
      <c r="D13637">
        <v>0</v>
      </c>
    </row>
    <row r="13638" spans="1:4" x14ac:dyDescent="0.35">
      <c r="A13638" s="165" t="s">
        <v>268</v>
      </c>
      <c r="B13638" s="165" t="s">
        <v>269</v>
      </c>
      <c r="C13638" s="166">
        <v>45860</v>
      </c>
      <c r="D13638">
        <v>0</v>
      </c>
    </row>
    <row r="13639" spans="1:4" x14ac:dyDescent="0.35">
      <c r="A13639" s="165" t="s">
        <v>268</v>
      </c>
      <c r="B13639" s="165" t="s">
        <v>269</v>
      </c>
      <c r="C13639" s="166">
        <v>45891</v>
      </c>
      <c r="D13639">
        <v>0</v>
      </c>
    </row>
    <row r="13640" spans="1:4" x14ac:dyDescent="0.35">
      <c r="A13640" s="165" t="s">
        <v>268</v>
      </c>
      <c r="B13640" s="165" t="s">
        <v>269</v>
      </c>
      <c r="C13640" s="166">
        <v>45922</v>
      </c>
      <c r="D13640">
        <v>0</v>
      </c>
    </row>
    <row r="13641" spans="1:4" x14ac:dyDescent="0.35">
      <c r="A13641" s="165" t="s">
        <v>268</v>
      </c>
      <c r="B13641" s="165" t="s">
        <v>269</v>
      </c>
      <c r="C13641" s="166">
        <v>45952</v>
      </c>
      <c r="D13641">
        <v>0</v>
      </c>
    </row>
    <row r="13642" spans="1:4" x14ac:dyDescent="0.35">
      <c r="A13642" s="165" t="s">
        <v>268</v>
      </c>
      <c r="B13642" s="165" t="s">
        <v>269</v>
      </c>
      <c r="C13642" s="166">
        <v>45983</v>
      </c>
      <c r="D13642">
        <v>0</v>
      </c>
    </row>
    <row r="13643" spans="1:4" x14ac:dyDescent="0.35">
      <c r="A13643" s="165" t="s">
        <v>268</v>
      </c>
      <c r="B13643" s="165" t="s">
        <v>269</v>
      </c>
      <c r="C13643" s="166">
        <v>46013</v>
      </c>
      <c r="D13643">
        <v>0</v>
      </c>
    </row>
    <row r="13644" spans="1:4" x14ac:dyDescent="0.35">
      <c r="A13644" s="165" t="s">
        <v>268</v>
      </c>
      <c r="B13644" s="165" t="s">
        <v>269</v>
      </c>
      <c r="C13644" s="166">
        <v>45680</v>
      </c>
      <c r="D13644">
        <v>0</v>
      </c>
    </row>
    <row r="13645" spans="1:4" x14ac:dyDescent="0.35">
      <c r="A13645" s="165" t="s">
        <v>268</v>
      </c>
      <c r="B13645" s="165" t="s">
        <v>269</v>
      </c>
      <c r="C13645" s="166">
        <v>45711</v>
      </c>
      <c r="D13645">
        <v>0</v>
      </c>
    </row>
    <row r="13646" spans="1:4" x14ac:dyDescent="0.35">
      <c r="A13646" s="165" t="s">
        <v>268</v>
      </c>
      <c r="B13646" s="165" t="s">
        <v>269</v>
      </c>
      <c r="C13646" s="166">
        <v>45739</v>
      </c>
      <c r="D13646">
        <v>0</v>
      </c>
    </row>
    <row r="13647" spans="1:4" x14ac:dyDescent="0.35">
      <c r="A13647" s="165" t="s">
        <v>268</v>
      </c>
      <c r="B13647" s="165" t="s">
        <v>269</v>
      </c>
      <c r="C13647" s="166">
        <v>45770</v>
      </c>
      <c r="D13647">
        <v>0</v>
      </c>
    </row>
    <row r="13648" spans="1:4" x14ac:dyDescent="0.35">
      <c r="A13648" s="165" t="s">
        <v>268</v>
      </c>
      <c r="B13648" s="165" t="s">
        <v>269</v>
      </c>
      <c r="C13648" s="166">
        <v>45800</v>
      </c>
      <c r="D13648">
        <v>0</v>
      </c>
    </row>
    <row r="13649" spans="1:4" x14ac:dyDescent="0.35">
      <c r="A13649" s="165" t="s">
        <v>268</v>
      </c>
      <c r="B13649" s="165" t="s">
        <v>269</v>
      </c>
      <c r="C13649" s="166">
        <v>45831</v>
      </c>
      <c r="D13649">
        <v>0</v>
      </c>
    </row>
    <row r="13650" spans="1:4" x14ac:dyDescent="0.35">
      <c r="A13650" s="165" t="s">
        <v>268</v>
      </c>
      <c r="B13650" s="165" t="s">
        <v>269</v>
      </c>
      <c r="C13650" s="166">
        <v>45861</v>
      </c>
      <c r="D13650">
        <v>0</v>
      </c>
    </row>
    <row r="13651" spans="1:4" x14ac:dyDescent="0.35">
      <c r="A13651" s="165" t="s">
        <v>268</v>
      </c>
      <c r="B13651" s="165" t="s">
        <v>269</v>
      </c>
      <c r="C13651" s="166">
        <v>45892</v>
      </c>
      <c r="D13651">
        <v>0</v>
      </c>
    </row>
    <row r="13652" spans="1:4" x14ac:dyDescent="0.35">
      <c r="A13652" s="165" t="s">
        <v>268</v>
      </c>
      <c r="B13652" s="165" t="s">
        <v>269</v>
      </c>
      <c r="C13652" s="166">
        <v>45923</v>
      </c>
      <c r="D13652">
        <v>0</v>
      </c>
    </row>
    <row r="13653" spans="1:4" x14ac:dyDescent="0.35">
      <c r="A13653" s="165" t="s">
        <v>268</v>
      </c>
      <c r="B13653" s="165" t="s">
        <v>269</v>
      </c>
      <c r="C13653" s="166">
        <v>45953</v>
      </c>
      <c r="D13653">
        <v>0</v>
      </c>
    </row>
    <row r="13654" spans="1:4" x14ac:dyDescent="0.35">
      <c r="A13654" s="165" t="s">
        <v>268</v>
      </c>
      <c r="B13654" s="165" t="s">
        <v>269</v>
      </c>
      <c r="C13654" s="166">
        <v>45984</v>
      </c>
      <c r="D13654">
        <v>0</v>
      </c>
    </row>
    <row r="13655" spans="1:4" x14ac:dyDescent="0.35">
      <c r="A13655" s="165" t="s">
        <v>268</v>
      </c>
      <c r="B13655" s="165" t="s">
        <v>269</v>
      </c>
      <c r="C13655" s="166">
        <v>46014</v>
      </c>
      <c r="D13655">
        <v>0</v>
      </c>
    </row>
    <row r="13656" spans="1:4" x14ac:dyDescent="0.35">
      <c r="A13656" s="165" t="s">
        <v>268</v>
      </c>
      <c r="B13656" s="165" t="s">
        <v>269</v>
      </c>
      <c r="C13656" s="166">
        <v>45681</v>
      </c>
      <c r="D13656">
        <v>0</v>
      </c>
    </row>
    <row r="13657" spans="1:4" x14ac:dyDescent="0.35">
      <c r="A13657" s="165" t="s">
        <v>268</v>
      </c>
      <c r="B13657" s="165" t="s">
        <v>269</v>
      </c>
      <c r="C13657" s="166">
        <v>45712</v>
      </c>
      <c r="D13657">
        <v>0</v>
      </c>
    </row>
    <row r="13658" spans="1:4" x14ac:dyDescent="0.35">
      <c r="A13658" s="165" t="s">
        <v>268</v>
      </c>
      <c r="B13658" s="165" t="s">
        <v>269</v>
      </c>
      <c r="C13658" s="166">
        <v>45740</v>
      </c>
      <c r="D13658">
        <v>0</v>
      </c>
    </row>
    <row r="13659" spans="1:4" x14ac:dyDescent="0.35">
      <c r="A13659" s="165" t="s">
        <v>268</v>
      </c>
      <c r="B13659" s="165" t="s">
        <v>269</v>
      </c>
      <c r="C13659" s="166">
        <v>45771</v>
      </c>
      <c r="D13659">
        <v>0</v>
      </c>
    </row>
    <row r="13660" spans="1:4" x14ac:dyDescent="0.35">
      <c r="A13660" s="165" t="s">
        <v>268</v>
      </c>
      <c r="B13660" s="165" t="s">
        <v>269</v>
      </c>
      <c r="C13660" s="166">
        <v>45801</v>
      </c>
      <c r="D13660">
        <v>0</v>
      </c>
    </row>
    <row r="13661" spans="1:4" x14ac:dyDescent="0.35">
      <c r="A13661" s="165" t="s">
        <v>268</v>
      </c>
      <c r="B13661" s="165" t="s">
        <v>269</v>
      </c>
      <c r="C13661" s="166">
        <v>45832</v>
      </c>
      <c r="D13661">
        <v>1248.0999999999999</v>
      </c>
    </row>
    <row r="13662" spans="1:4" x14ac:dyDescent="0.35">
      <c r="A13662" s="165" t="s">
        <v>268</v>
      </c>
      <c r="B13662" s="165" t="s">
        <v>269</v>
      </c>
      <c r="C13662" s="166">
        <v>45862</v>
      </c>
      <c r="D13662">
        <v>0</v>
      </c>
    </row>
    <row r="13663" spans="1:4" x14ac:dyDescent="0.35">
      <c r="A13663" s="165" t="s">
        <v>268</v>
      </c>
      <c r="B13663" s="165" t="s">
        <v>269</v>
      </c>
      <c r="C13663" s="166">
        <v>45893</v>
      </c>
      <c r="D13663">
        <v>0</v>
      </c>
    </row>
    <row r="13664" spans="1:4" x14ac:dyDescent="0.35">
      <c r="A13664" s="165" t="s">
        <v>268</v>
      </c>
      <c r="B13664" s="165" t="s">
        <v>269</v>
      </c>
      <c r="C13664" s="166">
        <v>45924</v>
      </c>
      <c r="D13664">
        <v>0</v>
      </c>
    </row>
    <row r="13665" spans="1:4" x14ac:dyDescent="0.35">
      <c r="A13665" s="165" t="s">
        <v>268</v>
      </c>
      <c r="B13665" s="165" t="s">
        <v>269</v>
      </c>
      <c r="C13665" s="166">
        <v>45954</v>
      </c>
      <c r="D13665">
        <v>0</v>
      </c>
    </row>
    <row r="13666" spans="1:4" x14ac:dyDescent="0.35">
      <c r="A13666" s="165" t="s">
        <v>268</v>
      </c>
      <c r="B13666" s="165" t="s">
        <v>269</v>
      </c>
      <c r="C13666" s="166">
        <v>45985</v>
      </c>
      <c r="D13666">
        <v>0</v>
      </c>
    </row>
    <row r="13667" spans="1:4" x14ac:dyDescent="0.35">
      <c r="A13667" s="165" t="s">
        <v>268</v>
      </c>
      <c r="B13667" s="165" t="s">
        <v>269</v>
      </c>
      <c r="C13667" s="166">
        <v>46015</v>
      </c>
      <c r="D13667">
        <v>0</v>
      </c>
    </row>
    <row r="13668" spans="1:4" x14ac:dyDescent="0.35">
      <c r="A13668" s="165" t="s">
        <v>268</v>
      </c>
      <c r="B13668" s="165" t="s">
        <v>269</v>
      </c>
      <c r="C13668" s="166">
        <v>45682</v>
      </c>
      <c r="D13668">
        <v>0</v>
      </c>
    </row>
    <row r="13669" spans="1:4" x14ac:dyDescent="0.35">
      <c r="A13669" s="165" t="s">
        <v>268</v>
      </c>
      <c r="B13669" s="165" t="s">
        <v>269</v>
      </c>
      <c r="C13669" s="166">
        <v>45713</v>
      </c>
      <c r="D13669">
        <v>0</v>
      </c>
    </row>
    <row r="13670" spans="1:4" x14ac:dyDescent="0.35">
      <c r="A13670" s="165" t="s">
        <v>268</v>
      </c>
      <c r="B13670" s="165" t="s">
        <v>269</v>
      </c>
      <c r="C13670" s="166">
        <v>45741</v>
      </c>
      <c r="D13670">
        <v>0</v>
      </c>
    </row>
    <row r="13671" spans="1:4" x14ac:dyDescent="0.35">
      <c r="A13671" s="165" t="s">
        <v>268</v>
      </c>
      <c r="B13671" s="165" t="s">
        <v>269</v>
      </c>
      <c r="C13671" s="166">
        <v>45772</v>
      </c>
      <c r="D13671">
        <v>0</v>
      </c>
    </row>
    <row r="13672" spans="1:4" x14ac:dyDescent="0.35">
      <c r="A13672" s="165" t="s">
        <v>268</v>
      </c>
      <c r="B13672" s="165" t="s">
        <v>269</v>
      </c>
      <c r="C13672" s="166">
        <v>45802</v>
      </c>
      <c r="D13672">
        <v>0</v>
      </c>
    </row>
    <row r="13673" spans="1:4" x14ac:dyDescent="0.35">
      <c r="A13673" s="165" t="s">
        <v>268</v>
      </c>
      <c r="B13673" s="165" t="s">
        <v>269</v>
      </c>
      <c r="C13673" s="166">
        <v>45833</v>
      </c>
      <c r="D13673">
        <v>0</v>
      </c>
    </row>
    <row r="13674" spans="1:4" x14ac:dyDescent="0.35">
      <c r="A13674" s="165" t="s">
        <v>268</v>
      </c>
      <c r="B13674" s="165" t="s">
        <v>269</v>
      </c>
      <c r="C13674" s="166">
        <v>45863</v>
      </c>
      <c r="D13674">
        <v>0</v>
      </c>
    </row>
    <row r="13675" spans="1:4" x14ac:dyDescent="0.35">
      <c r="A13675" s="165" t="s">
        <v>268</v>
      </c>
      <c r="B13675" s="165" t="s">
        <v>269</v>
      </c>
      <c r="C13675" s="166">
        <v>45894</v>
      </c>
      <c r="D13675">
        <v>0</v>
      </c>
    </row>
    <row r="13676" spans="1:4" x14ac:dyDescent="0.35">
      <c r="A13676" s="165" t="s">
        <v>268</v>
      </c>
      <c r="B13676" s="165" t="s">
        <v>269</v>
      </c>
      <c r="C13676" s="166">
        <v>45925</v>
      </c>
      <c r="D13676">
        <v>0</v>
      </c>
    </row>
    <row r="13677" spans="1:4" x14ac:dyDescent="0.35">
      <c r="A13677" s="165" t="s">
        <v>268</v>
      </c>
      <c r="B13677" s="165" t="s">
        <v>269</v>
      </c>
      <c r="C13677" s="166">
        <v>45955</v>
      </c>
      <c r="D13677">
        <v>0</v>
      </c>
    </row>
    <row r="13678" spans="1:4" x14ac:dyDescent="0.35">
      <c r="A13678" s="165" t="s">
        <v>268</v>
      </c>
      <c r="B13678" s="165" t="s">
        <v>269</v>
      </c>
      <c r="C13678" s="166">
        <v>45986</v>
      </c>
      <c r="D13678">
        <v>0</v>
      </c>
    </row>
    <row r="13679" spans="1:4" x14ac:dyDescent="0.35">
      <c r="A13679" s="165" t="s">
        <v>268</v>
      </c>
      <c r="B13679" s="165" t="s">
        <v>269</v>
      </c>
      <c r="C13679" s="166">
        <v>46016</v>
      </c>
      <c r="D13679">
        <v>0</v>
      </c>
    </row>
    <row r="13680" spans="1:4" x14ac:dyDescent="0.35">
      <c r="A13680" s="165" t="s">
        <v>268</v>
      </c>
      <c r="B13680" s="165" t="s">
        <v>269</v>
      </c>
      <c r="C13680" s="166">
        <v>45683</v>
      </c>
      <c r="D13680">
        <v>0</v>
      </c>
    </row>
    <row r="13681" spans="1:4" x14ac:dyDescent="0.35">
      <c r="A13681" s="165" t="s">
        <v>268</v>
      </c>
      <c r="B13681" s="165" t="s">
        <v>269</v>
      </c>
      <c r="C13681" s="166">
        <v>45714</v>
      </c>
      <c r="D13681">
        <v>0</v>
      </c>
    </row>
    <row r="13682" spans="1:4" x14ac:dyDescent="0.35">
      <c r="A13682" s="165" t="s">
        <v>268</v>
      </c>
      <c r="B13682" s="165" t="s">
        <v>269</v>
      </c>
      <c r="C13682" s="166">
        <v>45742</v>
      </c>
      <c r="D13682">
        <v>0</v>
      </c>
    </row>
    <row r="13683" spans="1:4" x14ac:dyDescent="0.35">
      <c r="A13683" s="165" t="s">
        <v>268</v>
      </c>
      <c r="B13683" s="165" t="s">
        <v>269</v>
      </c>
      <c r="C13683" s="166">
        <v>45773</v>
      </c>
      <c r="D13683">
        <v>0</v>
      </c>
    </row>
    <row r="13684" spans="1:4" x14ac:dyDescent="0.35">
      <c r="A13684" s="165" t="s">
        <v>268</v>
      </c>
      <c r="B13684" s="165" t="s">
        <v>269</v>
      </c>
      <c r="C13684" s="166">
        <v>45803</v>
      </c>
      <c r="D13684">
        <v>0</v>
      </c>
    </row>
    <row r="13685" spans="1:4" x14ac:dyDescent="0.35">
      <c r="A13685" s="165" t="s">
        <v>268</v>
      </c>
      <c r="B13685" s="165" t="s">
        <v>269</v>
      </c>
      <c r="C13685" s="166">
        <v>45834</v>
      </c>
      <c r="D13685">
        <v>0</v>
      </c>
    </row>
    <row r="13686" spans="1:4" x14ac:dyDescent="0.35">
      <c r="A13686" s="165" t="s">
        <v>268</v>
      </c>
      <c r="B13686" s="165" t="s">
        <v>269</v>
      </c>
      <c r="C13686" s="166">
        <v>45864</v>
      </c>
      <c r="D13686">
        <v>0</v>
      </c>
    </row>
    <row r="13687" spans="1:4" x14ac:dyDescent="0.35">
      <c r="A13687" s="165" t="s">
        <v>268</v>
      </c>
      <c r="B13687" s="165" t="s">
        <v>269</v>
      </c>
      <c r="C13687" s="166">
        <v>45895</v>
      </c>
      <c r="D13687">
        <v>0</v>
      </c>
    </row>
    <row r="13688" spans="1:4" x14ac:dyDescent="0.35">
      <c r="A13688" s="165" t="s">
        <v>268</v>
      </c>
      <c r="B13688" s="165" t="s">
        <v>269</v>
      </c>
      <c r="C13688" s="166">
        <v>45926</v>
      </c>
      <c r="D13688">
        <v>0</v>
      </c>
    </row>
    <row r="13689" spans="1:4" x14ac:dyDescent="0.35">
      <c r="A13689" s="165" t="s">
        <v>268</v>
      </c>
      <c r="B13689" s="165" t="s">
        <v>269</v>
      </c>
      <c r="C13689" s="166">
        <v>45956</v>
      </c>
      <c r="D13689">
        <v>0</v>
      </c>
    </row>
    <row r="13690" spans="1:4" x14ac:dyDescent="0.35">
      <c r="A13690" s="165" t="s">
        <v>268</v>
      </c>
      <c r="B13690" s="165" t="s">
        <v>269</v>
      </c>
      <c r="C13690" s="166">
        <v>45987</v>
      </c>
      <c r="D13690">
        <v>0</v>
      </c>
    </row>
    <row r="13691" spans="1:4" x14ac:dyDescent="0.35">
      <c r="A13691" s="165" t="s">
        <v>268</v>
      </c>
      <c r="B13691" s="165" t="s">
        <v>269</v>
      </c>
      <c r="C13691" s="166">
        <v>46017</v>
      </c>
      <c r="D13691">
        <v>0</v>
      </c>
    </row>
    <row r="13692" spans="1:4" x14ac:dyDescent="0.35">
      <c r="A13692" s="165" t="s">
        <v>268</v>
      </c>
      <c r="B13692" s="165" t="s">
        <v>269</v>
      </c>
      <c r="C13692" s="166">
        <v>45684</v>
      </c>
      <c r="D13692">
        <v>0</v>
      </c>
    </row>
    <row r="13693" spans="1:4" x14ac:dyDescent="0.35">
      <c r="A13693" s="165" t="s">
        <v>268</v>
      </c>
      <c r="B13693" s="165" t="s">
        <v>269</v>
      </c>
      <c r="C13693" s="166">
        <v>45715</v>
      </c>
      <c r="D13693">
        <v>0</v>
      </c>
    </row>
    <row r="13694" spans="1:4" x14ac:dyDescent="0.35">
      <c r="A13694" s="165" t="s">
        <v>268</v>
      </c>
      <c r="B13694" s="165" t="s">
        <v>269</v>
      </c>
      <c r="C13694" s="166">
        <v>45743</v>
      </c>
      <c r="D13694">
        <v>0</v>
      </c>
    </row>
    <row r="13695" spans="1:4" x14ac:dyDescent="0.35">
      <c r="A13695" s="165" t="s">
        <v>268</v>
      </c>
      <c r="B13695" s="165" t="s">
        <v>269</v>
      </c>
      <c r="C13695" s="166">
        <v>45774</v>
      </c>
      <c r="D13695">
        <v>0</v>
      </c>
    </row>
    <row r="13696" spans="1:4" x14ac:dyDescent="0.35">
      <c r="A13696" s="165" t="s">
        <v>268</v>
      </c>
      <c r="B13696" s="165" t="s">
        <v>269</v>
      </c>
      <c r="C13696" s="166">
        <v>45804</v>
      </c>
      <c r="D13696">
        <v>0</v>
      </c>
    </row>
    <row r="13697" spans="1:4" x14ac:dyDescent="0.35">
      <c r="A13697" s="165" t="s">
        <v>268</v>
      </c>
      <c r="B13697" s="165" t="s">
        <v>269</v>
      </c>
      <c r="C13697" s="166">
        <v>45835</v>
      </c>
      <c r="D13697">
        <v>0</v>
      </c>
    </row>
    <row r="13698" spans="1:4" x14ac:dyDescent="0.35">
      <c r="A13698" s="165" t="s">
        <v>268</v>
      </c>
      <c r="B13698" s="165" t="s">
        <v>269</v>
      </c>
      <c r="C13698" s="166">
        <v>45865</v>
      </c>
      <c r="D13698">
        <v>0</v>
      </c>
    </row>
    <row r="13699" spans="1:4" x14ac:dyDescent="0.35">
      <c r="A13699" s="165" t="s">
        <v>268</v>
      </c>
      <c r="B13699" s="165" t="s">
        <v>269</v>
      </c>
      <c r="C13699" s="166">
        <v>45896</v>
      </c>
      <c r="D13699">
        <v>0</v>
      </c>
    </row>
    <row r="13700" spans="1:4" x14ac:dyDescent="0.35">
      <c r="A13700" s="165" t="s">
        <v>268</v>
      </c>
      <c r="B13700" s="165" t="s">
        <v>269</v>
      </c>
      <c r="C13700" s="166">
        <v>45927</v>
      </c>
      <c r="D13700">
        <v>0</v>
      </c>
    </row>
    <row r="13701" spans="1:4" x14ac:dyDescent="0.35">
      <c r="A13701" s="165" t="s">
        <v>268</v>
      </c>
      <c r="B13701" s="165" t="s">
        <v>269</v>
      </c>
      <c r="C13701" s="166">
        <v>45957</v>
      </c>
      <c r="D13701">
        <v>0</v>
      </c>
    </row>
    <row r="13702" spans="1:4" x14ac:dyDescent="0.35">
      <c r="A13702" s="165" t="s">
        <v>268</v>
      </c>
      <c r="B13702" s="165" t="s">
        <v>269</v>
      </c>
      <c r="C13702" s="166">
        <v>45988</v>
      </c>
      <c r="D13702">
        <v>0</v>
      </c>
    </row>
    <row r="13703" spans="1:4" x14ac:dyDescent="0.35">
      <c r="A13703" s="165" t="s">
        <v>268</v>
      </c>
      <c r="B13703" s="165" t="s">
        <v>269</v>
      </c>
      <c r="C13703" s="166">
        <v>46018</v>
      </c>
      <c r="D13703">
        <v>0</v>
      </c>
    </row>
    <row r="13704" spans="1:4" x14ac:dyDescent="0.35">
      <c r="A13704" s="165" t="s">
        <v>270</v>
      </c>
      <c r="B13704" s="165" t="s">
        <v>271</v>
      </c>
      <c r="C13704" s="166">
        <v>45676</v>
      </c>
      <c r="D13704">
        <v>259.68</v>
      </c>
    </row>
    <row r="13705" spans="1:4" x14ac:dyDescent="0.35">
      <c r="A13705" s="165" t="s">
        <v>270</v>
      </c>
      <c r="B13705" s="165" t="s">
        <v>271</v>
      </c>
      <c r="C13705" s="166">
        <v>45707</v>
      </c>
      <c r="D13705">
        <v>263.66000000000003</v>
      </c>
    </row>
    <row r="13706" spans="1:4" x14ac:dyDescent="0.35">
      <c r="A13706" s="165" t="s">
        <v>270</v>
      </c>
      <c r="B13706" s="165" t="s">
        <v>271</v>
      </c>
      <c r="C13706" s="166">
        <v>45735</v>
      </c>
      <c r="D13706">
        <v>267.02</v>
      </c>
    </row>
    <row r="13707" spans="1:4" x14ac:dyDescent="0.35">
      <c r="A13707" s="165" t="s">
        <v>270</v>
      </c>
      <c r="B13707" s="165" t="s">
        <v>271</v>
      </c>
      <c r="C13707" s="166">
        <v>45766</v>
      </c>
      <c r="D13707">
        <v>-41.32</v>
      </c>
    </row>
    <row r="13708" spans="1:4" x14ac:dyDescent="0.35">
      <c r="A13708" s="165" t="s">
        <v>270</v>
      </c>
      <c r="B13708" s="165" t="s">
        <v>271</v>
      </c>
      <c r="C13708" s="166">
        <v>45796</v>
      </c>
      <c r="D13708">
        <v>292.44</v>
      </c>
    </row>
    <row r="13709" spans="1:4" x14ac:dyDescent="0.35">
      <c r="A13709" s="165" t="s">
        <v>270</v>
      </c>
      <c r="B13709" s="165" t="s">
        <v>271</v>
      </c>
      <c r="C13709" s="166">
        <v>45827</v>
      </c>
      <c r="D13709">
        <v>152.58000000000001</v>
      </c>
    </row>
    <row r="13710" spans="1:4" x14ac:dyDescent="0.35">
      <c r="A13710" s="165" t="s">
        <v>270</v>
      </c>
      <c r="B13710" s="165" t="s">
        <v>271</v>
      </c>
      <c r="C13710" s="166">
        <v>45857</v>
      </c>
      <c r="D13710">
        <v>292.45</v>
      </c>
    </row>
    <row r="13711" spans="1:4" x14ac:dyDescent="0.35">
      <c r="A13711" s="165" t="s">
        <v>270</v>
      </c>
      <c r="B13711" s="165" t="s">
        <v>271</v>
      </c>
      <c r="C13711" s="166">
        <v>45888</v>
      </c>
      <c r="D13711">
        <v>290.41000000000003</v>
      </c>
    </row>
    <row r="13712" spans="1:4" x14ac:dyDescent="0.35">
      <c r="A13712" s="165" t="s">
        <v>270</v>
      </c>
      <c r="B13712" s="165" t="s">
        <v>271</v>
      </c>
      <c r="C13712" s="166">
        <v>45919</v>
      </c>
      <c r="D13712">
        <v>350.72</v>
      </c>
    </row>
    <row r="13713" spans="1:4" x14ac:dyDescent="0.35">
      <c r="A13713" s="165" t="s">
        <v>270</v>
      </c>
      <c r="B13713" s="165" t="s">
        <v>271</v>
      </c>
      <c r="C13713" s="166">
        <v>45949</v>
      </c>
      <c r="D13713">
        <v>343.98</v>
      </c>
    </row>
    <row r="13714" spans="1:4" x14ac:dyDescent="0.35">
      <c r="A13714" s="165" t="s">
        <v>270</v>
      </c>
      <c r="B13714" s="165" t="s">
        <v>271</v>
      </c>
      <c r="C13714" s="166">
        <v>45980</v>
      </c>
      <c r="D13714">
        <v>383.48</v>
      </c>
    </row>
    <row r="13715" spans="1:4" x14ac:dyDescent="0.35">
      <c r="A13715" s="165" t="s">
        <v>270</v>
      </c>
      <c r="B13715" s="165" t="s">
        <v>271</v>
      </c>
      <c r="C13715" s="166">
        <v>46010</v>
      </c>
      <c r="D13715">
        <v>390.38</v>
      </c>
    </row>
    <row r="13716" spans="1:4" x14ac:dyDescent="0.35">
      <c r="A13716" s="165" t="s">
        <v>270</v>
      </c>
      <c r="B13716" s="165" t="s">
        <v>271</v>
      </c>
      <c r="C13716" s="166">
        <v>45677</v>
      </c>
      <c r="D13716">
        <v>413.98</v>
      </c>
    </row>
    <row r="13717" spans="1:4" x14ac:dyDescent="0.35">
      <c r="A13717" s="165" t="s">
        <v>270</v>
      </c>
      <c r="B13717" s="165" t="s">
        <v>271</v>
      </c>
      <c r="C13717" s="166">
        <v>45708</v>
      </c>
      <c r="D13717">
        <v>383.72</v>
      </c>
    </row>
    <row r="13718" spans="1:4" x14ac:dyDescent="0.35">
      <c r="A13718" s="165" t="s">
        <v>270</v>
      </c>
      <c r="B13718" s="165" t="s">
        <v>271</v>
      </c>
      <c r="C13718" s="166">
        <v>45736</v>
      </c>
      <c r="D13718">
        <v>207.96999999999991</v>
      </c>
    </row>
    <row r="13719" spans="1:4" x14ac:dyDescent="0.35">
      <c r="A13719" s="165" t="s">
        <v>270</v>
      </c>
      <c r="B13719" s="165" t="s">
        <v>271</v>
      </c>
      <c r="C13719" s="166">
        <v>45767</v>
      </c>
      <c r="D13719">
        <v>22.260000000000105</v>
      </c>
    </row>
    <row r="13720" spans="1:4" x14ac:dyDescent="0.35">
      <c r="A13720" s="165" t="s">
        <v>270</v>
      </c>
      <c r="B13720" s="165" t="s">
        <v>271</v>
      </c>
      <c r="C13720" s="166">
        <v>45797</v>
      </c>
      <c r="D13720">
        <v>0</v>
      </c>
    </row>
    <row r="13721" spans="1:4" x14ac:dyDescent="0.35">
      <c r="A13721" s="165" t="s">
        <v>270</v>
      </c>
      <c r="B13721" s="165" t="s">
        <v>271</v>
      </c>
      <c r="C13721" s="166">
        <v>45828</v>
      </c>
      <c r="D13721">
        <v>0</v>
      </c>
    </row>
    <row r="13722" spans="1:4" x14ac:dyDescent="0.35">
      <c r="A13722" s="165" t="s">
        <v>270</v>
      </c>
      <c r="B13722" s="165" t="s">
        <v>271</v>
      </c>
      <c r="C13722" s="166">
        <v>45858</v>
      </c>
      <c r="D13722">
        <v>-13.030000000000086</v>
      </c>
    </row>
    <row r="13723" spans="1:4" x14ac:dyDescent="0.35">
      <c r="A13723" s="165" t="s">
        <v>270</v>
      </c>
      <c r="B13723" s="165" t="s">
        <v>271</v>
      </c>
      <c r="C13723" s="166">
        <v>45889</v>
      </c>
      <c r="D13723">
        <v>493.59000000000003</v>
      </c>
    </row>
    <row r="13724" spans="1:4" x14ac:dyDescent="0.35">
      <c r="A13724" s="165" t="s">
        <v>270</v>
      </c>
      <c r="B13724" s="165" t="s">
        <v>271</v>
      </c>
      <c r="C13724" s="166">
        <v>45920</v>
      </c>
      <c r="D13724">
        <v>231.32</v>
      </c>
    </row>
    <row r="13725" spans="1:4" x14ac:dyDescent="0.35">
      <c r="A13725" s="165" t="s">
        <v>270</v>
      </c>
      <c r="B13725" s="165" t="s">
        <v>271</v>
      </c>
      <c r="C13725" s="166">
        <v>45950</v>
      </c>
      <c r="D13725">
        <v>-65.16</v>
      </c>
    </row>
    <row r="13726" spans="1:4" x14ac:dyDescent="0.35">
      <c r="A13726" s="165" t="s">
        <v>270</v>
      </c>
      <c r="B13726" s="165" t="s">
        <v>271</v>
      </c>
      <c r="C13726" s="166">
        <v>45981</v>
      </c>
      <c r="D13726">
        <v>0</v>
      </c>
    </row>
    <row r="13727" spans="1:4" x14ac:dyDescent="0.35">
      <c r="A13727" s="165" t="s">
        <v>270</v>
      </c>
      <c r="B13727" s="165" t="s">
        <v>271</v>
      </c>
      <c r="C13727" s="166">
        <v>46011</v>
      </c>
      <c r="D13727">
        <v>0</v>
      </c>
    </row>
    <row r="13728" spans="1:4" x14ac:dyDescent="0.35">
      <c r="A13728" s="165" t="s">
        <v>270</v>
      </c>
      <c r="B13728" s="165" t="s">
        <v>271</v>
      </c>
      <c r="C13728" s="166">
        <v>45678</v>
      </c>
      <c r="D13728">
        <v>0</v>
      </c>
    </row>
    <row r="13729" spans="1:4" x14ac:dyDescent="0.35">
      <c r="A13729" s="165" t="s">
        <v>270</v>
      </c>
      <c r="B13729" s="165" t="s">
        <v>271</v>
      </c>
      <c r="C13729" s="166">
        <v>45709</v>
      </c>
      <c r="D13729">
        <v>0</v>
      </c>
    </row>
    <row r="13730" spans="1:4" x14ac:dyDescent="0.35">
      <c r="A13730" s="165" t="s">
        <v>270</v>
      </c>
      <c r="B13730" s="165" t="s">
        <v>271</v>
      </c>
      <c r="C13730" s="166">
        <v>45737</v>
      </c>
      <c r="D13730">
        <v>0</v>
      </c>
    </row>
    <row r="13731" spans="1:4" x14ac:dyDescent="0.35">
      <c r="A13731" s="165" t="s">
        <v>270</v>
      </c>
      <c r="B13731" s="165" t="s">
        <v>271</v>
      </c>
      <c r="C13731" s="166">
        <v>45768</v>
      </c>
      <c r="D13731">
        <v>0</v>
      </c>
    </row>
    <row r="13732" spans="1:4" x14ac:dyDescent="0.35">
      <c r="A13732" s="165" t="s">
        <v>270</v>
      </c>
      <c r="B13732" s="165" t="s">
        <v>271</v>
      </c>
      <c r="C13732" s="166">
        <v>45798</v>
      </c>
      <c r="D13732">
        <v>0</v>
      </c>
    </row>
    <row r="13733" spans="1:4" x14ac:dyDescent="0.35">
      <c r="A13733" s="165" t="s">
        <v>270</v>
      </c>
      <c r="B13733" s="165" t="s">
        <v>271</v>
      </c>
      <c r="C13733" s="166">
        <v>45829</v>
      </c>
      <c r="D13733">
        <v>0</v>
      </c>
    </row>
    <row r="13734" spans="1:4" x14ac:dyDescent="0.35">
      <c r="A13734" s="165" t="s">
        <v>270</v>
      </c>
      <c r="B13734" s="165" t="s">
        <v>271</v>
      </c>
      <c r="C13734" s="166">
        <v>45859</v>
      </c>
      <c r="D13734">
        <v>0</v>
      </c>
    </row>
    <row r="13735" spans="1:4" x14ac:dyDescent="0.35">
      <c r="A13735" s="165" t="s">
        <v>270</v>
      </c>
      <c r="B13735" s="165" t="s">
        <v>271</v>
      </c>
      <c r="C13735" s="166">
        <v>45890</v>
      </c>
      <c r="D13735">
        <v>0</v>
      </c>
    </row>
    <row r="13736" spans="1:4" x14ac:dyDescent="0.35">
      <c r="A13736" s="165" t="s">
        <v>270</v>
      </c>
      <c r="B13736" s="165" t="s">
        <v>271</v>
      </c>
      <c r="C13736" s="166">
        <v>45921</v>
      </c>
      <c r="D13736">
        <v>0</v>
      </c>
    </row>
    <row r="13737" spans="1:4" x14ac:dyDescent="0.35">
      <c r="A13737" s="165" t="s">
        <v>270</v>
      </c>
      <c r="B13737" s="165" t="s">
        <v>271</v>
      </c>
      <c r="C13737" s="166">
        <v>45951</v>
      </c>
      <c r="D13737">
        <v>0</v>
      </c>
    </row>
    <row r="13738" spans="1:4" x14ac:dyDescent="0.35">
      <c r="A13738" s="165" t="s">
        <v>270</v>
      </c>
      <c r="B13738" s="165" t="s">
        <v>271</v>
      </c>
      <c r="C13738" s="166">
        <v>45991</v>
      </c>
      <c r="D13738">
        <v>0</v>
      </c>
    </row>
    <row r="13739" spans="1:4" x14ac:dyDescent="0.35">
      <c r="A13739" s="165" t="s">
        <v>270</v>
      </c>
      <c r="B13739" s="165" t="s">
        <v>271</v>
      </c>
      <c r="C13739" s="166">
        <v>46022</v>
      </c>
      <c r="D13739">
        <v>0</v>
      </c>
    </row>
    <row r="13740" spans="1:4" x14ac:dyDescent="0.35">
      <c r="A13740" s="165" t="s">
        <v>270</v>
      </c>
      <c r="B13740" s="165" t="s">
        <v>271</v>
      </c>
      <c r="C13740" s="166">
        <v>45679</v>
      </c>
      <c r="D13740">
        <v>0</v>
      </c>
    </row>
    <row r="13741" spans="1:4" x14ac:dyDescent="0.35">
      <c r="A13741" s="165" t="s">
        <v>270</v>
      </c>
      <c r="B13741" s="165" t="s">
        <v>271</v>
      </c>
      <c r="C13741" s="166">
        <v>45710</v>
      </c>
      <c r="D13741">
        <v>0</v>
      </c>
    </row>
    <row r="13742" spans="1:4" x14ac:dyDescent="0.35">
      <c r="A13742" s="165" t="s">
        <v>270</v>
      </c>
      <c r="B13742" s="165" t="s">
        <v>271</v>
      </c>
      <c r="C13742" s="166">
        <v>45738</v>
      </c>
      <c r="D13742">
        <v>0</v>
      </c>
    </row>
    <row r="13743" spans="1:4" x14ac:dyDescent="0.35">
      <c r="A13743" s="165" t="s">
        <v>270</v>
      </c>
      <c r="B13743" s="165" t="s">
        <v>271</v>
      </c>
      <c r="C13743" s="166">
        <v>45769</v>
      </c>
      <c r="D13743">
        <v>0</v>
      </c>
    </row>
    <row r="13744" spans="1:4" x14ac:dyDescent="0.35">
      <c r="A13744" s="165" t="s">
        <v>270</v>
      </c>
      <c r="B13744" s="165" t="s">
        <v>271</v>
      </c>
      <c r="C13744" s="166">
        <v>45799</v>
      </c>
      <c r="D13744">
        <v>0</v>
      </c>
    </row>
    <row r="13745" spans="1:4" x14ac:dyDescent="0.35">
      <c r="A13745" s="165" t="s">
        <v>270</v>
      </c>
      <c r="B13745" s="165" t="s">
        <v>271</v>
      </c>
      <c r="C13745" s="166">
        <v>45830</v>
      </c>
      <c r="D13745">
        <v>0</v>
      </c>
    </row>
    <row r="13746" spans="1:4" x14ac:dyDescent="0.35">
      <c r="A13746" s="165" t="s">
        <v>270</v>
      </c>
      <c r="B13746" s="165" t="s">
        <v>271</v>
      </c>
      <c r="C13746" s="166">
        <v>45860</v>
      </c>
      <c r="D13746">
        <v>0</v>
      </c>
    </row>
    <row r="13747" spans="1:4" x14ac:dyDescent="0.35">
      <c r="A13747" s="165" t="s">
        <v>270</v>
      </c>
      <c r="B13747" s="165" t="s">
        <v>271</v>
      </c>
      <c r="C13747" s="166">
        <v>45891</v>
      </c>
      <c r="D13747">
        <v>0</v>
      </c>
    </row>
    <row r="13748" spans="1:4" x14ac:dyDescent="0.35">
      <c r="A13748" s="165" t="s">
        <v>270</v>
      </c>
      <c r="B13748" s="165" t="s">
        <v>271</v>
      </c>
      <c r="C13748" s="166">
        <v>45922</v>
      </c>
      <c r="D13748">
        <v>0</v>
      </c>
    </row>
    <row r="13749" spans="1:4" x14ac:dyDescent="0.35">
      <c r="A13749" s="165" t="s">
        <v>270</v>
      </c>
      <c r="B13749" s="165" t="s">
        <v>271</v>
      </c>
      <c r="C13749" s="166">
        <v>45952</v>
      </c>
      <c r="D13749">
        <v>0</v>
      </c>
    </row>
    <row r="13750" spans="1:4" x14ac:dyDescent="0.35">
      <c r="A13750" s="165" t="s">
        <v>270</v>
      </c>
      <c r="B13750" s="165" t="s">
        <v>271</v>
      </c>
      <c r="C13750" s="166">
        <v>45983</v>
      </c>
      <c r="D13750">
        <v>0</v>
      </c>
    </row>
    <row r="13751" spans="1:4" x14ac:dyDescent="0.35">
      <c r="A13751" s="165" t="s">
        <v>270</v>
      </c>
      <c r="B13751" s="165" t="s">
        <v>271</v>
      </c>
      <c r="C13751" s="166">
        <v>46013</v>
      </c>
      <c r="D13751">
        <v>0</v>
      </c>
    </row>
    <row r="13752" spans="1:4" x14ac:dyDescent="0.35">
      <c r="A13752" s="165" t="s">
        <v>270</v>
      </c>
      <c r="B13752" s="165" t="s">
        <v>271</v>
      </c>
      <c r="C13752" s="166">
        <v>45680</v>
      </c>
      <c r="D13752">
        <v>0</v>
      </c>
    </row>
    <row r="13753" spans="1:4" x14ac:dyDescent="0.35">
      <c r="A13753" s="165" t="s">
        <v>270</v>
      </c>
      <c r="B13753" s="165" t="s">
        <v>271</v>
      </c>
      <c r="C13753" s="166">
        <v>45711</v>
      </c>
      <c r="D13753">
        <v>0</v>
      </c>
    </row>
    <row r="13754" spans="1:4" x14ac:dyDescent="0.35">
      <c r="A13754" s="165" t="s">
        <v>270</v>
      </c>
      <c r="B13754" s="165" t="s">
        <v>271</v>
      </c>
      <c r="C13754" s="166">
        <v>45739</v>
      </c>
      <c r="D13754">
        <v>0</v>
      </c>
    </row>
    <row r="13755" spans="1:4" x14ac:dyDescent="0.35">
      <c r="A13755" s="165" t="s">
        <v>270</v>
      </c>
      <c r="B13755" s="165" t="s">
        <v>271</v>
      </c>
      <c r="C13755" s="166">
        <v>45770</v>
      </c>
      <c r="D13755">
        <v>0</v>
      </c>
    </row>
    <row r="13756" spans="1:4" x14ac:dyDescent="0.35">
      <c r="A13756" s="165" t="s">
        <v>270</v>
      </c>
      <c r="B13756" s="165" t="s">
        <v>271</v>
      </c>
      <c r="C13756" s="166">
        <v>45800</v>
      </c>
      <c r="D13756">
        <v>0</v>
      </c>
    </row>
    <row r="13757" spans="1:4" x14ac:dyDescent="0.35">
      <c r="A13757" s="165" t="s">
        <v>270</v>
      </c>
      <c r="B13757" s="165" t="s">
        <v>271</v>
      </c>
      <c r="C13757" s="166">
        <v>45831</v>
      </c>
      <c r="D13757">
        <v>0</v>
      </c>
    </row>
    <row r="13758" spans="1:4" x14ac:dyDescent="0.35">
      <c r="A13758" s="165" t="s">
        <v>270</v>
      </c>
      <c r="B13758" s="165" t="s">
        <v>271</v>
      </c>
      <c r="C13758" s="166">
        <v>45861</v>
      </c>
      <c r="D13758">
        <v>0</v>
      </c>
    </row>
    <row r="13759" spans="1:4" x14ac:dyDescent="0.35">
      <c r="A13759" s="165" t="s">
        <v>270</v>
      </c>
      <c r="B13759" s="165" t="s">
        <v>271</v>
      </c>
      <c r="C13759" s="166">
        <v>45892</v>
      </c>
      <c r="D13759">
        <v>0</v>
      </c>
    </row>
    <row r="13760" spans="1:4" x14ac:dyDescent="0.35">
      <c r="A13760" s="165" t="s">
        <v>270</v>
      </c>
      <c r="B13760" s="165" t="s">
        <v>271</v>
      </c>
      <c r="C13760" s="166">
        <v>45923</v>
      </c>
      <c r="D13760">
        <v>0</v>
      </c>
    </row>
    <row r="13761" spans="1:4" x14ac:dyDescent="0.35">
      <c r="A13761" s="165" t="s">
        <v>270</v>
      </c>
      <c r="B13761" s="165" t="s">
        <v>271</v>
      </c>
      <c r="C13761" s="166">
        <v>45953</v>
      </c>
      <c r="D13761">
        <v>0</v>
      </c>
    </row>
    <row r="13762" spans="1:4" x14ac:dyDescent="0.35">
      <c r="A13762" s="165" t="s">
        <v>270</v>
      </c>
      <c r="B13762" s="165" t="s">
        <v>271</v>
      </c>
      <c r="C13762" s="166">
        <v>45984</v>
      </c>
      <c r="D13762">
        <v>0</v>
      </c>
    </row>
    <row r="13763" spans="1:4" x14ac:dyDescent="0.35">
      <c r="A13763" s="165" t="s">
        <v>270</v>
      </c>
      <c r="B13763" s="165" t="s">
        <v>271</v>
      </c>
      <c r="C13763" s="166">
        <v>46014</v>
      </c>
      <c r="D13763">
        <v>0</v>
      </c>
    </row>
    <row r="13764" spans="1:4" x14ac:dyDescent="0.35">
      <c r="A13764" s="165" t="s">
        <v>270</v>
      </c>
      <c r="B13764" s="165" t="s">
        <v>271</v>
      </c>
      <c r="C13764" s="166">
        <v>45681</v>
      </c>
      <c r="D13764">
        <v>0</v>
      </c>
    </row>
    <row r="13765" spans="1:4" x14ac:dyDescent="0.35">
      <c r="A13765" s="165" t="s">
        <v>270</v>
      </c>
      <c r="B13765" s="165" t="s">
        <v>271</v>
      </c>
      <c r="C13765" s="166">
        <v>45712</v>
      </c>
      <c r="D13765">
        <v>0</v>
      </c>
    </row>
    <row r="13766" spans="1:4" x14ac:dyDescent="0.35">
      <c r="A13766" s="165" t="s">
        <v>270</v>
      </c>
      <c r="B13766" s="165" t="s">
        <v>271</v>
      </c>
      <c r="C13766" s="166">
        <v>45740</v>
      </c>
      <c r="D13766">
        <v>0</v>
      </c>
    </row>
    <row r="13767" spans="1:4" x14ac:dyDescent="0.35">
      <c r="A13767" s="165" t="s">
        <v>270</v>
      </c>
      <c r="B13767" s="165" t="s">
        <v>271</v>
      </c>
      <c r="C13767" s="166">
        <v>45771</v>
      </c>
      <c r="D13767">
        <v>0</v>
      </c>
    </row>
    <row r="13768" spans="1:4" x14ac:dyDescent="0.35">
      <c r="A13768" s="165" t="s">
        <v>270</v>
      </c>
      <c r="B13768" s="165" t="s">
        <v>271</v>
      </c>
      <c r="C13768" s="166">
        <v>45801</v>
      </c>
      <c r="D13768">
        <v>0</v>
      </c>
    </row>
    <row r="13769" spans="1:4" x14ac:dyDescent="0.35">
      <c r="A13769" s="165" t="s">
        <v>270</v>
      </c>
      <c r="B13769" s="165" t="s">
        <v>271</v>
      </c>
      <c r="C13769" s="166">
        <v>45832</v>
      </c>
      <c r="D13769">
        <v>0</v>
      </c>
    </row>
    <row r="13770" spans="1:4" x14ac:dyDescent="0.35">
      <c r="A13770" s="165" t="s">
        <v>270</v>
      </c>
      <c r="B13770" s="165" t="s">
        <v>271</v>
      </c>
      <c r="C13770" s="166">
        <v>45862</v>
      </c>
      <c r="D13770">
        <v>0</v>
      </c>
    </row>
    <row r="13771" spans="1:4" x14ac:dyDescent="0.35">
      <c r="A13771" s="165" t="s">
        <v>270</v>
      </c>
      <c r="B13771" s="165" t="s">
        <v>271</v>
      </c>
      <c r="C13771" s="166">
        <v>45893</v>
      </c>
      <c r="D13771">
        <v>0</v>
      </c>
    </row>
    <row r="13772" spans="1:4" x14ac:dyDescent="0.35">
      <c r="A13772" s="165" t="s">
        <v>270</v>
      </c>
      <c r="B13772" s="165" t="s">
        <v>271</v>
      </c>
      <c r="C13772" s="166">
        <v>45924</v>
      </c>
      <c r="D13772">
        <v>0</v>
      </c>
    </row>
    <row r="13773" spans="1:4" x14ac:dyDescent="0.35">
      <c r="A13773" s="165" t="s">
        <v>270</v>
      </c>
      <c r="B13773" s="165" t="s">
        <v>271</v>
      </c>
      <c r="C13773" s="166">
        <v>45954</v>
      </c>
      <c r="D13773">
        <v>0</v>
      </c>
    </row>
    <row r="13774" spans="1:4" x14ac:dyDescent="0.35">
      <c r="A13774" s="165" t="s">
        <v>270</v>
      </c>
      <c r="B13774" s="165" t="s">
        <v>271</v>
      </c>
      <c r="C13774" s="166">
        <v>45985</v>
      </c>
      <c r="D13774">
        <v>0</v>
      </c>
    </row>
    <row r="13775" spans="1:4" x14ac:dyDescent="0.35">
      <c r="A13775" s="165" t="s">
        <v>270</v>
      </c>
      <c r="B13775" s="165" t="s">
        <v>271</v>
      </c>
      <c r="C13775" s="166">
        <v>46015</v>
      </c>
      <c r="D13775">
        <v>0</v>
      </c>
    </row>
    <row r="13776" spans="1:4" x14ac:dyDescent="0.35">
      <c r="A13776" s="165" t="s">
        <v>270</v>
      </c>
      <c r="B13776" s="165" t="s">
        <v>271</v>
      </c>
      <c r="C13776" s="166">
        <v>45682</v>
      </c>
      <c r="D13776">
        <v>0</v>
      </c>
    </row>
    <row r="13777" spans="1:4" x14ac:dyDescent="0.35">
      <c r="A13777" s="165" t="s">
        <v>270</v>
      </c>
      <c r="B13777" s="165" t="s">
        <v>271</v>
      </c>
      <c r="C13777" s="166">
        <v>45713</v>
      </c>
      <c r="D13777">
        <v>0</v>
      </c>
    </row>
    <row r="13778" spans="1:4" x14ac:dyDescent="0.35">
      <c r="A13778" s="165" t="s">
        <v>270</v>
      </c>
      <c r="B13778" s="165" t="s">
        <v>271</v>
      </c>
      <c r="C13778" s="166">
        <v>45741</v>
      </c>
      <c r="D13778">
        <v>0</v>
      </c>
    </row>
    <row r="13779" spans="1:4" x14ac:dyDescent="0.35">
      <c r="A13779" s="165" t="s">
        <v>270</v>
      </c>
      <c r="B13779" s="165" t="s">
        <v>271</v>
      </c>
      <c r="C13779" s="166">
        <v>45772</v>
      </c>
      <c r="D13779">
        <v>0</v>
      </c>
    </row>
    <row r="13780" spans="1:4" x14ac:dyDescent="0.35">
      <c r="A13780" s="165" t="s">
        <v>270</v>
      </c>
      <c r="B13780" s="165" t="s">
        <v>271</v>
      </c>
      <c r="C13780" s="166">
        <v>45802</v>
      </c>
      <c r="D13780">
        <v>0</v>
      </c>
    </row>
    <row r="13781" spans="1:4" x14ac:dyDescent="0.35">
      <c r="A13781" s="165" t="s">
        <v>270</v>
      </c>
      <c r="B13781" s="165" t="s">
        <v>271</v>
      </c>
      <c r="C13781" s="166">
        <v>45833</v>
      </c>
      <c r="D13781">
        <v>0</v>
      </c>
    </row>
    <row r="13782" spans="1:4" x14ac:dyDescent="0.35">
      <c r="A13782" s="165" t="s">
        <v>270</v>
      </c>
      <c r="B13782" s="165" t="s">
        <v>271</v>
      </c>
      <c r="C13782" s="166">
        <v>45863</v>
      </c>
      <c r="D13782">
        <v>0</v>
      </c>
    </row>
    <row r="13783" spans="1:4" x14ac:dyDescent="0.35">
      <c r="A13783" s="165" t="s">
        <v>270</v>
      </c>
      <c r="B13783" s="165" t="s">
        <v>271</v>
      </c>
      <c r="C13783" s="166">
        <v>45894</v>
      </c>
      <c r="D13783">
        <v>0</v>
      </c>
    </row>
    <row r="13784" spans="1:4" x14ac:dyDescent="0.35">
      <c r="A13784" s="165" t="s">
        <v>270</v>
      </c>
      <c r="B13784" s="165" t="s">
        <v>271</v>
      </c>
      <c r="C13784" s="166">
        <v>45925</v>
      </c>
      <c r="D13784">
        <v>0</v>
      </c>
    </row>
    <row r="13785" spans="1:4" x14ac:dyDescent="0.35">
      <c r="A13785" s="165" t="s">
        <v>270</v>
      </c>
      <c r="B13785" s="165" t="s">
        <v>271</v>
      </c>
      <c r="C13785" s="166">
        <v>45955</v>
      </c>
      <c r="D13785">
        <v>0</v>
      </c>
    </row>
    <row r="13786" spans="1:4" x14ac:dyDescent="0.35">
      <c r="A13786" s="165" t="s">
        <v>270</v>
      </c>
      <c r="B13786" s="165" t="s">
        <v>271</v>
      </c>
      <c r="C13786" s="166">
        <v>45986</v>
      </c>
      <c r="D13786">
        <v>0</v>
      </c>
    </row>
    <row r="13787" spans="1:4" x14ac:dyDescent="0.35">
      <c r="A13787" s="165" t="s">
        <v>270</v>
      </c>
      <c r="B13787" s="165" t="s">
        <v>271</v>
      </c>
      <c r="C13787" s="166">
        <v>46016</v>
      </c>
      <c r="D13787">
        <v>0</v>
      </c>
    </row>
    <row r="13788" spans="1:4" x14ac:dyDescent="0.35">
      <c r="A13788" s="165" t="s">
        <v>270</v>
      </c>
      <c r="B13788" s="165" t="s">
        <v>271</v>
      </c>
      <c r="C13788" s="166">
        <v>45683</v>
      </c>
      <c r="D13788">
        <v>0</v>
      </c>
    </row>
    <row r="13789" spans="1:4" x14ac:dyDescent="0.35">
      <c r="A13789" s="165" t="s">
        <v>270</v>
      </c>
      <c r="B13789" s="165" t="s">
        <v>271</v>
      </c>
      <c r="C13789" s="166">
        <v>45714</v>
      </c>
      <c r="D13789">
        <v>0</v>
      </c>
    </row>
    <row r="13790" spans="1:4" x14ac:dyDescent="0.35">
      <c r="A13790" s="165" t="s">
        <v>270</v>
      </c>
      <c r="B13790" s="165" t="s">
        <v>271</v>
      </c>
      <c r="C13790" s="166">
        <v>45742</v>
      </c>
      <c r="D13790">
        <v>0</v>
      </c>
    </row>
    <row r="13791" spans="1:4" x14ac:dyDescent="0.35">
      <c r="A13791" s="165" t="s">
        <v>270</v>
      </c>
      <c r="B13791" s="165" t="s">
        <v>271</v>
      </c>
      <c r="C13791" s="166">
        <v>45773</v>
      </c>
      <c r="D13791">
        <v>0</v>
      </c>
    </row>
    <row r="13792" spans="1:4" x14ac:dyDescent="0.35">
      <c r="A13792" s="165" t="s">
        <v>270</v>
      </c>
      <c r="B13792" s="165" t="s">
        <v>271</v>
      </c>
      <c r="C13792" s="166">
        <v>45803</v>
      </c>
      <c r="D13792">
        <v>0</v>
      </c>
    </row>
    <row r="13793" spans="1:4" x14ac:dyDescent="0.35">
      <c r="A13793" s="165" t="s">
        <v>270</v>
      </c>
      <c r="B13793" s="165" t="s">
        <v>271</v>
      </c>
      <c r="C13793" s="166">
        <v>45834</v>
      </c>
      <c r="D13793">
        <v>0</v>
      </c>
    </row>
    <row r="13794" spans="1:4" x14ac:dyDescent="0.35">
      <c r="A13794" s="165" t="s">
        <v>270</v>
      </c>
      <c r="B13794" s="165" t="s">
        <v>271</v>
      </c>
      <c r="C13794" s="166">
        <v>45864</v>
      </c>
      <c r="D13794">
        <v>0</v>
      </c>
    </row>
    <row r="13795" spans="1:4" x14ac:dyDescent="0.35">
      <c r="A13795" s="165" t="s">
        <v>270</v>
      </c>
      <c r="B13795" s="165" t="s">
        <v>271</v>
      </c>
      <c r="C13795" s="166">
        <v>45895</v>
      </c>
      <c r="D13795">
        <v>0</v>
      </c>
    </row>
    <row r="13796" spans="1:4" x14ac:dyDescent="0.35">
      <c r="A13796" s="165" t="s">
        <v>270</v>
      </c>
      <c r="B13796" s="165" t="s">
        <v>271</v>
      </c>
      <c r="C13796" s="166">
        <v>45926</v>
      </c>
      <c r="D13796">
        <v>0</v>
      </c>
    </row>
    <row r="13797" spans="1:4" x14ac:dyDescent="0.35">
      <c r="A13797" s="165" t="s">
        <v>270</v>
      </c>
      <c r="B13797" s="165" t="s">
        <v>271</v>
      </c>
      <c r="C13797" s="166">
        <v>45956</v>
      </c>
      <c r="D13797">
        <v>0</v>
      </c>
    </row>
    <row r="13798" spans="1:4" x14ac:dyDescent="0.35">
      <c r="A13798" s="165" t="s">
        <v>270</v>
      </c>
      <c r="B13798" s="165" t="s">
        <v>271</v>
      </c>
      <c r="C13798" s="166">
        <v>45987</v>
      </c>
      <c r="D13798">
        <v>0</v>
      </c>
    </row>
    <row r="13799" spans="1:4" x14ac:dyDescent="0.35">
      <c r="A13799" s="165" t="s">
        <v>270</v>
      </c>
      <c r="B13799" s="165" t="s">
        <v>271</v>
      </c>
      <c r="C13799" s="166">
        <v>46017</v>
      </c>
      <c r="D13799">
        <v>0</v>
      </c>
    </row>
    <row r="13800" spans="1:4" x14ac:dyDescent="0.35">
      <c r="A13800" s="165" t="s">
        <v>270</v>
      </c>
      <c r="B13800" s="165" t="s">
        <v>271</v>
      </c>
      <c r="C13800" s="166">
        <v>45684</v>
      </c>
      <c r="D13800">
        <v>0</v>
      </c>
    </row>
    <row r="13801" spans="1:4" x14ac:dyDescent="0.35">
      <c r="A13801" s="165" t="s">
        <v>270</v>
      </c>
      <c r="B13801" s="165" t="s">
        <v>271</v>
      </c>
      <c r="C13801" s="166">
        <v>45715</v>
      </c>
      <c r="D13801">
        <v>0</v>
      </c>
    </row>
    <row r="13802" spans="1:4" x14ac:dyDescent="0.35">
      <c r="A13802" s="165" t="s">
        <v>270</v>
      </c>
      <c r="B13802" s="165" t="s">
        <v>271</v>
      </c>
      <c r="C13802" s="166">
        <v>45743</v>
      </c>
      <c r="D13802">
        <v>0</v>
      </c>
    </row>
    <row r="13803" spans="1:4" x14ac:dyDescent="0.35">
      <c r="A13803" s="165" t="s">
        <v>270</v>
      </c>
      <c r="B13803" s="165" t="s">
        <v>271</v>
      </c>
      <c r="C13803" s="166">
        <v>45774</v>
      </c>
      <c r="D13803">
        <v>0</v>
      </c>
    </row>
    <row r="13804" spans="1:4" x14ac:dyDescent="0.35">
      <c r="A13804" s="165" t="s">
        <v>270</v>
      </c>
      <c r="B13804" s="165" t="s">
        <v>271</v>
      </c>
      <c r="C13804" s="166">
        <v>45804</v>
      </c>
      <c r="D13804">
        <v>0</v>
      </c>
    </row>
    <row r="13805" spans="1:4" x14ac:dyDescent="0.35">
      <c r="A13805" s="165" t="s">
        <v>270</v>
      </c>
      <c r="B13805" s="165" t="s">
        <v>271</v>
      </c>
      <c r="C13805" s="166">
        <v>45835</v>
      </c>
      <c r="D13805">
        <v>0</v>
      </c>
    </row>
    <row r="13806" spans="1:4" x14ac:dyDescent="0.35">
      <c r="A13806" s="165" t="s">
        <v>270</v>
      </c>
      <c r="B13806" s="165" t="s">
        <v>271</v>
      </c>
      <c r="C13806" s="166">
        <v>45865</v>
      </c>
      <c r="D13806">
        <v>0</v>
      </c>
    </row>
    <row r="13807" spans="1:4" x14ac:dyDescent="0.35">
      <c r="A13807" s="165" t="s">
        <v>270</v>
      </c>
      <c r="B13807" s="165" t="s">
        <v>271</v>
      </c>
      <c r="C13807" s="166">
        <v>45896</v>
      </c>
      <c r="D13807">
        <v>0</v>
      </c>
    </row>
    <row r="13808" spans="1:4" x14ac:dyDescent="0.35">
      <c r="A13808" s="165" t="s">
        <v>270</v>
      </c>
      <c r="B13808" s="165" t="s">
        <v>271</v>
      </c>
      <c r="C13808" s="166">
        <v>45927</v>
      </c>
      <c r="D13808">
        <v>0</v>
      </c>
    </row>
    <row r="13809" spans="1:4" x14ac:dyDescent="0.35">
      <c r="A13809" s="165" t="s">
        <v>270</v>
      </c>
      <c r="B13809" s="165" t="s">
        <v>271</v>
      </c>
      <c r="C13809" s="166">
        <v>45957</v>
      </c>
      <c r="D13809">
        <v>0</v>
      </c>
    </row>
    <row r="13810" spans="1:4" x14ac:dyDescent="0.35">
      <c r="A13810" s="165" t="s">
        <v>270</v>
      </c>
      <c r="B13810" s="165" t="s">
        <v>271</v>
      </c>
      <c r="C13810" s="166">
        <v>45988</v>
      </c>
      <c r="D13810">
        <v>0</v>
      </c>
    </row>
    <row r="13811" spans="1:4" x14ac:dyDescent="0.35">
      <c r="A13811" s="165" t="s">
        <v>270</v>
      </c>
      <c r="B13811" s="165" t="s">
        <v>271</v>
      </c>
      <c r="C13811" s="166">
        <v>46018</v>
      </c>
      <c r="D13811">
        <v>0</v>
      </c>
    </row>
    <row r="13812" spans="1:4" x14ac:dyDescent="0.35">
      <c r="A13812" s="165" t="s">
        <v>272</v>
      </c>
      <c r="B13812" s="165" t="s">
        <v>273</v>
      </c>
      <c r="C13812" s="166">
        <v>45676</v>
      </c>
      <c r="D13812">
        <v>533.68000000000006</v>
      </c>
    </row>
    <row r="13813" spans="1:4" x14ac:dyDescent="0.35">
      <c r="A13813" s="165" t="s">
        <v>272</v>
      </c>
      <c r="B13813" s="165" t="s">
        <v>273</v>
      </c>
      <c r="C13813" s="166">
        <v>45707</v>
      </c>
      <c r="D13813">
        <v>555.66</v>
      </c>
    </row>
    <row r="13814" spans="1:4" x14ac:dyDescent="0.35">
      <c r="A13814" s="165" t="s">
        <v>272</v>
      </c>
      <c r="B13814" s="165" t="s">
        <v>273</v>
      </c>
      <c r="C13814" s="166">
        <v>45735</v>
      </c>
      <c r="D13814">
        <v>523.16999999999996</v>
      </c>
    </row>
    <row r="13815" spans="1:4" x14ac:dyDescent="0.35">
      <c r="A13815" s="165" t="s">
        <v>272</v>
      </c>
      <c r="B13815" s="165" t="s">
        <v>273</v>
      </c>
      <c r="C13815" s="166">
        <v>45766</v>
      </c>
      <c r="D13815">
        <v>630.26</v>
      </c>
    </row>
    <row r="13816" spans="1:4" x14ac:dyDescent="0.35">
      <c r="A13816" s="165" t="s">
        <v>272</v>
      </c>
      <c r="B13816" s="165" t="s">
        <v>273</v>
      </c>
      <c r="C13816" s="166">
        <v>45796</v>
      </c>
      <c r="D13816">
        <v>625.45000000000005</v>
      </c>
    </row>
    <row r="13817" spans="1:4" x14ac:dyDescent="0.35">
      <c r="A13817" s="165" t="s">
        <v>272</v>
      </c>
      <c r="B13817" s="165" t="s">
        <v>273</v>
      </c>
      <c r="C13817" s="166">
        <v>45827</v>
      </c>
      <c r="D13817">
        <v>505.07</v>
      </c>
    </row>
    <row r="13818" spans="1:4" x14ac:dyDescent="0.35">
      <c r="A13818" s="165" t="s">
        <v>272</v>
      </c>
      <c r="B13818" s="165" t="s">
        <v>273</v>
      </c>
      <c r="C13818" s="166">
        <v>45857</v>
      </c>
      <c r="D13818">
        <v>453.62</v>
      </c>
    </row>
    <row r="13819" spans="1:4" x14ac:dyDescent="0.35">
      <c r="A13819" s="165" t="s">
        <v>272</v>
      </c>
      <c r="B13819" s="165" t="s">
        <v>273</v>
      </c>
      <c r="C13819" s="166">
        <v>45888</v>
      </c>
      <c r="D13819">
        <v>107.83</v>
      </c>
    </row>
    <row r="13820" spans="1:4" x14ac:dyDescent="0.35">
      <c r="A13820" s="165" t="s">
        <v>272</v>
      </c>
      <c r="B13820" s="165" t="s">
        <v>273</v>
      </c>
      <c r="C13820" s="166">
        <v>45919</v>
      </c>
      <c r="D13820">
        <v>343.17</v>
      </c>
    </row>
    <row r="13821" spans="1:4" x14ac:dyDescent="0.35">
      <c r="A13821" s="165" t="s">
        <v>272</v>
      </c>
      <c r="B13821" s="165" t="s">
        <v>273</v>
      </c>
      <c r="C13821" s="166">
        <v>45949</v>
      </c>
      <c r="D13821">
        <v>303.59000000000003</v>
      </c>
    </row>
    <row r="13822" spans="1:4" x14ac:dyDescent="0.35">
      <c r="A13822" s="165" t="s">
        <v>272</v>
      </c>
      <c r="B13822" s="165" t="s">
        <v>273</v>
      </c>
      <c r="C13822" s="166">
        <v>45980</v>
      </c>
      <c r="D13822">
        <v>248.84</v>
      </c>
    </row>
    <row r="13823" spans="1:4" x14ac:dyDescent="0.35">
      <c r="A13823" s="165" t="s">
        <v>272</v>
      </c>
      <c r="B13823" s="165" t="s">
        <v>273</v>
      </c>
      <c r="C13823" s="166">
        <v>46010</v>
      </c>
      <c r="D13823">
        <v>503.22</v>
      </c>
    </row>
    <row r="13824" spans="1:4" x14ac:dyDescent="0.35">
      <c r="A13824" s="165" t="s">
        <v>272</v>
      </c>
      <c r="B13824" s="165" t="s">
        <v>273</v>
      </c>
      <c r="C13824" s="166">
        <v>45677</v>
      </c>
      <c r="D13824">
        <v>981.37</v>
      </c>
    </row>
    <row r="13825" spans="1:4" x14ac:dyDescent="0.35">
      <c r="A13825" s="165" t="s">
        <v>272</v>
      </c>
      <c r="B13825" s="165" t="s">
        <v>273</v>
      </c>
      <c r="C13825" s="166">
        <v>45708</v>
      </c>
      <c r="D13825">
        <v>685.7299999999999</v>
      </c>
    </row>
    <row r="13826" spans="1:4" x14ac:dyDescent="0.35">
      <c r="A13826" s="165" t="s">
        <v>272</v>
      </c>
      <c r="B13826" s="165" t="s">
        <v>273</v>
      </c>
      <c r="C13826" s="166">
        <v>45736</v>
      </c>
      <c r="D13826">
        <v>629.69000000000005</v>
      </c>
    </row>
    <row r="13827" spans="1:4" x14ac:dyDescent="0.35">
      <c r="A13827" s="165" t="s">
        <v>272</v>
      </c>
      <c r="B13827" s="165" t="s">
        <v>273</v>
      </c>
      <c r="C13827" s="166">
        <v>45767</v>
      </c>
      <c r="D13827">
        <v>0</v>
      </c>
    </row>
    <row r="13828" spans="1:4" x14ac:dyDescent="0.35">
      <c r="A13828" s="165" t="s">
        <v>272</v>
      </c>
      <c r="B13828" s="165" t="s">
        <v>273</v>
      </c>
      <c r="C13828" s="166">
        <v>45797</v>
      </c>
      <c r="D13828">
        <v>0</v>
      </c>
    </row>
    <row r="13829" spans="1:4" x14ac:dyDescent="0.35">
      <c r="A13829" s="165" t="s">
        <v>272</v>
      </c>
      <c r="B13829" s="165" t="s">
        <v>273</v>
      </c>
      <c r="C13829" s="166">
        <v>45828</v>
      </c>
      <c r="D13829">
        <v>0</v>
      </c>
    </row>
    <row r="13830" spans="1:4" x14ac:dyDescent="0.35">
      <c r="A13830" s="165" t="s">
        <v>272</v>
      </c>
      <c r="B13830" s="165" t="s">
        <v>273</v>
      </c>
      <c r="C13830" s="166">
        <v>45858</v>
      </c>
      <c r="D13830">
        <v>0</v>
      </c>
    </row>
    <row r="13831" spans="1:4" x14ac:dyDescent="0.35">
      <c r="A13831" s="165" t="s">
        <v>272</v>
      </c>
      <c r="B13831" s="165" t="s">
        <v>273</v>
      </c>
      <c r="C13831" s="166">
        <v>45889</v>
      </c>
      <c r="D13831">
        <v>546.52</v>
      </c>
    </row>
    <row r="13832" spans="1:4" x14ac:dyDescent="0.35">
      <c r="A13832" s="165" t="s">
        <v>272</v>
      </c>
      <c r="B13832" s="165" t="s">
        <v>273</v>
      </c>
      <c r="C13832" s="166">
        <v>45920</v>
      </c>
      <c r="D13832">
        <v>163.79</v>
      </c>
    </row>
    <row r="13833" spans="1:4" x14ac:dyDescent="0.35">
      <c r="A13833" s="165" t="s">
        <v>272</v>
      </c>
      <c r="B13833" s="165" t="s">
        <v>273</v>
      </c>
      <c r="C13833" s="166">
        <v>45950</v>
      </c>
      <c r="D13833">
        <v>129.35</v>
      </c>
    </row>
    <row r="13834" spans="1:4" x14ac:dyDescent="0.35">
      <c r="A13834" s="165" t="s">
        <v>272</v>
      </c>
      <c r="B13834" s="165" t="s">
        <v>273</v>
      </c>
      <c r="C13834" s="166">
        <v>45981</v>
      </c>
      <c r="D13834">
        <v>0</v>
      </c>
    </row>
    <row r="13835" spans="1:4" x14ac:dyDescent="0.35">
      <c r="A13835" s="165" t="s">
        <v>272</v>
      </c>
      <c r="B13835" s="165" t="s">
        <v>273</v>
      </c>
      <c r="C13835" s="166">
        <v>46011</v>
      </c>
      <c r="D13835">
        <v>0</v>
      </c>
    </row>
    <row r="13836" spans="1:4" x14ac:dyDescent="0.35">
      <c r="A13836" s="165" t="s">
        <v>272</v>
      </c>
      <c r="B13836" s="165" t="s">
        <v>273</v>
      </c>
      <c r="C13836" s="166">
        <v>45678</v>
      </c>
      <c r="D13836">
        <v>0</v>
      </c>
    </row>
    <row r="13837" spans="1:4" x14ac:dyDescent="0.35">
      <c r="A13837" s="165" t="s">
        <v>272</v>
      </c>
      <c r="B13837" s="165" t="s">
        <v>273</v>
      </c>
      <c r="C13837" s="166">
        <v>45709</v>
      </c>
      <c r="D13837">
        <v>0</v>
      </c>
    </row>
    <row r="13838" spans="1:4" x14ac:dyDescent="0.35">
      <c r="A13838" s="165" t="s">
        <v>272</v>
      </c>
      <c r="B13838" s="165" t="s">
        <v>273</v>
      </c>
      <c r="C13838" s="166">
        <v>45737</v>
      </c>
      <c r="D13838">
        <v>0</v>
      </c>
    </row>
    <row r="13839" spans="1:4" x14ac:dyDescent="0.35">
      <c r="A13839" s="165" t="s">
        <v>272</v>
      </c>
      <c r="B13839" s="165" t="s">
        <v>273</v>
      </c>
      <c r="C13839" s="166">
        <v>45768</v>
      </c>
      <c r="D13839">
        <v>0</v>
      </c>
    </row>
    <row r="13840" spans="1:4" x14ac:dyDescent="0.35">
      <c r="A13840" s="165" t="s">
        <v>272</v>
      </c>
      <c r="B13840" s="165" t="s">
        <v>273</v>
      </c>
      <c r="C13840" s="166">
        <v>45798</v>
      </c>
      <c r="D13840">
        <v>0</v>
      </c>
    </row>
    <row r="13841" spans="1:4" x14ac:dyDescent="0.35">
      <c r="A13841" s="165" t="s">
        <v>272</v>
      </c>
      <c r="B13841" s="165" t="s">
        <v>273</v>
      </c>
      <c r="C13841" s="166">
        <v>45829</v>
      </c>
      <c r="D13841">
        <v>0</v>
      </c>
    </row>
    <row r="13842" spans="1:4" x14ac:dyDescent="0.35">
      <c r="A13842" s="165" t="s">
        <v>272</v>
      </c>
      <c r="B13842" s="165" t="s">
        <v>273</v>
      </c>
      <c r="C13842" s="166">
        <v>45859</v>
      </c>
      <c r="D13842">
        <v>0</v>
      </c>
    </row>
    <row r="13843" spans="1:4" x14ac:dyDescent="0.35">
      <c r="A13843" s="165" t="s">
        <v>272</v>
      </c>
      <c r="B13843" s="165" t="s">
        <v>273</v>
      </c>
      <c r="C13843" s="166">
        <v>45890</v>
      </c>
      <c r="D13843">
        <v>0</v>
      </c>
    </row>
    <row r="13844" spans="1:4" x14ac:dyDescent="0.35">
      <c r="A13844" s="165" t="s">
        <v>272</v>
      </c>
      <c r="B13844" s="165" t="s">
        <v>273</v>
      </c>
      <c r="C13844" s="166">
        <v>45921</v>
      </c>
      <c r="D13844">
        <v>0</v>
      </c>
    </row>
    <row r="13845" spans="1:4" x14ac:dyDescent="0.35">
      <c r="A13845" s="165" t="s">
        <v>272</v>
      </c>
      <c r="B13845" s="165" t="s">
        <v>273</v>
      </c>
      <c r="C13845" s="166">
        <v>45951</v>
      </c>
      <c r="D13845">
        <v>0</v>
      </c>
    </row>
    <row r="13846" spans="1:4" x14ac:dyDescent="0.35">
      <c r="A13846" s="165" t="s">
        <v>272</v>
      </c>
      <c r="B13846" s="165" t="s">
        <v>273</v>
      </c>
      <c r="C13846" s="166">
        <v>45991</v>
      </c>
      <c r="D13846">
        <v>0</v>
      </c>
    </row>
    <row r="13847" spans="1:4" x14ac:dyDescent="0.35">
      <c r="A13847" s="165" t="s">
        <v>272</v>
      </c>
      <c r="B13847" s="165" t="s">
        <v>273</v>
      </c>
      <c r="C13847" s="166">
        <v>46022</v>
      </c>
      <c r="D13847">
        <v>0</v>
      </c>
    </row>
    <row r="13848" spans="1:4" x14ac:dyDescent="0.35">
      <c r="A13848" s="165" t="s">
        <v>272</v>
      </c>
      <c r="B13848" s="165" t="s">
        <v>273</v>
      </c>
      <c r="C13848" s="166">
        <v>45679</v>
      </c>
      <c r="D13848">
        <v>0</v>
      </c>
    </row>
    <row r="13849" spans="1:4" x14ac:dyDescent="0.35">
      <c r="A13849" s="165" t="s">
        <v>272</v>
      </c>
      <c r="B13849" s="165" t="s">
        <v>273</v>
      </c>
      <c r="C13849" s="166">
        <v>45710</v>
      </c>
      <c r="D13849">
        <v>0</v>
      </c>
    </row>
    <row r="13850" spans="1:4" x14ac:dyDescent="0.35">
      <c r="A13850" s="165" t="s">
        <v>272</v>
      </c>
      <c r="B13850" s="165" t="s">
        <v>273</v>
      </c>
      <c r="C13850" s="166">
        <v>45738</v>
      </c>
      <c r="D13850">
        <v>0</v>
      </c>
    </row>
    <row r="13851" spans="1:4" x14ac:dyDescent="0.35">
      <c r="A13851" s="165" t="s">
        <v>272</v>
      </c>
      <c r="B13851" s="165" t="s">
        <v>273</v>
      </c>
      <c r="C13851" s="166">
        <v>45769</v>
      </c>
      <c r="D13851">
        <v>0</v>
      </c>
    </row>
    <row r="13852" spans="1:4" x14ac:dyDescent="0.35">
      <c r="A13852" s="165" t="s">
        <v>272</v>
      </c>
      <c r="B13852" s="165" t="s">
        <v>273</v>
      </c>
      <c r="C13852" s="166">
        <v>45799</v>
      </c>
      <c r="D13852">
        <v>0</v>
      </c>
    </row>
    <row r="13853" spans="1:4" x14ac:dyDescent="0.35">
      <c r="A13853" s="165" t="s">
        <v>272</v>
      </c>
      <c r="B13853" s="165" t="s">
        <v>273</v>
      </c>
      <c r="C13853" s="166">
        <v>45830</v>
      </c>
      <c r="D13853">
        <v>0</v>
      </c>
    </row>
    <row r="13854" spans="1:4" x14ac:dyDescent="0.35">
      <c r="A13854" s="165" t="s">
        <v>272</v>
      </c>
      <c r="B13854" s="165" t="s">
        <v>273</v>
      </c>
      <c r="C13854" s="166">
        <v>45860</v>
      </c>
      <c r="D13854">
        <v>0</v>
      </c>
    </row>
    <row r="13855" spans="1:4" x14ac:dyDescent="0.35">
      <c r="A13855" s="165" t="s">
        <v>272</v>
      </c>
      <c r="B13855" s="165" t="s">
        <v>273</v>
      </c>
      <c r="C13855" s="166">
        <v>45891</v>
      </c>
      <c r="D13855">
        <v>0</v>
      </c>
    </row>
    <row r="13856" spans="1:4" x14ac:dyDescent="0.35">
      <c r="A13856" s="165" t="s">
        <v>272</v>
      </c>
      <c r="B13856" s="165" t="s">
        <v>273</v>
      </c>
      <c r="C13856" s="166">
        <v>45922</v>
      </c>
      <c r="D13856">
        <v>0</v>
      </c>
    </row>
    <row r="13857" spans="1:4" x14ac:dyDescent="0.35">
      <c r="A13857" s="165" t="s">
        <v>272</v>
      </c>
      <c r="B13857" s="165" t="s">
        <v>273</v>
      </c>
      <c r="C13857" s="166">
        <v>45952</v>
      </c>
      <c r="D13857">
        <v>0</v>
      </c>
    </row>
    <row r="13858" spans="1:4" x14ac:dyDescent="0.35">
      <c r="A13858" s="165" t="s">
        <v>272</v>
      </c>
      <c r="B13858" s="165" t="s">
        <v>273</v>
      </c>
      <c r="C13858" s="166">
        <v>45983</v>
      </c>
      <c r="D13858">
        <v>0</v>
      </c>
    </row>
    <row r="13859" spans="1:4" x14ac:dyDescent="0.35">
      <c r="A13859" s="165" t="s">
        <v>272</v>
      </c>
      <c r="B13859" s="165" t="s">
        <v>273</v>
      </c>
      <c r="C13859" s="166">
        <v>46013</v>
      </c>
      <c r="D13859">
        <v>0</v>
      </c>
    </row>
    <row r="13860" spans="1:4" x14ac:dyDescent="0.35">
      <c r="A13860" s="165" t="s">
        <v>272</v>
      </c>
      <c r="B13860" s="165" t="s">
        <v>273</v>
      </c>
      <c r="C13860" s="166">
        <v>45680</v>
      </c>
      <c r="D13860">
        <v>0</v>
      </c>
    </row>
    <row r="13861" spans="1:4" x14ac:dyDescent="0.35">
      <c r="A13861" s="165" t="s">
        <v>272</v>
      </c>
      <c r="B13861" s="165" t="s">
        <v>273</v>
      </c>
      <c r="C13861" s="166">
        <v>45711</v>
      </c>
      <c r="D13861">
        <v>0</v>
      </c>
    </row>
    <row r="13862" spans="1:4" x14ac:dyDescent="0.35">
      <c r="A13862" s="165" t="s">
        <v>272</v>
      </c>
      <c r="B13862" s="165" t="s">
        <v>273</v>
      </c>
      <c r="C13862" s="166">
        <v>45739</v>
      </c>
      <c r="D13862">
        <v>0</v>
      </c>
    </row>
    <row r="13863" spans="1:4" x14ac:dyDescent="0.35">
      <c r="A13863" s="165" t="s">
        <v>272</v>
      </c>
      <c r="B13863" s="165" t="s">
        <v>273</v>
      </c>
      <c r="C13863" s="166">
        <v>45770</v>
      </c>
      <c r="D13863">
        <v>0</v>
      </c>
    </row>
    <row r="13864" spans="1:4" x14ac:dyDescent="0.35">
      <c r="A13864" s="165" t="s">
        <v>272</v>
      </c>
      <c r="B13864" s="165" t="s">
        <v>273</v>
      </c>
      <c r="C13864" s="166">
        <v>45800</v>
      </c>
      <c r="D13864">
        <v>0</v>
      </c>
    </row>
    <row r="13865" spans="1:4" x14ac:dyDescent="0.35">
      <c r="A13865" s="165" t="s">
        <v>272</v>
      </c>
      <c r="B13865" s="165" t="s">
        <v>273</v>
      </c>
      <c r="C13865" s="166">
        <v>45831</v>
      </c>
      <c r="D13865">
        <v>0</v>
      </c>
    </row>
    <row r="13866" spans="1:4" x14ac:dyDescent="0.35">
      <c r="A13866" s="165" t="s">
        <v>272</v>
      </c>
      <c r="B13866" s="165" t="s">
        <v>273</v>
      </c>
      <c r="C13866" s="166">
        <v>45861</v>
      </c>
      <c r="D13866">
        <v>0</v>
      </c>
    </row>
    <row r="13867" spans="1:4" x14ac:dyDescent="0.35">
      <c r="A13867" s="165" t="s">
        <v>272</v>
      </c>
      <c r="B13867" s="165" t="s">
        <v>273</v>
      </c>
      <c r="C13867" s="166">
        <v>45892</v>
      </c>
      <c r="D13867">
        <v>0</v>
      </c>
    </row>
    <row r="13868" spans="1:4" x14ac:dyDescent="0.35">
      <c r="A13868" s="165" t="s">
        <v>272</v>
      </c>
      <c r="B13868" s="165" t="s">
        <v>273</v>
      </c>
      <c r="C13868" s="166">
        <v>45923</v>
      </c>
      <c r="D13868">
        <v>0</v>
      </c>
    </row>
    <row r="13869" spans="1:4" x14ac:dyDescent="0.35">
      <c r="A13869" s="165" t="s">
        <v>272</v>
      </c>
      <c r="B13869" s="165" t="s">
        <v>273</v>
      </c>
      <c r="C13869" s="166">
        <v>45953</v>
      </c>
      <c r="D13869">
        <v>0</v>
      </c>
    </row>
    <row r="13870" spans="1:4" x14ac:dyDescent="0.35">
      <c r="A13870" s="165" t="s">
        <v>272</v>
      </c>
      <c r="B13870" s="165" t="s">
        <v>273</v>
      </c>
      <c r="C13870" s="166">
        <v>45984</v>
      </c>
      <c r="D13870">
        <v>0</v>
      </c>
    </row>
    <row r="13871" spans="1:4" x14ac:dyDescent="0.35">
      <c r="A13871" s="165" t="s">
        <v>272</v>
      </c>
      <c r="B13871" s="165" t="s">
        <v>273</v>
      </c>
      <c r="C13871" s="166">
        <v>46014</v>
      </c>
      <c r="D13871">
        <v>0</v>
      </c>
    </row>
    <row r="13872" spans="1:4" x14ac:dyDescent="0.35">
      <c r="A13872" s="165" t="s">
        <v>272</v>
      </c>
      <c r="B13872" s="165" t="s">
        <v>273</v>
      </c>
      <c r="C13872" s="166">
        <v>45681</v>
      </c>
      <c r="D13872">
        <v>0</v>
      </c>
    </row>
    <row r="13873" spans="1:4" x14ac:dyDescent="0.35">
      <c r="A13873" s="165" t="s">
        <v>272</v>
      </c>
      <c r="B13873" s="165" t="s">
        <v>273</v>
      </c>
      <c r="C13873" s="166">
        <v>45712</v>
      </c>
      <c r="D13873">
        <v>0</v>
      </c>
    </row>
    <row r="13874" spans="1:4" x14ac:dyDescent="0.35">
      <c r="A13874" s="165" t="s">
        <v>272</v>
      </c>
      <c r="B13874" s="165" t="s">
        <v>273</v>
      </c>
      <c r="C13874" s="166">
        <v>45740</v>
      </c>
      <c r="D13874">
        <v>0</v>
      </c>
    </row>
    <row r="13875" spans="1:4" x14ac:dyDescent="0.35">
      <c r="A13875" s="165" t="s">
        <v>272</v>
      </c>
      <c r="B13875" s="165" t="s">
        <v>273</v>
      </c>
      <c r="C13875" s="166">
        <v>45771</v>
      </c>
      <c r="D13875">
        <v>0</v>
      </c>
    </row>
    <row r="13876" spans="1:4" x14ac:dyDescent="0.35">
      <c r="A13876" s="165" t="s">
        <v>272</v>
      </c>
      <c r="B13876" s="165" t="s">
        <v>273</v>
      </c>
      <c r="C13876" s="166">
        <v>45801</v>
      </c>
      <c r="D13876">
        <v>0</v>
      </c>
    </row>
    <row r="13877" spans="1:4" x14ac:dyDescent="0.35">
      <c r="A13877" s="165" t="s">
        <v>272</v>
      </c>
      <c r="B13877" s="165" t="s">
        <v>273</v>
      </c>
      <c r="C13877" s="166">
        <v>45832</v>
      </c>
      <c r="D13877">
        <v>0</v>
      </c>
    </row>
    <row r="13878" spans="1:4" x14ac:dyDescent="0.35">
      <c r="A13878" s="165" t="s">
        <v>272</v>
      </c>
      <c r="B13878" s="165" t="s">
        <v>273</v>
      </c>
      <c r="C13878" s="166">
        <v>45862</v>
      </c>
      <c r="D13878">
        <v>0</v>
      </c>
    </row>
    <row r="13879" spans="1:4" x14ac:dyDescent="0.35">
      <c r="A13879" s="165" t="s">
        <v>272</v>
      </c>
      <c r="B13879" s="165" t="s">
        <v>273</v>
      </c>
      <c r="C13879" s="166">
        <v>45893</v>
      </c>
      <c r="D13879">
        <v>0</v>
      </c>
    </row>
    <row r="13880" spans="1:4" x14ac:dyDescent="0.35">
      <c r="A13880" s="165" t="s">
        <v>272</v>
      </c>
      <c r="B13880" s="165" t="s">
        <v>273</v>
      </c>
      <c r="C13880" s="166">
        <v>45924</v>
      </c>
      <c r="D13880">
        <v>0</v>
      </c>
    </row>
    <row r="13881" spans="1:4" x14ac:dyDescent="0.35">
      <c r="A13881" s="165" t="s">
        <v>272</v>
      </c>
      <c r="B13881" s="165" t="s">
        <v>273</v>
      </c>
      <c r="C13881" s="166">
        <v>45954</v>
      </c>
      <c r="D13881">
        <v>0</v>
      </c>
    </row>
    <row r="13882" spans="1:4" x14ac:dyDescent="0.35">
      <c r="A13882" s="165" t="s">
        <v>272</v>
      </c>
      <c r="B13882" s="165" t="s">
        <v>273</v>
      </c>
      <c r="C13882" s="166">
        <v>45985</v>
      </c>
      <c r="D13882">
        <v>0</v>
      </c>
    </row>
    <row r="13883" spans="1:4" x14ac:dyDescent="0.35">
      <c r="A13883" s="165" t="s">
        <v>272</v>
      </c>
      <c r="B13883" s="165" t="s">
        <v>273</v>
      </c>
      <c r="C13883" s="166">
        <v>46015</v>
      </c>
      <c r="D13883">
        <v>0</v>
      </c>
    </row>
    <row r="13884" spans="1:4" x14ac:dyDescent="0.35">
      <c r="A13884" s="165" t="s">
        <v>272</v>
      </c>
      <c r="B13884" s="165" t="s">
        <v>273</v>
      </c>
      <c r="C13884" s="166">
        <v>45682</v>
      </c>
      <c r="D13884">
        <v>0</v>
      </c>
    </row>
    <row r="13885" spans="1:4" x14ac:dyDescent="0.35">
      <c r="A13885" s="165" t="s">
        <v>272</v>
      </c>
      <c r="B13885" s="165" t="s">
        <v>273</v>
      </c>
      <c r="C13885" s="166">
        <v>45713</v>
      </c>
      <c r="D13885">
        <v>0</v>
      </c>
    </row>
    <row r="13886" spans="1:4" x14ac:dyDescent="0.35">
      <c r="A13886" s="165" t="s">
        <v>272</v>
      </c>
      <c r="B13886" s="165" t="s">
        <v>273</v>
      </c>
      <c r="C13886" s="166">
        <v>45741</v>
      </c>
      <c r="D13886">
        <v>0</v>
      </c>
    </row>
    <row r="13887" spans="1:4" x14ac:dyDescent="0.35">
      <c r="A13887" s="165" t="s">
        <v>272</v>
      </c>
      <c r="B13887" s="165" t="s">
        <v>273</v>
      </c>
      <c r="C13887" s="166">
        <v>45772</v>
      </c>
      <c r="D13887">
        <v>0</v>
      </c>
    </row>
    <row r="13888" spans="1:4" x14ac:dyDescent="0.35">
      <c r="A13888" s="165" t="s">
        <v>272</v>
      </c>
      <c r="B13888" s="165" t="s">
        <v>273</v>
      </c>
      <c r="C13888" s="166">
        <v>45802</v>
      </c>
      <c r="D13888">
        <v>0</v>
      </c>
    </row>
    <row r="13889" spans="1:4" x14ac:dyDescent="0.35">
      <c r="A13889" s="165" t="s">
        <v>272</v>
      </c>
      <c r="B13889" s="165" t="s">
        <v>273</v>
      </c>
      <c r="C13889" s="166">
        <v>45833</v>
      </c>
      <c r="D13889">
        <v>0</v>
      </c>
    </row>
    <row r="13890" spans="1:4" x14ac:dyDescent="0.35">
      <c r="A13890" s="165" t="s">
        <v>272</v>
      </c>
      <c r="B13890" s="165" t="s">
        <v>273</v>
      </c>
      <c r="C13890" s="166">
        <v>45863</v>
      </c>
      <c r="D13890">
        <v>0</v>
      </c>
    </row>
    <row r="13891" spans="1:4" x14ac:dyDescent="0.35">
      <c r="A13891" s="165" t="s">
        <v>272</v>
      </c>
      <c r="B13891" s="165" t="s">
        <v>273</v>
      </c>
      <c r="C13891" s="166">
        <v>45894</v>
      </c>
      <c r="D13891">
        <v>0</v>
      </c>
    </row>
    <row r="13892" spans="1:4" x14ac:dyDescent="0.35">
      <c r="A13892" s="165" t="s">
        <v>272</v>
      </c>
      <c r="B13892" s="165" t="s">
        <v>273</v>
      </c>
      <c r="C13892" s="166">
        <v>45925</v>
      </c>
      <c r="D13892">
        <v>0</v>
      </c>
    </row>
    <row r="13893" spans="1:4" x14ac:dyDescent="0.35">
      <c r="A13893" s="165" t="s">
        <v>272</v>
      </c>
      <c r="B13893" s="165" t="s">
        <v>273</v>
      </c>
      <c r="C13893" s="166">
        <v>45955</v>
      </c>
      <c r="D13893">
        <v>0</v>
      </c>
    </row>
    <row r="13894" spans="1:4" x14ac:dyDescent="0.35">
      <c r="A13894" s="165" t="s">
        <v>272</v>
      </c>
      <c r="B13894" s="165" t="s">
        <v>273</v>
      </c>
      <c r="C13894" s="166">
        <v>45986</v>
      </c>
      <c r="D13894">
        <v>0</v>
      </c>
    </row>
    <row r="13895" spans="1:4" x14ac:dyDescent="0.35">
      <c r="A13895" s="165" t="s">
        <v>272</v>
      </c>
      <c r="B13895" s="165" t="s">
        <v>273</v>
      </c>
      <c r="C13895" s="166">
        <v>46016</v>
      </c>
      <c r="D13895">
        <v>0</v>
      </c>
    </row>
    <row r="13896" spans="1:4" x14ac:dyDescent="0.35">
      <c r="A13896" s="165" t="s">
        <v>272</v>
      </c>
      <c r="B13896" s="165" t="s">
        <v>273</v>
      </c>
      <c r="C13896" s="166">
        <v>45683</v>
      </c>
      <c r="D13896">
        <v>0</v>
      </c>
    </row>
    <row r="13897" spans="1:4" x14ac:dyDescent="0.35">
      <c r="A13897" s="165" t="s">
        <v>272</v>
      </c>
      <c r="B13897" s="165" t="s">
        <v>273</v>
      </c>
      <c r="C13897" s="166">
        <v>45714</v>
      </c>
      <c r="D13897">
        <v>0</v>
      </c>
    </row>
    <row r="13898" spans="1:4" x14ac:dyDescent="0.35">
      <c r="A13898" s="165" t="s">
        <v>272</v>
      </c>
      <c r="B13898" s="165" t="s">
        <v>273</v>
      </c>
      <c r="C13898" s="166">
        <v>45742</v>
      </c>
      <c r="D13898">
        <v>0</v>
      </c>
    </row>
    <row r="13899" spans="1:4" x14ac:dyDescent="0.35">
      <c r="A13899" s="165" t="s">
        <v>272</v>
      </c>
      <c r="B13899" s="165" t="s">
        <v>273</v>
      </c>
      <c r="C13899" s="166">
        <v>45773</v>
      </c>
      <c r="D13899">
        <v>0</v>
      </c>
    </row>
    <row r="13900" spans="1:4" x14ac:dyDescent="0.35">
      <c r="A13900" s="165" t="s">
        <v>272</v>
      </c>
      <c r="B13900" s="165" t="s">
        <v>273</v>
      </c>
      <c r="C13900" s="166">
        <v>45803</v>
      </c>
      <c r="D13900">
        <v>0</v>
      </c>
    </row>
    <row r="13901" spans="1:4" x14ac:dyDescent="0.35">
      <c r="A13901" s="165" t="s">
        <v>272</v>
      </c>
      <c r="B13901" s="165" t="s">
        <v>273</v>
      </c>
      <c r="C13901" s="166">
        <v>45834</v>
      </c>
      <c r="D13901">
        <v>0</v>
      </c>
    </row>
    <row r="13902" spans="1:4" x14ac:dyDescent="0.35">
      <c r="A13902" s="165" t="s">
        <v>272</v>
      </c>
      <c r="B13902" s="165" t="s">
        <v>273</v>
      </c>
      <c r="C13902" s="166">
        <v>45864</v>
      </c>
      <c r="D13902">
        <v>0</v>
      </c>
    </row>
    <row r="13903" spans="1:4" x14ac:dyDescent="0.35">
      <c r="A13903" s="165" t="s">
        <v>272</v>
      </c>
      <c r="B13903" s="165" t="s">
        <v>273</v>
      </c>
      <c r="C13903" s="166">
        <v>45895</v>
      </c>
      <c r="D13903">
        <v>0</v>
      </c>
    </row>
    <row r="13904" spans="1:4" x14ac:dyDescent="0.35">
      <c r="A13904" s="165" t="s">
        <v>272</v>
      </c>
      <c r="B13904" s="165" t="s">
        <v>273</v>
      </c>
      <c r="C13904" s="166">
        <v>45926</v>
      </c>
      <c r="D13904">
        <v>0</v>
      </c>
    </row>
    <row r="13905" spans="1:4" x14ac:dyDescent="0.35">
      <c r="A13905" s="165" t="s">
        <v>272</v>
      </c>
      <c r="B13905" s="165" t="s">
        <v>273</v>
      </c>
      <c r="C13905" s="166">
        <v>45956</v>
      </c>
      <c r="D13905">
        <v>0</v>
      </c>
    </row>
    <row r="13906" spans="1:4" x14ac:dyDescent="0.35">
      <c r="A13906" s="165" t="s">
        <v>272</v>
      </c>
      <c r="B13906" s="165" t="s">
        <v>273</v>
      </c>
      <c r="C13906" s="166">
        <v>45987</v>
      </c>
      <c r="D13906">
        <v>0</v>
      </c>
    </row>
    <row r="13907" spans="1:4" x14ac:dyDescent="0.35">
      <c r="A13907" s="165" t="s">
        <v>272</v>
      </c>
      <c r="B13907" s="165" t="s">
        <v>273</v>
      </c>
      <c r="C13907" s="166">
        <v>46017</v>
      </c>
      <c r="D13907">
        <v>0</v>
      </c>
    </row>
    <row r="13908" spans="1:4" x14ac:dyDescent="0.35">
      <c r="A13908" s="165" t="s">
        <v>272</v>
      </c>
      <c r="B13908" s="165" t="s">
        <v>273</v>
      </c>
      <c r="C13908" s="166">
        <v>45684</v>
      </c>
      <c r="D13908">
        <v>0</v>
      </c>
    </row>
    <row r="13909" spans="1:4" x14ac:dyDescent="0.35">
      <c r="A13909" s="165" t="s">
        <v>272</v>
      </c>
      <c r="B13909" s="165" t="s">
        <v>273</v>
      </c>
      <c r="C13909" s="166">
        <v>45715</v>
      </c>
      <c r="D13909">
        <v>0</v>
      </c>
    </row>
    <row r="13910" spans="1:4" x14ac:dyDescent="0.35">
      <c r="A13910" s="165" t="s">
        <v>272</v>
      </c>
      <c r="B13910" s="165" t="s">
        <v>273</v>
      </c>
      <c r="C13910" s="166">
        <v>45743</v>
      </c>
      <c r="D13910">
        <v>0</v>
      </c>
    </row>
    <row r="13911" spans="1:4" x14ac:dyDescent="0.35">
      <c r="A13911" s="165" t="s">
        <v>272</v>
      </c>
      <c r="B13911" s="165" t="s">
        <v>273</v>
      </c>
      <c r="C13911" s="166">
        <v>45774</v>
      </c>
      <c r="D13911">
        <v>0</v>
      </c>
    </row>
    <row r="13912" spans="1:4" x14ac:dyDescent="0.35">
      <c r="A13912" s="165" t="s">
        <v>272</v>
      </c>
      <c r="B13912" s="165" t="s">
        <v>273</v>
      </c>
      <c r="C13912" s="166">
        <v>45804</v>
      </c>
      <c r="D13912">
        <v>0</v>
      </c>
    </row>
    <row r="13913" spans="1:4" x14ac:dyDescent="0.35">
      <c r="A13913" s="165" t="s">
        <v>272</v>
      </c>
      <c r="B13913" s="165" t="s">
        <v>273</v>
      </c>
      <c r="C13913" s="166">
        <v>45835</v>
      </c>
      <c r="D13913">
        <v>0</v>
      </c>
    </row>
    <row r="13914" spans="1:4" x14ac:dyDescent="0.35">
      <c r="A13914" s="165" t="s">
        <v>272</v>
      </c>
      <c r="B13914" s="165" t="s">
        <v>273</v>
      </c>
      <c r="C13914" s="166">
        <v>45865</v>
      </c>
      <c r="D13914">
        <v>0</v>
      </c>
    </row>
    <row r="13915" spans="1:4" x14ac:dyDescent="0.35">
      <c r="A13915" s="165" t="s">
        <v>272</v>
      </c>
      <c r="B13915" s="165" t="s">
        <v>273</v>
      </c>
      <c r="C13915" s="166">
        <v>45896</v>
      </c>
      <c r="D13915">
        <v>0</v>
      </c>
    </row>
    <row r="13916" spans="1:4" x14ac:dyDescent="0.35">
      <c r="A13916" s="165" t="s">
        <v>272</v>
      </c>
      <c r="B13916" s="165" t="s">
        <v>273</v>
      </c>
      <c r="C13916" s="166">
        <v>45927</v>
      </c>
      <c r="D13916">
        <v>0</v>
      </c>
    </row>
    <row r="13917" spans="1:4" x14ac:dyDescent="0.35">
      <c r="A13917" s="165" t="s">
        <v>272</v>
      </c>
      <c r="B13917" s="165" t="s">
        <v>273</v>
      </c>
      <c r="C13917" s="166">
        <v>45957</v>
      </c>
      <c r="D13917">
        <v>0</v>
      </c>
    </row>
    <row r="13918" spans="1:4" x14ac:dyDescent="0.35">
      <c r="A13918" s="165" t="s">
        <v>272</v>
      </c>
      <c r="B13918" s="165" t="s">
        <v>273</v>
      </c>
      <c r="C13918" s="166">
        <v>45988</v>
      </c>
      <c r="D13918">
        <v>0</v>
      </c>
    </row>
    <row r="13919" spans="1:4" x14ac:dyDescent="0.35">
      <c r="A13919" s="165" t="s">
        <v>272</v>
      </c>
      <c r="B13919" s="165" t="s">
        <v>273</v>
      </c>
      <c r="C13919" s="166">
        <v>46018</v>
      </c>
      <c r="D13919">
        <v>0</v>
      </c>
    </row>
    <row r="13920" spans="1:4" x14ac:dyDescent="0.35">
      <c r="A13920" s="165" t="s">
        <v>274</v>
      </c>
      <c r="B13920" s="165" t="s">
        <v>275</v>
      </c>
      <c r="C13920" s="166">
        <v>45676</v>
      </c>
      <c r="D13920">
        <v>145.42000000000002</v>
      </c>
    </row>
    <row r="13921" spans="1:4" x14ac:dyDescent="0.35">
      <c r="A13921" s="165" t="s">
        <v>274</v>
      </c>
      <c r="B13921" s="165" t="s">
        <v>275</v>
      </c>
      <c r="C13921" s="166">
        <v>45707</v>
      </c>
      <c r="D13921">
        <v>150.69</v>
      </c>
    </row>
    <row r="13922" spans="1:4" x14ac:dyDescent="0.35">
      <c r="A13922" s="165" t="s">
        <v>274</v>
      </c>
      <c r="B13922" s="165" t="s">
        <v>275</v>
      </c>
      <c r="C13922" s="166">
        <v>45735</v>
      </c>
      <c r="D13922">
        <v>142.28</v>
      </c>
    </row>
    <row r="13923" spans="1:4" x14ac:dyDescent="0.35">
      <c r="A13923" s="165" t="s">
        <v>274</v>
      </c>
      <c r="B13923" s="165" t="s">
        <v>275</v>
      </c>
      <c r="C13923" s="166">
        <v>45766</v>
      </c>
      <c r="D13923">
        <v>170.8</v>
      </c>
    </row>
    <row r="13924" spans="1:4" x14ac:dyDescent="0.35">
      <c r="A13924" s="165" t="s">
        <v>274</v>
      </c>
      <c r="B13924" s="165" t="s">
        <v>275</v>
      </c>
      <c r="C13924" s="166">
        <v>45796</v>
      </c>
      <c r="D13924">
        <v>169.7</v>
      </c>
    </row>
    <row r="13925" spans="1:4" x14ac:dyDescent="0.35">
      <c r="A13925" s="165" t="s">
        <v>274</v>
      </c>
      <c r="B13925" s="165" t="s">
        <v>275</v>
      </c>
      <c r="C13925" s="166">
        <v>45827</v>
      </c>
      <c r="D13925">
        <v>137.30000000000001</v>
      </c>
    </row>
    <row r="13926" spans="1:4" x14ac:dyDescent="0.35">
      <c r="A13926" s="165" t="s">
        <v>274</v>
      </c>
      <c r="B13926" s="165" t="s">
        <v>275</v>
      </c>
      <c r="C13926" s="166">
        <v>45857</v>
      </c>
      <c r="D13926">
        <v>151.02000000000001</v>
      </c>
    </row>
    <row r="13927" spans="1:4" x14ac:dyDescent="0.35">
      <c r="A13927" s="165" t="s">
        <v>274</v>
      </c>
      <c r="B13927" s="165" t="s">
        <v>275</v>
      </c>
      <c r="C13927" s="166">
        <v>45888</v>
      </c>
      <c r="D13927">
        <v>257.07</v>
      </c>
    </row>
    <row r="13928" spans="1:4" x14ac:dyDescent="0.35">
      <c r="A13928" s="165" t="s">
        <v>274</v>
      </c>
      <c r="B13928" s="165" t="s">
        <v>275</v>
      </c>
      <c r="C13928" s="166">
        <v>45919</v>
      </c>
      <c r="D13928">
        <v>301.76</v>
      </c>
    </row>
    <row r="13929" spans="1:4" x14ac:dyDescent="0.35">
      <c r="A13929" s="165" t="s">
        <v>274</v>
      </c>
      <c r="B13929" s="165" t="s">
        <v>275</v>
      </c>
      <c r="C13929" s="166">
        <v>45949</v>
      </c>
      <c r="D13929">
        <v>160.84</v>
      </c>
    </row>
    <row r="13930" spans="1:4" x14ac:dyDescent="0.35">
      <c r="A13930" s="165" t="s">
        <v>274</v>
      </c>
      <c r="B13930" s="165" t="s">
        <v>275</v>
      </c>
      <c r="C13930" s="166">
        <v>45980</v>
      </c>
      <c r="D13930">
        <v>276.39</v>
      </c>
    </row>
    <row r="13931" spans="1:4" x14ac:dyDescent="0.35">
      <c r="A13931" s="165" t="s">
        <v>274</v>
      </c>
      <c r="B13931" s="165" t="s">
        <v>275</v>
      </c>
      <c r="C13931" s="166">
        <v>46010</v>
      </c>
      <c r="D13931">
        <v>176.99</v>
      </c>
    </row>
    <row r="13932" spans="1:4" x14ac:dyDescent="0.35">
      <c r="A13932" s="165" t="s">
        <v>274</v>
      </c>
      <c r="B13932" s="165" t="s">
        <v>275</v>
      </c>
      <c r="C13932" s="166">
        <v>45677</v>
      </c>
      <c r="D13932">
        <v>264.94</v>
      </c>
    </row>
    <row r="13933" spans="1:4" x14ac:dyDescent="0.35">
      <c r="A13933" s="165" t="s">
        <v>274</v>
      </c>
      <c r="B13933" s="165" t="s">
        <v>275</v>
      </c>
      <c r="C13933" s="166">
        <v>45708</v>
      </c>
      <c r="D13933">
        <v>186.57999999999998</v>
      </c>
    </row>
    <row r="13934" spans="1:4" x14ac:dyDescent="0.35">
      <c r="A13934" s="165" t="s">
        <v>274</v>
      </c>
      <c r="B13934" s="165" t="s">
        <v>275</v>
      </c>
      <c r="C13934" s="166">
        <v>45736</v>
      </c>
      <c r="D13934">
        <v>170.09000000000003</v>
      </c>
    </row>
    <row r="13935" spans="1:4" x14ac:dyDescent="0.35">
      <c r="A13935" s="165" t="s">
        <v>274</v>
      </c>
      <c r="B13935" s="165" t="s">
        <v>275</v>
      </c>
      <c r="C13935" s="166">
        <v>45767</v>
      </c>
      <c r="D13935">
        <v>0</v>
      </c>
    </row>
    <row r="13936" spans="1:4" x14ac:dyDescent="0.35">
      <c r="A13936" s="165" t="s">
        <v>274</v>
      </c>
      <c r="B13936" s="165" t="s">
        <v>275</v>
      </c>
      <c r="C13936" s="166">
        <v>45797</v>
      </c>
      <c r="D13936">
        <v>0</v>
      </c>
    </row>
    <row r="13937" spans="1:4" x14ac:dyDescent="0.35">
      <c r="A13937" s="165" t="s">
        <v>274</v>
      </c>
      <c r="B13937" s="165" t="s">
        <v>275</v>
      </c>
      <c r="C13937" s="166">
        <v>45828</v>
      </c>
      <c r="D13937">
        <v>0</v>
      </c>
    </row>
    <row r="13938" spans="1:4" x14ac:dyDescent="0.35">
      <c r="A13938" s="165" t="s">
        <v>274</v>
      </c>
      <c r="B13938" s="165" t="s">
        <v>275</v>
      </c>
      <c r="C13938" s="166">
        <v>45858</v>
      </c>
      <c r="D13938">
        <v>0</v>
      </c>
    </row>
    <row r="13939" spans="1:4" x14ac:dyDescent="0.35">
      <c r="A13939" s="165" t="s">
        <v>274</v>
      </c>
      <c r="B13939" s="165" t="s">
        <v>275</v>
      </c>
      <c r="C13939" s="166">
        <v>45889</v>
      </c>
      <c r="D13939">
        <v>152.41999999999996</v>
      </c>
    </row>
    <row r="13940" spans="1:4" x14ac:dyDescent="0.35">
      <c r="A13940" s="165" t="s">
        <v>274</v>
      </c>
      <c r="B13940" s="165" t="s">
        <v>275</v>
      </c>
      <c r="C13940" s="166">
        <v>45920</v>
      </c>
      <c r="D13940">
        <v>45.77</v>
      </c>
    </row>
    <row r="13941" spans="1:4" x14ac:dyDescent="0.35">
      <c r="A13941" s="165" t="s">
        <v>274</v>
      </c>
      <c r="B13941" s="165" t="s">
        <v>275</v>
      </c>
      <c r="C13941" s="166">
        <v>45950</v>
      </c>
      <c r="D13941">
        <v>34.17</v>
      </c>
    </row>
    <row r="13942" spans="1:4" x14ac:dyDescent="0.35">
      <c r="A13942" s="165" t="s">
        <v>274</v>
      </c>
      <c r="B13942" s="165" t="s">
        <v>275</v>
      </c>
      <c r="C13942" s="166">
        <v>45981</v>
      </c>
      <c r="D13942">
        <v>0</v>
      </c>
    </row>
    <row r="13943" spans="1:4" x14ac:dyDescent="0.35">
      <c r="A13943" s="165" t="s">
        <v>274</v>
      </c>
      <c r="B13943" s="165" t="s">
        <v>275</v>
      </c>
      <c r="C13943" s="166">
        <v>46011</v>
      </c>
      <c r="D13943">
        <v>0</v>
      </c>
    </row>
    <row r="13944" spans="1:4" x14ac:dyDescent="0.35">
      <c r="A13944" s="165" t="s">
        <v>274</v>
      </c>
      <c r="B13944" s="165" t="s">
        <v>275</v>
      </c>
      <c r="C13944" s="166">
        <v>45678</v>
      </c>
      <c r="D13944">
        <v>0</v>
      </c>
    </row>
    <row r="13945" spans="1:4" x14ac:dyDescent="0.35">
      <c r="A13945" s="165" t="s">
        <v>274</v>
      </c>
      <c r="B13945" s="165" t="s">
        <v>275</v>
      </c>
      <c r="C13945" s="166">
        <v>45709</v>
      </c>
      <c r="D13945">
        <v>0</v>
      </c>
    </row>
    <row r="13946" spans="1:4" x14ac:dyDescent="0.35">
      <c r="A13946" s="165" t="s">
        <v>274</v>
      </c>
      <c r="B13946" s="165" t="s">
        <v>275</v>
      </c>
      <c r="C13946" s="166">
        <v>45737</v>
      </c>
      <c r="D13946">
        <v>0</v>
      </c>
    </row>
    <row r="13947" spans="1:4" x14ac:dyDescent="0.35">
      <c r="A13947" s="165" t="s">
        <v>274</v>
      </c>
      <c r="B13947" s="165" t="s">
        <v>275</v>
      </c>
      <c r="C13947" s="166">
        <v>45768</v>
      </c>
      <c r="D13947">
        <v>0</v>
      </c>
    </row>
    <row r="13948" spans="1:4" x14ac:dyDescent="0.35">
      <c r="A13948" s="165" t="s">
        <v>274</v>
      </c>
      <c r="B13948" s="165" t="s">
        <v>275</v>
      </c>
      <c r="C13948" s="166">
        <v>45798</v>
      </c>
      <c r="D13948">
        <v>0</v>
      </c>
    </row>
    <row r="13949" spans="1:4" x14ac:dyDescent="0.35">
      <c r="A13949" s="165" t="s">
        <v>274</v>
      </c>
      <c r="B13949" s="165" t="s">
        <v>275</v>
      </c>
      <c r="C13949" s="166">
        <v>45829</v>
      </c>
      <c r="D13949">
        <v>0</v>
      </c>
    </row>
    <row r="13950" spans="1:4" x14ac:dyDescent="0.35">
      <c r="A13950" s="165" t="s">
        <v>274</v>
      </c>
      <c r="B13950" s="165" t="s">
        <v>275</v>
      </c>
      <c r="C13950" s="166">
        <v>45859</v>
      </c>
      <c r="D13950">
        <v>0</v>
      </c>
    </row>
    <row r="13951" spans="1:4" x14ac:dyDescent="0.35">
      <c r="A13951" s="165" t="s">
        <v>274</v>
      </c>
      <c r="B13951" s="165" t="s">
        <v>275</v>
      </c>
      <c r="C13951" s="166">
        <v>45890</v>
      </c>
      <c r="D13951">
        <v>0</v>
      </c>
    </row>
    <row r="13952" spans="1:4" x14ac:dyDescent="0.35">
      <c r="A13952" s="165" t="s">
        <v>274</v>
      </c>
      <c r="B13952" s="165" t="s">
        <v>275</v>
      </c>
      <c r="C13952" s="166">
        <v>45921</v>
      </c>
      <c r="D13952">
        <v>0</v>
      </c>
    </row>
    <row r="13953" spans="1:4" x14ac:dyDescent="0.35">
      <c r="A13953" s="165" t="s">
        <v>274</v>
      </c>
      <c r="B13953" s="165" t="s">
        <v>275</v>
      </c>
      <c r="C13953" s="166">
        <v>45951</v>
      </c>
      <c r="D13953">
        <v>0</v>
      </c>
    </row>
    <row r="13954" spans="1:4" x14ac:dyDescent="0.35">
      <c r="A13954" s="165" t="s">
        <v>274</v>
      </c>
      <c r="B13954" s="165" t="s">
        <v>275</v>
      </c>
      <c r="C13954" s="166">
        <v>45991</v>
      </c>
      <c r="D13954">
        <v>0</v>
      </c>
    </row>
    <row r="13955" spans="1:4" x14ac:dyDescent="0.35">
      <c r="A13955" s="165" t="s">
        <v>274</v>
      </c>
      <c r="B13955" s="165" t="s">
        <v>275</v>
      </c>
      <c r="C13955" s="166">
        <v>46022</v>
      </c>
      <c r="D13955">
        <v>0</v>
      </c>
    </row>
    <row r="13956" spans="1:4" x14ac:dyDescent="0.35">
      <c r="A13956" s="165" t="s">
        <v>274</v>
      </c>
      <c r="B13956" s="165" t="s">
        <v>275</v>
      </c>
      <c r="C13956" s="166">
        <v>45679</v>
      </c>
      <c r="D13956">
        <v>0</v>
      </c>
    </row>
    <row r="13957" spans="1:4" x14ac:dyDescent="0.35">
      <c r="A13957" s="165" t="s">
        <v>274</v>
      </c>
      <c r="B13957" s="165" t="s">
        <v>275</v>
      </c>
      <c r="C13957" s="166">
        <v>45710</v>
      </c>
      <c r="D13957">
        <v>0</v>
      </c>
    </row>
    <row r="13958" spans="1:4" x14ac:dyDescent="0.35">
      <c r="A13958" s="165" t="s">
        <v>274</v>
      </c>
      <c r="B13958" s="165" t="s">
        <v>275</v>
      </c>
      <c r="C13958" s="166">
        <v>45738</v>
      </c>
      <c r="D13958">
        <v>0</v>
      </c>
    </row>
    <row r="13959" spans="1:4" x14ac:dyDescent="0.35">
      <c r="A13959" s="165" t="s">
        <v>274</v>
      </c>
      <c r="B13959" s="165" t="s">
        <v>275</v>
      </c>
      <c r="C13959" s="166">
        <v>45769</v>
      </c>
      <c r="D13959">
        <v>0</v>
      </c>
    </row>
    <row r="13960" spans="1:4" x14ac:dyDescent="0.35">
      <c r="A13960" s="165" t="s">
        <v>274</v>
      </c>
      <c r="B13960" s="165" t="s">
        <v>275</v>
      </c>
      <c r="C13960" s="166">
        <v>45799</v>
      </c>
      <c r="D13960">
        <v>0</v>
      </c>
    </row>
    <row r="13961" spans="1:4" x14ac:dyDescent="0.35">
      <c r="A13961" s="165" t="s">
        <v>274</v>
      </c>
      <c r="B13961" s="165" t="s">
        <v>275</v>
      </c>
      <c r="C13961" s="166">
        <v>45830</v>
      </c>
      <c r="D13961">
        <v>0</v>
      </c>
    </row>
    <row r="13962" spans="1:4" x14ac:dyDescent="0.35">
      <c r="A13962" s="165" t="s">
        <v>274</v>
      </c>
      <c r="B13962" s="165" t="s">
        <v>275</v>
      </c>
      <c r="C13962" s="166">
        <v>45860</v>
      </c>
      <c r="D13962">
        <v>0</v>
      </c>
    </row>
    <row r="13963" spans="1:4" x14ac:dyDescent="0.35">
      <c r="A13963" s="165" t="s">
        <v>274</v>
      </c>
      <c r="B13963" s="165" t="s">
        <v>275</v>
      </c>
      <c r="C13963" s="166">
        <v>45891</v>
      </c>
      <c r="D13963">
        <v>0</v>
      </c>
    </row>
    <row r="13964" spans="1:4" x14ac:dyDescent="0.35">
      <c r="A13964" s="165" t="s">
        <v>274</v>
      </c>
      <c r="B13964" s="165" t="s">
        <v>275</v>
      </c>
      <c r="C13964" s="166">
        <v>45922</v>
      </c>
      <c r="D13964">
        <v>0</v>
      </c>
    </row>
    <row r="13965" spans="1:4" x14ac:dyDescent="0.35">
      <c r="A13965" s="165" t="s">
        <v>274</v>
      </c>
      <c r="B13965" s="165" t="s">
        <v>275</v>
      </c>
      <c r="C13965" s="166">
        <v>45952</v>
      </c>
      <c r="D13965">
        <v>0</v>
      </c>
    </row>
    <row r="13966" spans="1:4" x14ac:dyDescent="0.35">
      <c r="A13966" s="165" t="s">
        <v>274</v>
      </c>
      <c r="B13966" s="165" t="s">
        <v>275</v>
      </c>
      <c r="C13966" s="166">
        <v>45983</v>
      </c>
      <c r="D13966">
        <v>0</v>
      </c>
    </row>
    <row r="13967" spans="1:4" x14ac:dyDescent="0.35">
      <c r="A13967" s="165" t="s">
        <v>274</v>
      </c>
      <c r="B13967" s="165" t="s">
        <v>275</v>
      </c>
      <c r="C13967" s="166">
        <v>46013</v>
      </c>
      <c r="D13967">
        <v>0</v>
      </c>
    </row>
    <row r="13968" spans="1:4" x14ac:dyDescent="0.35">
      <c r="A13968" s="165" t="s">
        <v>274</v>
      </c>
      <c r="B13968" s="165" t="s">
        <v>275</v>
      </c>
      <c r="C13968" s="166">
        <v>45680</v>
      </c>
      <c r="D13968">
        <v>0</v>
      </c>
    </row>
    <row r="13969" spans="1:4" x14ac:dyDescent="0.35">
      <c r="A13969" s="165" t="s">
        <v>274</v>
      </c>
      <c r="B13969" s="165" t="s">
        <v>275</v>
      </c>
      <c r="C13969" s="166">
        <v>45711</v>
      </c>
      <c r="D13969">
        <v>0</v>
      </c>
    </row>
    <row r="13970" spans="1:4" x14ac:dyDescent="0.35">
      <c r="A13970" s="165" t="s">
        <v>274</v>
      </c>
      <c r="B13970" s="165" t="s">
        <v>275</v>
      </c>
      <c r="C13970" s="166">
        <v>45739</v>
      </c>
      <c r="D13970">
        <v>0</v>
      </c>
    </row>
    <row r="13971" spans="1:4" x14ac:dyDescent="0.35">
      <c r="A13971" s="165" t="s">
        <v>274</v>
      </c>
      <c r="B13971" s="165" t="s">
        <v>275</v>
      </c>
      <c r="C13971" s="166">
        <v>45770</v>
      </c>
      <c r="D13971">
        <v>0</v>
      </c>
    </row>
    <row r="13972" spans="1:4" x14ac:dyDescent="0.35">
      <c r="A13972" s="165" t="s">
        <v>274</v>
      </c>
      <c r="B13972" s="165" t="s">
        <v>275</v>
      </c>
      <c r="C13972" s="166">
        <v>45800</v>
      </c>
      <c r="D13972">
        <v>0</v>
      </c>
    </row>
    <row r="13973" spans="1:4" x14ac:dyDescent="0.35">
      <c r="A13973" s="165" t="s">
        <v>274</v>
      </c>
      <c r="B13973" s="165" t="s">
        <v>275</v>
      </c>
      <c r="C13973" s="166">
        <v>45831</v>
      </c>
      <c r="D13973">
        <v>0</v>
      </c>
    </row>
    <row r="13974" spans="1:4" x14ac:dyDescent="0.35">
      <c r="A13974" s="165" t="s">
        <v>274</v>
      </c>
      <c r="B13974" s="165" t="s">
        <v>275</v>
      </c>
      <c r="C13974" s="166">
        <v>45861</v>
      </c>
      <c r="D13974">
        <v>0</v>
      </c>
    </row>
    <row r="13975" spans="1:4" x14ac:dyDescent="0.35">
      <c r="A13975" s="165" t="s">
        <v>274</v>
      </c>
      <c r="B13975" s="165" t="s">
        <v>275</v>
      </c>
      <c r="C13975" s="166">
        <v>45892</v>
      </c>
      <c r="D13975">
        <v>0</v>
      </c>
    </row>
    <row r="13976" spans="1:4" x14ac:dyDescent="0.35">
      <c r="A13976" s="165" t="s">
        <v>274</v>
      </c>
      <c r="B13976" s="165" t="s">
        <v>275</v>
      </c>
      <c r="C13976" s="166">
        <v>45923</v>
      </c>
      <c r="D13976">
        <v>0</v>
      </c>
    </row>
    <row r="13977" spans="1:4" x14ac:dyDescent="0.35">
      <c r="A13977" s="165" t="s">
        <v>274</v>
      </c>
      <c r="B13977" s="165" t="s">
        <v>275</v>
      </c>
      <c r="C13977" s="166">
        <v>45953</v>
      </c>
      <c r="D13977">
        <v>0</v>
      </c>
    </row>
    <row r="13978" spans="1:4" x14ac:dyDescent="0.35">
      <c r="A13978" s="165" t="s">
        <v>274</v>
      </c>
      <c r="B13978" s="165" t="s">
        <v>275</v>
      </c>
      <c r="C13978" s="166">
        <v>45984</v>
      </c>
      <c r="D13978">
        <v>0</v>
      </c>
    </row>
    <row r="13979" spans="1:4" x14ac:dyDescent="0.35">
      <c r="A13979" s="165" t="s">
        <v>274</v>
      </c>
      <c r="B13979" s="165" t="s">
        <v>275</v>
      </c>
      <c r="C13979" s="166">
        <v>46014</v>
      </c>
      <c r="D13979">
        <v>0</v>
      </c>
    </row>
    <row r="13980" spans="1:4" x14ac:dyDescent="0.35">
      <c r="A13980" s="165" t="s">
        <v>274</v>
      </c>
      <c r="B13980" s="165" t="s">
        <v>275</v>
      </c>
      <c r="C13980" s="166">
        <v>45681</v>
      </c>
      <c r="D13980">
        <v>0</v>
      </c>
    </row>
    <row r="13981" spans="1:4" x14ac:dyDescent="0.35">
      <c r="A13981" s="165" t="s">
        <v>274</v>
      </c>
      <c r="B13981" s="165" t="s">
        <v>275</v>
      </c>
      <c r="C13981" s="166">
        <v>45712</v>
      </c>
      <c r="D13981">
        <v>0</v>
      </c>
    </row>
    <row r="13982" spans="1:4" x14ac:dyDescent="0.35">
      <c r="A13982" s="165" t="s">
        <v>274</v>
      </c>
      <c r="B13982" s="165" t="s">
        <v>275</v>
      </c>
      <c r="C13982" s="166">
        <v>45740</v>
      </c>
      <c r="D13982">
        <v>0</v>
      </c>
    </row>
    <row r="13983" spans="1:4" x14ac:dyDescent="0.35">
      <c r="A13983" s="165" t="s">
        <v>274</v>
      </c>
      <c r="B13983" s="165" t="s">
        <v>275</v>
      </c>
      <c r="C13983" s="166">
        <v>45771</v>
      </c>
      <c r="D13983">
        <v>0</v>
      </c>
    </row>
    <row r="13984" spans="1:4" x14ac:dyDescent="0.35">
      <c r="A13984" s="165" t="s">
        <v>274</v>
      </c>
      <c r="B13984" s="165" t="s">
        <v>275</v>
      </c>
      <c r="C13984" s="166">
        <v>45801</v>
      </c>
      <c r="D13984">
        <v>0</v>
      </c>
    </row>
    <row r="13985" spans="1:4" x14ac:dyDescent="0.35">
      <c r="A13985" s="165" t="s">
        <v>274</v>
      </c>
      <c r="B13985" s="165" t="s">
        <v>275</v>
      </c>
      <c r="C13985" s="166">
        <v>45832</v>
      </c>
      <c r="D13985">
        <v>0</v>
      </c>
    </row>
    <row r="13986" spans="1:4" x14ac:dyDescent="0.35">
      <c r="A13986" s="165" t="s">
        <v>274</v>
      </c>
      <c r="B13986" s="165" t="s">
        <v>275</v>
      </c>
      <c r="C13986" s="166">
        <v>45862</v>
      </c>
      <c r="D13986">
        <v>0</v>
      </c>
    </row>
    <row r="13987" spans="1:4" x14ac:dyDescent="0.35">
      <c r="A13987" s="165" t="s">
        <v>274</v>
      </c>
      <c r="B13987" s="165" t="s">
        <v>275</v>
      </c>
      <c r="C13987" s="166">
        <v>45893</v>
      </c>
      <c r="D13987">
        <v>0</v>
      </c>
    </row>
    <row r="13988" spans="1:4" x14ac:dyDescent="0.35">
      <c r="A13988" s="165" t="s">
        <v>274</v>
      </c>
      <c r="B13988" s="165" t="s">
        <v>275</v>
      </c>
      <c r="C13988" s="166">
        <v>45924</v>
      </c>
      <c r="D13988">
        <v>0</v>
      </c>
    </row>
    <row r="13989" spans="1:4" x14ac:dyDescent="0.35">
      <c r="A13989" s="165" t="s">
        <v>274</v>
      </c>
      <c r="B13989" s="165" t="s">
        <v>275</v>
      </c>
      <c r="C13989" s="166">
        <v>45954</v>
      </c>
      <c r="D13989">
        <v>0</v>
      </c>
    </row>
    <row r="13990" spans="1:4" x14ac:dyDescent="0.35">
      <c r="A13990" s="165" t="s">
        <v>274</v>
      </c>
      <c r="B13990" s="165" t="s">
        <v>275</v>
      </c>
      <c r="C13990" s="166">
        <v>45985</v>
      </c>
      <c r="D13990">
        <v>0</v>
      </c>
    </row>
    <row r="13991" spans="1:4" x14ac:dyDescent="0.35">
      <c r="A13991" s="165" t="s">
        <v>274</v>
      </c>
      <c r="B13991" s="165" t="s">
        <v>275</v>
      </c>
      <c r="C13991" s="166">
        <v>46015</v>
      </c>
      <c r="D13991">
        <v>0</v>
      </c>
    </row>
    <row r="13992" spans="1:4" x14ac:dyDescent="0.35">
      <c r="A13992" s="165" t="s">
        <v>274</v>
      </c>
      <c r="B13992" s="165" t="s">
        <v>275</v>
      </c>
      <c r="C13992" s="166">
        <v>45682</v>
      </c>
      <c r="D13992">
        <v>0</v>
      </c>
    </row>
    <row r="13993" spans="1:4" x14ac:dyDescent="0.35">
      <c r="A13993" s="165" t="s">
        <v>274</v>
      </c>
      <c r="B13993" s="165" t="s">
        <v>275</v>
      </c>
      <c r="C13993" s="166">
        <v>45713</v>
      </c>
      <c r="D13993">
        <v>0</v>
      </c>
    </row>
    <row r="13994" spans="1:4" x14ac:dyDescent="0.35">
      <c r="A13994" s="165" t="s">
        <v>274</v>
      </c>
      <c r="B13994" s="165" t="s">
        <v>275</v>
      </c>
      <c r="C13994" s="166">
        <v>45741</v>
      </c>
      <c r="D13994">
        <v>0</v>
      </c>
    </row>
    <row r="13995" spans="1:4" x14ac:dyDescent="0.35">
      <c r="A13995" s="165" t="s">
        <v>274</v>
      </c>
      <c r="B13995" s="165" t="s">
        <v>275</v>
      </c>
      <c r="C13995" s="166">
        <v>45772</v>
      </c>
      <c r="D13995">
        <v>0</v>
      </c>
    </row>
    <row r="13996" spans="1:4" x14ac:dyDescent="0.35">
      <c r="A13996" s="165" t="s">
        <v>274</v>
      </c>
      <c r="B13996" s="165" t="s">
        <v>275</v>
      </c>
      <c r="C13996" s="166">
        <v>45802</v>
      </c>
      <c r="D13996">
        <v>0</v>
      </c>
    </row>
    <row r="13997" spans="1:4" x14ac:dyDescent="0.35">
      <c r="A13997" s="165" t="s">
        <v>274</v>
      </c>
      <c r="B13997" s="165" t="s">
        <v>275</v>
      </c>
      <c r="C13997" s="166">
        <v>45833</v>
      </c>
      <c r="D13997">
        <v>0</v>
      </c>
    </row>
    <row r="13998" spans="1:4" x14ac:dyDescent="0.35">
      <c r="A13998" s="165" t="s">
        <v>274</v>
      </c>
      <c r="B13998" s="165" t="s">
        <v>275</v>
      </c>
      <c r="C13998" s="166">
        <v>45863</v>
      </c>
      <c r="D13998">
        <v>0</v>
      </c>
    </row>
    <row r="13999" spans="1:4" x14ac:dyDescent="0.35">
      <c r="A13999" s="165" t="s">
        <v>274</v>
      </c>
      <c r="B13999" s="165" t="s">
        <v>275</v>
      </c>
      <c r="C13999" s="166">
        <v>45894</v>
      </c>
      <c r="D13999">
        <v>0</v>
      </c>
    </row>
    <row r="14000" spans="1:4" x14ac:dyDescent="0.35">
      <c r="A14000" s="165" t="s">
        <v>274</v>
      </c>
      <c r="B14000" s="165" t="s">
        <v>275</v>
      </c>
      <c r="C14000" s="166">
        <v>45925</v>
      </c>
      <c r="D14000">
        <v>0</v>
      </c>
    </row>
    <row r="14001" spans="1:4" x14ac:dyDescent="0.35">
      <c r="A14001" s="165" t="s">
        <v>274</v>
      </c>
      <c r="B14001" s="165" t="s">
        <v>275</v>
      </c>
      <c r="C14001" s="166">
        <v>45955</v>
      </c>
      <c r="D14001">
        <v>0</v>
      </c>
    </row>
    <row r="14002" spans="1:4" x14ac:dyDescent="0.35">
      <c r="A14002" s="165" t="s">
        <v>274</v>
      </c>
      <c r="B14002" s="165" t="s">
        <v>275</v>
      </c>
      <c r="C14002" s="166">
        <v>45986</v>
      </c>
      <c r="D14002">
        <v>0</v>
      </c>
    </row>
    <row r="14003" spans="1:4" x14ac:dyDescent="0.35">
      <c r="A14003" s="165" t="s">
        <v>274</v>
      </c>
      <c r="B14003" s="165" t="s">
        <v>275</v>
      </c>
      <c r="C14003" s="166">
        <v>46016</v>
      </c>
      <c r="D14003">
        <v>0</v>
      </c>
    </row>
    <row r="14004" spans="1:4" x14ac:dyDescent="0.35">
      <c r="A14004" s="165" t="s">
        <v>274</v>
      </c>
      <c r="B14004" s="165" t="s">
        <v>275</v>
      </c>
      <c r="C14004" s="166">
        <v>45683</v>
      </c>
      <c r="D14004">
        <v>0</v>
      </c>
    </row>
    <row r="14005" spans="1:4" x14ac:dyDescent="0.35">
      <c r="A14005" s="165" t="s">
        <v>274</v>
      </c>
      <c r="B14005" s="165" t="s">
        <v>275</v>
      </c>
      <c r="C14005" s="166">
        <v>45714</v>
      </c>
      <c r="D14005">
        <v>0</v>
      </c>
    </row>
    <row r="14006" spans="1:4" x14ac:dyDescent="0.35">
      <c r="A14006" s="165" t="s">
        <v>274</v>
      </c>
      <c r="B14006" s="165" t="s">
        <v>275</v>
      </c>
      <c r="C14006" s="166">
        <v>45742</v>
      </c>
      <c r="D14006">
        <v>0</v>
      </c>
    </row>
    <row r="14007" spans="1:4" x14ac:dyDescent="0.35">
      <c r="A14007" s="165" t="s">
        <v>274</v>
      </c>
      <c r="B14007" s="165" t="s">
        <v>275</v>
      </c>
      <c r="C14007" s="166">
        <v>45773</v>
      </c>
      <c r="D14007">
        <v>0</v>
      </c>
    </row>
    <row r="14008" spans="1:4" x14ac:dyDescent="0.35">
      <c r="A14008" s="165" t="s">
        <v>274</v>
      </c>
      <c r="B14008" s="165" t="s">
        <v>275</v>
      </c>
      <c r="C14008" s="166">
        <v>45803</v>
      </c>
      <c r="D14008">
        <v>0</v>
      </c>
    </row>
    <row r="14009" spans="1:4" x14ac:dyDescent="0.35">
      <c r="A14009" s="165" t="s">
        <v>274</v>
      </c>
      <c r="B14009" s="165" t="s">
        <v>275</v>
      </c>
      <c r="C14009" s="166">
        <v>45834</v>
      </c>
      <c r="D14009">
        <v>0</v>
      </c>
    </row>
    <row r="14010" spans="1:4" x14ac:dyDescent="0.35">
      <c r="A14010" s="165" t="s">
        <v>274</v>
      </c>
      <c r="B14010" s="165" t="s">
        <v>275</v>
      </c>
      <c r="C14010" s="166">
        <v>45864</v>
      </c>
      <c r="D14010">
        <v>0</v>
      </c>
    </row>
    <row r="14011" spans="1:4" x14ac:dyDescent="0.35">
      <c r="A14011" s="165" t="s">
        <v>274</v>
      </c>
      <c r="B14011" s="165" t="s">
        <v>275</v>
      </c>
      <c r="C14011" s="166">
        <v>45895</v>
      </c>
      <c r="D14011">
        <v>0</v>
      </c>
    </row>
    <row r="14012" spans="1:4" x14ac:dyDescent="0.35">
      <c r="A14012" s="165" t="s">
        <v>274</v>
      </c>
      <c r="B14012" s="165" t="s">
        <v>275</v>
      </c>
      <c r="C14012" s="166">
        <v>45926</v>
      </c>
      <c r="D14012">
        <v>0</v>
      </c>
    </row>
    <row r="14013" spans="1:4" x14ac:dyDescent="0.35">
      <c r="A14013" s="165" t="s">
        <v>274</v>
      </c>
      <c r="B14013" s="165" t="s">
        <v>275</v>
      </c>
      <c r="C14013" s="166">
        <v>45956</v>
      </c>
      <c r="D14013">
        <v>0</v>
      </c>
    </row>
    <row r="14014" spans="1:4" x14ac:dyDescent="0.35">
      <c r="A14014" s="165" t="s">
        <v>274</v>
      </c>
      <c r="B14014" s="165" t="s">
        <v>275</v>
      </c>
      <c r="C14014" s="166">
        <v>45987</v>
      </c>
      <c r="D14014">
        <v>0</v>
      </c>
    </row>
    <row r="14015" spans="1:4" x14ac:dyDescent="0.35">
      <c r="A14015" s="165" t="s">
        <v>274</v>
      </c>
      <c r="B14015" s="165" t="s">
        <v>275</v>
      </c>
      <c r="C14015" s="166">
        <v>46017</v>
      </c>
      <c r="D14015">
        <v>0</v>
      </c>
    </row>
    <row r="14016" spans="1:4" x14ac:dyDescent="0.35">
      <c r="A14016" s="165" t="s">
        <v>274</v>
      </c>
      <c r="B14016" s="165" t="s">
        <v>275</v>
      </c>
      <c r="C14016" s="166">
        <v>45684</v>
      </c>
      <c r="D14016">
        <v>0</v>
      </c>
    </row>
    <row r="14017" spans="1:4" x14ac:dyDescent="0.35">
      <c r="A14017" s="165" t="s">
        <v>274</v>
      </c>
      <c r="B14017" s="165" t="s">
        <v>275</v>
      </c>
      <c r="C14017" s="166">
        <v>45715</v>
      </c>
      <c r="D14017">
        <v>0</v>
      </c>
    </row>
    <row r="14018" spans="1:4" x14ac:dyDescent="0.35">
      <c r="A14018" s="165" t="s">
        <v>274</v>
      </c>
      <c r="B14018" s="165" t="s">
        <v>275</v>
      </c>
      <c r="C14018" s="166">
        <v>45743</v>
      </c>
      <c r="D14018">
        <v>0</v>
      </c>
    </row>
    <row r="14019" spans="1:4" x14ac:dyDescent="0.35">
      <c r="A14019" s="165" t="s">
        <v>274</v>
      </c>
      <c r="B14019" s="165" t="s">
        <v>275</v>
      </c>
      <c r="C14019" s="166">
        <v>45774</v>
      </c>
      <c r="D14019">
        <v>0</v>
      </c>
    </row>
    <row r="14020" spans="1:4" x14ac:dyDescent="0.35">
      <c r="A14020" s="165" t="s">
        <v>274</v>
      </c>
      <c r="B14020" s="165" t="s">
        <v>275</v>
      </c>
      <c r="C14020" s="166">
        <v>45804</v>
      </c>
      <c r="D14020">
        <v>0</v>
      </c>
    </row>
    <row r="14021" spans="1:4" x14ac:dyDescent="0.35">
      <c r="A14021" s="165" t="s">
        <v>274</v>
      </c>
      <c r="B14021" s="165" t="s">
        <v>275</v>
      </c>
      <c r="C14021" s="166">
        <v>45835</v>
      </c>
      <c r="D14021">
        <v>0</v>
      </c>
    </row>
    <row r="14022" spans="1:4" x14ac:dyDescent="0.35">
      <c r="A14022" s="165" t="s">
        <v>274</v>
      </c>
      <c r="B14022" s="165" t="s">
        <v>275</v>
      </c>
      <c r="C14022" s="166">
        <v>45865</v>
      </c>
      <c r="D14022">
        <v>0</v>
      </c>
    </row>
    <row r="14023" spans="1:4" x14ac:dyDescent="0.35">
      <c r="A14023" s="165" t="s">
        <v>274</v>
      </c>
      <c r="B14023" s="165" t="s">
        <v>275</v>
      </c>
      <c r="C14023" s="166">
        <v>45896</v>
      </c>
      <c r="D14023">
        <v>0</v>
      </c>
    </row>
    <row r="14024" spans="1:4" x14ac:dyDescent="0.35">
      <c r="A14024" s="165" t="s">
        <v>274</v>
      </c>
      <c r="B14024" s="165" t="s">
        <v>275</v>
      </c>
      <c r="C14024" s="166">
        <v>45927</v>
      </c>
      <c r="D14024">
        <v>0</v>
      </c>
    </row>
    <row r="14025" spans="1:4" x14ac:dyDescent="0.35">
      <c r="A14025" s="165" t="s">
        <v>274</v>
      </c>
      <c r="B14025" s="165" t="s">
        <v>275</v>
      </c>
      <c r="C14025" s="166">
        <v>45957</v>
      </c>
      <c r="D14025">
        <v>0</v>
      </c>
    </row>
    <row r="14026" spans="1:4" x14ac:dyDescent="0.35">
      <c r="A14026" s="165" t="s">
        <v>274</v>
      </c>
      <c r="B14026" s="165" t="s">
        <v>275</v>
      </c>
      <c r="C14026" s="166">
        <v>45988</v>
      </c>
      <c r="D14026">
        <v>0</v>
      </c>
    </row>
    <row r="14027" spans="1:4" x14ac:dyDescent="0.35">
      <c r="A14027" s="165" t="s">
        <v>274</v>
      </c>
      <c r="B14027" s="165" t="s">
        <v>275</v>
      </c>
      <c r="C14027" s="166">
        <v>46018</v>
      </c>
      <c r="D14027">
        <v>0</v>
      </c>
    </row>
    <row r="14028" spans="1:4" x14ac:dyDescent="0.35">
      <c r="A14028" s="165" t="s">
        <v>276</v>
      </c>
      <c r="B14028" s="165" t="s">
        <v>277</v>
      </c>
      <c r="C14028" s="166">
        <v>45676</v>
      </c>
      <c r="D14028">
        <v>72.34</v>
      </c>
    </row>
    <row r="14029" spans="1:4" x14ac:dyDescent="0.35">
      <c r="A14029" s="165" t="s">
        <v>276</v>
      </c>
      <c r="B14029" s="165" t="s">
        <v>277</v>
      </c>
      <c r="C14029" s="166">
        <v>45707</v>
      </c>
      <c r="D14029">
        <v>74.960000000000008</v>
      </c>
    </row>
    <row r="14030" spans="1:4" x14ac:dyDescent="0.35">
      <c r="A14030" s="165" t="s">
        <v>276</v>
      </c>
      <c r="B14030" s="165" t="s">
        <v>277</v>
      </c>
      <c r="C14030" s="166">
        <v>45735</v>
      </c>
      <c r="D14030">
        <v>70.78</v>
      </c>
    </row>
    <row r="14031" spans="1:4" x14ac:dyDescent="0.35">
      <c r="A14031" s="165" t="s">
        <v>276</v>
      </c>
      <c r="B14031" s="165" t="s">
        <v>277</v>
      </c>
      <c r="C14031" s="166">
        <v>45766</v>
      </c>
      <c r="D14031">
        <v>84.96</v>
      </c>
    </row>
    <row r="14032" spans="1:4" x14ac:dyDescent="0.35">
      <c r="A14032" s="165" t="s">
        <v>276</v>
      </c>
      <c r="B14032" s="165" t="s">
        <v>277</v>
      </c>
      <c r="C14032" s="166">
        <v>45796</v>
      </c>
      <c r="D14032">
        <v>84.42</v>
      </c>
    </row>
    <row r="14033" spans="1:4" x14ac:dyDescent="0.35">
      <c r="A14033" s="165" t="s">
        <v>276</v>
      </c>
      <c r="B14033" s="165" t="s">
        <v>277</v>
      </c>
      <c r="C14033" s="166">
        <v>45827</v>
      </c>
      <c r="D14033">
        <v>68.3</v>
      </c>
    </row>
    <row r="14034" spans="1:4" x14ac:dyDescent="0.35">
      <c r="A14034" s="165" t="s">
        <v>276</v>
      </c>
      <c r="B14034" s="165" t="s">
        <v>277</v>
      </c>
      <c r="C14034" s="166">
        <v>45857</v>
      </c>
      <c r="D14034">
        <v>74.63</v>
      </c>
    </row>
    <row r="14035" spans="1:4" x14ac:dyDescent="0.35">
      <c r="A14035" s="165" t="s">
        <v>276</v>
      </c>
      <c r="B14035" s="165" t="s">
        <v>277</v>
      </c>
      <c r="C14035" s="166">
        <v>45888</v>
      </c>
      <c r="D14035">
        <v>125.23</v>
      </c>
    </row>
    <row r="14036" spans="1:4" x14ac:dyDescent="0.35">
      <c r="A14036" s="165" t="s">
        <v>276</v>
      </c>
      <c r="B14036" s="165" t="s">
        <v>277</v>
      </c>
      <c r="C14036" s="166">
        <v>45919</v>
      </c>
      <c r="D14036">
        <v>147.01</v>
      </c>
    </row>
    <row r="14037" spans="1:4" x14ac:dyDescent="0.35">
      <c r="A14037" s="165" t="s">
        <v>276</v>
      </c>
      <c r="B14037" s="165" t="s">
        <v>277</v>
      </c>
      <c r="C14037" s="166">
        <v>45949</v>
      </c>
      <c r="D14037">
        <v>78.350000000000009</v>
      </c>
    </row>
    <row r="14038" spans="1:4" x14ac:dyDescent="0.35">
      <c r="A14038" s="165" t="s">
        <v>276</v>
      </c>
      <c r="B14038" s="165" t="s">
        <v>277</v>
      </c>
      <c r="C14038" s="166">
        <v>45980</v>
      </c>
      <c r="D14038">
        <v>128.36000000000001</v>
      </c>
    </row>
    <row r="14039" spans="1:4" x14ac:dyDescent="0.35">
      <c r="A14039" s="165" t="s">
        <v>276</v>
      </c>
      <c r="B14039" s="165" t="s">
        <v>277</v>
      </c>
      <c r="C14039" s="166">
        <v>46010</v>
      </c>
      <c r="D14039">
        <v>67.33</v>
      </c>
    </row>
    <row r="14040" spans="1:4" x14ac:dyDescent="0.35">
      <c r="A14040" s="165" t="s">
        <v>276</v>
      </c>
      <c r="B14040" s="165" t="s">
        <v>277</v>
      </c>
      <c r="C14040" s="166">
        <v>45677</v>
      </c>
      <c r="D14040">
        <v>129.06</v>
      </c>
    </row>
    <row r="14041" spans="1:4" x14ac:dyDescent="0.35">
      <c r="A14041" s="165" t="s">
        <v>276</v>
      </c>
      <c r="B14041" s="165" t="s">
        <v>277</v>
      </c>
      <c r="C14041" s="166">
        <v>45708</v>
      </c>
      <c r="D14041">
        <v>90.9</v>
      </c>
    </row>
    <row r="14042" spans="1:4" x14ac:dyDescent="0.35">
      <c r="A14042" s="165" t="s">
        <v>276</v>
      </c>
      <c r="B14042" s="165" t="s">
        <v>277</v>
      </c>
      <c r="C14042" s="166">
        <v>45736</v>
      </c>
      <c r="D14042">
        <v>25.259999999999991</v>
      </c>
    </row>
    <row r="14043" spans="1:4" x14ac:dyDescent="0.35">
      <c r="A14043" s="165" t="s">
        <v>276</v>
      </c>
      <c r="B14043" s="165" t="s">
        <v>277</v>
      </c>
      <c r="C14043" s="166">
        <v>45767</v>
      </c>
      <c r="D14043">
        <v>0</v>
      </c>
    </row>
    <row r="14044" spans="1:4" x14ac:dyDescent="0.35">
      <c r="A14044" s="165" t="s">
        <v>276</v>
      </c>
      <c r="B14044" s="165" t="s">
        <v>277</v>
      </c>
      <c r="C14044" s="166">
        <v>45797</v>
      </c>
      <c r="D14044">
        <v>0</v>
      </c>
    </row>
    <row r="14045" spans="1:4" x14ac:dyDescent="0.35">
      <c r="A14045" s="165" t="s">
        <v>276</v>
      </c>
      <c r="B14045" s="165" t="s">
        <v>277</v>
      </c>
      <c r="C14045" s="166">
        <v>45828</v>
      </c>
      <c r="D14045">
        <v>0</v>
      </c>
    </row>
    <row r="14046" spans="1:4" x14ac:dyDescent="0.35">
      <c r="A14046" s="165" t="s">
        <v>276</v>
      </c>
      <c r="B14046" s="165" t="s">
        <v>277</v>
      </c>
      <c r="C14046" s="166">
        <v>45858</v>
      </c>
      <c r="D14046">
        <v>0</v>
      </c>
    </row>
    <row r="14047" spans="1:4" x14ac:dyDescent="0.35">
      <c r="A14047" s="165" t="s">
        <v>276</v>
      </c>
      <c r="B14047" s="165" t="s">
        <v>277</v>
      </c>
      <c r="C14047" s="166">
        <v>45889</v>
      </c>
      <c r="D14047">
        <v>74.27000000000001</v>
      </c>
    </row>
    <row r="14048" spans="1:4" x14ac:dyDescent="0.35">
      <c r="A14048" s="165" t="s">
        <v>276</v>
      </c>
      <c r="B14048" s="165" t="s">
        <v>277</v>
      </c>
      <c r="C14048" s="166">
        <v>45920</v>
      </c>
      <c r="D14048">
        <v>22.29</v>
      </c>
    </row>
    <row r="14049" spans="1:4" x14ac:dyDescent="0.35">
      <c r="A14049" s="165" t="s">
        <v>276</v>
      </c>
      <c r="B14049" s="165" t="s">
        <v>277</v>
      </c>
      <c r="C14049" s="166">
        <v>45950</v>
      </c>
      <c r="D14049">
        <v>16.649999999999999</v>
      </c>
    </row>
    <row r="14050" spans="1:4" x14ac:dyDescent="0.35">
      <c r="A14050" s="165" t="s">
        <v>276</v>
      </c>
      <c r="B14050" s="165" t="s">
        <v>277</v>
      </c>
      <c r="C14050" s="166">
        <v>45981</v>
      </c>
      <c r="D14050">
        <v>0</v>
      </c>
    </row>
    <row r="14051" spans="1:4" x14ac:dyDescent="0.35">
      <c r="A14051" s="165" t="s">
        <v>276</v>
      </c>
      <c r="B14051" s="165" t="s">
        <v>277</v>
      </c>
      <c r="C14051" s="166">
        <v>46011</v>
      </c>
      <c r="D14051">
        <v>0</v>
      </c>
    </row>
    <row r="14052" spans="1:4" x14ac:dyDescent="0.35">
      <c r="A14052" s="165" t="s">
        <v>276</v>
      </c>
      <c r="B14052" s="165" t="s">
        <v>277</v>
      </c>
      <c r="C14052" s="166">
        <v>45678</v>
      </c>
      <c r="D14052">
        <v>0</v>
      </c>
    </row>
    <row r="14053" spans="1:4" x14ac:dyDescent="0.35">
      <c r="A14053" s="165" t="s">
        <v>276</v>
      </c>
      <c r="B14053" s="165" t="s">
        <v>277</v>
      </c>
      <c r="C14053" s="166">
        <v>45709</v>
      </c>
      <c r="D14053">
        <v>0</v>
      </c>
    </row>
    <row r="14054" spans="1:4" x14ac:dyDescent="0.35">
      <c r="A14054" s="165" t="s">
        <v>276</v>
      </c>
      <c r="B14054" s="165" t="s">
        <v>277</v>
      </c>
      <c r="C14054" s="166">
        <v>45737</v>
      </c>
      <c r="D14054">
        <v>0</v>
      </c>
    </row>
    <row r="14055" spans="1:4" x14ac:dyDescent="0.35">
      <c r="A14055" s="165" t="s">
        <v>276</v>
      </c>
      <c r="B14055" s="165" t="s">
        <v>277</v>
      </c>
      <c r="C14055" s="166">
        <v>45768</v>
      </c>
      <c r="D14055">
        <v>0</v>
      </c>
    </row>
    <row r="14056" spans="1:4" x14ac:dyDescent="0.35">
      <c r="A14056" s="165" t="s">
        <v>276</v>
      </c>
      <c r="B14056" s="165" t="s">
        <v>277</v>
      </c>
      <c r="C14056" s="166">
        <v>45798</v>
      </c>
      <c r="D14056">
        <v>0</v>
      </c>
    </row>
    <row r="14057" spans="1:4" x14ac:dyDescent="0.35">
      <c r="A14057" s="165" t="s">
        <v>276</v>
      </c>
      <c r="B14057" s="165" t="s">
        <v>277</v>
      </c>
      <c r="C14057" s="166">
        <v>45829</v>
      </c>
      <c r="D14057">
        <v>0</v>
      </c>
    </row>
    <row r="14058" spans="1:4" x14ac:dyDescent="0.35">
      <c r="A14058" s="165" t="s">
        <v>276</v>
      </c>
      <c r="B14058" s="165" t="s">
        <v>277</v>
      </c>
      <c r="C14058" s="166">
        <v>45859</v>
      </c>
      <c r="D14058">
        <v>0</v>
      </c>
    </row>
    <row r="14059" spans="1:4" x14ac:dyDescent="0.35">
      <c r="A14059" s="165" t="s">
        <v>276</v>
      </c>
      <c r="B14059" s="165" t="s">
        <v>277</v>
      </c>
      <c r="C14059" s="166">
        <v>45890</v>
      </c>
      <c r="D14059">
        <v>0</v>
      </c>
    </row>
    <row r="14060" spans="1:4" x14ac:dyDescent="0.35">
      <c r="A14060" s="165" t="s">
        <v>276</v>
      </c>
      <c r="B14060" s="165" t="s">
        <v>277</v>
      </c>
      <c r="C14060" s="166">
        <v>45921</v>
      </c>
      <c r="D14060">
        <v>0</v>
      </c>
    </row>
    <row r="14061" spans="1:4" x14ac:dyDescent="0.35">
      <c r="A14061" s="165" t="s">
        <v>276</v>
      </c>
      <c r="B14061" s="165" t="s">
        <v>277</v>
      </c>
      <c r="C14061" s="166">
        <v>45951</v>
      </c>
      <c r="D14061">
        <v>0</v>
      </c>
    </row>
    <row r="14062" spans="1:4" x14ac:dyDescent="0.35">
      <c r="A14062" s="165" t="s">
        <v>276</v>
      </c>
      <c r="B14062" s="165" t="s">
        <v>277</v>
      </c>
      <c r="C14062" s="166">
        <v>45991</v>
      </c>
      <c r="D14062">
        <v>0</v>
      </c>
    </row>
    <row r="14063" spans="1:4" x14ac:dyDescent="0.35">
      <c r="A14063" s="165" t="s">
        <v>276</v>
      </c>
      <c r="B14063" s="165" t="s">
        <v>277</v>
      </c>
      <c r="C14063" s="166">
        <v>46022</v>
      </c>
      <c r="D14063">
        <v>0</v>
      </c>
    </row>
    <row r="14064" spans="1:4" x14ac:dyDescent="0.35">
      <c r="A14064" s="165" t="s">
        <v>276</v>
      </c>
      <c r="B14064" s="165" t="s">
        <v>277</v>
      </c>
      <c r="C14064" s="166">
        <v>45679</v>
      </c>
      <c r="D14064">
        <v>0</v>
      </c>
    </row>
    <row r="14065" spans="1:4" x14ac:dyDescent="0.35">
      <c r="A14065" s="165" t="s">
        <v>276</v>
      </c>
      <c r="B14065" s="165" t="s">
        <v>277</v>
      </c>
      <c r="C14065" s="166">
        <v>45710</v>
      </c>
      <c r="D14065">
        <v>0</v>
      </c>
    </row>
    <row r="14066" spans="1:4" x14ac:dyDescent="0.35">
      <c r="A14066" s="165" t="s">
        <v>276</v>
      </c>
      <c r="B14066" s="165" t="s">
        <v>277</v>
      </c>
      <c r="C14066" s="166">
        <v>45738</v>
      </c>
      <c r="D14066">
        <v>0</v>
      </c>
    </row>
    <row r="14067" spans="1:4" x14ac:dyDescent="0.35">
      <c r="A14067" s="165" t="s">
        <v>276</v>
      </c>
      <c r="B14067" s="165" t="s">
        <v>277</v>
      </c>
      <c r="C14067" s="166">
        <v>45769</v>
      </c>
      <c r="D14067">
        <v>0</v>
      </c>
    </row>
    <row r="14068" spans="1:4" x14ac:dyDescent="0.35">
      <c r="A14068" s="165" t="s">
        <v>276</v>
      </c>
      <c r="B14068" s="165" t="s">
        <v>277</v>
      </c>
      <c r="C14068" s="166">
        <v>45799</v>
      </c>
      <c r="D14068">
        <v>0</v>
      </c>
    </row>
    <row r="14069" spans="1:4" x14ac:dyDescent="0.35">
      <c r="A14069" s="165" t="s">
        <v>276</v>
      </c>
      <c r="B14069" s="165" t="s">
        <v>277</v>
      </c>
      <c r="C14069" s="166">
        <v>45830</v>
      </c>
      <c r="D14069">
        <v>0</v>
      </c>
    </row>
    <row r="14070" spans="1:4" x14ac:dyDescent="0.35">
      <c r="A14070" s="165" t="s">
        <v>276</v>
      </c>
      <c r="B14070" s="165" t="s">
        <v>277</v>
      </c>
      <c r="C14070" s="166">
        <v>45860</v>
      </c>
      <c r="D14070">
        <v>0</v>
      </c>
    </row>
    <row r="14071" spans="1:4" x14ac:dyDescent="0.35">
      <c r="A14071" s="165" t="s">
        <v>276</v>
      </c>
      <c r="B14071" s="165" t="s">
        <v>277</v>
      </c>
      <c r="C14071" s="166">
        <v>45891</v>
      </c>
      <c r="D14071">
        <v>0</v>
      </c>
    </row>
    <row r="14072" spans="1:4" x14ac:dyDescent="0.35">
      <c r="A14072" s="165" t="s">
        <v>276</v>
      </c>
      <c r="B14072" s="165" t="s">
        <v>277</v>
      </c>
      <c r="C14072" s="166">
        <v>45922</v>
      </c>
      <c r="D14072">
        <v>0</v>
      </c>
    </row>
    <row r="14073" spans="1:4" x14ac:dyDescent="0.35">
      <c r="A14073" s="165" t="s">
        <v>276</v>
      </c>
      <c r="B14073" s="165" t="s">
        <v>277</v>
      </c>
      <c r="C14073" s="166">
        <v>45952</v>
      </c>
      <c r="D14073">
        <v>0</v>
      </c>
    </row>
    <row r="14074" spans="1:4" x14ac:dyDescent="0.35">
      <c r="A14074" s="165" t="s">
        <v>276</v>
      </c>
      <c r="B14074" s="165" t="s">
        <v>277</v>
      </c>
      <c r="C14074" s="166">
        <v>45983</v>
      </c>
      <c r="D14074">
        <v>0</v>
      </c>
    </row>
    <row r="14075" spans="1:4" x14ac:dyDescent="0.35">
      <c r="A14075" s="165" t="s">
        <v>276</v>
      </c>
      <c r="B14075" s="165" t="s">
        <v>277</v>
      </c>
      <c r="C14075" s="166">
        <v>46013</v>
      </c>
      <c r="D14075">
        <v>0</v>
      </c>
    </row>
    <row r="14076" spans="1:4" x14ac:dyDescent="0.35">
      <c r="A14076" s="165" t="s">
        <v>276</v>
      </c>
      <c r="B14076" s="165" t="s">
        <v>277</v>
      </c>
      <c r="C14076" s="166">
        <v>45680</v>
      </c>
      <c r="D14076">
        <v>0</v>
      </c>
    </row>
    <row r="14077" spans="1:4" x14ac:dyDescent="0.35">
      <c r="A14077" s="165" t="s">
        <v>276</v>
      </c>
      <c r="B14077" s="165" t="s">
        <v>277</v>
      </c>
      <c r="C14077" s="166">
        <v>45711</v>
      </c>
      <c r="D14077">
        <v>0</v>
      </c>
    </row>
    <row r="14078" spans="1:4" x14ac:dyDescent="0.35">
      <c r="A14078" s="165" t="s">
        <v>276</v>
      </c>
      <c r="B14078" s="165" t="s">
        <v>277</v>
      </c>
      <c r="C14078" s="166">
        <v>45739</v>
      </c>
      <c r="D14078">
        <v>0</v>
      </c>
    </row>
    <row r="14079" spans="1:4" x14ac:dyDescent="0.35">
      <c r="A14079" s="165" t="s">
        <v>276</v>
      </c>
      <c r="B14079" s="165" t="s">
        <v>277</v>
      </c>
      <c r="C14079" s="166">
        <v>45770</v>
      </c>
      <c r="D14079">
        <v>0</v>
      </c>
    </row>
    <row r="14080" spans="1:4" x14ac:dyDescent="0.35">
      <c r="A14080" s="165" t="s">
        <v>276</v>
      </c>
      <c r="B14080" s="165" t="s">
        <v>277</v>
      </c>
      <c r="C14080" s="166">
        <v>45800</v>
      </c>
      <c r="D14080">
        <v>0</v>
      </c>
    </row>
    <row r="14081" spans="1:4" x14ac:dyDescent="0.35">
      <c r="A14081" s="165" t="s">
        <v>276</v>
      </c>
      <c r="B14081" s="165" t="s">
        <v>277</v>
      </c>
      <c r="C14081" s="166">
        <v>45831</v>
      </c>
      <c r="D14081">
        <v>0</v>
      </c>
    </row>
    <row r="14082" spans="1:4" x14ac:dyDescent="0.35">
      <c r="A14082" s="165" t="s">
        <v>276</v>
      </c>
      <c r="B14082" s="165" t="s">
        <v>277</v>
      </c>
      <c r="C14082" s="166">
        <v>45861</v>
      </c>
      <c r="D14082">
        <v>0</v>
      </c>
    </row>
    <row r="14083" spans="1:4" x14ac:dyDescent="0.35">
      <c r="A14083" s="165" t="s">
        <v>276</v>
      </c>
      <c r="B14083" s="165" t="s">
        <v>277</v>
      </c>
      <c r="C14083" s="166">
        <v>45892</v>
      </c>
      <c r="D14083">
        <v>0</v>
      </c>
    </row>
    <row r="14084" spans="1:4" x14ac:dyDescent="0.35">
      <c r="A14084" s="165" t="s">
        <v>276</v>
      </c>
      <c r="B14084" s="165" t="s">
        <v>277</v>
      </c>
      <c r="C14084" s="166">
        <v>45923</v>
      </c>
      <c r="D14084">
        <v>0</v>
      </c>
    </row>
    <row r="14085" spans="1:4" x14ac:dyDescent="0.35">
      <c r="A14085" s="165" t="s">
        <v>276</v>
      </c>
      <c r="B14085" s="165" t="s">
        <v>277</v>
      </c>
      <c r="C14085" s="166">
        <v>45953</v>
      </c>
      <c r="D14085">
        <v>0</v>
      </c>
    </row>
    <row r="14086" spans="1:4" x14ac:dyDescent="0.35">
      <c r="A14086" s="165" t="s">
        <v>276</v>
      </c>
      <c r="B14086" s="165" t="s">
        <v>277</v>
      </c>
      <c r="C14086" s="166">
        <v>45984</v>
      </c>
      <c r="D14086">
        <v>0</v>
      </c>
    </row>
    <row r="14087" spans="1:4" x14ac:dyDescent="0.35">
      <c r="A14087" s="165" t="s">
        <v>276</v>
      </c>
      <c r="B14087" s="165" t="s">
        <v>277</v>
      </c>
      <c r="C14087" s="166">
        <v>46014</v>
      </c>
      <c r="D14087">
        <v>0</v>
      </c>
    </row>
    <row r="14088" spans="1:4" x14ac:dyDescent="0.35">
      <c r="A14088" s="165" t="s">
        <v>276</v>
      </c>
      <c r="B14088" s="165" t="s">
        <v>277</v>
      </c>
      <c r="C14088" s="166">
        <v>45681</v>
      </c>
      <c r="D14088">
        <v>0</v>
      </c>
    </row>
    <row r="14089" spans="1:4" x14ac:dyDescent="0.35">
      <c r="A14089" s="165" t="s">
        <v>276</v>
      </c>
      <c r="B14089" s="165" t="s">
        <v>277</v>
      </c>
      <c r="C14089" s="166">
        <v>45712</v>
      </c>
      <c r="D14089">
        <v>0</v>
      </c>
    </row>
    <row r="14090" spans="1:4" x14ac:dyDescent="0.35">
      <c r="A14090" s="165" t="s">
        <v>276</v>
      </c>
      <c r="B14090" s="165" t="s">
        <v>277</v>
      </c>
      <c r="C14090" s="166">
        <v>45740</v>
      </c>
      <c r="D14090">
        <v>0</v>
      </c>
    </row>
    <row r="14091" spans="1:4" x14ac:dyDescent="0.35">
      <c r="A14091" s="165" t="s">
        <v>276</v>
      </c>
      <c r="B14091" s="165" t="s">
        <v>277</v>
      </c>
      <c r="C14091" s="166">
        <v>45771</v>
      </c>
      <c r="D14091">
        <v>0</v>
      </c>
    </row>
    <row r="14092" spans="1:4" x14ac:dyDescent="0.35">
      <c r="A14092" s="165" t="s">
        <v>276</v>
      </c>
      <c r="B14092" s="165" t="s">
        <v>277</v>
      </c>
      <c r="C14092" s="166">
        <v>45801</v>
      </c>
      <c r="D14092">
        <v>0</v>
      </c>
    </row>
    <row r="14093" spans="1:4" x14ac:dyDescent="0.35">
      <c r="A14093" s="165" t="s">
        <v>276</v>
      </c>
      <c r="B14093" s="165" t="s">
        <v>277</v>
      </c>
      <c r="C14093" s="166">
        <v>45832</v>
      </c>
      <c r="D14093">
        <v>0</v>
      </c>
    </row>
    <row r="14094" spans="1:4" x14ac:dyDescent="0.35">
      <c r="A14094" s="165" t="s">
        <v>276</v>
      </c>
      <c r="B14094" s="165" t="s">
        <v>277</v>
      </c>
      <c r="C14094" s="166">
        <v>45862</v>
      </c>
      <c r="D14094">
        <v>0</v>
      </c>
    </row>
    <row r="14095" spans="1:4" x14ac:dyDescent="0.35">
      <c r="A14095" s="165" t="s">
        <v>276</v>
      </c>
      <c r="B14095" s="165" t="s">
        <v>277</v>
      </c>
      <c r="C14095" s="166">
        <v>45893</v>
      </c>
      <c r="D14095">
        <v>0</v>
      </c>
    </row>
    <row r="14096" spans="1:4" x14ac:dyDescent="0.35">
      <c r="A14096" s="165" t="s">
        <v>276</v>
      </c>
      <c r="B14096" s="165" t="s">
        <v>277</v>
      </c>
      <c r="C14096" s="166">
        <v>45924</v>
      </c>
      <c r="D14096">
        <v>0</v>
      </c>
    </row>
    <row r="14097" spans="1:4" x14ac:dyDescent="0.35">
      <c r="A14097" s="165" t="s">
        <v>276</v>
      </c>
      <c r="B14097" s="165" t="s">
        <v>277</v>
      </c>
      <c r="C14097" s="166">
        <v>45954</v>
      </c>
      <c r="D14097">
        <v>0</v>
      </c>
    </row>
    <row r="14098" spans="1:4" x14ac:dyDescent="0.35">
      <c r="A14098" s="165" t="s">
        <v>276</v>
      </c>
      <c r="B14098" s="165" t="s">
        <v>277</v>
      </c>
      <c r="C14098" s="166">
        <v>45985</v>
      </c>
      <c r="D14098">
        <v>0</v>
      </c>
    </row>
    <row r="14099" spans="1:4" x14ac:dyDescent="0.35">
      <c r="A14099" s="165" t="s">
        <v>276</v>
      </c>
      <c r="B14099" s="165" t="s">
        <v>277</v>
      </c>
      <c r="C14099" s="166">
        <v>46015</v>
      </c>
      <c r="D14099">
        <v>0</v>
      </c>
    </row>
    <row r="14100" spans="1:4" x14ac:dyDescent="0.35">
      <c r="A14100" s="165" t="s">
        <v>276</v>
      </c>
      <c r="B14100" s="165" t="s">
        <v>277</v>
      </c>
      <c r="C14100" s="166">
        <v>45682</v>
      </c>
      <c r="D14100">
        <v>0</v>
      </c>
    </row>
    <row r="14101" spans="1:4" x14ac:dyDescent="0.35">
      <c r="A14101" s="165" t="s">
        <v>276</v>
      </c>
      <c r="B14101" s="165" t="s">
        <v>277</v>
      </c>
      <c r="C14101" s="166">
        <v>45713</v>
      </c>
      <c r="D14101">
        <v>0</v>
      </c>
    </row>
    <row r="14102" spans="1:4" x14ac:dyDescent="0.35">
      <c r="A14102" s="165" t="s">
        <v>276</v>
      </c>
      <c r="B14102" s="165" t="s">
        <v>277</v>
      </c>
      <c r="C14102" s="166">
        <v>45741</v>
      </c>
      <c r="D14102">
        <v>0</v>
      </c>
    </row>
    <row r="14103" spans="1:4" x14ac:dyDescent="0.35">
      <c r="A14103" s="165" t="s">
        <v>276</v>
      </c>
      <c r="B14103" s="165" t="s">
        <v>277</v>
      </c>
      <c r="C14103" s="166">
        <v>45772</v>
      </c>
      <c r="D14103">
        <v>0</v>
      </c>
    </row>
    <row r="14104" spans="1:4" x14ac:dyDescent="0.35">
      <c r="A14104" s="165" t="s">
        <v>276</v>
      </c>
      <c r="B14104" s="165" t="s">
        <v>277</v>
      </c>
      <c r="C14104" s="166">
        <v>45802</v>
      </c>
      <c r="D14104">
        <v>0</v>
      </c>
    </row>
    <row r="14105" spans="1:4" x14ac:dyDescent="0.35">
      <c r="A14105" s="165" t="s">
        <v>276</v>
      </c>
      <c r="B14105" s="165" t="s">
        <v>277</v>
      </c>
      <c r="C14105" s="166">
        <v>45833</v>
      </c>
      <c r="D14105">
        <v>0</v>
      </c>
    </row>
    <row r="14106" spans="1:4" x14ac:dyDescent="0.35">
      <c r="A14106" s="165" t="s">
        <v>276</v>
      </c>
      <c r="B14106" s="165" t="s">
        <v>277</v>
      </c>
      <c r="C14106" s="166">
        <v>45863</v>
      </c>
      <c r="D14106">
        <v>0</v>
      </c>
    </row>
    <row r="14107" spans="1:4" x14ac:dyDescent="0.35">
      <c r="A14107" s="165" t="s">
        <v>276</v>
      </c>
      <c r="B14107" s="165" t="s">
        <v>277</v>
      </c>
      <c r="C14107" s="166">
        <v>45894</v>
      </c>
      <c r="D14107">
        <v>0</v>
      </c>
    </row>
    <row r="14108" spans="1:4" x14ac:dyDescent="0.35">
      <c r="A14108" s="165" t="s">
        <v>276</v>
      </c>
      <c r="B14108" s="165" t="s">
        <v>277</v>
      </c>
      <c r="C14108" s="166">
        <v>45925</v>
      </c>
      <c r="D14108">
        <v>0</v>
      </c>
    </row>
    <row r="14109" spans="1:4" x14ac:dyDescent="0.35">
      <c r="A14109" s="165" t="s">
        <v>276</v>
      </c>
      <c r="B14109" s="165" t="s">
        <v>277</v>
      </c>
      <c r="C14109" s="166">
        <v>45955</v>
      </c>
      <c r="D14109">
        <v>0</v>
      </c>
    </row>
    <row r="14110" spans="1:4" x14ac:dyDescent="0.35">
      <c r="A14110" s="165" t="s">
        <v>276</v>
      </c>
      <c r="B14110" s="165" t="s">
        <v>277</v>
      </c>
      <c r="C14110" s="166">
        <v>45986</v>
      </c>
      <c r="D14110">
        <v>0</v>
      </c>
    </row>
    <row r="14111" spans="1:4" x14ac:dyDescent="0.35">
      <c r="A14111" s="165" t="s">
        <v>276</v>
      </c>
      <c r="B14111" s="165" t="s">
        <v>277</v>
      </c>
      <c r="C14111" s="166">
        <v>46016</v>
      </c>
      <c r="D14111">
        <v>0</v>
      </c>
    </row>
    <row r="14112" spans="1:4" x14ac:dyDescent="0.35">
      <c r="A14112" s="165" t="s">
        <v>276</v>
      </c>
      <c r="B14112" s="165" t="s">
        <v>277</v>
      </c>
      <c r="C14112" s="166">
        <v>45683</v>
      </c>
      <c r="D14112">
        <v>0</v>
      </c>
    </row>
    <row r="14113" spans="1:4" x14ac:dyDescent="0.35">
      <c r="A14113" s="165" t="s">
        <v>276</v>
      </c>
      <c r="B14113" s="165" t="s">
        <v>277</v>
      </c>
      <c r="C14113" s="166">
        <v>45714</v>
      </c>
      <c r="D14113">
        <v>0</v>
      </c>
    </row>
    <row r="14114" spans="1:4" x14ac:dyDescent="0.35">
      <c r="A14114" s="165" t="s">
        <v>276</v>
      </c>
      <c r="B14114" s="165" t="s">
        <v>277</v>
      </c>
      <c r="C14114" s="166">
        <v>45742</v>
      </c>
      <c r="D14114">
        <v>0</v>
      </c>
    </row>
    <row r="14115" spans="1:4" x14ac:dyDescent="0.35">
      <c r="A14115" s="165" t="s">
        <v>276</v>
      </c>
      <c r="B14115" s="165" t="s">
        <v>277</v>
      </c>
      <c r="C14115" s="166">
        <v>45773</v>
      </c>
      <c r="D14115">
        <v>0</v>
      </c>
    </row>
    <row r="14116" spans="1:4" x14ac:dyDescent="0.35">
      <c r="A14116" s="165" t="s">
        <v>276</v>
      </c>
      <c r="B14116" s="165" t="s">
        <v>277</v>
      </c>
      <c r="C14116" s="166">
        <v>45803</v>
      </c>
      <c r="D14116">
        <v>0</v>
      </c>
    </row>
    <row r="14117" spans="1:4" x14ac:dyDescent="0.35">
      <c r="A14117" s="165" t="s">
        <v>276</v>
      </c>
      <c r="B14117" s="165" t="s">
        <v>277</v>
      </c>
      <c r="C14117" s="166">
        <v>45834</v>
      </c>
      <c r="D14117">
        <v>0</v>
      </c>
    </row>
    <row r="14118" spans="1:4" x14ac:dyDescent="0.35">
      <c r="A14118" s="165" t="s">
        <v>276</v>
      </c>
      <c r="B14118" s="165" t="s">
        <v>277</v>
      </c>
      <c r="C14118" s="166">
        <v>45864</v>
      </c>
      <c r="D14118">
        <v>0</v>
      </c>
    </row>
    <row r="14119" spans="1:4" x14ac:dyDescent="0.35">
      <c r="A14119" s="165" t="s">
        <v>276</v>
      </c>
      <c r="B14119" s="165" t="s">
        <v>277</v>
      </c>
      <c r="C14119" s="166">
        <v>45895</v>
      </c>
      <c r="D14119">
        <v>0</v>
      </c>
    </row>
    <row r="14120" spans="1:4" x14ac:dyDescent="0.35">
      <c r="A14120" s="165" t="s">
        <v>276</v>
      </c>
      <c r="B14120" s="165" t="s">
        <v>277</v>
      </c>
      <c r="C14120" s="166">
        <v>45926</v>
      </c>
      <c r="D14120">
        <v>0</v>
      </c>
    </row>
    <row r="14121" spans="1:4" x14ac:dyDescent="0.35">
      <c r="A14121" s="165" t="s">
        <v>276</v>
      </c>
      <c r="B14121" s="165" t="s">
        <v>277</v>
      </c>
      <c r="C14121" s="166">
        <v>45956</v>
      </c>
      <c r="D14121">
        <v>0</v>
      </c>
    </row>
    <row r="14122" spans="1:4" x14ac:dyDescent="0.35">
      <c r="A14122" s="165" t="s">
        <v>276</v>
      </c>
      <c r="B14122" s="165" t="s">
        <v>277</v>
      </c>
      <c r="C14122" s="166">
        <v>45987</v>
      </c>
      <c r="D14122">
        <v>0</v>
      </c>
    </row>
    <row r="14123" spans="1:4" x14ac:dyDescent="0.35">
      <c r="A14123" s="165" t="s">
        <v>276</v>
      </c>
      <c r="B14123" s="165" t="s">
        <v>277</v>
      </c>
      <c r="C14123" s="166">
        <v>46017</v>
      </c>
      <c r="D14123">
        <v>0</v>
      </c>
    </row>
    <row r="14124" spans="1:4" x14ac:dyDescent="0.35">
      <c r="A14124" s="165" t="s">
        <v>276</v>
      </c>
      <c r="B14124" s="165" t="s">
        <v>277</v>
      </c>
      <c r="C14124" s="166">
        <v>45684</v>
      </c>
      <c r="D14124">
        <v>0</v>
      </c>
    </row>
    <row r="14125" spans="1:4" x14ac:dyDescent="0.35">
      <c r="A14125" s="165" t="s">
        <v>276</v>
      </c>
      <c r="B14125" s="165" t="s">
        <v>277</v>
      </c>
      <c r="C14125" s="166">
        <v>45715</v>
      </c>
      <c r="D14125">
        <v>0</v>
      </c>
    </row>
    <row r="14126" spans="1:4" x14ac:dyDescent="0.35">
      <c r="A14126" s="165" t="s">
        <v>276</v>
      </c>
      <c r="B14126" s="165" t="s">
        <v>277</v>
      </c>
      <c r="C14126" s="166">
        <v>45743</v>
      </c>
      <c r="D14126">
        <v>0</v>
      </c>
    </row>
    <row r="14127" spans="1:4" x14ac:dyDescent="0.35">
      <c r="A14127" s="165" t="s">
        <v>276</v>
      </c>
      <c r="B14127" s="165" t="s">
        <v>277</v>
      </c>
      <c r="C14127" s="166">
        <v>45774</v>
      </c>
      <c r="D14127">
        <v>0</v>
      </c>
    </row>
    <row r="14128" spans="1:4" x14ac:dyDescent="0.35">
      <c r="A14128" s="165" t="s">
        <v>276</v>
      </c>
      <c r="B14128" s="165" t="s">
        <v>277</v>
      </c>
      <c r="C14128" s="166">
        <v>45804</v>
      </c>
      <c r="D14128">
        <v>0</v>
      </c>
    </row>
    <row r="14129" spans="1:4" x14ac:dyDescent="0.35">
      <c r="A14129" s="165" t="s">
        <v>276</v>
      </c>
      <c r="B14129" s="165" t="s">
        <v>277</v>
      </c>
      <c r="C14129" s="166">
        <v>45835</v>
      </c>
      <c r="D14129">
        <v>0</v>
      </c>
    </row>
    <row r="14130" spans="1:4" x14ac:dyDescent="0.35">
      <c r="A14130" s="165" t="s">
        <v>276</v>
      </c>
      <c r="B14130" s="165" t="s">
        <v>277</v>
      </c>
      <c r="C14130" s="166">
        <v>45865</v>
      </c>
      <c r="D14130">
        <v>0</v>
      </c>
    </row>
    <row r="14131" spans="1:4" x14ac:dyDescent="0.35">
      <c r="A14131" s="165" t="s">
        <v>276</v>
      </c>
      <c r="B14131" s="165" t="s">
        <v>277</v>
      </c>
      <c r="C14131" s="166">
        <v>45896</v>
      </c>
      <c r="D14131">
        <v>0</v>
      </c>
    </row>
    <row r="14132" spans="1:4" x14ac:dyDescent="0.35">
      <c r="A14132" s="165" t="s">
        <v>276</v>
      </c>
      <c r="B14132" s="165" t="s">
        <v>277</v>
      </c>
      <c r="C14132" s="166">
        <v>45927</v>
      </c>
      <c r="D14132">
        <v>0</v>
      </c>
    </row>
    <row r="14133" spans="1:4" x14ac:dyDescent="0.35">
      <c r="A14133" s="165" t="s">
        <v>276</v>
      </c>
      <c r="B14133" s="165" t="s">
        <v>277</v>
      </c>
      <c r="C14133" s="166">
        <v>45957</v>
      </c>
      <c r="D14133">
        <v>0</v>
      </c>
    </row>
    <row r="14134" spans="1:4" x14ac:dyDescent="0.35">
      <c r="A14134" s="165" t="s">
        <v>276</v>
      </c>
      <c r="B14134" s="165" t="s">
        <v>277</v>
      </c>
      <c r="C14134" s="166">
        <v>45988</v>
      </c>
      <c r="D14134">
        <v>0</v>
      </c>
    </row>
    <row r="14135" spans="1:4" x14ac:dyDescent="0.35">
      <c r="A14135" s="165" t="s">
        <v>276</v>
      </c>
      <c r="B14135" s="165" t="s">
        <v>277</v>
      </c>
      <c r="C14135" s="166">
        <v>46018</v>
      </c>
      <c r="D14135">
        <v>0</v>
      </c>
    </row>
    <row r="14136" spans="1:4" x14ac:dyDescent="0.35">
      <c r="A14136" s="165" t="s">
        <v>278</v>
      </c>
      <c r="B14136" s="165" t="s">
        <v>279</v>
      </c>
      <c r="C14136" s="166">
        <v>45676</v>
      </c>
      <c r="D14136">
        <v>264.45</v>
      </c>
    </row>
    <row r="14137" spans="1:4" x14ac:dyDescent="0.35">
      <c r="A14137" s="165" t="s">
        <v>278</v>
      </c>
      <c r="B14137" s="165" t="s">
        <v>279</v>
      </c>
      <c r="C14137" s="166">
        <v>45707</v>
      </c>
      <c r="D14137">
        <v>101.2</v>
      </c>
    </row>
    <row r="14138" spans="1:4" x14ac:dyDescent="0.35">
      <c r="A14138" s="165" t="s">
        <v>278</v>
      </c>
      <c r="B14138" s="165" t="s">
        <v>279</v>
      </c>
      <c r="C14138" s="166">
        <v>45735</v>
      </c>
      <c r="D14138">
        <v>121.29</v>
      </c>
    </row>
    <row r="14139" spans="1:4" x14ac:dyDescent="0.35">
      <c r="A14139" s="165" t="s">
        <v>278</v>
      </c>
      <c r="B14139" s="165" t="s">
        <v>279</v>
      </c>
      <c r="C14139" s="166">
        <v>45766</v>
      </c>
      <c r="D14139">
        <v>119.65</v>
      </c>
    </row>
    <row r="14140" spans="1:4" x14ac:dyDescent="0.35">
      <c r="A14140" s="165" t="s">
        <v>278</v>
      </c>
      <c r="B14140" s="165" t="s">
        <v>279</v>
      </c>
      <c r="C14140" s="166">
        <v>45796</v>
      </c>
      <c r="D14140">
        <v>0</v>
      </c>
    </row>
    <row r="14141" spans="1:4" x14ac:dyDescent="0.35">
      <c r="A14141" s="165" t="s">
        <v>278</v>
      </c>
      <c r="B14141" s="165" t="s">
        <v>279</v>
      </c>
      <c r="C14141" s="166">
        <v>45827</v>
      </c>
      <c r="D14141">
        <v>207.8</v>
      </c>
    </row>
    <row r="14142" spans="1:4" x14ac:dyDescent="0.35">
      <c r="A14142" s="165" t="s">
        <v>278</v>
      </c>
      <c r="B14142" s="165" t="s">
        <v>279</v>
      </c>
      <c r="C14142" s="166">
        <v>45857</v>
      </c>
      <c r="D14142">
        <v>295.85000000000002</v>
      </c>
    </row>
    <row r="14143" spans="1:4" x14ac:dyDescent="0.35">
      <c r="A14143" s="165" t="s">
        <v>278</v>
      </c>
      <c r="B14143" s="165" t="s">
        <v>279</v>
      </c>
      <c r="C14143" s="166">
        <v>45888</v>
      </c>
      <c r="D14143">
        <v>107.05</v>
      </c>
    </row>
    <row r="14144" spans="1:4" x14ac:dyDescent="0.35">
      <c r="A14144" s="165" t="s">
        <v>278</v>
      </c>
      <c r="B14144" s="165" t="s">
        <v>279</v>
      </c>
      <c r="C14144" s="166">
        <v>45919</v>
      </c>
      <c r="D14144">
        <v>156.27000000000001</v>
      </c>
    </row>
    <row r="14145" spans="1:4" x14ac:dyDescent="0.35">
      <c r="A14145" s="165" t="s">
        <v>278</v>
      </c>
      <c r="B14145" s="165" t="s">
        <v>279</v>
      </c>
      <c r="C14145" s="166">
        <v>45949</v>
      </c>
      <c r="D14145">
        <v>163.94</v>
      </c>
    </row>
    <row r="14146" spans="1:4" x14ac:dyDescent="0.35">
      <c r="A14146" s="165" t="s">
        <v>278</v>
      </c>
      <c r="B14146" s="165" t="s">
        <v>279</v>
      </c>
      <c r="C14146" s="166">
        <v>45980</v>
      </c>
      <c r="D14146">
        <v>165.51</v>
      </c>
    </row>
    <row r="14147" spans="1:4" x14ac:dyDescent="0.35">
      <c r="A14147" s="165" t="s">
        <v>278</v>
      </c>
      <c r="B14147" s="165" t="s">
        <v>279</v>
      </c>
      <c r="C14147" s="166">
        <v>46010</v>
      </c>
      <c r="D14147">
        <v>55</v>
      </c>
    </row>
    <row r="14148" spans="1:4" x14ac:dyDescent="0.35">
      <c r="A14148" s="165" t="s">
        <v>278</v>
      </c>
      <c r="B14148" s="165" t="s">
        <v>279</v>
      </c>
      <c r="C14148" s="166">
        <v>45677</v>
      </c>
      <c r="D14148">
        <v>0</v>
      </c>
    </row>
    <row r="14149" spans="1:4" x14ac:dyDescent="0.35">
      <c r="A14149" s="165" t="s">
        <v>278</v>
      </c>
      <c r="B14149" s="165" t="s">
        <v>279</v>
      </c>
      <c r="C14149" s="166">
        <v>45708</v>
      </c>
      <c r="D14149">
        <v>152.25</v>
      </c>
    </row>
    <row r="14150" spans="1:4" x14ac:dyDescent="0.35">
      <c r="A14150" s="165" t="s">
        <v>278</v>
      </c>
      <c r="B14150" s="165" t="s">
        <v>279</v>
      </c>
      <c r="C14150" s="166">
        <v>45736</v>
      </c>
      <c r="D14150">
        <v>0</v>
      </c>
    </row>
    <row r="14151" spans="1:4" x14ac:dyDescent="0.35">
      <c r="A14151" s="165" t="s">
        <v>278</v>
      </c>
      <c r="B14151" s="165" t="s">
        <v>279</v>
      </c>
      <c r="C14151" s="166">
        <v>45767</v>
      </c>
      <c r="D14151">
        <v>0</v>
      </c>
    </row>
    <row r="14152" spans="1:4" x14ac:dyDescent="0.35">
      <c r="A14152" s="165" t="s">
        <v>278</v>
      </c>
      <c r="B14152" s="165" t="s">
        <v>279</v>
      </c>
      <c r="C14152" s="166">
        <v>45797</v>
      </c>
      <c r="D14152">
        <v>320.45</v>
      </c>
    </row>
    <row r="14153" spans="1:4" x14ac:dyDescent="0.35">
      <c r="A14153" s="165" t="s">
        <v>278</v>
      </c>
      <c r="B14153" s="165" t="s">
        <v>279</v>
      </c>
      <c r="C14153" s="166">
        <v>45828</v>
      </c>
      <c r="D14153">
        <v>55.000000000000057</v>
      </c>
    </row>
    <row r="14154" spans="1:4" x14ac:dyDescent="0.35">
      <c r="A14154" s="165" t="s">
        <v>278</v>
      </c>
      <c r="B14154" s="165" t="s">
        <v>279</v>
      </c>
      <c r="C14154" s="166">
        <v>45858</v>
      </c>
      <c r="D14154">
        <v>174.19999999999993</v>
      </c>
    </row>
    <row r="14155" spans="1:4" x14ac:dyDescent="0.35">
      <c r="A14155" s="165" t="s">
        <v>278</v>
      </c>
      <c r="B14155" s="165" t="s">
        <v>279</v>
      </c>
      <c r="C14155" s="166">
        <v>45889</v>
      </c>
      <c r="D14155">
        <v>57.550000000000068</v>
      </c>
    </row>
    <row r="14156" spans="1:4" x14ac:dyDescent="0.35">
      <c r="A14156" s="165" t="s">
        <v>278</v>
      </c>
      <c r="B14156" s="165" t="s">
        <v>279</v>
      </c>
      <c r="C14156" s="166">
        <v>45920</v>
      </c>
      <c r="D14156">
        <v>0</v>
      </c>
    </row>
    <row r="14157" spans="1:4" x14ac:dyDescent="0.35">
      <c r="A14157" s="165" t="s">
        <v>278</v>
      </c>
      <c r="B14157" s="165" t="s">
        <v>279</v>
      </c>
      <c r="C14157" s="166">
        <v>45950</v>
      </c>
      <c r="D14157">
        <v>0</v>
      </c>
    </row>
    <row r="14158" spans="1:4" x14ac:dyDescent="0.35">
      <c r="A14158" s="165" t="s">
        <v>278</v>
      </c>
      <c r="B14158" s="165" t="s">
        <v>279</v>
      </c>
      <c r="C14158" s="166">
        <v>45981</v>
      </c>
      <c r="D14158">
        <v>470.69</v>
      </c>
    </row>
    <row r="14159" spans="1:4" x14ac:dyDescent="0.35">
      <c r="A14159" s="165" t="s">
        <v>278</v>
      </c>
      <c r="B14159" s="165" t="s">
        <v>279</v>
      </c>
      <c r="C14159" s="166">
        <v>46011</v>
      </c>
      <c r="D14159">
        <v>0</v>
      </c>
    </row>
    <row r="14160" spans="1:4" x14ac:dyDescent="0.35">
      <c r="A14160" s="165" t="s">
        <v>278</v>
      </c>
      <c r="B14160" s="165" t="s">
        <v>279</v>
      </c>
      <c r="C14160" s="166">
        <v>45678</v>
      </c>
      <c r="D14160">
        <v>0</v>
      </c>
    </row>
    <row r="14161" spans="1:4" x14ac:dyDescent="0.35">
      <c r="A14161" s="165" t="s">
        <v>278</v>
      </c>
      <c r="B14161" s="165" t="s">
        <v>279</v>
      </c>
      <c r="C14161" s="166">
        <v>45709</v>
      </c>
      <c r="D14161">
        <v>0</v>
      </c>
    </row>
    <row r="14162" spans="1:4" x14ac:dyDescent="0.35">
      <c r="A14162" s="165" t="s">
        <v>278</v>
      </c>
      <c r="B14162" s="165" t="s">
        <v>279</v>
      </c>
      <c r="C14162" s="166">
        <v>45737</v>
      </c>
      <c r="D14162">
        <v>0</v>
      </c>
    </row>
    <row r="14163" spans="1:4" x14ac:dyDescent="0.35">
      <c r="A14163" s="165" t="s">
        <v>278</v>
      </c>
      <c r="B14163" s="165" t="s">
        <v>279</v>
      </c>
      <c r="C14163" s="166">
        <v>45768</v>
      </c>
      <c r="D14163">
        <v>0</v>
      </c>
    </row>
    <row r="14164" spans="1:4" x14ac:dyDescent="0.35">
      <c r="A14164" s="165" t="s">
        <v>278</v>
      </c>
      <c r="B14164" s="165" t="s">
        <v>279</v>
      </c>
      <c r="C14164" s="166">
        <v>45798</v>
      </c>
      <c r="D14164">
        <v>0</v>
      </c>
    </row>
    <row r="14165" spans="1:4" x14ac:dyDescent="0.35">
      <c r="A14165" s="165" t="s">
        <v>278</v>
      </c>
      <c r="B14165" s="165" t="s">
        <v>279</v>
      </c>
      <c r="C14165" s="166">
        <v>45829</v>
      </c>
      <c r="D14165">
        <v>0</v>
      </c>
    </row>
    <row r="14166" spans="1:4" x14ac:dyDescent="0.35">
      <c r="A14166" s="165" t="s">
        <v>278</v>
      </c>
      <c r="B14166" s="165" t="s">
        <v>279</v>
      </c>
      <c r="C14166" s="166">
        <v>45859</v>
      </c>
      <c r="D14166">
        <v>0</v>
      </c>
    </row>
    <row r="14167" spans="1:4" x14ac:dyDescent="0.35">
      <c r="A14167" s="165" t="s">
        <v>278</v>
      </c>
      <c r="B14167" s="165" t="s">
        <v>279</v>
      </c>
      <c r="C14167" s="166">
        <v>45890</v>
      </c>
      <c r="D14167">
        <v>0</v>
      </c>
    </row>
    <row r="14168" spans="1:4" x14ac:dyDescent="0.35">
      <c r="A14168" s="165" t="s">
        <v>278</v>
      </c>
      <c r="B14168" s="165" t="s">
        <v>279</v>
      </c>
      <c r="C14168" s="166">
        <v>45921</v>
      </c>
      <c r="D14168">
        <v>0</v>
      </c>
    </row>
    <row r="14169" spans="1:4" x14ac:dyDescent="0.35">
      <c r="A14169" s="165" t="s">
        <v>278</v>
      </c>
      <c r="B14169" s="165" t="s">
        <v>279</v>
      </c>
      <c r="C14169" s="166">
        <v>45951</v>
      </c>
      <c r="D14169">
        <v>0</v>
      </c>
    </row>
    <row r="14170" spans="1:4" x14ac:dyDescent="0.35">
      <c r="A14170" s="165" t="s">
        <v>278</v>
      </c>
      <c r="B14170" s="165" t="s">
        <v>279</v>
      </c>
      <c r="C14170" s="166">
        <v>45991</v>
      </c>
      <c r="D14170">
        <v>0</v>
      </c>
    </row>
    <row r="14171" spans="1:4" x14ac:dyDescent="0.35">
      <c r="A14171" s="165" t="s">
        <v>278</v>
      </c>
      <c r="B14171" s="165" t="s">
        <v>279</v>
      </c>
      <c r="C14171" s="166">
        <v>46022</v>
      </c>
      <c r="D14171">
        <v>0</v>
      </c>
    </row>
    <row r="14172" spans="1:4" x14ac:dyDescent="0.35">
      <c r="A14172" s="165" t="s">
        <v>278</v>
      </c>
      <c r="B14172" s="165" t="s">
        <v>279</v>
      </c>
      <c r="C14172" s="166">
        <v>45679</v>
      </c>
      <c r="D14172">
        <v>0</v>
      </c>
    </row>
    <row r="14173" spans="1:4" x14ac:dyDescent="0.35">
      <c r="A14173" s="165" t="s">
        <v>278</v>
      </c>
      <c r="B14173" s="165" t="s">
        <v>279</v>
      </c>
      <c r="C14173" s="166">
        <v>45710</v>
      </c>
      <c r="D14173">
        <v>0</v>
      </c>
    </row>
    <row r="14174" spans="1:4" x14ac:dyDescent="0.35">
      <c r="A14174" s="165" t="s">
        <v>278</v>
      </c>
      <c r="B14174" s="165" t="s">
        <v>279</v>
      </c>
      <c r="C14174" s="166">
        <v>45738</v>
      </c>
      <c r="D14174">
        <v>0</v>
      </c>
    </row>
    <row r="14175" spans="1:4" x14ac:dyDescent="0.35">
      <c r="A14175" s="165" t="s">
        <v>278</v>
      </c>
      <c r="B14175" s="165" t="s">
        <v>279</v>
      </c>
      <c r="C14175" s="166">
        <v>45769</v>
      </c>
      <c r="D14175">
        <v>0</v>
      </c>
    </row>
    <row r="14176" spans="1:4" x14ac:dyDescent="0.35">
      <c r="A14176" s="165" t="s">
        <v>278</v>
      </c>
      <c r="B14176" s="165" t="s">
        <v>279</v>
      </c>
      <c r="C14176" s="166">
        <v>45799</v>
      </c>
      <c r="D14176">
        <v>0</v>
      </c>
    </row>
    <row r="14177" spans="1:4" x14ac:dyDescent="0.35">
      <c r="A14177" s="165" t="s">
        <v>278</v>
      </c>
      <c r="B14177" s="165" t="s">
        <v>279</v>
      </c>
      <c r="C14177" s="166">
        <v>45830</v>
      </c>
      <c r="D14177">
        <v>0</v>
      </c>
    </row>
    <row r="14178" spans="1:4" x14ac:dyDescent="0.35">
      <c r="A14178" s="165" t="s">
        <v>278</v>
      </c>
      <c r="B14178" s="165" t="s">
        <v>279</v>
      </c>
      <c r="C14178" s="166">
        <v>45860</v>
      </c>
      <c r="D14178">
        <v>0</v>
      </c>
    </row>
    <row r="14179" spans="1:4" x14ac:dyDescent="0.35">
      <c r="A14179" s="165" t="s">
        <v>278</v>
      </c>
      <c r="B14179" s="165" t="s">
        <v>279</v>
      </c>
      <c r="C14179" s="166">
        <v>45891</v>
      </c>
      <c r="D14179">
        <v>0</v>
      </c>
    </row>
    <row r="14180" spans="1:4" x14ac:dyDescent="0.35">
      <c r="A14180" s="165" t="s">
        <v>278</v>
      </c>
      <c r="B14180" s="165" t="s">
        <v>279</v>
      </c>
      <c r="C14180" s="166">
        <v>45922</v>
      </c>
      <c r="D14180">
        <v>0</v>
      </c>
    </row>
    <row r="14181" spans="1:4" x14ac:dyDescent="0.35">
      <c r="A14181" s="165" t="s">
        <v>278</v>
      </c>
      <c r="B14181" s="165" t="s">
        <v>279</v>
      </c>
      <c r="C14181" s="166">
        <v>45952</v>
      </c>
      <c r="D14181">
        <v>0</v>
      </c>
    </row>
    <row r="14182" spans="1:4" x14ac:dyDescent="0.35">
      <c r="A14182" s="165" t="s">
        <v>278</v>
      </c>
      <c r="B14182" s="165" t="s">
        <v>279</v>
      </c>
      <c r="C14182" s="166">
        <v>45983</v>
      </c>
      <c r="D14182">
        <v>0</v>
      </c>
    </row>
    <row r="14183" spans="1:4" x14ac:dyDescent="0.35">
      <c r="A14183" s="165" t="s">
        <v>278</v>
      </c>
      <c r="B14183" s="165" t="s">
        <v>279</v>
      </c>
      <c r="C14183" s="166">
        <v>46013</v>
      </c>
      <c r="D14183">
        <v>0</v>
      </c>
    </row>
    <row r="14184" spans="1:4" x14ac:dyDescent="0.35">
      <c r="A14184" s="165" t="s">
        <v>278</v>
      </c>
      <c r="B14184" s="165" t="s">
        <v>279</v>
      </c>
      <c r="C14184" s="166">
        <v>45680</v>
      </c>
      <c r="D14184">
        <v>0</v>
      </c>
    </row>
    <row r="14185" spans="1:4" x14ac:dyDescent="0.35">
      <c r="A14185" s="165" t="s">
        <v>278</v>
      </c>
      <c r="B14185" s="165" t="s">
        <v>279</v>
      </c>
      <c r="C14185" s="166">
        <v>45711</v>
      </c>
      <c r="D14185">
        <v>0</v>
      </c>
    </row>
    <row r="14186" spans="1:4" x14ac:dyDescent="0.35">
      <c r="A14186" s="165" t="s">
        <v>278</v>
      </c>
      <c r="B14186" s="165" t="s">
        <v>279</v>
      </c>
      <c r="C14186" s="166">
        <v>45739</v>
      </c>
      <c r="D14186">
        <v>0</v>
      </c>
    </row>
    <row r="14187" spans="1:4" x14ac:dyDescent="0.35">
      <c r="A14187" s="165" t="s">
        <v>278</v>
      </c>
      <c r="B14187" s="165" t="s">
        <v>279</v>
      </c>
      <c r="C14187" s="166">
        <v>45770</v>
      </c>
      <c r="D14187">
        <v>0</v>
      </c>
    </row>
    <row r="14188" spans="1:4" x14ac:dyDescent="0.35">
      <c r="A14188" s="165" t="s">
        <v>278</v>
      </c>
      <c r="B14188" s="165" t="s">
        <v>279</v>
      </c>
      <c r="C14188" s="166">
        <v>45800</v>
      </c>
      <c r="D14188">
        <v>0</v>
      </c>
    </row>
    <row r="14189" spans="1:4" x14ac:dyDescent="0.35">
      <c r="A14189" s="165" t="s">
        <v>278</v>
      </c>
      <c r="B14189" s="165" t="s">
        <v>279</v>
      </c>
      <c r="C14189" s="166">
        <v>45831</v>
      </c>
      <c r="D14189">
        <v>0</v>
      </c>
    </row>
    <row r="14190" spans="1:4" x14ac:dyDescent="0.35">
      <c r="A14190" s="165" t="s">
        <v>278</v>
      </c>
      <c r="B14190" s="165" t="s">
        <v>279</v>
      </c>
      <c r="C14190" s="166">
        <v>45861</v>
      </c>
      <c r="D14190">
        <v>0</v>
      </c>
    </row>
    <row r="14191" spans="1:4" x14ac:dyDescent="0.35">
      <c r="A14191" s="165" t="s">
        <v>278</v>
      </c>
      <c r="B14191" s="165" t="s">
        <v>279</v>
      </c>
      <c r="C14191" s="166">
        <v>45892</v>
      </c>
      <c r="D14191">
        <v>0</v>
      </c>
    </row>
    <row r="14192" spans="1:4" x14ac:dyDescent="0.35">
      <c r="A14192" s="165" t="s">
        <v>278</v>
      </c>
      <c r="B14192" s="165" t="s">
        <v>279</v>
      </c>
      <c r="C14192" s="166">
        <v>45923</v>
      </c>
      <c r="D14192">
        <v>0</v>
      </c>
    </row>
    <row r="14193" spans="1:4" x14ac:dyDescent="0.35">
      <c r="A14193" s="165" t="s">
        <v>278</v>
      </c>
      <c r="B14193" s="165" t="s">
        <v>279</v>
      </c>
      <c r="C14193" s="166">
        <v>45953</v>
      </c>
      <c r="D14193">
        <v>0</v>
      </c>
    </row>
    <row r="14194" spans="1:4" x14ac:dyDescent="0.35">
      <c r="A14194" s="165" t="s">
        <v>278</v>
      </c>
      <c r="B14194" s="165" t="s">
        <v>279</v>
      </c>
      <c r="C14194" s="166">
        <v>45984</v>
      </c>
      <c r="D14194">
        <v>0</v>
      </c>
    </row>
    <row r="14195" spans="1:4" x14ac:dyDescent="0.35">
      <c r="A14195" s="165" t="s">
        <v>278</v>
      </c>
      <c r="B14195" s="165" t="s">
        <v>279</v>
      </c>
      <c r="C14195" s="166">
        <v>46014</v>
      </c>
      <c r="D14195">
        <v>0</v>
      </c>
    </row>
    <row r="14196" spans="1:4" x14ac:dyDescent="0.35">
      <c r="A14196" s="165" t="s">
        <v>278</v>
      </c>
      <c r="B14196" s="165" t="s">
        <v>279</v>
      </c>
      <c r="C14196" s="166">
        <v>45681</v>
      </c>
      <c r="D14196">
        <v>0</v>
      </c>
    </row>
    <row r="14197" spans="1:4" x14ac:dyDescent="0.35">
      <c r="A14197" s="165" t="s">
        <v>278</v>
      </c>
      <c r="B14197" s="165" t="s">
        <v>279</v>
      </c>
      <c r="C14197" s="166">
        <v>45712</v>
      </c>
      <c r="D14197">
        <v>0</v>
      </c>
    </row>
    <row r="14198" spans="1:4" x14ac:dyDescent="0.35">
      <c r="A14198" s="165" t="s">
        <v>278</v>
      </c>
      <c r="B14198" s="165" t="s">
        <v>279</v>
      </c>
      <c r="C14198" s="166">
        <v>45740</v>
      </c>
      <c r="D14198">
        <v>0</v>
      </c>
    </row>
    <row r="14199" spans="1:4" x14ac:dyDescent="0.35">
      <c r="A14199" s="165" t="s">
        <v>278</v>
      </c>
      <c r="B14199" s="165" t="s">
        <v>279</v>
      </c>
      <c r="C14199" s="166">
        <v>45771</v>
      </c>
      <c r="D14199">
        <v>0</v>
      </c>
    </row>
    <row r="14200" spans="1:4" x14ac:dyDescent="0.35">
      <c r="A14200" s="165" t="s">
        <v>278</v>
      </c>
      <c r="B14200" s="165" t="s">
        <v>279</v>
      </c>
      <c r="C14200" s="166">
        <v>45801</v>
      </c>
      <c r="D14200">
        <v>0</v>
      </c>
    </row>
    <row r="14201" spans="1:4" x14ac:dyDescent="0.35">
      <c r="A14201" s="165" t="s">
        <v>278</v>
      </c>
      <c r="B14201" s="165" t="s">
        <v>279</v>
      </c>
      <c r="C14201" s="166">
        <v>45832</v>
      </c>
      <c r="D14201">
        <v>0</v>
      </c>
    </row>
    <row r="14202" spans="1:4" x14ac:dyDescent="0.35">
      <c r="A14202" s="165" t="s">
        <v>278</v>
      </c>
      <c r="B14202" s="165" t="s">
        <v>279</v>
      </c>
      <c r="C14202" s="166">
        <v>45862</v>
      </c>
      <c r="D14202">
        <v>0</v>
      </c>
    </row>
    <row r="14203" spans="1:4" x14ac:dyDescent="0.35">
      <c r="A14203" s="165" t="s">
        <v>278</v>
      </c>
      <c r="B14203" s="165" t="s">
        <v>279</v>
      </c>
      <c r="C14203" s="166">
        <v>45893</v>
      </c>
      <c r="D14203">
        <v>0</v>
      </c>
    </row>
    <row r="14204" spans="1:4" x14ac:dyDescent="0.35">
      <c r="A14204" s="165" t="s">
        <v>278</v>
      </c>
      <c r="B14204" s="165" t="s">
        <v>279</v>
      </c>
      <c r="C14204" s="166">
        <v>45924</v>
      </c>
      <c r="D14204">
        <v>0</v>
      </c>
    </row>
    <row r="14205" spans="1:4" x14ac:dyDescent="0.35">
      <c r="A14205" s="165" t="s">
        <v>278</v>
      </c>
      <c r="B14205" s="165" t="s">
        <v>279</v>
      </c>
      <c r="C14205" s="166">
        <v>45954</v>
      </c>
      <c r="D14205">
        <v>0</v>
      </c>
    </row>
    <row r="14206" spans="1:4" x14ac:dyDescent="0.35">
      <c r="A14206" s="165" t="s">
        <v>278</v>
      </c>
      <c r="B14206" s="165" t="s">
        <v>279</v>
      </c>
      <c r="C14206" s="166">
        <v>45985</v>
      </c>
      <c r="D14206">
        <v>0</v>
      </c>
    </row>
    <row r="14207" spans="1:4" x14ac:dyDescent="0.35">
      <c r="A14207" s="165" t="s">
        <v>278</v>
      </c>
      <c r="B14207" s="165" t="s">
        <v>279</v>
      </c>
      <c r="C14207" s="166">
        <v>46015</v>
      </c>
      <c r="D14207">
        <v>0</v>
      </c>
    </row>
    <row r="14208" spans="1:4" x14ac:dyDescent="0.35">
      <c r="A14208" s="165" t="s">
        <v>278</v>
      </c>
      <c r="B14208" s="165" t="s">
        <v>279</v>
      </c>
      <c r="C14208" s="166">
        <v>45682</v>
      </c>
      <c r="D14208">
        <v>0</v>
      </c>
    </row>
    <row r="14209" spans="1:4" x14ac:dyDescent="0.35">
      <c r="A14209" s="165" t="s">
        <v>278</v>
      </c>
      <c r="B14209" s="165" t="s">
        <v>279</v>
      </c>
      <c r="C14209" s="166">
        <v>45713</v>
      </c>
      <c r="D14209">
        <v>0</v>
      </c>
    </row>
    <row r="14210" spans="1:4" x14ac:dyDescent="0.35">
      <c r="A14210" s="165" t="s">
        <v>278</v>
      </c>
      <c r="B14210" s="165" t="s">
        <v>279</v>
      </c>
      <c r="C14210" s="166">
        <v>45741</v>
      </c>
      <c r="D14210">
        <v>0</v>
      </c>
    </row>
    <row r="14211" spans="1:4" x14ac:dyDescent="0.35">
      <c r="A14211" s="165" t="s">
        <v>278</v>
      </c>
      <c r="B14211" s="165" t="s">
        <v>279</v>
      </c>
      <c r="C14211" s="166">
        <v>45772</v>
      </c>
      <c r="D14211">
        <v>0</v>
      </c>
    </row>
    <row r="14212" spans="1:4" x14ac:dyDescent="0.35">
      <c r="A14212" s="165" t="s">
        <v>278</v>
      </c>
      <c r="B14212" s="165" t="s">
        <v>279</v>
      </c>
      <c r="C14212" s="166">
        <v>45802</v>
      </c>
      <c r="D14212">
        <v>0</v>
      </c>
    </row>
    <row r="14213" spans="1:4" x14ac:dyDescent="0.35">
      <c r="A14213" s="165" t="s">
        <v>278</v>
      </c>
      <c r="B14213" s="165" t="s">
        <v>279</v>
      </c>
      <c r="C14213" s="166">
        <v>45833</v>
      </c>
      <c r="D14213">
        <v>0</v>
      </c>
    </row>
    <row r="14214" spans="1:4" x14ac:dyDescent="0.35">
      <c r="A14214" s="165" t="s">
        <v>278</v>
      </c>
      <c r="B14214" s="165" t="s">
        <v>279</v>
      </c>
      <c r="C14214" s="166">
        <v>45863</v>
      </c>
      <c r="D14214">
        <v>0</v>
      </c>
    </row>
    <row r="14215" spans="1:4" x14ac:dyDescent="0.35">
      <c r="A14215" s="165" t="s">
        <v>278</v>
      </c>
      <c r="B14215" s="165" t="s">
        <v>279</v>
      </c>
      <c r="C14215" s="166">
        <v>45894</v>
      </c>
      <c r="D14215">
        <v>0</v>
      </c>
    </row>
    <row r="14216" spans="1:4" x14ac:dyDescent="0.35">
      <c r="A14216" s="165" t="s">
        <v>278</v>
      </c>
      <c r="B14216" s="165" t="s">
        <v>279</v>
      </c>
      <c r="C14216" s="166">
        <v>45925</v>
      </c>
      <c r="D14216">
        <v>0</v>
      </c>
    </row>
    <row r="14217" spans="1:4" x14ac:dyDescent="0.35">
      <c r="A14217" s="165" t="s">
        <v>278</v>
      </c>
      <c r="B14217" s="165" t="s">
        <v>279</v>
      </c>
      <c r="C14217" s="166">
        <v>45955</v>
      </c>
      <c r="D14217">
        <v>0</v>
      </c>
    </row>
    <row r="14218" spans="1:4" x14ac:dyDescent="0.35">
      <c r="A14218" s="165" t="s">
        <v>278</v>
      </c>
      <c r="B14218" s="165" t="s">
        <v>279</v>
      </c>
      <c r="C14218" s="166">
        <v>45986</v>
      </c>
      <c r="D14218">
        <v>0</v>
      </c>
    </row>
    <row r="14219" spans="1:4" x14ac:dyDescent="0.35">
      <c r="A14219" s="165" t="s">
        <v>278</v>
      </c>
      <c r="B14219" s="165" t="s">
        <v>279</v>
      </c>
      <c r="C14219" s="166">
        <v>46016</v>
      </c>
      <c r="D14219">
        <v>0</v>
      </c>
    </row>
    <row r="14220" spans="1:4" x14ac:dyDescent="0.35">
      <c r="A14220" s="165" t="s">
        <v>278</v>
      </c>
      <c r="B14220" s="165" t="s">
        <v>279</v>
      </c>
      <c r="C14220" s="166">
        <v>45683</v>
      </c>
      <c r="D14220">
        <v>0</v>
      </c>
    </row>
    <row r="14221" spans="1:4" x14ac:dyDescent="0.35">
      <c r="A14221" s="165" t="s">
        <v>278</v>
      </c>
      <c r="B14221" s="165" t="s">
        <v>279</v>
      </c>
      <c r="C14221" s="166">
        <v>45714</v>
      </c>
      <c r="D14221">
        <v>0</v>
      </c>
    </row>
    <row r="14222" spans="1:4" x14ac:dyDescent="0.35">
      <c r="A14222" s="165" t="s">
        <v>278</v>
      </c>
      <c r="B14222" s="165" t="s">
        <v>279</v>
      </c>
      <c r="C14222" s="166">
        <v>45742</v>
      </c>
      <c r="D14222">
        <v>0</v>
      </c>
    </row>
    <row r="14223" spans="1:4" x14ac:dyDescent="0.35">
      <c r="A14223" s="165" t="s">
        <v>278</v>
      </c>
      <c r="B14223" s="165" t="s">
        <v>279</v>
      </c>
      <c r="C14223" s="166">
        <v>45773</v>
      </c>
      <c r="D14223">
        <v>0</v>
      </c>
    </row>
    <row r="14224" spans="1:4" x14ac:dyDescent="0.35">
      <c r="A14224" s="165" t="s">
        <v>278</v>
      </c>
      <c r="B14224" s="165" t="s">
        <v>279</v>
      </c>
      <c r="C14224" s="166">
        <v>45803</v>
      </c>
      <c r="D14224">
        <v>0</v>
      </c>
    </row>
    <row r="14225" spans="1:4" x14ac:dyDescent="0.35">
      <c r="A14225" s="165" t="s">
        <v>278</v>
      </c>
      <c r="B14225" s="165" t="s">
        <v>279</v>
      </c>
      <c r="C14225" s="166">
        <v>45834</v>
      </c>
      <c r="D14225">
        <v>0</v>
      </c>
    </row>
    <row r="14226" spans="1:4" x14ac:dyDescent="0.35">
      <c r="A14226" s="165" t="s">
        <v>278</v>
      </c>
      <c r="B14226" s="165" t="s">
        <v>279</v>
      </c>
      <c r="C14226" s="166">
        <v>45864</v>
      </c>
      <c r="D14226">
        <v>0</v>
      </c>
    </row>
    <row r="14227" spans="1:4" x14ac:dyDescent="0.35">
      <c r="A14227" s="165" t="s">
        <v>278</v>
      </c>
      <c r="B14227" s="165" t="s">
        <v>279</v>
      </c>
      <c r="C14227" s="166">
        <v>45895</v>
      </c>
      <c r="D14227">
        <v>0</v>
      </c>
    </row>
    <row r="14228" spans="1:4" x14ac:dyDescent="0.35">
      <c r="A14228" s="165" t="s">
        <v>278</v>
      </c>
      <c r="B14228" s="165" t="s">
        <v>279</v>
      </c>
      <c r="C14228" s="166">
        <v>45926</v>
      </c>
      <c r="D14228">
        <v>0</v>
      </c>
    </row>
    <row r="14229" spans="1:4" x14ac:dyDescent="0.35">
      <c r="A14229" s="165" t="s">
        <v>278</v>
      </c>
      <c r="B14229" s="165" t="s">
        <v>279</v>
      </c>
      <c r="C14229" s="166">
        <v>45956</v>
      </c>
      <c r="D14229">
        <v>0</v>
      </c>
    </row>
    <row r="14230" spans="1:4" x14ac:dyDescent="0.35">
      <c r="A14230" s="165" t="s">
        <v>278</v>
      </c>
      <c r="B14230" s="165" t="s">
        <v>279</v>
      </c>
      <c r="C14230" s="166">
        <v>45987</v>
      </c>
      <c r="D14230">
        <v>0</v>
      </c>
    </row>
    <row r="14231" spans="1:4" x14ac:dyDescent="0.35">
      <c r="A14231" s="165" t="s">
        <v>278</v>
      </c>
      <c r="B14231" s="165" t="s">
        <v>279</v>
      </c>
      <c r="C14231" s="166">
        <v>46017</v>
      </c>
      <c r="D14231">
        <v>0</v>
      </c>
    </row>
    <row r="14232" spans="1:4" x14ac:dyDescent="0.35">
      <c r="A14232" s="165" t="s">
        <v>278</v>
      </c>
      <c r="B14232" s="165" t="s">
        <v>279</v>
      </c>
      <c r="C14232" s="166">
        <v>45684</v>
      </c>
      <c r="D14232">
        <v>0</v>
      </c>
    </row>
    <row r="14233" spans="1:4" x14ac:dyDescent="0.35">
      <c r="A14233" s="165" t="s">
        <v>278</v>
      </c>
      <c r="B14233" s="165" t="s">
        <v>279</v>
      </c>
      <c r="C14233" s="166">
        <v>45715</v>
      </c>
      <c r="D14233">
        <v>0</v>
      </c>
    </row>
    <row r="14234" spans="1:4" x14ac:dyDescent="0.35">
      <c r="A14234" s="165" t="s">
        <v>278</v>
      </c>
      <c r="B14234" s="165" t="s">
        <v>279</v>
      </c>
      <c r="C14234" s="166">
        <v>45743</v>
      </c>
      <c r="D14234">
        <v>0</v>
      </c>
    </row>
    <row r="14235" spans="1:4" x14ac:dyDescent="0.35">
      <c r="A14235" s="165" t="s">
        <v>278</v>
      </c>
      <c r="B14235" s="165" t="s">
        <v>279</v>
      </c>
      <c r="C14235" s="166">
        <v>45774</v>
      </c>
      <c r="D14235">
        <v>0</v>
      </c>
    </row>
    <row r="14236" spans="1:4" x14ac:dyDescent="0.35">
      <c r="A14236" s="165" t="s">
        <v>278</v>
      </c>
      <c r="B14236" s="165" t="s">
        <v>279</v>
      </c>
      <c r="C14236" s="166">
        <v>45804</v>
      </c>
      <c r="D14236">
        <v>0</v>
      </c>
    </row>
    <row r="14237" spans="1:4" x14ac:dyDescent="0.35">
      <c r="A14237" s="165" t="s">
        <v>278</v>
      </c>
      <c r="B14237" s="165" t="s">
        <v>279</v>
      </c>
      <c r="C14237" s="166">
        <v>45835</v>
      </c>
      <c r="D14237">
        <v>0</v>
      </c>
    </row>
    <row r="14238" spans="1:4" x14ac:dyDescent="0.35">
      <c r="A14238" s="165" t="s">
        <v>278</v>
      </c>
      <c r="B14238" s="165" t="s">
        <v>279</v>
      </c>
      <c r="C14238" s="166">
        <v>45865</v>
      </c>
      <c r="D14238">
        <v>0</v>
      </c>
    </row>
    <row r="14239" spans="1:4" x14ac:dyDescent="0.35">
      <c r="A14239" s="165" t="s">
        <v>278</v>
      </c>
      <c r="B14239" s="165" t="s">
        <v>279</v>
      </c>
      <c r="C14239" s="166">
        <v>45896</v>
      </c>
      <c r="D14239">
        <v>0</v>
      </c>
    </row>
    <row r="14240" spans="1:4" x14ac:dyDescent="0.35">
      <c r="A14240" s="165" t="s">
        <v>278</v>
      </c>
      <c r="B14240" s="165" t="s">
        <v>279</v>
      </c>
      <c r="C14240" s="166">
        <v>45927</v>
      </c>
      <c r="D14240">
        <v>0</v>
      </c>
    </row>
    <row r="14241" spans="1:4" x14ac:dyDescent="0.35">
      <c r="A14241" s="165" t="s">
        <v>278</v>
      </c>
      <c r="B14241" s="165" t="s">
        <v>279</v>
      </c>
      <c r="C14241" s="166">
        <v>45957</v>
      </c>
      <c r="D14241">
        <v>0</v>
      </c>
    </row>
    <row r="14242" spans="1:4" x14ac:dyDescent="0.35">
      <c r="A14242" s="165" t="s">
        <v>278</v>
      </c>
      <c r="B14242" s="165" t="s">
        <v>279</v>
      </c>
      <c r="C14242" s="166">
        <v>45988</v>
      </c>
      <c r="D14242">
        <v>0</v>
      </c>
    </row>
    <row r="14243" spans="1:4" x14ac:dyDescent="0.35">
      <c r="A14243" s="165" t="s">
        <v>278</v>
      </c>
      <c r="B14243" s="165" t="s">
        <v>279</v>
      </c>
      <c r="C14243" s="166">
        <v>46018</v>
      </c>
      <c r="D14243">
        <v>0</v>
      </c>
    </row>
    <row r="14244" spans="1:4" x14ac:dyDescent="0.35">
      <c r="A14244" s="165" t="s">
        <v>280</v>
      </c>
      <c r="B14244" s="165" t="s">
        <v>281</v>
      </c>
      <c r="C14244" s="166">
        <v>45676</v>
      </c>
      <c r="D14244">
        <v>58.56</v>
      </c>
    </row>
    <row r="14245" spans="1:4" x14ac:dyDescent="0.35">
      <c r="A14245" s="165" t="s">
        <v>280</v>
      </c>
      <c r="B14245" s="165" t="s">
        <v>281</v>
      </c>
      <c r="C14245" s="166">
        <v>45707</v>
      </c>
      <c r="D14245">
        <v>58.56</v>
      </c>
    </row>
    <row r="14246" spans="1:4" x14ac:dyDescent="0.35">
      <c r="A14246" s="165" t="s">
        <v>280</v>
      </c>
      <c r="B14246" s="165" t="s">
        <v>281</v>
      </c>
      <c r="C14246" s="166">
        <v>45735</v>
      </c>
      <c r="D14246">
        <v>58.56</v>
      </c>
    </row>
    <row r="14247" spans="1:4" x14ac:dyDescent="0.35">
      <c r="A14247" s="165" t="s">
        <v>280</v>
      </c>
      <c r="B14247" s="165" t="s">
        <v>281</v>
      </c>
      <c r="C14247" s="166">
        <v>45766</v>
      </c>
      <c r="D14247">
        <v>58.56</v>
      </c>
    </row>
    <row r="14248" spans="1:4" x14ac:dyDescent="0.35">
      <c r="A14248" s="165" t="s">
        <v>280</v>
      </c>
      <c r="B14248" s="165" t="s">
        <v>281</v>
      </c>
      <c r="C14248" s="166">
        <v>45796</v>
      </c>
      <c r="D14248">
        <v>58.56</v>
      </c>
    </row>
    <row r="14249" spans="1:4" x14ac:dyDescent="0.35">
      <c r="A14249" s="165" t="s">
        <v>280</v>
      </c>
      <c r="B14249" s="165" t="s">
        <v>281</v>
      </c>
      <c r="C14249" s="166">
        <v>45827</v>
      </c>
      <c r="D14249">
        <v>123.29</v>
      </c>
    </row>
    <row r="14250" spans="1:4" x14ac:dyDescent="0.35">
      <c r="A14250" s="165" t="s">
        <v>280</v>
      </c>
      <c r="B14250" s="165" t="s">
        <v>281</v>
      </c>
      <c r="C14250" s="166">
        <v>45857</v>
      </c>
      <c r="D14250">
        <v>228.58</v>
      </c>
    </row>
    <row r="14251" spans="1:4" x14ac:dyDescent="0.35">
      <c r="A14251" s="165" t="s">
        <v>280</v>
      </c>
      <c r="B14251" s="165" t="s">
        <v>281</v>
      </c>
      <c r="C14251" s="166">
        <v>45888</v>
      </c>
      <c r="D14251">
        <v>228.58</v>
      </c>
    </row>
    <row r="14252" spans="1:4" x14ac:dyDescent="0.35">
      <c r="A14252" s="165" t="s">
        <v>280</v>
      </c>
      <c r="B14252" s="165" t="s">
        <v>281</v>
      </c>
      <c r="C14252" s="166">
        <v>45919</v>
      </c>
      <c r="D14252">
        <v>228.58</v>
      </c>
    </row>
    <row r="14253" spans="1:4" x14ac:dyDescent="0.35">
      <c r="A14253" s="165" t="s">
        <v>280</v>
      </c>
      <c r="B14253" s="165" t="s">
        <v>281</v>
      </c>
      <c r="C14253" s="166">
        <v>45949</v>
      </c>
      <c r="D14253">
        <v>228.58</v>
      </c>
    </row>
    <row r="14254" spans="1:4" x14ac:dyDescent="0.35">
      <c r="A14254" s="165" t="s">
        <v>280</v>
      </c>
      <c r="B14254" s="165" t="s">
        <v>281</v>
      </c>
      <c r="C14254" s="166">
        <v>45980</v>
      </c>
      <c r="D14254">
        <v>94.54</v>
      </c>
    </row>
    <row r="14255" spans="1:4" x14ac:dyDescent="0.35">
      <c r="A14255" s="165" t="s">
        <v>280</v>
      </c>
      <c r="B14255" s="165" t="s">
        <v>281</v>
      </c>
      <c r="C14255" s="166">
        <v>46010</v>
      </c>
      <c r="D14255">
        <v>181.38</v>
      </c>
    </row>
    <row r="14256" spans="1:4" x14ac:dyDescent="0.35">
      <c r="A14256" s="165" t="s">
        <v>280</v>
      </c>
      <c r="B14256" s="165" t="s">
        <v>281</v>
      </c>
      <c r="C14256" s="166">
        <v>45677</v>
      </c>
      <c r="D14256">
        <v>181.38</v>
      </c>
    </row>
    <row r="14257" spans="1:4" x14ac:dyDescent="0.35">
      <c r="A14257" s="165" t="s">
        <v>280</v>
      </c>
      <c r="B14257" s="165" t="s">
        <v>281</v>
      </c>
      <c r="C14257" s="166">
        <v>45708</v>
      </c>
      <c r="D14257">
        <v>100.03000000000003</v>
      </c>
    </row>
    <row r="14258" spans="1:4" x14ac:dyDescent="0.35">
      <c r="A14258" s="165" t="s">
        <v>280</v>
      </c>
      <c r="B14258" s="165" t="s">
        <v>281</v>
      </c>
      <c r="C14258" s="166">
        <v>45736</v>
      </c>
      <c r="D14258">
        <v>100.02999999999997</v>
      </c>
    </row>
    <row r="14259" spans="1:4" x14ac:dyDescent="0.35">
      <c r="A14259" s="165" t="s">
        <v>280</v>
      </c>
      <c r="B14259" s="165" t="s">
        <v>281</v>
      </c>
      <c r="C14259" s="166">
        <v>45767</v>
      </c>
      <c r="D14259">
        <v>100.03000000000003</v>
      </c>
    </row>
    <row r="14260" spans="1:4" x14ac:dyDescent="0.35">
      <c r="A14260" s="165" t="s">
        <v>280</v>
      </c>
      <c r="B14260" s="165" t="s">
        <v>281</v>
      </c>
      <c r="C14260" s="166">
        <v>45797</v>
      </c>
      <c r="D14260">
        <v>100.02999999999997</v>
      </c>
    </row>
    <row r="14261" spans="1:4" x14ac:dyDescent="0.35">
      <c r="A14261" s="165" t="s">
        <v>280</v>
      </c>
      <c r="B14261" s="165" t="s">
        <v>281</v>
      </c>
      <c r="C14261" s="166">
        <v>45828</v>
      </c>
      <c r="D14261">
        <v>100.02999999999997</v>
      </c>
    </row>
    <row r="14262" spans="1:4" x14ac:dyDescent="0.35">
      <c r="A14262" s="165" t="s">
        <v>280</v>
      </c>
      <c r="B14262" s="165" t="s">
        <v>281</v>
      </c>
      <c r="C14262" s="166">
        <v>45858</v>
      </c>
      <c r="D14262">
        <v>100.02999999999997</v>
      </c>
    </row>
    <row r="14263" spans="1:4" x14ac:dyDescent="0.35">
      <c r="A14263" s="165" t="s">
        <v>280</v>
      </c>
      <c r="B14263" s="165" t="s">
        <v>281</v>
      </c>
      <c r="C14263" s="166">
        <v>45889</v>
      </c>
      <c r="D14263">
        <v>100.03000000000009</v>
      </c>
    </row>
    <row r="14264" spans="1:4" x14ac:dyDescent="0.35">
      <c r="A14264" s="165" t="s">
        <v>280</v>
      </c>
      <c r="B14264" s="165" t="s">
        <v>281</v>
      </c>
      <c r="C14264" s="166">
        <v>45920</v>
      </c>
      <c r="D14264">
        <v>428.99</v>
      </c>
    </row>
    <row r="14265" spans="1:4" x14ac:dyDescent="0.35">
      <c r="A14265" s="165" t="s">
        <v>280</v>
      </c>
      <c r="B14265" s="165" t="s">
        <v>281</v>
      </c>
      <c r="C14265" s="166">
        <v>45950</v>
      </c>
      <c r="D14265">
        <v>0</v>
      </c>
    </row>
    <row r="14266" spans="1:4" x14ac:dyDescent="0.35">
      <c r="A14266" s="165" t="s">
        <v>280</v>
      </c>
      <c r="B14266" s="165" t="s">
        <v>281</v>
      </c>
      <c r="C14266" s="166">
        <v>45981</v>
      </c>
      <c r="D14266">
        <v>0</v>
      </c>
    </row>
    <row r="14267" spans="1:4" x14ac:dyDescent="0.35">
      <c r="A14267" s="165" t="s">
        <v>280</v>
      </c>
      <c r="B14267" s="165" t="s">
        <v>281</v>
      </c>
      <c r="C14267" s="166">
        <v>46011</v>
      </c>
      <c r="D14267">
        <v>0</v>
      </c>
    </row>
    <row r="14268" spans="1:4" x14ac:dyDescent="0.35">
      <c r="A14268" s="165" t="s">
        <v>280</v>
      </c>
      <c r="B14268" s="165" t="s">
        <v>281</v>
      </c>
      <c r="C14268" s="166">
        <v>45678</v>
      </c>
      <c r="D14268">
        <v>0</v>
      </c>
    </row>
    <row r="14269" spans="1:4" x14ac:dyDescent="0.35">
      <c r="A14269" s="165" t="s">
        <v>280</v>
      </c>
      <c r="B14269" s="165" t="s">
        <v>281</v>
      </c>
      <c r="C14269" s="166">
        <v>45709</v>
      </c>
      <c r="D14269">
        <v>0</v>
      </c>
    </row>
    <row r="14270" spans="1:4" x14ac:dyDescent="0.35">
      <c r="A14270" s="165" t="s">
        <v>280</v>
      </c>
      <c r="B14270" s="165" t="s">
        <v>281</v>
      </c>
      <c r="C14270" s="166">
        <v>45737</v>
      </c>
      <c r="D14270">
        <v>0</v>
      </c>
    </row>
    <row r="14271" spans="1:4" x14ac:dyDescent="0.35">
      <c r="A14271" s="165" t="s">
        <v>280</v>
      </c>
      <c r="B14271" s="165" t="s">
        <v>281</v>
      </c>
      <c r="C14271" s="166">
        <v>45768</v>
      </c>
      <c r="D14271">
        <v>0</v>
      </c>
    </row>
    <row r="14272" spans="1:4" x14ac:dyDescent="0.35">
      <c r="A14272" s="165" t="s">
        <v>280</v>
      </c>
      <c r="B14272" s="165" t="s">
        <v>281</v>
      </c>
      <c r="C14272" s="166">
        <v>45798</v>
      </c>
      <c r="D14272">
        <v>0</v>
      </c>
    </row>
    <row r="14273" spans="1:4" x14ac:dyDescent="0.35">
      <c r="A14273" s="165" t="s">
        <v>280</v>
      </c>
      <c r="B14273" s="165" t="s">
        <v>281</v>
      </c>
      <c r="C14273" s="166">
        <v>45829</v>
      </c>
      <c r="D14273">
        <v>0</v>
      </c>
    </row>
    <row r="14274" spans="1:4" x14ac:dyDescent="0.35">
      <c r="A14274" s="165" t="s">
        <v>280</v>
      </c>
      <c r="B14274" s="165" t="s">
        <v>281</v>
      </c>
      <c r="C14274" s="166">
        <v>45859</v>
      </c>
      <c r="D14274">
        <v>0</v>
      </c>
    </row>
    <row r="14275" spans="1:4" x14ac:dyDescent="0.35">
      <c r="A14275" s="165" t="s">
        <v>280</v>
      </c>
      <c r="B14275" s="165" t="s">
        <v>281</v>
      </c>
      <c r="C14275" s="166">
        <v>45890</v>
      </c>
      <c r="D14275">
        <v>0</v>
      </c>
    </row>
    <row r="14276" spans="1:4" x14ac:dyDescent="0.35">
      <c r="A14276" s="165" t="s">
        <v>280</v>
      </c>
      <c r="B14276" s="165" t="s">
        <v>281</v>
      </c>
      <c r="C14276" s="166">
        <v>45921</v>
      </c>
      <c r="D14276">
        <v>0</v>
      </c>
    </row>
    <row r="14277" spans="1:4" x14ac:dyDescent="0.35">
      <c r="A14277" s="165" t="s">
        <v>280</v>
      </c>
      <c r="B14277" s="165" t="s">
        <v>281</v>
      </c>
      <c r="C14277" s="166">
        <v>45951</v>
      </c>
      <c r="D14277">
        <v>0</v>
      </c>
    </row>
    <row r="14278" spans="1:4" x14ac:dyDescent="0.35">
      <c r="A14278" s="165" t="s">
        <v>280</v>
      </c>
      <c r="B14278" s="165" t="s">
        <v>281</v>
      </c>
      <c r="C14278" s="166">
        <v>45991</v>
      </c>
      <c r="D14278">
        <v>0</v>
      </c>
    </row>
    <row r="14279" spans="1:4" x14ac:dyDescent="0.35">
      <c r="A14279" s="165" t="s">
        <v>280</v>
      </c>
      <c r="B14279" s="165" t="s">
        <v>281</v>
      </c>
      <c r="C14279" s="166">
        <v>46022</v>
      </c>
      <c r="D14279">
        <v>0</v>
      </c>
    </row>
    <row r="14280" spans="1:4" x14ac:dyDescent="0.35">
      <c r="A14280" s="165" t="s">
        <v>280</v>
      </c>
      <c r="B14280" s="165" t="s">
        <v>281</v>
      </c>
      <c r="C14280" s="166">
        <v>45679</v>
      </c>
      <c r="D14280">
        <v>0</v>
      </c>
    </row>
    <row r="14281" spans="1:4" x14ac:dyDescent="0.35">
      <c r="A14281" s="165" t="s">
        <v>280</v>
      </c>
      <c r="B14281" s="165" t="s">
        <v>281</v>
      </c>
      <c r="C14281" s="166">
        <v>45710</v>
      </c>
      <c r="D14281">
        <v>0</v>
      </c>
    </row>
    <row r="14282" spans="1:4" x14ac:dyDescent="0.35">
      <c r="A14282" s="165" t="s">
        <v>280</v>
      </c>
      <c r="B14282" s="165" t="s">
        <v>281</v>
      </c>
      <c r="C14282" s="166">
        <v>45738</v>
      </c>
      <c r="D14282">
        <v>0</v>
      </c>
    </row>
    <row r="14283" spans="1:4" x14ac:dyDescent="0.35">
      <c r="A14283" s="165" t="s">
        <v>280</v>
      </c>
      <c r="B14283" s="165" t="s">
        <v>281</v>
      </c>
      <c r="C14283" s="166">
        <v>45769</v>
      </c>
      <c r="D14283">
        <v>0</v>
      </c>
    </row>
    <row r="14284" spans="1:4" x14ac:dyDescent="0.35">
      <c r="A14284" s="165" t="s">
        <v>280</v>
      </c>
      <c r="B14284" s="165" t="s">
        <v>281</v>
      </c>
      <c r="C14284" s="166">
        <v>45799</v>
      </c>
      <c r="D14284">
        <v>0</v>
      </c>
    </row>
    <row r="14285" spans="1:4" x14ac:dyDescent="0.35">
      <c r="A14285" s="165" t="s">
        <v>280</v>
      </c>
      <c r="B14285" s="165" t="s">
        <v>281</v>
      </c>
      <c r="C14285" s="166">
        <v>45830</v>
      </c>
      <c r="D14285">
        <v>0</v>
      </c>
    </row>
    <row r="14286" spans="1:4" x14ac:dyDescent="0.35">
      <c r="A14286" s="165" t="s">
        <v>280</v>
      </c>
      <c r="B14286" s="165" t="s">
        <v>281</v>
      </c>
      <c r="C14286" s="166">
        <v>45860</v>
      </c>
      <c r="D14286">
        <v>0</v>
      </c>
    </row>
    <row r="14287" spans="1:4" x14ac:dyDescent="0.35">
      <c r="A14287" s="165" t="s">
        <v>280</v>
      </c>
      <c r="B14287" s="165" t="s">
        <v>281</v>
      </c>
      <c r="C14287" s="166">
        <v>45891</v>
      </c>
      <c r="D14287">
        <v>0</v>
      </c>
    </row>
    <row r="14288" spans="1:4" x14ac:dyDescent="0.35">
      <c r="A14288" s="165" t="s">
        <v>280</v>
      </c>
      <c r="B14288" s="165" t="s">
        <v>281</v>
      </c>
      <c r="C14288" s="166">
        <v>45922</v>
      </c>
      <c r="D14288">
        <v>0</v>
      </c>
    </row>
    <row r="14289" spans="1:4" x14ac:dyDescent="0.35">
      <c r="A14289" s="165" t="s">
        <v>280</v>
      </c>
      <c r="B14289" s="165" t="s">
        <v>281</v>
      </c>
      <c r="C14289" s="166">
        <v>45952</v>
      </c>
      <c r="D14289">
        <v>0</v>
      </c>
    </row>
    <row r="14290" spans="1:4" x14ac:dyDescent="0.35">
      <c r="A14290" s="165" t="s">
        <v>280</v>
      </c>
      <c r="B14290" s="165" t="s">
        <v>281</v>
      </c>
      <c r="C14290" s="166">
        <v>45983</v>
      </c>
      <c r="D14290">
        <v>0</v>
      </c>
    </row>
    <row r="14291" spans="1:4" x14ac:dyDescent="0.35">
      <c r="A14291" s="165" t="s">
        <v>280</v>
      </c>
      <c r="B14291" s="165" t="s">
        <v>281</v>
      </c>
      <c r="C14291" s="166">
        <v>46013</v>
      </c>
      <c r="D14291">
        <v>0</v>
      </c>
    </row>
    <row r="14292" spans="1:4" x14ac:dyDescent="0.35">
      <c r="A14292" s="165" t="s">
        <v>280</v>
      </c>
      <c r="B14292" s="165" t="s">
        <v>281</v>
      </c>
      <c r="C14292" s="166">
        <v>45680</v>
      </c>
      <c r="D14292">
        <v>0</v>
      </c>
    </row>
    <row r="14293" spans="1:4" x14ac:dyDescent="0.35">
      <c r="A14293" s="165" t="s">
        <v>280</v>
      </c>
      <c r="B14293" s="165" t="s">
        <v>281</v>
      </c>
      <c r="C14293" s="166">
        <v>45711</v>
      </c>
      <c r="D14293">
        <v>0</v>
      </c>
    </row>
    <row r="14294" spans="1:4" x14ac:dyDescent="0.35">
      <c r="A14294" s="165" t="s">
        <v>280</v>
      </c>
      <c r="B14294" s="165" t="s">
        <v>281</v>
      </c>
      <c r="C14294" s="166">
        <v>45739</v>
      </c>
      <c r="D14294">
        <v>0</v>
      </c>
    </row>
    <row r="14295" spans="1:4" x14ac:dyDescent="0.35">
      <c r="A14295" s="165" t="s">
        <v>280</v>
      </c>
      <c r="B14295" s="165" t="s">
        <v>281</v>
      </c>
      <c r="C14295" s="166">
        <v>45770</v>
      </c>
      <c r="D14295">
        <v>0</v>
      </c>
    </row>
    <row r="14296" spans="1:4" x14ac:dyDescent="0.35">
      <c r="A14296" s="165" t="s">
        <v>280</v>
      </c>
      <c r="B14296" s="165" t="s">
        <v>281</v>
      </c>
      <c r="C14296" s="166">
        <v>45800</v>
      </c>
      <c r="D14296">
        <v>0</v>
      </c>
    </row>
    <row r="14297" spans="1:4" x14ac:dyDescent="0.35">
      <c r="A14297" s="165" t="s">
        <v>280</v>
      </c>
      <c r="B14297" s="165" t="s">
        <v>281</v>
      </c>
      <c r="C14297" s="166">
        <v>45831</v>
      </c>
      <c r="D14297">
        <v>0</v>
      </c>
    </row>
    <row r="14298" spans="1:4" x14ac:dyDescent="0.35">
      <c r="A14298" s="165" t="s">
        <v>280</v>
      </c>
      <c r="B14298" s="165" t="s">
        <v>281</v>
      </c>
      <c r="C14298" s="166">
        <v>45861</v>
      </c>
      <c r="D14298">
        <v>0</v>
      </c>
    </row>
    <row r="14299" spans="1:4" x14ac:dyDescent="0.35">
      <c r="A14299" s="165" t="s">
        <v>280</v>
      </c>
      <c r="B14299" s="165" t="s">
        <v>281</v>
      </c>
      <c r="C14299" s="166">
        <v>45892</v>
      </c>
      <c r="D14299">
        <v>0</v>
      </c>
    </row>
    <row r="14300" spans="1:4" x14ac:dyDescent="0.35">
      <c r="A14300" s="165" t="s">
        <v>280</v>
      </c>
      <c r="B14300" s="165" t="s">
        <v>281</v>
      </c>
      <c r="C14300" s="166">
        <v>45923</v>
      </c>
      <c r="D14300">
        <v>0</v>
      </c>
    </row>
    <row r="14301" spans="1:4" x14ac:dyDescent="0.35">
      <c r="A14301" s="165" t="s">
        <v>280</v>
      </c>
      <c r="B14301" s="165" t="s">
        <v>281</v>
      </c>
      <c r="C14301" s="166">
        <v>45953</v>
      </c>
      <c r="D14301">
        <v>0</v>
      </c>
    </row>
    <row r="14302" spans="1:4" x14ac:dyDescent="0.35">
      <c r="A14302" s="165" t="s">
        <v>280</v>
      </c>
      <c r="B14302" s="165" t="s">
        <v>281</v>
      </c>
      <c r="C14302" s="166">
        <v>45984</v>
      </c>
      <c r="D14302">
        <v>0</v>
      </c>
    </row>
    <row r="14303" spans="1:4" x14ac:dyDescent="0.35">
      <c r="A14303" s="165" t="s">
        <v>280</v>
      </c>
      <c r="B14303" s="165" t="s">
        <v>281</v>
      </c>
      <c r="C14303" s="166">
        <v>46014</v>
      </c>
      <c r="D14303">
        <v>0</v>
      </c>
    </row>
    <row r="14304" spans="1:4" x14ac:dyDescent="0.35">
      <c r="A14304" s="165" t="s">
        <v>280</v>
      </c>
      <c r="B14304" s="165" t="s">
        <v>281</v>
      </c>
      <c r="C14304" s="166">
        <v>45681</v>
      </c>
      <c r="D14304">
        <v>0</v>
      </c>
    </row>
    <row r="14305" spans="1:4" x14ac:dyDescent="0.35">
      <c r="A14305" s="165" t="s">
        <v>280</v>
      </c>
      <c r="B14305" s="165" t="s">
        <v>281</v>
      </c>
      <c r="C14305" s="166">
        <v>45712</v>
      </c>
      <c r="D14305">
        <v>0</v>
      </c>
    </row>
    <row r="14306" spans="1:4" x14ac:dyDescent="0.35">
      <c r="A14306" s="165" t="s">
        <v>280</v>
      </c>
      <c r="B14306" s="165" t="s">
        <v>281</v>
      </c>
      <c r="C14306" s="166">
        <v>45740</v>
      </c>
      <c r="D14306">
        <v>0</v>
      </c>
    </row>
    <row r="14307" spans="1:4" x14ac:dyDescent="0.35">
      <c r="A14307" s="165" t="s">
        <v>280</v>
      </c>
      <c r="B14307" s="165" t="s">
        <v>281</v>
      </c>
      <c r="C14307" s="166">
        <v>45771</v>
      </c>
      <c r="D14307">
        <v>0</v>
      </c>
    </row>
    <row r="14308" spans="1:4" x14ac:dyDescent="0.35">
      <c r="A14308" s="165" t="s">
        <v>280</v>
      </c>
      <c r="B14308" s="165" t="s">
        <v>281</v>
      </c>
      <c r="C14308" s="166">
        <v>45801</v>
      </c>
      <c r="D14308">
        <v>0</v>
      </c>
    </row>
    <row r="14309" spans="1:4" x14ac:dyDescent="0.35">
      <c r="A14309" s="165" t="s">
        <v>280</v>
      </c>
      <c r="B14309" s="165" t="s">
        <v>281</v>
      </c>
      <c r="C14309" s="166">
        <v>45832</v>
      </c>
      <c r="D14309">
        <v>0</v>
      </c>
    </row>
    <row r="14310" spans="1:4" x14ac:dyDescent="0.35">
      <c r="A14310" s="165" t="s">
        <v>280</v>
      </c>
      <c r="B14310" s="165" t="s">
        <v>281</v>
      </c>
      <c r="C14310" s="166">
        <v>45862</v>
      </c>
      <c r="D14310">
        <v>0</v>
      </c>
    </row>
    <row r="14311" spans="1:4" x14ac:dyDescent="0.35">
      <c r="A14311" s="165" t="s">
        <v>280</v>
      </c>
      <c r="B14311" s="165" t="s">
        <v>281</v>
      </c>
      <c r="C14311" s="166">
        <v>45893</v>
      </c>
      <c r="D14311">
        <v>0</v>
      </c>
    </row>
    <row r="14312" spans="1:4" x14ac:dyDescent="0.35">
      <c r="A14312" s="165" t="s">
        <v>280</v>
      </c>
      <c r="B14312" s="165" t="s">
        <v>281</v>
      </c>
      <c r="C14312" s="166">
        <v>45924</v>
      </c>
      <c r="D14312">
        <v>0</v>
      </c>
    </row>
    <row r="14313" spans="1:4" x14ac:dyDescent="0.35">
      <c r="A14313" s="165" t="s">
        <v>280</v>
      </c>
      <c r="B14313" s="165" t="s">
        <v>281</v>
      </c>
      <c r="C14313" s="166">
        <v>45954</v>
      </c>
      <c r="D14313">
        <v>0</v>
      </c>
    </row>
    <row r="14314" spans="1:4" x14ac:dyDescent="0.35">
      <c r="A14314" s="165" t="s">
        <v>280</v>
      </c>
      <c r="B14314" s="165" t="s">
        <v>281</v>
      </c>
      <c r="C14314" s="166">
        <v>45985</v>
      </c>
      <c r="D14314">
        <v>0</v>
      </c>
    </row>
    <row r="14315" spans="1:4" x14ac:dyDescent="0.35">
      <c r="A14315" s="165" t="s">
        <v>280</v>
      </c>
      <c r="B14315" s="165" t="s">
        <v>281</v>
      </c>
      <c r="C14315" s="166">
        <v>46015</v>
      </c>
      <c r="D14315">
        <v>0</v>
      </c>
    </row>
    <row r="14316" spans="1:4" x14ac:dyDescent="0.35">
      <c r="A14316" s="165" t="s">
        <v>280</v>
      </c>
      <c r="B14316" s="165" t="s">
        <v>281</v>
      </c>
      <c r="C14316" s="166">
        <v>45682</v>
      </c>
      <c r="D14316">
        <v>0</v>
      </c>
    </row>
    <row r="14317" spans="1:4" x14ac:dyDescent="0.35">
      <c r="A14317" s="165" t="s">
        <v>280</v>
      </c>
      <c r="B14317" s="165" t="s">
        <v>281</v>
      </c>
      <c r="C14317" s="166">
        <v>45713</v>
      </c>
      <c r="D14317">
        <v>0</v>
      </c>
    </row>
    <row r="14318" spans="1:4" x14ac:dyDescent="0.35">
      <c r="A14318" s="165" t="s">
        <v>280</v>
      </c>
      <c r="B14318" s="165" t="s">
        <v>281</v>
      </c>
      <c r="C14318" s="166">
        <v>45741</v>
      </c>
      <c r="D14318">
        <v>0</v>
      </c>
    </row>
    <row r="14319" spans="1:4" x14ac:dyDescent="0.35">
      <c r="A14319" s="165" t="s">
        <v>280</v>
      </c>
      <c r="B14319" s="165" t="s">
        <v>281</v>
      </c>
      <c r="C14319" s="166">
        <v>45772</v>
      </c>
      <c r="D14319">
        <v>0</v>
      </c>
    </row>
    <row r="14320" spans="1:4" x14ac:dyDescent="0.35">
      <c r="A14320" s="165" t="s">
        <v>280</v>
      </c>
      <c r="B14320" s="165" t="s">
        <v>281</v>
      </c>
      <c r="C14320" s="166">
        <v>45802</v>
      </c>
      <c r="D14320">
        <v>0</v>
      </c>
    </row>
    <row r="14321" spans="1:4" x14ac:dyDescent="0.35">
      <c r="A14321" s="165" t="s">
        <v>280</v>
      </c>
      <c r="B14321" s="165" t="s">
        <v>281</v>
      </c>
      <c r="C14321" s="166">
        <v>45833</v>
      </c>
      <c r="D14321">
        <v>0</v>
      </c>
    </row>
    <row r="14322" spans="1:4" x14ac:dyDescent="0.35">
      <c r="A14322" s="165" t="s">
        <v>280</v>
      </c>
      <c r="B14322" s="165" t="s">
        <v>281</v>
      </c>
      <c r="C14322" s="166">
        <v>45863</v>
      </c>
      <c r="D14322">
        <v>0</v>
      </c>
    </row>
    <row r="14323" spans="1:4" x14ac:dyDescent="0.35">
      <c r="A14323" s="165" t="s">
        <v>280</v>
      </c>
      <c r="B14323" s="165" t="s">
        <v>281</v>
      </c>
      <c r="C14323" s="166">
        <v>45894</v>
      </c>
      <c r="D14323">
        <v>0</v>
      </c>
    </row>
    <row r="14324" spans="1:4" x14ac:dyDescent="0.35">
      <c r="A14324" s="165" t="s">
        <v>280</v>
      </c>
      <c r="B14324" s="165" t="s">
        <v>281</v>
      </c>
      <c r="C14324" s="166">
        <v>45925</v>
      </c>
      <c r="D14324">
        <v>0</v>
      </c>
    </row>
    <row r="14325" spans="1:4" x14ac:dyDescent="0.35">
      <c r="A14325" s="165" t="s">
        <v>280</v>
      </c>
      <c r="B14325" s="165" t="s">
        <v>281</v>
      </c>
      <c r="C14325" s="166">
        <v>45955</v>
      </c>
      <c r="D14325">
        <v>0</v>
      </c>
    </row>
    <row r="14326" spans="1:4" x14ac:dyDescent="0.35">
      <c r="A14326" s="165" t="s">
        <v>280</v>
      </c>
      <c r="B14326" s="165" t="s">
        <v>281</v>
      </c>
      <c r="C14326" s="166">
        <v>45986</v>
      </c>
      <c r="D14326">
        <v>0</v>
      </c>
    </row>
    <row r="14327" spans="1:4" x14ac:dyDescent="0.35">
      <c r="A14327" s="165" t="s">
        <v>280</v>
      </c>
      <c r="B14327" s="165" t="s">
        <v>281</v>
      </c>
      <c r="C14327" s="166">
        <v>46016</v>
      </c>
      <c r="D14327">
        <v>0</v>
      </c>
    </row>
    <row r="14328" spans="1:4" x14ac:dyDescent="0.35">
      <c r="A14328" s="165" t="s">
        <v>280</v>
      </c>
      <c r="B14328" s="165" t="s">
        <v>281</v>
      </c>
      <c r="C14328" s="166">
        <v>45683</v>
      </c>
      <c r="D14328">
        <v>0</v>
      </c>
    </row>
    <row r="14329" spans="1:4" x14ac:dyDescent="0.35">
      <c r="A14329" s="165" t="s">
        <v>280</v>
      </c>
      <c r="B14329" s="165" t="s">
        <v>281</v>
      </c>
      <c r="C14329" s="166">
        <v>45714</v>
      </c>
      <c r="D14329">
        <v>0</v>
      </c>
    </row>
    <row r="14330" spans="1:4" x14ac:dyDescent="0.35">
      <c r="A14330" s="165" t="s">
        <v>280</v>
      </c>
      <c r="B14330" s="165" t="s">
        <v>281</v>
      </c>
      <c r="C14330" s="166">
        <v>45742</v>
      </c>
      <c r="D14330">
        <v>0</v>
      </c>
    </row>
    <row r="14331" spans="1:4" x14ac:dyDescent="0.35">
      <c r="A14331" s="165" t="s">
        <v>280</v>
      </c>
      <c r="B14331" s="165" t="s">
        <v>281</v>
      </c>
      <c r="C14331" s="166">
        <v>45773</v>
      </c>
      <c r="D14331">
        <v>0</v>
      </c>
    </row>
    <row r="14332" spans="1:4" x14ac:dyDescent="0.35">
      <c r="A14332" s="165" t="s">
        <v>280</v>
      </c>
      <c r="B14332" s="165" t="s">
        <v>281</v>
      </c>
      <c r="C14332" s="166">
        <v>45803</v>
      </c>
      <c r="D14332">
        <v>0</v>
      </c>
    </row>
    <row r="14333" spans="1:4" x14ac:dyDescent="0.35">
      <c r="A14333" s="165" t="s">
        <v>280</v>
      </c>
      <c r="B14333" s="165" t="s">
        <v>281</v>
      </c>
      <c r="C14333" s="166">
        <v>45834</v>
      </c>
      <c r="D14333">
        <v>0</v>
      </c>
    </row>
    <row r="14334" spans="1:4" x14ac:dyDescent="0.35">
      <c r="A14334" s="165" t="s">
        <v>280</v>
      </c>
      <c r="B14334" s="165" t="s">
        <v>281</v>
      </c>
      <c r="C14334" s="166">
        <v>45864</v>
      </c>
      <c r="D14334">
        <v>0</v>
      </c>
    </row>
    <row r="14335" spans="1:4" x14ac:dyDescent="0.35">
      <c r="A14335" s="165" t="s">
        <v>280</v>
      </c>
      <c r="B14335" s="165" t="s">
        <v>281</v>
      </c>
      <c r="C14335" s="166">
        <v>45895</v>
      </c>
      <c r="D14335">
        <v>0</v>
      </c>
    </row>
    <row r="14336" spans="1:4" x14ac:dyDescent="0.35">
      <c r="A14336" s="165" t="s">
        <v>280</v>
      </c>
      <c r="B14336" s="165" t="s">
        <v>281</v>
      </c>
      <c r="C14336" s="166">
        <v>45926</v>
      </c>
      <c r="D14336">
        <v>0</v>
      </c>
    </row>
    <row r="14337" spans="1:4" x14ac:dyDescent="0.35">
      <c r="A14337" s="165" t="s">
        <v>280</v>
      </c>
      <c r="B14337" s="165" t="s">
        <v>281</v>
      </c>
      <c r="C14337" s="166">
        <v>45956</v>
      </c>
      <c r="D14337">
        <v>0</v>
      </c>
    </row>
    <row r="14338" spans="1:4" x14ac:dyDescent="0.35">
      <c r="A14338" s="165" t="s">
        <v>280</v>
      </c>
      <c r="B14338" s="165" t="s">
        <v>281</v>
      </c>
      <c r="C14338" s="166">
        <v>45987</v>
      </c>
      <c r="D14338">
        <v>0</v>
      </c>
    </row>
    <row r="14339" spans="1:4" x14ac:dyDescent="0.35">
      <c r="A14339" s="165" t="s">
        <v>280</v>
      </c>
      <c r="B14339" s="165" t="s">
        <v>281</v>
      </c>
      <c r="C14339" s="166">
        <v>46017</v>
      </c>
      <c r="D14339">
        <v>0</v>
      </c>
    </row>
    <row r="14340" spans="1:4" x14ac:dyDescent="0.35">
      <c r="A14340" s="165" t="s">
        <v>280</v>
      </c>
      <c r="B14340" s="165" t="s">
        <v>281</v>
      </c>
      <c r="C14340" s="166">
        <v>45684</v>
      </c>
      <c r="D14340">
        <v>0</v>
      </c>
    </row>
    <row r="14341" spans="1:4" x14ac:dyDescent="0.35">
      <c r="A14341" s="165" t="s">
        <v>280</v>
      </c>
      <c r="B14341" s="165" t="s">
        <v>281</v>
      </c>
      <c r="C14341" s="166">
        <v>45715</v>
      </c>
      <c r="D14341">
        <v>0</v>
      </c>
    </row>
    <row r="14342" spans="1:4" x14ac:dyDescent="0.35">
      <c r="A14342" s="165" t="s">
        <v>280</v>
      </c>
      <c r="B14342" s="165" t="s">
        <v>281</v>
      </c>
      <c r="C14342" s="166">
        <v>45743</v>
      </c>
      <c r="D14342">
        <v>0</v>
      </c>
    </row>
    <row r="14343" spans="1:4" x14ac:dyDescent="0.35">
      <c r="A14343" s="165" t="s">
        <v>280</v>
      </c>
      <c r="B14343" s="165" t="s">
        <v>281</v>
      </c>
      <c r="C14343" s="166">
        <v>45774</v>
      </c>
      <c r="D14343">
        <v>0</v>
      </c>
    </row>
    <row r="14344" spans="1:4" x14ac:dyDescent="0.35">
      <c r="A14344" s="165" t="s">
        <v>280</v>
      </c>
      <c r="B14344" s="165" t="s">
        <v>281</v>
      </c>
      <c r="C14344" s="166">
        <v>45804</v>
      </c>
      <c r="D14344">
        <v>0</v>
      </c>
    </row>
    <row r="14345" spans="1:4" x14ac:dyDescent="0.35">
      <c r="A14345" s="165" t="s">
        <v>280</v>
      </c>
      <c r="B14345" s="165" t="s">
        <v>281</v>
      </c>
      <c r="C14345" s="166">
        <v>45835</v>
      </c>
      <c r="D14345">
        <v>0</v>
      </c>
    </row>
    <row r="14346" spans="1:4" x14ac:dyDescent="0.35">
      <c r="A14346" s="165" t="s">
        <v>280</v>
      </c>
      <c r="B14346" s="165" t="s">
        <v>281</v>
      </c>
      <c r="C14346" s="166">
        <v>45865</v>
      </c>
      <c r="D14346">
        <v>0</v>
      </c>
    </row>
    <row r="14347" spans="1:4" x14ac:dyDescent="0.35">
      <c r="A14347" s="165" t="s">
        <v>280</v>
      </c>
      <c r="B14347" s="165" t="s">
        <v>281</v>
      </c>
      <c r="C14347" s="166">
        <v>45896</v>
      </c>
      <c r="D14347">
        <v>0</v>
      </c>
    </row>
    <row r="14348" spans="1:4" x14ac:dyDescent="0.35">
      <c r="A14348" s="165" t="s">
        <v>280</v>
      </c>
      <c r="B14348" s="165" t="s">
        <v>281</v>
      </c>
      <c r="C14348" s="166">
        <v>45927</v>
      </c>
      <c r="D14348">
        <v>0</v>
      </c>
    </row>
    <row r="14349" spans="1:4" x14ac:dyDescent="0.35">
      <c r="A14349" s="165" t="s">
        <v>280</v>
      </c>
      <c r="B14349" s="165" t="s">
        <v>281</v>
      </c>
      <c r="C14349" s="166">
        <v>45957</v>
      </c>
      <c r="D14349">
        <v>0</v>
      </c>
    </row>
    <row r="14350" spans="1:4" x14ac:dyDescent="0.35">
      <c r="A14350" s="165" t="s">
        <v>280</v>
      </c>
      <c r="B14350" s="165" t="s">
        <v>281</v>
      </c>
      <c r="C14350" s="166">
        <v>45988</v>
      </c>
      <c r="D14350">
        <v>0</v>
      </c>
    </row>
    <row r="14351" spans="1:4" x14ac:dyDescent="0.35">
      <c r="A14351" s="165" t="s">
        <v>280</v>
      </c>
      <c r="B14351" s="165" t="s">
        <v>281</v>
      </c>
      <c r="C14351" s="166">
        <v>46018</v>
      </c>
      <c r="D14351">
        <v>0</v>
      </c>
    </row>
    <row r="14352" spans="1:4" x14ac:dyDescent="0.35">
      <c r="A14352" s="165" t="s">
        <v>282</v>
      </c>
      <c r="B14352" s="165" t="s">
        <v>283</v>
      </c>
      <c r="C14352" s="166">
        <v>45676</v>
      </c>
      <c r="D14352">
        <v>0</v>
      </c>
    </row>
    <row r="14353" spans="1:4" x14ac:dyDescent="0.35">
      <c r="A14353" s="165" t="s">
        <v>282</v>
      </c>
      <c r="B14353" s="165" t="s">
        <v>283</v>
      </c>
      <c r="C14353" s="166">
        <v>45707</v>
      </c>
      <c r="D14353">
        <v>0</v>
      </c>
    </row>
    <row r="14354" spans="1:4" x14ac:dyDescent="0.35">
      <c r="A14354" s="165" t="s">
        <v>282</v>
      </c>
      <c r="B14354" s="165" t="s">
        <v>283</v>
      </c>
      <c r="C14354" s="166">
        <v>45735</v>
      </c>
      <c r="D14354">
        <v>0</v>
      </c>
    </row>
    <row r="14355" spans="1:4" x14ac:dyDescent="0.35">
      <c r="A14355" s="165" t="s">
        <v>282</v>
      </c>
      <c r="B14355" s="165" t="s">
        <v>283</v>
      </c>
      <c r="C14355" s="166">
        <v>45766</v>
      </c>
      <c r="D14355">
        <v>0</v>
      </c>
    </row>
    <row r="14356" spans="1:4" x14ac:dyDescent="0.35">
      <c r="A14356" s="165" t="s">
        <v>282</v>
      </c>
      <c r="B14356" s="165" t="s">
        <v>283</v>
      </c>
      <c r="C14356" s="166">
        <v>45796</v>
      </c>
      <c r="D14356">
        <v>0</v>
      </c>
    </row>
    <row r="14357" spans="1:4" x14ac:dyDescent="0.35">
      <c r="A14357" s="165" t="s">
        <v>282</v>
      </c>
      <c r="B14357" s="165" t="s">
        <v>283</v>
      </c>
      <c r="C14357" s="166">
        <v>45827</v>
      </c>
      <c r="D14357">
        <v>0</v>
      </c>
    </row>
    <row r="14358" spans="1:4" x14ac:dyDescent="0.35">
      <c r="A14358" s="165" t="s">
        <v>282</v>
      </c>
      <c r="B14358" s="165" t="s">
        <v>283</v>
      </c>
      <c r="C14358" s="166">
        <v>45857</v>
      </c>
      <c r="D14358">
        <v>0</v>
      </c>
    </row>
    <row r="14359" spans="1:4" x14ac:dyDescent="0.35">
      <c r="A14359" s="165" t="s">
        <v>282</v>
      </c>
      <c r="B14359" s="165" t="s">
        <v>283</v>
      </c>
      <c r="C14359" s="166">
        <v>45888</v>
      </c>
      <c r="D14359">
        <v>0</v>
      </c>
    </row>
    <row r="14360" spans="1:4" x14ac:dyDescent="0.35">
      <c r="A14360" s="165" t="s">
        <v>282</v>
      </c>
      <c r="B14360" s="165" t="s">
        <v>283</v>
      </c>
      <c r="C14360" s="166">
        <v>45919</v>
      </c>
      <c r="D14360">
        <v>0</v>
      </c>
    </row>
    <row r="14361" spans="1:4" x14ac:dyDescent="0.35">
      <c r="A14361" s="165" t="s">
        <v>282</v>
      </c>
      <c r="B14361" s="165" t="s">
        <v>283</v>
      </c>
      <c r="C14361" s="166">
        <v>45949</v>
      </c>
      <c r="D14361">
        <v>0</v>
      </c>
    </row>
    <row r="14362" spans="1:4" x14ac:dyDescent="0.35">
      <c r="A14362" s="165" t="s">
        <v>282</v>
      </c>
      <c r="B14362" s="165" t="s">
        <v>283</v>
      </c>
      <c r="C14362" s="166">
        <v>45980</v>
      </c>
      <c r="D14362">
        <v>0</v>
      </c>
    </row>
    <row r="14363" spans="1:4" x14ac:dyDescent="0.35">
      <c r="A14363" s="165" t="s">
        <v>282</v>
      </c>
      <c r="B14363" s="165" t="s">
        <v>283</v>
      </c>
      <c r="C14363" s="166">
        <v>46010</v>
      </c>
      <c r="D14363">
        <v>0</v>
      </c>
    </row>
    <row r="14364" spans="1:4" x14ac:dyDescent="0.35">
      <c r="A14364" s="165" t="s">
        <v>282</v>
      </c>
      <c r="B14364" s="165" t="s">
        <v>283</v>
      </c>
      <c r="C14364" s="166">
        <v>45677</v>
      </c>
      <c r="D14364">
        <v>0</v>
      </c>
    </row>
    <row r="14365" spans="1:4" x14ac:dyDescent="0.35">
      <c r="A14365" s="165" t="s">
        <v>282</v>
      </c>
      <c r="B14365" s="165" t="s">
        <v>283</v>
      </c>
      <c r="C14365" s="166">
        <v>45708</v>
      </c>
      <c r="D14365">
        <v>0</v>
      </c>
    </row>
    <row r="14366" spans="1:4" x14ac:dyDescent="0.35">
      <c r="A14366" s="165" t="s">
        <v>282</v>
      </c>
      <c r="B14366" s="165" t="s">
        <v>283</v>
      </c>
      <c r="C14366" s="166">
        <v>45736</v>
      </c>
      <c r="D14366">
        <v>0</v>
      </c>
    </row>
    <row r="14367" spans="1:4" x14ac:dyDescent="0.35">
      <c r="A14367" s="165" t="s">
        <v>282</v>
      </c>
      <c r="B14367" s="165" t="s">
        <v>283</v>
      </c>
      <c r="C14367" s="166">
        <v>45767</v>
      </c>
      <c r="D14367">
        <v>0</v>
      </c>
    </row>
    <row r="14368" spans="1:4" x14ac:dyDescent="0.35">
      <c r="A14368" s="165" t="s">
        <v>282</v>
      </c>
      <c r="B14368" s="165" t="s">
        <v>283</v>
      </c>
      <c r="C14368" s="166">
        <v>45797</v>
      </c>
      <c r="D14368">
        <v>0</v>
      </c>
    </row>
    <row r="14369" spans="1:4" x14ac:dyDescent="0.35">
      <c r="A14369" s="165" t="s">
        <v>282</v>
      </c>
      <c r="B14369" s="165" t="s">
        <v>283</v>
      </c>
      <c r="C14369" s="166">
        <v>45828</v>
      </c>
      <c r="D14369">
        <v>0</v>
      </c>
    </row>
    <row r="14370" spans="1:4" x14ac:dyDescent="0.35">
      <c r="A14370" s="165" t="s">
        <v>282</v>
      </c>
      <c r="B14370" s="165" t="s">
        <v>283</v>
      </c>
      <c r="C14370" s="166">
        <v>45858</v>
      </c>
      <c r="D14370">
        <v>0</v>
      </c>
    </row>
    <row r="14371" spans="1:4" x14ac:dyDescent="0.35">
      <c r="A14371" s="165" t="s">
        <v>282</v>
      </c>
      <c r="B14371" s="165" t="s">
        <v>283</v>
      </c>
      <c r="C14371" s="166">
        <v>45889</v>
      </c>
      <c r="D14371">
        <v>0</v>
      </c>
    </row>
    <row r="14372" spans="1:4" x14ac:dyDescent="0.35">
      <c r="A14372" s="165" t="s">
        <v>282</v>
      </c>
      <c r="B14372" s="165" t="s">
        <v>283</v>
      </c>
      <c r="C14372" s="166">
        <v>45920</v>
      </c>
      <c r="D14372">
        <v>0</v>
      </c>
    </row>
    <row r="14373" spans="1:4" x14ac:dyDescent="0.35">
      <c r="A14373" s="165" t="s">
        <v>282</v>
      </c>
      <c r="B14373" s="165" t="s">
        <v>283</v>
      </c>
      <c r="C14373" s="166">
        <v>45950</v>
      </c>
      <c r="D14373">
        <v>0</v>
      </c>
    </row>
    <row r="14374" spans="1:4" x14ac:dyDescent="0.35">
      <c r="A14374" s="165" t="s">
        <v>282</v>
      </c>
      <c r="B14374" s="165" t="s">
        <v>283</v>
      </c>
      <c r="C14374" s="166">
        <v>45981</v>
      </c>
      <c r="D14374">
        <v>0</v>
      </c>
    </row>
    <row r="14375" spans="1:4" x14ac:dyDescent="0.35">
      <c r="A14375" s="165" t="s">
        <v>282</v>
      </c>
      <c r="B14375" s="165" t="s">
        <v>283</v>
      </c>
      <c r="C14375" s="166">
        <v>46011</v>
      </c>
      <c r="D14375">
        <v>0</v>
      </c>
    </row>
    <row r="14376" spans="1:4" x14ac:dyDescent="0.35">
      <c r="A14376" s="165" t="s">
        <v>282</v>
      </c>
      <c r="B14376" s="165" t="s">
        <v>283</v>
      </c>
      <c r="C14376" s="166">
        <v>45678</v>
      </c>
      <c r="D14376">
        <v>0</v>
      </c>
    </row>
    <row r="14377" spans="1:4" x14ac:dyDescent="0.35">
      <c r="A14377" s="165" t="s">
        <v>282</v>
      </c>
      <c r="B14377" s="165" t="s">
        <v>283</v>
      </c>
      <c r="C14377" s="166">
        <v>45709</v>
      </c>
      <c r="D14377">
        <v>0</v>
      </c>
    </row>
    <row r="14378" spans="1:4" x14ac:dyDescent="0.35">
      <c r="A14378" s="165" t="s">
        <v>282</v>
      </c>
      <c r="B14378" s="165" t="s">
        <v>283</v>
      </c>
      <c r="C14378" s="166">
        <v>45737</v>
      </c>
      <c r="D14378">
        <v>0</v>
      </c>
    </row>
    <row r="14379" spans="1:4" x14ac:dyDescent="0.35">
      <c r="A14379" s="165" t="s">
        <v>282</v>
      </c>
      <c r="B14379" s="165" t="s">
        <v>283</v>
      </c>
      <c r="C14379" s="166">
        <v>45768</v>
      </c>
      <c r="D14379">
        <v>0</v>
      </c>
    </row>
    <row r="14380" spans="1:4" x14ac:dyDescent="0.35">
      <c r="A14380" s="165" t="s">
        <v>282</v>
      </c>
      <c r="B14380" s="165" t="s">
        <v>283</v>
      </c>
      <c r="C14380" s="166">
        <v>45798</v>
      </c>
      <c r="D14380">
        <v>154.97999999999999</v>
      </c>
    </row>
    <row r="14381" spans="1:4" x14ac:dyDescent="0.35">
      <c r="A14381" s="165" t="s">
        <v>282</v>
      </c>
      <c r="B14381" s="165" t="s">
        <v>283</v>
      </c>
      <c r="C14381" s="166">
        <v>45829</v>
      </c>
      <c r="D14381">
        <v>0</v>
      </c>
    </row>
    <row r="14382" spans="1:4" x14ac:dyDescent="0.35">
      <c r="A14382" s="165" t="s">
        <v>282</v>
      </c>
      <c r="B14382" s="165" t="s">
        <v>283</v>
      </c>
      <c r="C14382" s="166">
        <v>45859</v>
      </c>
      <c r="D14382">
        <v>0</v>
      </c>
    </row>
    <row r="14383" spans="1:4" x14ac:dyDescent="0.35">
      <c r="A14383" s="165" t="s">
        <v>282</v>
      </c>
      <c r="B14383" s="165" t="s">
        <v>283</v>
      </c>
      <c r="C14383" s="166">
        <v>45890</v>
      </c>
      <c r="D14383">
        <v>0</v>
      </c>
    </row>
    <row r="14384" spans="1:4" x14ac:dyDescent="0.35">
      <c r="A14384" s="165" t="s">
        <v>282</v>
      </c>
      <c r="B14384" s="165" t="s">
        <v>283</v>
      </c>
      <c r="C14384" s="166">
        <v>45921</v>
      </c>
      <c r="D14384">
        <v>0</v>
      </c>
    </row>
    <row r="14385" spans="1:4" x14ac:dyDescent="0.35">
      <c r="A14385" s="165" t="s">
        <v>282</v>
      </c>
      <c r="B14385" s="165" t="s">
        <v>283</v>
      </c>
      <c r="C14385" s="166">
        <v>45951</v>
      </c>
      <c r="D14385">
        <v>125</v>
      </c>
    </row>
    <row r="14386" spans="1:4" x14ac:dyDescent="0.35">
      <c r="A14386" s="165" t="s">
        <v>282</v>
      </c>
      <c r="B14386" s="165" t="s">
        <v>283</v>
      </c>
      <c r="C14386" s="166">
        <v>45991</v>
      </c>
      <c r="D14386">
        <v>0</v>
      </c>
    </row>
    <row r="14387" spans="1:4" x14ac:dyDescent="0.35">
      <c r="A14387" s="165" t="s">
        <v>282</v>
      </c>
      <c r="B14387" s="165" t="s">
        <v>283</v>
      </c>
      <c r="C14387" s="166">
        <v>46022</v>
      </c>
      <c r="D14387">
        <v>0</v>
      </c>
    </row>
    <row r="14388" spans="1:4" x14ac:dyDescent="0.35">
      <c r="A14388" s="165" t="s">
        <v>282</v>
      </c>
      <c r="B14388" s="165" t="s">
        <v>283</v>
      </c>
      <c r="C14388" s="166">
        <v>45679</v>
      </c>
      <c r="D14388">
        <v>0</v>
      </c>
    </row>
    <row r="14389" spans="1:4" x14ac:dyDescent="0.35">
      <c r="A14389" s="165" t="s">
        <v>282</v>
      </c>
      <c r="B14389" s="165" t="s">
        <v>283</v>
      </c>
      <c r="C14389" s="166">
        <v>45710</v>
      </c>
      <c r="D14389">
        <v>84.76</v>
      </c>
    </row>
    <row r="14390" spans="1:4" x14ac:dyDescent="0.35">
      <c r="A14390" s="165" t="s">
        <v>282</v>
      </c>
      <c r="B14390" s="165" t="s">
        <v>283</v>
      </c>
      <c r="C14390" s="166">
        <v>45738</v>
      </c>
      <c r="D14390">
        <v>61.46</v>
      </c>
    </row>
    <row r="14391" spans="1:4" x14ac:dyDescent="0.35">
      <c r="A14391" s="165" t="s">
        <v>282</v>
      </c>
      <c r="B14391" s="165" t="s">
        <v>283</v>
      </c>
      <c r="C14391" s="166">
        <v>45769</v>
      </c>
      <c r="D14391">
        <v>62.31</v>
      </c>
    </row>
    <row r="14392" spans="1:4" x14ac:dyDescent="0.35">
      <c r="A14392" s="165" t="s">
        <v>282</v>
      </c>
      <c r="B14392" s="165" t="s">
        <v>283</v>
      </c>
      <c r="C14392" s="166">
        <v>45799</v>
      </c>
      <c r="D14392">
        <v>101.38</v>
      </c>
    </row>
    <row r="14393" spans="1:4" x14ac:dyDescent="0.35">
      <c r="A14393" s="165" t="s">
        <v>282</v>
      </c>
      <c r="B14393" s="165" t="s">
        <v>283</v>
      </c>
      <c r="C14393" s="166">
        <v>45830</v>
      </c>
      <c r="D14393">
        <v>0</v>
      </c>
    </row>
    <row r="14394" spans="1:4" x14ac:dyDescent="0.35">
      <c r="A14394" s="165" t="s">
        <v>282</v>
      </c>
      <c r="B14394" s="165" t="s">
        <v>283</v>
      </c>
      <c r="C14394" s="166">
        <v>45860</v>
      </c>
      <c r="D14394">
        <v>0</v>
      </c>
    </row>
    <row r="14395" spans="1:4" x14ac:dyDescent="0.35">
      <c r="A14395" s="165" t="s">
        <v>282</v>
      </c>
      <c r="B14395" s="165" t="s">
        <v>283</v>
      </c>
      <c r="C14395" s="166">
        <v>45891</v>
      </c>
      <c r="D14395">
        <v>0</v>
      </c>
    </row>
    <row r="14396" spans="1:4" x14ac:dyDescent="0.35">
      <c r="A14396" s="165" t="s">
        <v>282</v>
      </c>
      <c r="B14396" s="165" t="s">
        <v>283</v>
      </c>
      <c r="C14396" s="166">
        <v>45922</v>
      </c>
      <c r="D14396">
        <v>0</v>
      </c>
    </row>
    <row r="14397" spans="1:4" x14ac:dyDescent="0.35">
      <c r="A14397" s="165" t="s">
        <v>282</v>
      </c>
      <c r="B14397" s="165" t="s">
        <v>283</v>
      </c>
      <c r="C14397" s="166">
        <v>45952</v>
      </c>
      <c r="D14397">
        <v>0</v>
      </c>
    </row>
    <row r="14398" spans="1:4" x14ac:dyDescent="0.35">
      <c r="A14398" s="165" t="s">
        <v>282</v>
      </c>
      <c r="B14398" s="165" t="s">
        <v>283</v>
      </c>
      <c r="C14398" s="166">
        <v>45983</v>
      </c>
      <c r="D14398">
        <v>0</v>
      </c>
    </row>
    <row r="14399" spans="1:4" x14ac:dyDescent="0.35">
      <c r="A14399" s="165" t="s">
        <v>282</v>
      </c>
      <c r="B14399" s="165" t="s">
        <v>283</v>
      </c>
      <c r="C14399" s="166">
        <v>46013</v>
      </c>
      <c r="D14399">
        <v>0</v>
      </c>
    </row>
    <row r="14400" spans="1:4" x14ac:dyDescent="0.35">
      <c r="A14400" s="165" t="s">
        <v>282</v>
      </c>
      <c r="B14400" s="165" t="s">
        <v>283</v>
      </c>
      <c r="C14400" s="166">
        <v>45680</v>
      </c>
      <c r="D14400">
        <v>0</v>
      </c>
    </row>
    <row r="14401" spans="1:4" x14ac:dyDescent="0.35">
      <c r="A14401" s="165" t="s">
        <v>282</v>
      </c>
      <c r="B14401" s="165" t="s">
        <v>283</v>
      </c>
      <c r="C14401" s="166">
        <v>45711</v>
      </c>
      <c r="D14401">
        <v>0</v>
      </c>
    </row>
    <row r="14402" spans="1:4" x14ac:dyDescent="0.35">
      <c r="A14402" s="165" t="s">
        <v>282</v>
      </c>
      <c r="B14402" s="165" t="s">
        <v>283</v>
      </c>
      <c r="C14402" s="166">
        <v>45739</v>
      </c>
      <c r="D14402">
        <v>0</v>
      </c>
    </row>
    <row r="14403" spans="1:4" x14ac:dyDescent="0.35">
      <c r="A14403" s="165" t="s">
        <v>282</v>
      </c>
      <c r="B14403" s="165" t="s">
        <v>283</v>
      </c>
      <c r="C14403" s="166">
        <v>45770</v>
      </c>
      <c r="D14403">
        <v>0</v>
      </c>
    </row>
    <row r="14404" spans="1:4" x14ac:dyDescent="0.35">
      <c r="A14404" s="165" t="s">
        <v>282</v>
      </c>
      <c r="B14404" s="165" t="s">
        <v>283</v>
      </c>
      <c r="C14404" s="166">
        <v>45800</v>
      </c>
      <c r="D14404">
        <v>0</v>
      </c>
    </row>
    <row r="14405" spans="1:4" x14ac:dyDescent="0.35">
      <c r="A14405" s="165" t="s">
        <v>282</v>
      </c>
      <c r="B14405" s="165" t="s">
        <v>283</v>
      </c>
      <c r="C14405" s="166">
        <v>45831</v>
      </c>
      <c r="D14405">
        <v>0</v>
      </c>
    </row>
    <row r="14406" spans="1:4" x14ac:dyDescent="0.35">
      <c r="A14406" s="165" t="s">
        <v>282</v>
      </c>
      <c r="B14406" s="165" t="s">
        <v>283</v>
      </c>
      <c r="C14406" s="166">
        <v>45861</v>
      </c>
      <c r="D14406">
        <v>0</v>
      </c>
    </row>
    <row r="14407" spans="1:4" x14ac:dyDescent="0.35">
      <c r="A14407" s="165" t="s">
        <v>282</v>
      </c>
      <c r="B14407" s="165" t="s">
        <v>283</v>
      </c>
      <c r="C14407" s="166">
        <v>45892</v>
      </c>
      <c r="D14407">
        <v>49.04</v>
      </c>
    </row>
    <row r="14408" spans="1:4" x14ac:dyDescent="0.35">
      <c r="A14408" s="165" t="s">
        <v>282</v>
      </c>
      <c r="B14408" s="165" t="s">
        <v>283</v>
      </c>
      <c r="C14408" s="166">
        <v>45923</v>
      </c>
      <c r="D14408">
        <v>0</v>
      </c>
    </row>
    <row r="14409" spans="1:4" x14ac:dyDescent="0.35">
      <c r="A14409" s="165" t="s">
        <v>282</v>
      </c>
      <c r="B14409" s="165" t="s">
        <v>283</v>
      </c>
      <c r="C14409" s="166">
        <v>45953</v>
      </c>
      <c r="D14409">
        <v>0</v>
      </c>
    </row>
    <row r="14410" spans="1:4" x14ac:dyDescent="0.35">
      <c r="A14410" s="165" t="s">
        <v>282</v>
      </c>
      <c r="B14410" s="165" t="s">
        <v>283</v>
      </c>
      <c r="C14410" s="166">
        <v>45984</v>
      </c>
      <c r="D14410">
        <v>0</v>
      </c>
    </row>
    <row r="14411" spans="1:4" x14ac:dyDescent="0.35">
      <c r="A14411" s="165" t="s">
        <v>282</v>
      </c>
      <c r="B14411" s="165" t="s">
        <v>283</v>
      </c>
      <c r="C14411" s="166">
        <v>46014</v>
      </c>
      <c r="D14411">
        <v>0</v>
      </c>
    </row>
    <row r="14412" spans="1:4" x14ac:dyDescent="0.35">
      <c r="A14412" s="165" t="s">
        <v>282</v>
      </c>
      <c r="B14412" s="165" t="s">
        <v>283</v>
      </c>
      <c r="C14412" s="166">
        <v>45681</v>
      </c>
      <c r="D14412">
        <v>0</v>
      </c>
    </row>
    <row r="14413" spans="1:4" x14ac:dyDescent="0.35">
      <c r="A14413" s="165" t="s">
        <v>282</v>
      </c>
      <c r="B14413" s="165" t="s">
        <v>283</v>
      </c>
      <c r="C14413" s="166">
        <v>45712</v>
      </c>
      <c r="D14413">
        <v>0</v>
      </c>
    </row>
    <row r="14414" spans="1:4" x14ac:dyDescent="0.35">
      <c r="A14414" s="165" t="s">
        <v>282</v>
      </c>
      <c r="B14414" s="165" t="s">
        <v>283</v>
      </c>
      <c r="C14414" s="166">
        <v>45740</v>
      </c>
      <c r="D14414">
        <v>0</v>
      </c>
    </row>
    <row r="14415" spans="1:4" x14ac:dyDescent="0.35">
      <c r="A14415" s="165" t="s">
        <v>282</v>
      </c>
      <c r="B14415" s="165" t="s">
        <v>283</v>
      </c>
      <c r="C14415" s="166">
        <v>45771</v>
      </c>
      <c r="D14415">
        <v>0</v>
      </c>
    </row>
    <row r="14416" spans="1:4" x14ac:dyDescent="0.35">
      <c r="A14416" s="165" t="s">
        <v>282</v>
      </c>
      <c r="B14416" s="165" t="s">
        <v>283</v>
      </c>
      <c r="C14416" s="166">
        <v>45801</v>
      </c>
      <c r="D14416">
        <v>0</v>
      </c>
    </row>
    <row r="14417" spans="1:4" x14ac:dyDescent="0.35">
      <c r="A14417" s="165" t="s">
        <v>282</v>
      </c>
      <c r="B14417" s="165" t="s">
        <v>283</v>
      </c>
      <c r="C14417" s="166">
        <v>45832</v>
      </c>
      <c r="D14417">
        <v>0</v>
      </c>
    </row>
    <row r="14418" spans="1:4" x14ac:dyDescent="0.35">
      <c r="A14418" s="165" t="s">
        <v>282</v>
      </c>
      <c r="B14418" s="165" t="s">
        <v>283</v>
      </c>
      <c r="C14418" s="166">
        <v>45862</v>
      </c>
      <c r="D14418">
        <v>0</v>
      </c>
    </row>
    <row r="14419" spans="1:4" x14ac:dyDescent="0.35">
      <c r="A14419" s="165" t="s">
        <v>282</v>
      </c>
      <c r="B14419" s="165" t="s">
        <v>283</v>
      </c>
      <c r="C14419" s="166">
        <v>45893</v>
      </c>
      <c r="D14419">
        <v>0</v>
      </c>
    </row>
    <row r="14420" spans="1:4" x14ac:dyDescent="0.35">
      <c r="A14420" s="165" t="s">
        <v>282</v>
      </c>
      <c r="B14420" s="165" t="s">
        <v>283</v>
      </c>
      <c r="C14420" s="166">
        <v>45924</v>
      </c>
      <c r="D14420">
        <v>0</v>
      </c>
    </row>
    <row r="14421" spans="1:4" x14ac:dyDescent="0.35">
      <c r="A14421" s="165" t="s">
        <v>282</v>
      </c>
      <c r="B14421" s="165" t="s">
        <v>283</v>
      </c>
      <c r="C14421" s="166">
        <v>45954</v>
      </c>
      <c r="D14421">
        <v>0</v>
      </c>
    </row>
    <row r="14422" spans="1:4" x14ac:dyDescent="0.35">
      <c r="A14422" s="165" t="s">
        <v>282</v>
      </c>
      <c r="B14422" s="165" t="s">
        <v>283</v>
      </c>
      <c r="C14422" s="166">
        <v>45985</v>
      </c>
      <c r="D14422">
        <v>0</v>
      </c>
    </row>
    <row r="14423" spans="1:4" x14ac:dyDescent="0.35">
      <c r="A14423" s="165" t="s">
        <v>282</v>
      </c>
      <c r="B14423" s="165" t="s">
        <v>283</v>
      </c>
      <c r="C14423" s="166">
        <v>46015</v>
      </c>
      <c r="D14423">
        <v>0</v>
      </c>
    </row>
    <row r="14424" spans="1:4" x14ac:dyDescent="0.35">
      <c r="A14424" s="165" t="s">
        <v>282</v>
      </c>
      <c r="B14424" s="165" t="s">
        <v>283</v>
      </c>
      <c r="C14424" s="166">
        <v>45682</v>
      </c>
      <c r="D14424">
        <v>0</v>
      </c>
    </row>
    <row r="14425" spans="1:4" x14ac:dyDescent="0.35">
      <c r="A14425" s="165" t="s">
        <v>282</v>
      </c>
      <c r="B14425" s="165" t="s">
        <v>283</v>
      </c>
      <c r="C14425" s="166">
        <v>45713</v>
      </c>
      <c r="D14425">
        <v>0</v>
      </c>
    </row>
    <row r="14426" spans="1:4" x14ac:dyDescent="0.35">
      <c r="A14426" s="165" t="s">
        <v>282</v>
      </c>
      <c r="B14426" s="165" t="s">
        <v>283</v>
      </c>
      <c r="C14426" s="166">
        <v>45741</v>
      </c>
      <c r="D14426">
        <v>0</v>
      </c>
    </row>
    <row r="14427" spans="1:4" x14ac:dyDescent="0.35">
      <c r="A14427" s="165" t="s">
        <v>282</v>
      </c>
      <c r="B14427" s="165" t="s">
        <v>283</v>
      </c>
      <c r="C14427" s="166">
        <v>45772</v>
      </c>
      <c r="D14427">
        <v>0</v>
      </c>
    </row>
    <row r="14428" spans="1:4" x14ac:dyDescent="0.35">
      <c r="A14428" s="165" t="s">
        <v>282</v>
      </c>
      <c r="B14428" s="165" t="s">
        <v>283</v>
      </c>
      <c r="C14428" s="166">
        <v>45802</v>
      </c>
      <c r="D14428">
        <v>0</v>
      </c>
    </row>
    <row r="14429" spans="1:4" x14ac:dyDescent="0.35">
      <c r="A14429" s="165" t="s">
        <v>282</v>
      </c>
      <c r="B14429" s="165" t="s">
        <v>283</v>
      </c>
      <c r="C14429" s="166">
        <v>45833</v>
      </c>
      <c r="D14429">
        <v>0</v>
      </c>
    </row>
    <row r="14430" spans="1:4" x14ac:dyDescent="0.35">
      <c r="A14430" s="165" t="s">
        <v>282</v>
      </c>
      <c r="B14430" s="165" t="s">
        <v>283</v>
      </c>
      <c r="C14430" s="166">
        <v>45863</v>
      </c>
      <c r="D14430">
        <v>0</v>
      </c>
    </row>
    <row r="14431" spans="1:4" x14ac:dyDescent="0.35">
      <c r="A14431" s="165" t="s">
        <v>282</v>
      </c>
      <c r="B14431" s="165" t="s">
        <v>283</v>
      </c>
      <c r="C14431" s="166">
        <v>45894</v>
      </c>
      <c r="D14431">
        <v>0</v>
      </c>
    </row>
    <row r="14432" spans="1:4" x14ac:dyDescent="0.35">
      <c r="A14432" s="165" t="s">
        <v>282</v>
      </c>
      <c r="B14432" s="165" t="s">
        <v>283</v>
      </c>
      <c r="C14432" s="166">
        <v>45925</v>
      </c>
      <c r="D14432">
        <v>0</v>
      </c>
    </row>
    <row r="14433" spans="1:4" x14ac:dyDescent="0.35">
      <c r="A14433" s="165" t="s">
        <v>282</v>
      </c>
      <c r="B14433" s="165" t="s">
        <v>283</v>
      </c>
      <c r="C14433" s="166">
        <v>45955</v>
      </c>
      <c r="D14433">
        <v>0</v>
      </c>
    </row>
    <row r="14434" spans="1:4" x14ac:dyDescent="0.35">
      <c r="A14434" s="165" t="s">
        <v>282</v>
      </c>
      <c r="B14434" s="165" t="s">
        <v>283</v>
      </c>
      <c r="C14434" s="166">
        <v>45986</v>
      </c>
      <c r="D14434">
        <v>0</v>
      </c>
    </row>
    <row r="14435" spans="1:4" x14ac:dyDescent="0.35">
      <c r="A14435" s="165" t="s">
        <v>282</v>
      </c>
      <c r="B14435" s="165" t="s">
        <v>283</v>
      </c>
      <c r="C14435" s="166">
        <v>46016</v>
      </c>
      <c r="D14435">
        <v>0</v>
      </c>
    </row>
    <row r="14436" spans="1:4" x14ac:dyDescent="0.35">
      <c r="A14436" s="165" t="s">
        <v>282</v>
      </c>
      <c r="B14436" s="165" t="s">
        <v>283</v>
      </c>
      <c r="C14436" s="166">
        <v>45683</v>
      </c>
      <c r="D14436">
        <v>0</v>
      </c>
    </row>
    <row r="14437" spans="1:4" x14ac:dyDescent="0.35">
      <c r="A14437" s="165" t="s">
        <v>282</v>
      </c>
      <c r="B14437" s="165" t="s">
        <v>283</v>
      </c>
      <c r="C14437" s="166">
        <v>45714</v>
      </c>
      <c r="D14437">
        <v>0</v>
      </c>
    </row>
    <row r="14438" spans="1:4" x14ac:dyDescent="0.35">
      <c r="A14438" s="165" t="s">
        <v>282</v>
      </c>
      <c r="B14438" s="165" t="s">
        <v>283</v>
      </c>
      <c r="C14438" s="166">
        <v>45742</v>
      </c>
      <c r="D14438">
        <v>0</v>
      </c>
    </row>
    <row r="14439" spans="1:4" x14ac:dyDescent="0.35">
      <c r="A14439" s="165" t="s">
        <v>282</v>
      </c>
      <c r="B14439" s="165" t="s">
        <v>283</v>
      </c>
      <c r="C14439" s="166">
        <v>45773</v>
      </c>
      <c r="D14439">
        <v>0</v>
      </c>
    </row>
    <row r="14440" spans="1:4" x14ac:dyDescent="0.35">
      <c r="A14440" s="165" t="s">
        <v>282</v>
      </c>
      <c r="B14440" s="165" t="s">
        <v>283</v>
      </c>
      <c r="C14440" s="166">
        <v>45803</v>
      </c>
      <c r="D14440">
        <v>0</v>
      </c>
    </row>
    <row r="14441" spans="1:4" x14ac:dyDescent="0.35">
      <c r="A14441" s="165" t="s">
        <v>282</v>
      </c>
      <c r="B14441" s="165" t="s">
        <v>283</v>
      </c>
      <c r="C14441" s="166">
        <v>45834</v>
      </c>
      <c r="D14441">
        <v>0</v>
      </c>
    </row>
    <row r="14442" spans="1:4" x14ac:dyDescent="0.35">
      <c r="A14442" s="165" t="s">
        <v>282</v>
      </c>
      <c r="B14442" s="165" t="s">
        <v>283</v>
      </c>
      <c r="C14442" s="166">
        <v>45864</v>
      </c>
      <c r="D14442">
        <v>0</v>
      </c>
    </row>
    <row r="14443" spans="1:4" x14ac:dyDescent="0.35">
      <c r="A14443" s="165" t="s">
        <v>282</v>
      </c>
      <c r="B14443" s="165" t="s">
        <v>283</v>
      </c>
      <c r="C14443" s="166">
        <v>45895</v>
      </c>
      <c r="D14443">
        <v>0</v>
      </c>
    </row>
    <row r="14444" spans="1:4" x14ac:dyDescent="0.35">
      <c r="A14444" s="165" t="s">
        <v>282</v>
      </c>
      <c r="B14444" s="165" t="s">
        <v>283</v>
      </c>
      <c r="C14444" s="166">
        <v>45926</v>
      </c>
      <c r="D14444">
        <v>0</v>
      </c>
    </row>
    <row r="14445" spans="1:4" x14ac:dyDescent="0.35">
      <c r="A14445" s="165" t="s">
        <v>282</v>
      </c>
      <c r="B14445" s="165" t="s">
        <v>283</v>
      </c>
      <c r="C14445" s="166">
        <v>45956</v>
      </c>
      <c r="D14445">
        <v>0</v>
      </c>
    </row>
    <row r="14446" spans="1:4" x14ac:dyDescent="0.35">
      <c r="A14446" s="165" t="s">
        <v>282</v>
      </c>
      <c r="B14446" s="165" t="s">
        <v>283</v>
      </c>
      <c r="C14446" s="166">
        <v>45987</v>
      </c>
      <c r="D14446">
        <v>0</v>
      </c>
    </row>
    <row r="14447" spans="1:4" x14ac:dyDescent="0.35">
      <c r="A14447" s="165" t="s">
        <v>282</v>
      </c>
      <c r="B14447" s="165" t="s">
        <v>283</v>
      </c>
      <c r="C14447" s="166">
        <v>46017</v>
      </c>
      <c r="D14447">
        <v>0</v>
      </c>
    </row>
    <row r="14448" spans="1:4" x14ac:dyDescent="0.35">
      <c r="A14448" s="165" t="s">
        <v>282</v>
      </c>
      <c r="B14448" s="165" t="s">
        <v>283</v>
      </c>
      <c r="C14448" s="166">
        <v>45684</v>
      </c>
      <c r="D14448">
        <v>0</v>
      </c>
    </row>
    <row r="14449" spans="1:4" x14ac:dyDescent="0.35">
      <c r="A14449" s="165" t="s">
        <v>282</v>
      </c>
      <c r="B14449" s="165" t="s">
        <v>283</v>
      </c>
      <c r="C14449" s="166">
        <v>45715</v>
      </c>
      <c r="D14449">
        <v>0</v>
      </c>
    </row>
    <row r="14450" spans="1:4" x14ac:dyDescent="0.35">
      <c r="A14450" s="165" t="s">
        <v>282</v>
      </c>
      <c r="B14450" s="165" t="s">
        <v>283</v>
      </c>
      <c r="C14450" s="166">
        <v>45743</v>
      </c>
      <c r="D14450">
        <v>0</v>
      </c>
    </row>
    <row r="14451" spans="1:4" x14ac:dyDescent="0.35">
      <c r="A14451" s="165" t="s">
        <v>282</v>
      </c>
      <c r="B14451" s="165" t="s">
        <v>283</v>
      </c>
      <c r="C14451" s="166">
        <v>45774</v>
      </c>
      <c r="D14451">
        <v>0</v>
      </c>
    </row>
    <row r="14452" spans="1:4" x14ac:dyDescent="0.35">
      <c r="A14452" s="165" t="s">
        <v>282</v>
      </c>
      <c r="B14452" s="165" t="s">
        <v>283</v>
      </c>
      <c r="C14452" s="166">
        <v>45804</v>
      </c>
      <c r="D14452">
        <v>0</v>
      </c>
    </row>
    <row r="14453" spans="1:4" x14ac:dyDescent="0.35">
      <c r="A14453" s="165" t="s">
        <v>282</v>
      </c>
      <c r="B14453" s="165" t="s">
        <v>283</v>
      </c>
      <c r="C14453" s="166">
        <v>45835</v>
      </c>
      <c r="D14453">
        <v>0</v>
      </c>
    </row>
    <row r="14454" spans="1:4" x14ac:dyDescent="0.35">
      <c r="A14454" s="165" t="s">
        <v>282</v>
      </c>
      <c r="B14454" s="165" t="s">
        <v>283</v>
      </c>
      <c r="C14454" s="166">
        <v>45865</v>
      </c>
      <c r="D14454">
        <v>0</v>
      </c>
    </row>
    <row r="14455" spans="1:4" x14ac:dyDescent="0.35">
      <c r="A14455" s="165" t="s">
        <v>282</v>
      </c>
      <c r="B14455" s="165" t="s">
        <v>283</v>
      </c>
      <c r="C14455" s="166">
        <v>45896</v>
      </c>
      <c r="D14455">
        <v>0</v>
      </c>
    </row>
    <row r="14456" spans="1:4" x14ac:dyDescent="0.35">
      <c r="A14456" s="165" t="s">
        <v>282</v>
      </c>
      <c r="B14456" s="165" t="s">
        <v>283</v>
      </c>
      <c r="C14456" s="166">
        <v>45927</v>
      </c>
      <c r="D14456">
        <v>0</v>
      </c>
    </row>
    <row r="14457" spans="1:4" x14ac:dyDescent="0.35">
      <c r="A14457" s="165" t="s">
        <v>282</v>
      </c>
      <c r="B14457" s="165" t="s">
        <v>283</v>
      </c>
      <c r="C14457" s="166">
        <v>45957</v>
      </c>
      <c r="D14457">
        <v>0</v>
      </c>
    </row>
    <row r="14458" spans="1:4" x14ac:dyDescent="0.35">
      <c r="A14458" s="165" t="s">
        <v>282</v>
      </c>
      <c r="B14458" s="165" t="s">
        <v>283</v>
      </c>
      <c r="C14458" s="166">
        <v>45988</v>
      </c>
      <c r="D14458">
        <v>0</v>
      </c>
    </row>
    <row r="14459" spans="1:4" x14ac:dyDescent="0.35">
      <c r="A14459" s="165" t="s">
        <v>282</v>
      </c>
      <c r="B14459" s="165" t="s">
        <v>283</v>
      </c>
      <c r="C14459" s="166">
        <v>46018</v>
      </c>
      <c r="D14459">
        <v>0</v>
      </c>
    </row>
    <row r="14460" spans="1:4" x14ac:dyDescent="0.35">
      <c r="A14460" s="165" t="s">
        <v>284</v>
      </c>
      <c r="B14460" s="165" t="s">
        <v>285</v>
      </c>
      <c r="C14460" s="166">
        <v>45676</v>
      </c>
      <c r="D14460">
        <v>828</v>
      </c>
    </row>
    <row r="14461" spans="1:4" x14ac:dyDescent="0.35">
      <c r="A14461" s="165" t="s">
        <v>284</v>
      </c>
      <c r="B14461" s="165" t="s">
        <v>285</v>
      </c>
      <c r="C14461" s="166">
        <v>45707</v>
      </c>
      <c r="D14461">
        <v>720</v>
      </c>
    </row>
    <row r="14462" spans="1:4" x14ac:dyDescent="0.35">
      <c r="A14462" s="165" t="s">
        <v>284</v>
      </c>
      <c r="B14462" s="165" t="s">
        <v>285</v>
      </c>
      <c r="C14462" s="166">
        <v>45735</v>
      </c>
      <c r="D14462">
        <v>756</v>
      </c>
    </row>
    <row r="14463" spans="1:4" x14ac:dyDescent="0.35">
      <c r="A14463" s="165" t="s">
        <v>284</v>
      </c>
      <c r="B14463" s="165" t="s">
        <v>285</v>
      </c>
      <c r="C14463" s="166">
        <v>45766</v>
      </c>
      <c r="D14463">
        <v>807</v>
      </c>
    </row>
    <row r="14464" spans="1:4" x14ac:dyDescent="0.35">
      <c r="A14464" s="165" t="s">
        <v>284</v>
      </c>
      <c r="B14464" s="165" t="s">
        <v>285</v>
      </c>
      <c r="C14464" s="166">
        <v>45796</v>
      </c>
      <c r="D14464">
        <v>828</v>
      </c>
    </row>
    <row r="14465" spans="1:4" x14ac:dyDescent="0.35">
      <c r="A14465" s="165" t="s">
        <v>284</v>
      </c>
      <c r="B14465" s="165" t="s">
        <v>285</v>
      </c>
      <c r="C14465" s="166">
        <v>45827</v>
      </c>
      <c r="D14465">
        <v>1066.1500000000001</v>
      </c>
    </row>
    <row r="14466" spans="1:4" x14ac:dyDescent="0.35">
      <c r="A14466" s="165" t="s">
        <v>284</v>
      </c>
      <c r="B14466" s="165" t="s">
        <v>285</v>
      </c>
      <c r="C14466" s="166">
        <v>45857</v>
      </c>
      <c r="D14466">
        <v>1412.3</v>
      </c>
    </row>
    <row r="14467" spans="1:4" x14ac:dyDescent="0.35">
      <c r="A14467" s="165" t="s">
        <v>284</v>
      </c>
      <c r="B14467" s="165" t="s">
        <v>285</v>
      </c>
      <c r="C14467" s="166">
        <v>45888</v>
      </c>
      <c r="D14467">
        <v>1765.38</v>
      </c>
    </row>
    <row r="14468" spans="1:4" x14ac:dyDescent="0.35">
      <c r="A14468" s="165" t="s">
        <v>284</v>
      </c>
      <c r="B14468" s="165" t="s">
        <v>285</v>
      </c>
      <c r="C14468" s="166">
        <v>45919</v>
      </c>
      <c r="D14468">
        <v>1482.91</v>
      </c>
    </row>
    <row r="14469" spans="1:4" x14ac:dyDescent="0.35">
      <c r="A14469" s="165" t="s">
        <v>284</v>
      </c>
      <c r="B14469" s="165" t="s">
        <v>285</v>
      </c>
      <c r="C14469" s="166">
        <v>45949</v>
      </c>
      <c r="D14469">
        <v>2374.15</v>
      </c>
    </row>
    <row r="14470" spans="1:4" x14ac:dyDescent="0.35">
      <c r="A14470" s="165" t="s">
        <v>284</v>
      </c>
      <c r="B14470" s="165" t="s">
        <v>285</v>
      </c>
      <c r="C14470" s="166">
        <v>45980</v>
      </c>
      <c r="D14470">
        <v>1482.91</v>
      </c>
    </row>
    <row r="14471" spans="1:4" x14ac:dyDescent="0.35">
      <c r="A14471" s="165" t="s">
        <v>284</v>
      </c>
      <c r="B14471" s="165" t="s">
        <v>285</v>
      </c>
      <c r="C14471" s="166">
        <v>46010</v>
      </c>
      <c r="D14471">
        <v>803.53</v>
      </c>
    </row>
    <row r="14472" spans="1:4" x14ac:dyDescent="0.35">
      <c r="A14472" s="165" t="s">
        <v>284</v>
      </c>
      <c r="B14472" s="165" t="s">
        <v>285</v>
      </c>
      <c r="C14472" s="166">
        <v>45677</v>
      </c>
      <c r="D14472">
        <v>1271.07</v>
      </c>
    </row>
    <row r="14473" spans="1:4" x14ac:dyDescent="0.35">
      <c r="A14473" s="165" t="s">
        <v>284</v>
      </c>
      <c r="B14473" s="165" t="s">
        <v>285</v>
      </c>
      <c r="C14473" s="166">
        <v>45708</v>
      </c>
      <c r="D14473">
        <v>1765.36</v>
      </c>
    </row>
    <row r="14474" spans="1:4" x14ac:dyDescent="0.35">
      <c r="A14474" s="165" t="s">
        <v>284</v>
      </c>
      <c r="B14474" s="165" t="s">
        <v>285</v>
      </c>
      <c r="C14474" s="166">
        <v>45736</v>
      </c>
      <c r="D14474">
        <v>847.40000000000009</v>
      </c>
    </row>
    <row r="14475" spans="1:4" x14ac:dyDescent="0.35">
      <c r="A14475" s="165" t="s">
        <v>284</v>
      </c>
      <c r="B14475" s="165" t="s">
        <v>285</v>
      </c>
      <c r="C14475" s="166">
        <v>45767</v>
      </c>
      <c r="D14475">
        <v>0</v>
      </c>
    </row>
    <row r="14476" spans="1:4" x14ac:dyDescent="0.35">
      <c r="A14476" s="165" t="s">
        <v>284</v>
      </c>
      <c r="B14476" s="165" t="s">
        <v>285</v>
      </c>
      <c r="C14476" s="166">
        <v>45797</v>
      </c>
      <c r="D14476">
        <v>0</v>
      </c>
    </row>
    <row r="14477" spans="1:4" x14ac:dyDescent="0.35">
      <c r="A14477" s="165" t="s">
        <v>284</v>
      </c>
      <c r="B14477" s="165" t="s">
        <v>285</v>
      </c>
      <c r="C14477" s="166">
        <v>45828</v>
      </c>
      <c r="D14477">
        <v>0</v>
      </c>
    </row>
    <row r="14478" spans="1:4" x14ac:dyDescent="0.35">
      <c r="A14478" s="165" t="s">
        <v>284</v>
      </c>
      <c r="B14478" s="165" t="s">
        <v>285</v>
      </c>
      <c r="C14478" s="166">
        <v>45858</v>
      </c>
      <c r="D14478">
        <v>0</v>
      </c>
    </row>
    <row r="14479" spans="1:4" x14ac:dyDescent="0.35">
      <c r="A14479" s="165" t="s">
        <v>284</v>
      </c>
      <c r="B14479" s="165" t="s">
        <v>285</v>
      </c>
      <c r="C14479" s="166">
        <v>45889</v>
      </c>
      <c r="D14479">
        <v>0</v>
      </c>
    </row>
    <row r="14480" spans="1:4" x14ac:dyDescent="0.35">
      <c r="A14480" s="165" t="s">
        <v>284</v>
      </c>
      <c r="B14480" s="165" t="s">
        <v>285</v>
      </c>
      <c r="C14480" s="166">
        <v>45920</v>
      </c>
      <c r="D14480">
        <v>0</v>
      </c>
    </row>
    <row r="14481" spans="1:4" x14ac:dyDescent="0.35">
      <c r="A14481" s="165" t="s">
        <v>284</v>
      </c>
      <c r="B14481" s="165" t="s">
        <v>285</v>
      </c>
      <c r="C14481" s="166">
        <v>45950</v>
      </c>
      <c r="D14481">
        <v>0</v>
      </c>
    </row>
    <row r="14482" spans="1:4" x14ac:dyDescent="0.35">
      <c r="A14482" s="165" t="s">
        <v>284</v>
      </c>
      <c r="B14482" s="165" t="s">
        <v>285</v>
      </c>
      <c r="C14482" s="166">
        <v>45981</v>
      </c>
      <c r="D14482">
        <v>0</v>
      </c>
    </row>
    <row r="14483" spans="1:4" x14ac:dyDescent="0.35">
      <c r="A14483" s="165" t="s">
        <v>284</v>
      </c>
      <c r="B14483" s="165" t="s">
        <v>285</v>
      </c>
      <c r="C14483" s="166">
        <v>46011</v>
      </c>
      <c r="D14483">
        <v>0</v>
      </c>
    </row>
    <row r="14484" spans="1:4" x14ac:dyDescent="0.35">
      <c r="A14484" s="165" t="s">
        <v>284</v>
      </c>
      <c r="B14484" s="165" t="s">
        <v>285</v>
      </c>
      <c r="C14484" s="166">
        <v>45678</v>
      </c>
      <c r="D14484">
        <v>0</v>
      </c>
    </row>
    <row r="14485" spans="1:4" x14ac:dyDescent="0.35">
      <c r="A14485" s="165" t="s">
        <v>284</v>
      </c>
      <c r="B14485" s="165" t="s">
        <v>285</v>
      </c>
      <c r="C14485" s="166">
        <v>45709</v>
      </c>
      <c r="D14485">
        <v>0</v>
      </c>
    </row>
    <row r="14486" spans="1:4" x14ac:dyDescent="0.35">
      <c r="A14486" s="165" t="s">
        <v>284</v>
      </c>
      <c r="B14486" s="165" t="s">
        <v>285</v>
      </c>
      <c r="C14486" s="166">
        <v>45737</v>
      </c>
      <c r="D14486">
        <v>0</v>
      </c>
    </row>
    <row r="14487" spans="1:4" x14ac:dyDescent="0.35">
      <c r="A14487" s="165" t="s">
        <v>284</v>
      </c>
      <c r="B14487" s="165" t="s">
        <v>285</v>
      </c>
      <c r="C14487" s="166">
        <v>45768</v>
      </c>
      <c r="D14487">
        <v>0</v>
      </c>
    </row>
    <row r="14488" spans="1:4" x14ac:dyDescent="0.35">
      <c r="A14488" s="165" t="s">
        <v>284</v>
      </c>
      <c r="B14488" s="165" t="s">
        <v>285</v>
      </c>
      <c r="C14488" s="166">
        <v>45798</v>
      </c>
      <c r="D14488">
        <v>0</v>
      </c>
    </row>
    <row r="14489" spans="1:4" x14ac:dyDescent="0.35">
      <c r="A14489" s="165" t="s">
        <v>284</v>
      </c>
      <c r="B14489" s="165" t="s">
        <v>285</v>
      </c>
      <c r="C14489" s="166">
        <v>45829</v>
      </c>
      <c r="D14489">
        <v>0</v>
      </c>
    </row>
    <row r="14490" spans="1:4" x14ac:dyDescent="0.35">
      <c r="A14490" s="165" t="s">
        <v>284</v>
      </c>
      <c r="B14490" s="165" t="s">
        <v>285</v>
      </c>
      <c r="C14490" s="166">
        <v>45859</v>
      </c>
      <c r="D14490">
        <v>0</v>
      </c>
    </row>
    <row r="14491" spans="1:4" x14ac:dyDescent="0.35">
      <c r="A14491" s="165" t="s">
        <v>284</v>
      </c>
      <c r="B14491" s="165" t="s">
        <v>285</v>
      </c>
      <c r="C14491" s="166">
        <v>45890</v>
      </c>
      <c r="D14491">
        <v>0</v>
      </c>
    </row>
    <row r="14492" spans="1:4" x14ac:dyDescent="0.35">
      <c r="A14492" s="165" t="s">
        <v>284</v>
      </c>
      <c r="B14492" s="165" t="s">
        <v>285</v>
      </c>
      <c r="C14492" s="166">
        <v>45921</v>
      </c>
      <c r="D14492">
        <v>0</v>
      </c>
    </row>
    <row r="14493" spans="1:4" x14ac:dyDescent="0.35">
      <c r="A14493" s="165" t="s">
        <v>284</v>
      </c>
      <c r="B14493" s="165" t="s">
        <v>285</v>
      </c>
      <c r="C14493" s="166">
        <v>45951</v>
      </c>
      <c r="D14493">
        <v>0</v>
      </c>
    </row>
    <row r="14494" spans="1:4" x14ac:dyDescent="0.35">
      <c r="A14494" s="165" t="s">
        <v>284</v>
      </c>
      <c r="B14494" s="165" t="s">
        <v>285</v>
      </c>
      <c r="C14494" s="166">
        <v>45991</v>
      </c>
      <c r="D14494">
        <v>0</v>
      </c>
    </row>
    <row r="14495" spans="1:4" x14ac:dyDescent="0.35">
      <c r="A14495" s="165" t="s">
        <v>284</v>
      </c>
      <c r="B14495" s="165" t="s">
        <v>285</v>
      </c>
      <c r="C14495" s="166">
        <v>46022</v>
      </c>
      <c r="D14495">
        <v>0</v>
      </c>
    </row>
    <row r="14496" spans="1:4" x14ac:dyDescent="0.35">
      <c r="A14496" s="165" t="s">
        <v>284</v>
      </c>
      <c r="B14496" s="165" t="s">
        <v>285</v>
      </c>
      <c r="C14496" s="166">
        <v>45679</v>
      </c>
      <c r="D14496">
        <v>0</v>
      </c>
    </row>
    <row r="14497" spans="1:4" x14ac:dyDescent="0.35">
      <c r="A14497" s="165" t="s">
        <v>284</v>
      </c>
      <c r="B14497" s="165" t="s">
        <v>285</v>
      </c>
      <c r="C14497" s="166">
        <v>45710</v>
      </c>
      <c r="D14497">
        <v>0</v>
      </c>
    </row>
    <row r="14498" spans="1:4" x14ac:dyDescent="0.35">
      <c r="A14498" s="165" t="s">
        <v>284</v>
      </c>
      <c r="B14498" s="165" t="s">
        <v>285</v>
      </c>
      <c r="C14498" s="166">
        <v>45738</v>
      </c>
      <c r="D14498">
        <v>0</v>
      </c>
    </row>
    <row r="14499" spans="1:4" x14ac:dyDescent="0.35">
      <c r="A14499" s="165" t="s">
        <v>284</v>
      </c>
      <c r="B14499" s="165" t="s">
        <v>285</v>
      </c>
      <c r="C14499" s="166">
        <v>45769</v>
      </c>
      <c r="D14499">
        <v>0</v>
      </c>
    </row>
    <row r="14500" spans="1:4" x14ac:dyDescent="0.35">
      <c r="A14500" s="165" t="s">
        <v>284</v>
      </c>
      <c r="B14500" s="165" t="s">
        <v>285</v>
      </c>
      <c r="C14500" s="166">
        <v>45799</v>
      </c>
      <c r="D14500">
        <v>0</v>
      </c>
    </row>
    <row r="14501" spans="1:4" x14ac:dyDescent="0.35">
      <c r="A14501" s="165" t="s">
        <v>284</v>
      </c>
      <c r="B14501" s="165" t="s">
        <v>285</v>
      </c>
      <c r="C14501" s="166">
        <v>45830</v>
      </c>
      <c r="D14501">
        <v>0</v>
      </c>
    </row>
    <row r="14502" spans="1:4" x14ac:dyDescent="0.35">
      <c r="A14502" s="165" t="s">
        <v>284</v>
      </c>
      <c r="B14502" s="165" t="s">
        <v>285</v>
      </c>
      <c r="C14502" s="166">
        <v>45860</v>
      </c>
      <c r="D14502">
        <v>0</v>
      </c>
    </row>
    <row r="14503" spans="1:4" x14ac:dyDescent="0.35">
      <c r="A14503" s="165" t="s">
        <v>284</v>
      </c>
      <c r="B14503" s="165" t="s">
        <v>285</v>
      </c>
      <c r="C14503" s="166">
        <v>45891</v>
      </c>
      <c r="D14503">
        <v>0</v>
      </c>
    </row>
    <row r="14504" spans="1:4" x14ac:dyDescent="0.35">
      <c r="A14504" s="165" t="s">
        <v>284</v>
      </c>
      <c r="B14504" s="165" t="s">
        <v>285</v>
      </c>
      <c r="C14504" s="166">
        <v>45922</v>
      </c>
      <c r="D14504">
        <v>0</v>
      </c>
    </row>
    <row r="14505" spans="1:4" x14ac:dyDescent="0.35">
      <c r="A14505" s="165" t="s">
        <v>284</v>
      </c>
      <c r="B14505" s="165" t="s">
        <v>285</v>
      </c>
      <c r="C14505" s="166">
        <v>45952</v>
      </c>
      <c r="D14505">
        <v>0</v>
      </c>
    </row>
    <row r="14506" spans="1:4" x14ac:dyDescent="0.35">
      <c r="A14506" s="165" t="s">
        <v>284</v>
      </c>
      <c r="B14506" s="165" t="s">
        <v>285</v>
      </c>
      <c r="C14506" s="166">
        <v>45983</v>
      </c>
      <c r="D14506">
        <v>0</v>
      </c>
    </row>
    <row r="14507" spans="1:4" x14ac:dyDescent="0.35">
      <c r="A14507" s="165" t="s">
        <v>284</v>
      </c>
      <c r="B14507" s="165" t="s">
        <v>285</v>
      </c>
      <c r="C14507" s="166">
        <v>46013</v>
      </c>
      <c r="D14507">
        <v>0</v>
      </c>
    </row>
    <row r="14508" spans="1:4" x14ac:dyDescent="0.35">
      <c r="A14508" s="165" t="s">
        <v>284</v>
      </c>
      <c r="B14508" s="165" t="s">
        <v>285</v>
      </c>
      <c r="C14508" s="166">
        <v>45680</v>
      </c>
      <c r="D14508">
        <v>0</v>
      </c>
    </row>
    <row r="14509" spans="1:4" x14ac:dyDescent="0.35">
      <c r="A14509" s="165" t="s">
        <v>284</v>
      </c>
      <c r="B14509" s="165" t="s">
        <v>285</v>
      </c>
      <c r="C14509" s="166">
        <v>45711</v>
      </c>
      <c r="D14509">
        <v>0</v>
      </c>
    </row>
    <row r="14510" spans="1:4" x14ac:dyDescent="0.35">
      <c r="A14510" s="165" t="s">
        <v>284</v>
      </c>
      <c r="B14510" s="165" t="s">
        <v>285</v>
      </c>
      <c r="C14510" s="166">
        <v>45739</v>
      </c>
      <c r="D14510">
        <v>0</v>
      </c>
    </row>
    <row r="14511" spans="1:4" x14ac:dyDescent="0.35">
      <c r="A14511" s="165" t="s">
        <v>284</v>
      </c>
      <c r="B14511" s="165" t="s">
        <v>285</v>
      </c>
      <c r="C14511" s="166">
        <v>45770</v>
      </c>
      <c r="D14511">
        <v>0</v>
      </c>
    </row>
    <row r="14512" spans="1:4" x14ac:dyDescent="0.35">
      <c r="A14512" s="165" t="s">
        <v>284</v>
      </c>
      <c r="B14512" s="165" t="s">
        <v>285</v>
      </c>
      <c r="C14512" s="166">
        <v>45800</v>
      </c>
      <c r="D14512">
        <v>0</v>
      </c>
    </row>
    <row r="14513" spans="1:4" x14ac:dyDescent="0.35">
      <c r="A14513" s="165" t="s">
        <v>284</v>
      </c>
      <c r="B14513" s="165" t="s">
        <v>285</v>
      </c>
      <c r="C14513" s="166">
        <v>45831</v>
      </c>
      <c r="D14513">
        <v>0</v>
      </c>
    </row>
    <row r="14514" spans="1:4" x14ac:dyDescent="0.35">
      <c r="A14514" s="165" t="s">
        <v>284</v>
      </c>
      <c r="B14514" s="165" t="s">
        <v>285</v>
      </c>
      <c r="C14514" s="166">
        <v>45861</v>
      </c>
      <c r="D14514">
        <v>0</v>
      </c>
    </row>
    <row r="14515" spans="1:4" x14ac:dyDescent="0.35">
      <c r="A14515" s="165" t="s">
        <v>284</v>
      </c>
      <c r="B14515" s="165" t="s">
        <v>285</v>
      </c>
      <c r="C14515" s="166">
        <v>45892</v>
      </c>
      <c r="D14515">
        <v>0</v>
      </c>
    </row>
    <row r="14516" spans="1:4" x14ac:dyDescent="0.35">
      <c r="A14516" s="165" t="s">
        <v>284</v>
      </c>
      <c r="B14516" s="165" t="s">
        <v>285</v>
      </c>
      <c r="C14516" s="166">
        <v>45923</v>
      </c>
      <c r="D14516">
        <v>1554.18</v>
      </c>
    </row>
    <row r="14517" spans="1:4" x14ac:dyDescent="0.35">
      <c r="A14517" s="165" t="s">
        <v>284</v>
      </c>
      <c r="B14517" s="165" t="s">
        <v>285</v>
      </c>
      <c r="C14517" s="166">
        <v>45953</v>
      </c>
      <c r="D14517">
        <v>0</v>
      </c>
    </row>
    <row r="14518" spans="1:4" x14ac:dyDescent="0.35">
      <c r="A14518" s="165" t="s">
        <v>284</v>
      </c>
      <c r="B14518" s="165" t="s">
        <v>285</v>
      </c>
      <c r="C14518" s="166">
        <v>45984</v>
      </c>
      <c r="D14518">
        <v>0</v>
      </c>
    </row>
    <row r="14519" spans="1:4" x14ac:dyDescent="0.35">
      <c r="A14519" s="165" t="s">
        <v>284</v>
      </c>
      <c r="B14519" s="165" t="s">
        <v>285</v>
      </c>
      <c r="C14519" s="166">
        <v>46014</v>
      </c>
      <c r="D14519">
        <v>0</v>
      </c>
    </row>
    <row r="14520" spans="1:4" x14ac:dyDescent="0.35">
      <c r="A14520" s="165" t="s">
        <v>284</v>
      </c>
      <c r="B14520" s="165" t="s">
        <v>285</v>
      </c>
      <c r="C14520" s="166">
        <v>45681</v>
      </c>
      <c r="D14520">
        <v>0</v>
      </c>
    </row>
    <row r="14521" spans="1:4" x14ac:dyDescent="0.35">
      <c r="A14521" s="165" t="s">
        <v>284</v>
      </c>
      <c r="B14521" s="165" t="s">
        <v>285</v>
      </c>
      <c r="C14521" s="166">
        <v>45712</v>
      </c>
      <c r="D14521">
        <v>0</v>
      </c>
    </row>
    <row r="14522" spans="1:4" x14ac:dyDescent="0.35">
      <c r="A14522" s="165" t="s">
        <v>284</v>
      </c>
      <c r="B14522" s="165" t="s">
        <v>285</v>
      </c>
      <c r="C14522" s="166">
        <v>45740</v>
      </c>
      <c r="D14522">
        <v>0</v>
      </c>
    </row>
    <row r="14523" spans="1:4" x14ac:dyDescent="0.35">
      <c r="A14523" s="165" t="s">
        <v>284</v>
      </c>
      <c r="B14523" s="165" t="s">
        <v>285</v>
      </c>
      <c r="C14523" s="166">
        <v>45771</v>
      </c>
      <c r="D14523">
        <v>0</v>
      </c>
    </row>
    <row r="14524" spans="1:4" x14ac:dyDescent="0.35">
      <c r="A14524" s="165" t="s">
        <v>284</v>
      </c>
      <c r="B14524" s="165" t="s">
        <v>285</v>
      </c>
      <c r="C14524" s="166">
        <v>45801</v>
      </c>
      <c r="D14524">
        <v>0</v>
      </c>
    </row>
    <row r="14525" spans="1:4" x14ac:dyDescent="0.35">
      <c r="A14525" s="165" t="s">
        <v>284</v>
      </c>
      <c r="B14525" s="165" t="s">
        <v>285</v>
      </c>
      <c r="C14525" s="166">
        <v>45832</v>
      </c>
      <c r="D14525">
        <v>0</v>
      </c>
    </row>
    <row r="14526" spans="1:4" x14ac:dyDescent="0.35">
      <c r="A14526" s="165" t="s">
        <v>284</v>
      </c>
      <c r="B14526" s="165" t="s">
        <v>285</v>
      </c>
      <c r="C14526" s="166">
        <v>45862</v>
      </c>
      <c r="D14526">
        <v>0</v>
      </c>
    </row>
    <row r="14527" spans="1:4" x14ac:dyDescent="0.35">
      <c r="A14527" s="165" t="s">
        <v>284</v>
      </c>
      <c r="B14527" s="165" t="s">
        <v>285</v>
      </c>
      <c r="C14527" s="166">
        <v>45893</v>
      </c>
      <c r="D14527">
        <v>0</v>
      </c>
    </row>
    <row r="14528" spans="1:4" x14ac:dyDescent="0.35">
      <c r="A14528" s="165" t="s">
        <v>284</v>
      </c>
      <c r="B14528" s="165" t="s">
        <v>285</v>
      </c>
      <c r="C14528" s="166">
        <v>45924</v>
      </c>
      <c r="D14528">
        <v>71.72</v>
      </c>
    </row>
    <row r="14529" spans="1:4" x14ac:dyDescent="0.35">
      <c r="A14529" s="165" t="s">
        <v>284</v>
      </c>
      <c r="B14529" s="165" t="s">
        <v>285</v>
      </c>
      <c r="C14529" s="166">
        <v>45954</v>
      </c>
      <c r="D14529">
        <v>0</v>
      </c>
    </row>
    <row r="14530" spans="1:4" x14ac:dyDescent="0.35">
      <c r="A14530" s="165" t="s">
        <v>284</v>
      </c>
      <c r="B14530" s="165" t="s">
        <v>285</v>
      </c>
      <c r="C14530" s="166">
        <v>45985</v>
      </c>
      <c r="D14530">
        <v>0</v>
      </c>
    </row>
    <row r="14531" spans="1:4" x14ac:dyDescent="0.35">
      <c r="A14531" s="165" t="s">
        <v>284</v>
      </c>
      <c r="B14531" s="165" t="s">
        <v>285</v>
      </c>
      <c r="C14531" s="166">
        <v>46015</v>
      </c>
      <c r="D14531">
        <v>0</v>
      </c>
    </row>
    <row r="14532" spans="1:4" x14ac:dyDescent="0.35">
      <c r="A14532" s="165" t="s">
        <v>284</v>
      </c>
      <c r="B14532" s="165" t="s">
        <v>285</v>
      </c>
      <c r="C14532" s="166">
        <v>45682</v>
      </c>
      <c r="D14532">
        <v>0</v>
      </c>
    </row>
    <row r="14533" spans="1:4" x14ac:dyDescent="0.35">
      <c r="A14533" s="165" t="s">
        <v>284</v>
      </c>
      <c r="B14533" s="165" t="s">
        <v>285</v>
      </c>
      <c r="C14533" s="166">
        <v>45713</v>
      </c>
      <c r="D14533">
        <v>0</v>
      </c>
    </row>
    <row r="14534" spans="1:4" x14ac:dyDescent="0.35">
      <c r="A14534" s="165" t="s">
        <v>284</v>
      </c>
      <c r="B14534" s="165" t="s">
        <v>285</v>
      </c>
      <c r="C14534" s="166">
        <v>45741</v>
      </c>
      <c r="D14534">
        <v>0</v>
      </c>
    </row>
    <row r="14535" spans="1:4" x14ac:dyDescent="0.35">
      <c r="A14535" s="165" t="s">
        <v>284</v>
      </c>
      <c r="B14535" s="165" t="s">
        <v>285</v>
      </c>
      <c r="C14535" s="166">
        <v>45772</v>
      </c>
      <c r="D14535">
        <v>0</v>
      </c>
    </row>
    <row r="14536" spans="1:4" x14ac:dyDescent="0.35">
      <c r="A14536" s="165" t="s">
        <v>284</v>
      </c>
      <c r="B14536" s="165" t="s">
        <v>285</v>
      </c>
      <c r="C14536" s="166">
        <v>45802</v>
      </c>
      <c r="D14536">
        <v>2000</v>
      </c>
    </row>
    <row r="14537" spans="1:4" x14ac:dyDescent="0.35">
      <c r="A14537" s="165" t="s">
        <v>284</v>
      </c>
      <c r="B14537" s="165" t="s">
        <v>285</v>
      </c>
      <c r="C14537" s="166">
        <v>45833</v>
      </c>
      <c r="D14537">
        <v>0</v>
      </c>
    </row>
    <row r="14538" spans="1:4" x14ac:dyDescent="0.35">
      <c r="A14538" s="165" t="s">
        <v>284</v>
      </c>
      <c r="B14538" s="165" t="s">
        <v>285</v>
      </c>
      <c r="C14538" s="166">
        <v>45863</v>
      </c>
      <c r="D14538">
        <v>0</v>
      </c>
    </row>
    <row r="14539" spans="1:4" x14ac:dyDescent="0.35">
      <c r="A14539" s="165" t="s">
        <v>284</v>
      </c>
      <c r="B14539" s="165" t="s">
        <v>285</v>
      </c>
      <c r="C14539" s="166">
        <v>45894</v>
      </c>
      <c r="D14539">
        <v>0</v>
      </c>
    </row>
    <row r="14540" spans="1:4" x14ac:dyDescent="0.35">
      <c r="A14540" s="165" t="s">
        <v>284</v>
      </c>
      <c r="B14540" s="165" t="s">
        <v>285</v>
      </c>
      <c r="C14540" s="166">
        <v>45925</v>
      </c>
      <c r="D14540">
        <v>0</v>
      </c>
    </row>
    <row r="14541" spans="1:4" x14ac:dyDescent="0.35">
      <c r="A14541" s="165" t="s">
        <v>284</v>
      </c>
      <c r="B14541" s="165" t="s">
        <v>285</v>
      </c>
      <c r="C14541" s="166">
        <v>45955</v>
      </c>
      <c r="D14541">
        <v>2000</v>
      </c>
    </row>
    <row r="14542" spans="1:4" x14ac:dyDescent="0.35">
      <c r="A14542" s="165" t="s">
        <v>284</v>
      </c>
      <c r="B14542" s="165" t="s">
        <v>285</v>
      </c>
      <c r="C14542" s="166">
        <v>45986</v>
      </c>
      <c r="D14542">
        <v>0</v>
      </c>
    </row>
    <row r="14543" spans="1:4" x14ac:dyDescent="0.35">
      <c r="A14543" s="165" t="s">
        <v>284</v>
      </c>
      <c r="B14543" s="165" t="s">
        <v>285</v>
      </c>
      <c r="C14543" s="166">
        <v>46016</v>
      </c>
      <c r="D14543">
        <v>0</v>
      </c>
    </row>
    <row r="14544" spans="1:4" x14ac:dyDescent="0.35">
      <c r="A14544" s="165" t="s">
        <v>284</v>
      </c>
      <c r="B14544" s="165" t="s">
        <v>285</v>
      </c>
      <c r="C14544" s="166">
        <v>45683</v>
      </c>
      <c r="D14544">
        <v>0</v>
      </c>
    </row>
    <row r="14545" spans="1:4" x14ac:dyDescent="0.35">
      <c r="A14545" s="165" t="s">
        <v>284</v>
      </c>
      <c r="B14545" s="165" t="s">
        <v>285</v>
      </c>
      <c r="C14545" s="166">
        <v>45714</v>
      </c>
      <c r="D14545">
        <v>0</v>
      </c>
    </row>
    <row r="14546" spans="1:4" x14ac:dyDescent="0.35">
      <c r="A14546" s="165" t="s">
        <v>284</v>
      </c>
      <c r="B14546" s="165" t="s">
        <v>285</v>
      </c>
      <c r="C14546" s="166">
        <v>45742</v>
      </c>
      <c r="D14546">
        <v>0</v>
      </c>
    </row>
    <row r="14547" spans="1:4" x14ac:dyDescent="0.35">
      <c r="A14547" s="165" t="s">
        <v>284</v>
      </c>
      <c r="B14547" s="165" t="s">
        <v>285</v>
      </c>
      <c r="C14547" s="166">
        <v>45773</v>
      </c>
      <c r="D14547">
        <v>0</v>
      </c>
    </row>
    <row r="14548" spans="1:4" x14ac:dyDescent="0.35">
      <c r="A14548" s="165" t="s">
        <v>284</v>
      </c>
      <c r="B14548" s="165" t="s">
        <v>285</v>
      </c>
      <c r="C14548" s="166">
        <v>45803</v>
      </c>
      <c r="D14548">
        <v>2000</v>
      </c>
    </row>
    <row r="14549" spans="1:4" x14ac:dyDescent="0.35">
      <c r="A14549" s="165" t="s">
        <v>284</v>
      </c>
      <c r="B14549" s="165" t="s">
        <v>285</v>
      </c>
      <c r="C14549" s="166">
        <v>45834</v>
      </c>
      <c r="D14549">
        <v>0</v>
      </c>
    </row>
    <row r="14550" spans="1:4" x14ac:dyDescent="0.35">
      <c r="A14550" s="165" t="s">
        <v>284</v>
      </c>
      <c r="B14550" s="165" t="s">
        <v>285</v>
      </c>
      <c r="C14550" s="166">
        <v>45864</v>
      </c>
      <c r="D14550">
        <v>0</v>
      </c>
    </row>
    <row r="14551" spans="1:4" x14ac:dyDescent="0.35">
      <c r="A14551" s="165" t="s">
        <v>284</v>
      </c>
      <c r="B14551" s="165" t="s">
        <v>285</v>
      </c>
      <c r="C14551" s="166">
        <v>45895</v>
      </c>
      <c r="D14551">
        <v>0</v>
      </c>
    </row>
    <row r="14552" spans="1:4" x14ac:dyDescent="0.35">
      <c r="A14552" s="165" t="s">
        <v>284</v>
      </c>
      <c r="B14552" s="165" t="s">
        <v>285</v>
      </c>
      <c r="C14552" s="166">
        <v>45926</v>
      </c>
      <c r="D14552">
        <v>0</v>
      </c>
    </row>
    <row r="14553" spans="1:4" x14ac:dyDescent="0.35">
      <c r="A14553" s="165" t="s">
        <v>284</v>
      </c>
      <c r="B14553" s="165" t="s">
        <v>285</v>
      </c>
      <c r="C14553" s="166">
        <v>45956</v>
      </c>
      <c r="D14553">
        <v>2000</v>
      </c>
    </row>
    <row r="14554" spans="1:4" x14ac:dyDescent="0.35">
      <c r="A14554" s="165" t="s">
        <v>284</v>
      </c>
      <c r="B14554" s="165" t="s">
        <v>285</v>
      </c>
      <c r="C14554" s="166">
        <v>45987</v>
      </c>
      <c r="D14554">
        <v>0</v>
      </c>
    </row>
    <row r="14555" spans="1:4" x14ac:dyDescent="0.35">
      <c r="A14555" s="165" t="s">
        <v>284</v>
      </c>
      <c r="B14555" s="165" t="s">
        <v>285</v>
      </c>
      <c r="C14555" s="166">
        <v>46017</v>
      </c>
      <c r="D14555">
        <v>0</v>
      </c>
    </row>
    <row r="14556" spans="1:4" x14ac:dyDescent="0.35">
      <c r="A14556" s="165" t="s">
        <v>284</v>
      </c>
      <c r="B14556" s="165" t="s">
        <v>285</v>
      </c>
      <c r="C14556" s="166">
        <v>45684</v>
      </c>
      <c r="D14556">
        <v>0</v>
      </c>
    </row>
    <row r="14557" spans="1:4" x14ac:dyDescent="0.35">
      <c r="A14557" s="165" t="s">
        <v>284</v>
      </c>
      <c r="B14557" s="165" t="s">
        <v>285</v>
      </c>
      <c r="C14557" s="166">
        <v>45715</v>
      </c>
      <c r="D14557">
        <v>0</v>
      </c>
    </row>
    <row r="14558" spans="1:4" x14ac:dyDescent="0.35">
      <c r="A14558" s="165" t="s">
        <v>284</v>
      </c>
      <c r="B14558" s="165" t="s">
        <v>285</v>
      </c>
      <c r="C14558" s="166">
        <v>45743</v>
      </c>
      <c r="D14558">
        <v>0</v>
      </c>
    </row>
    <row r="14559" spans="1:4" x14ac:dyDescent="0.35">
      <c r="A14559" s="165" t="s">
        <v>284</v>
      </c>
      <c r="B14559" s="165" t="s">
        <v>285</v>
      </c>
      <c r="C14559" s="166">
        <v>45774</v>
      </c>
      <c r="D14559">
        <v>0</v>
      </c>
    </row>
    <row r="14560" spans="1:4" x14ac:dyDescent="0.35">
      <c r="A14560" s="165" t="s">
        <v>284</v>
      </c>
      <c r="B14560" s="165" t="s">
        <v>285</v>
      </c>
      <c r="C14560" s="166">
        <v>45804</v>
      </c>
      <c r="D14560">
        <v>2000</v>
      </c>
    </row>
    <row r="14561" spans="1:4" x14ac:dyDescent="0.35">
      <c r="A14561" s="165" t="s">
        <v>284</v>
      </c>
      <c r="B14561" s="165" t="s">
        <v>285</v>
      </c>
      <c r="C14561" s="166">
        <v>45835</v>
      </c>
      <c r="D14561">
        <v>0</v>
      </c>
    </row>
    <row r="14562" spans="1:4" x14ac:dyDescent="0.35">
      <c r="A14562" s="165" t="s">
        <v>284</v>
      </c>
      <c r="B14562" s="165" t="s">
        <v>285</v>
      </c>
      <c r="C14562" s="166">
        <v>45865</v>
      </c>
      <c r="D14562">
        <v>0</v>
      </c>
    </row>
    <row r="14563" spans="1:4" x14ac:dyDescent="0.35">
      <c r="A14563" s="165" t="s">
        <v>284</v>
      </c>
      <c r="B14563" s="165" t="s">
        <v>285</v>
      </c>
      <c r="C14563" s="166">
        <v>45896</v>
      </c>
      <c r="D14563">
        <v>0</v>
      </c>
    </row>
    <row r="14564" spans="1:4" x14ac:dyDescent="0.35">
      <c r="A14564" s="165" t="s">
        <v>284</v>
      </c>
      <c r="B14564" s="165" t="s">
        <v>285</v>
      </c>
      <c r="C14564" s="166">
        <v>45927</v>
      </c>
      <c r="D14564">
        <v>0</v>
      </c>
    </row>
    <row r="14565" spans="1:4" x14ac:dyDescent="0.35">
      <c r="A14565" s="165" t="s">
        <v>284</v>
      </c>
      <c r="B14565" s="165" t="s">
        <v>285</v>
      </c>
      <c r="C14565" s="166">
        <v>45957</v>
      </c>
      <c r="D14565">
        <v>2000</v>
      </c>
    </row>
    <row r="14566" spans="1:4" x14ac:dyDescent="0.35">
      <c r="A14566" s="165" t="s">
        <v>284</v>
      </c>
      <c r="B14566" s="165" t="s">
        <v>285</v>
      </c>
      <c r="C14566" s="166">
        <v>45988</v>
      </c>
      <c r="D14566">
        <v>0</v>
      </c>
    </row>
    <row r="14567" spans="1:4" x14ac:dyDescent="0.35">
      <c r="A14567" s="165" t="s">
        <v>284</v>
      </c>
      <c r="B14567" s="165" t="s">
        <v>285</v>
      </c>
      <c r="C14567" s="166">
        <v>46018</v>
      </c>
      <c r="D14567">
        <v>0</v>
      </c>
    </row>
    <row r="14568" spans="1:4" x14ac:dyDescent="0.35">
      <c r="A14568" s="165" t="s">
        <v>286</v>
      </c>
      <c r="B14568" s="165" t="s">
        <v>287</v>
      </c>
      <c r="C14568" s="166">
        <v>45676</v>
      </c>
      <c r="D14568">
        <v>440.06</v>
      </c>
    </row>
    <row r="14569" spans="1:4" x14ac:dyDescent="0.35">
      <c r="A14569" s="165" t="s">
        <v>286</v>
      </c>
      <c r="B14569" s="165" t="s">
        <v>287</v>
      </c>
      <c r="C14569" s="166">
        <v>45707</v>
      </c>
      <c r="D14569">
        <v>0</v>
      </c>
    </row>
    <row r="14570" spans="1:4" x14ac:dyDescent="0.35">
      <c r="A14570" s="165" t="s">
        <v>286</v>
      </c>
      <c r="B14570" s="165" t="s">
        <v>287</v>
      </c>
      <c r="C14570" s="166">
        <v>45735</v>
      </c>
      <c r="D14570">
        <v>73.25</v>
      </c>
    </row>
    <row r="14571" spans="1:4" x14ac:dyDescent="0.35">
      <c r="A14571" s="165" t="s">
        <v>286</v>
      </c>
      <c r="B14571" s="165" t="s">
        <v>287</v>
      </c>
      <c r="C14571" s="166">
        <v>45766</v>
      </c>
      <c r="D14571">
        <v>0</v>
      </c>
    </row>
    <row r="14572" spans="1:4" x14ac:dyDescent="0.35">
      <c r="A14572" s="165" t="s">
        <v>286</v>
      </c>
      <c r="B14572" s="165" t="s">
        <v>287</v>
      </c>
      <c r="C14572" s="166">
        <v>45796</v>
      </c>
      <c r="D14572">
        <v>0</v>
      </c>
    </row>
    <row r="14573" spans="1:4" x14ac:dyDescent="0.35">
      <c r="A14573" s="165" t="s">
        <v>286</v>
      </c>
      <c r="B14573" s="165" t="s">
        <v>287</v>
      </c>
      <c r="C14573" s="166">
        <v>45827</v>
      </c>
      <c r="D14573">
        <v>0</v>
      </c>
    </row>
    <row r="14574" spans="1:4" x14ac:dyDescent="0.35">
      <c r="A14574" s="165" t="s">
        <v>286</v>
      </c>
      <c r="B14574" s="165" t="s">
        <v>287</v>
      </c>
      <c r="C14574" s="166">
        <v>45857</v>
      </c>
      <c r="D14574">
        <v>0</v>
      </c>
    </row>
    <row r="14575" spans="1:4" x14ac:dyDescent="0.35">
      <c r="A14575" s="165" t="s">
        <v>286</v>
      </c>
      <c r="B14575" s="165" t="s">
        <v>287</v>
      </c>
      <c r="C14575" s="166">
        <v>45888</v>
      </c>
      <c r="D14575">
        <v>0</v>
      </c>
    </row>
    <row r="14576" spans="1:4" x14ac:dyDescent="0.35">
      <c r="A14576" s="165" t="s">
        <v>286</v>
      </c>
      <c r="B14576" s="165" t="s">
        <v>287</v>
      </c>
      <c r="C14576" s="166">
        <v>45919</v>
      </c>
      <c r="D14576">
        <v>0</v>
      </c>
    </row>
    <row r="14577" spans="1:4" x14ac:dyDescent="0.35">
      <c r="A14577" s="165" t="s">
        <v>286</v>
      </c>
      <c r="B14577" s="165" t="s">
        <v>287</v>
      </c>
      <c r="C14577" s="166">
        <v>45949</v>
      </c>
      <c r="D14577">
        <v>239.48</v>
      </c>
    </row>
    <row r="14578" spans="1:4" x14ac:dyDescent="0.35">
      <c r="A14578" s="165" t="s">
        <v>286</v>
      </c>
      <c r="B14578" s="165" t="s">
        <v>287</v>
      </c>
      <c r="C14578" s="166">
        <v>45980</v>
      </c>
      <c r="D14578">
        <v>0</v>
      </c>
    </row>
    <row r="14579" spans="1:4" x14ac:dyDescent="0.35">
      <c r="A14579" s="165" t="s">
        <v>286</v>
      </c>
      <c r="B14579" s="165" t="s">
        <v>287</v>
      </c>
      <c r="C14579" s="166">
        <v>46010</v>
      </c>
      <c r="D14579">
        <v>1526.96</v>
      </c>
    </row>
    <row r="14580" spans="1:4" x14ac:dyDescent="0.35">
      <c r="A14580" s="165" t="s">
        <v>286</v>
      </c>
      <c r="B14580" s="165" t="s">
        <v>287</v>
      </c>
      <c r="C14580" s="166">
        <v>45677</v>
      </c>
      <c r="D14580">
        <v>86.4</v>
      </c>
    </row>
    <row r="14581" spans="1:4" x14ac:dyDescent="0.35">
      <c r="A14581" s="165" t="s">
        <v>286</v>
      </c>
      <c r="B14581" s="165" t="s">
        <v>287</v>
      </c>
      <c r="C14581" s="166">
        <v>45708</v>
      </c>
      <c r="D14581">
        <v>106.38</v>
      </c>
    </row>
    <row r="14582" spans="1:4" x14ac:dyDescent="0.35">
      <c r="A14582" s="165" t="s">
        <v>286</v>
      </c>
      <c r="B14582" s="165" t="s">
        <v>287</v>
      </c>
      <c r="C14582" s="166">
        <v>45736</v>
      </c>
      <c r="D14582">
        <v>0</v>
      </c>
    </row>
    <row r="14583" spans="1:4" x14ac:dyDescent="0.35">
      <c r="A14583" s="165" t="s">
        <v>286</v>
      </c>
      <c r="B14583" s="165" t="s">
        <v>287</v>
      </c>
      <c r="C14583" s="166">
        <v>45767</v>
      </c>
      <c r="D14583">
        <v>0</v>
      </c>
    </row>
    <row r="14584" spans="1:4" x14ac:dyDescent="0.35">
      <c r="A14584" s="165" t="s">
        <v>286</v>
      </c>
      <c r="B14584" s="165" t="s">
        <v>287</v>
      </c>
      <c r="C14584" s="166">
        <v>45797</v>
      </c>
      <c r="D14584">
        <v>0</v>
      </c>
    </row>
    <row r="14585" spans="1:4" x14ac:dyDescent="0.35">
      <c r="A14585" s="165" t="s">
        <v>286</v>
      </c>
      <c r="B14585" s="165" t="s">
        <v>287</v>
      </c>
      <c r="C14585" s="166">
        <v>45828</v>
      </c>
      <c r="D14585">
        <v>0</v>
      </c>
    </row>
    <row r="14586" spans="1:4" x14ac:dyDescent="0.35">
      <c r="A14586" s="165" t="s">
        <v>286</v>
      </c>
      <c r="B14586" s="165" t="s">
        <v>287</v>
      </c>
      <c r="C14586" s="166">
        <v>45858</v>
      </c>
      <c r="D14586">
        <v>0</v>
      </c>
    </row>
    <row r="14587" spans="1:4" x14ac:dyDescent="0.35">
      <c r="A14587" s="165" t="s">
        <v>286</v>
      </c>
      <c r="B14587" s="165" t="s">
        <v>287</v>
      </c>
      <c r="C14587" s="166">
        <v>45889</v>
      </c>
      <c r="D14587">
        <v>0</v>
      </c>
    </row>
    <row r="14588" spans="1:4" x14ac:dyDescent="0.35">
      <c r="A14588" s="165" t="s">
        <v>286</v>
      </c>
      <c r="B14588" s="165" t="s">
        <v>287</v>
      </c>
      <c r="C14588" s="166">
        <v>45920</v>
      </c>
      <c r="D14588">
        <v>0</v>
      </c>
    </row>
    <row r="14589" spans="1:4" x14ac:dyDescent="0.35">
      <c r="A14589" s="165" t="s">
        <v>286</v>
      </c>
      <c r="B14589" s="165" t="s">
        <v>287</v>
      </c>
      <c r="C14589" s="166">
        <v>45950</v>
      </c>
      <c r="D14589">
        <v>0</v>
      </c>
    </row>
    <row r="14590" spans="1:4" x14ac:dyDescent="0.35">
      <c r="A14590" s="165" t="s">
        <v>286</v>
      </c>
      <c r="B14590" s="165" t="s">
        <v>287</v>
      </c>
      <c r="C14590" s="166">
        <v>45981</v>
      </c>
      <c r="D14590">
        <v>0</v>
      </c>
    </row>
    <row r="14591" spans="1:4" x14ac:dyDescent="0.35">
      <c r="A14591" s="165" t="s">
        <v>286</v>
      </c>
      <c r="B14591" s="165" t="s">
        <v>287</v>
      </c>
      <c r="C14591" s="166">
        <v>46011</v>
      </c>
      <c r="D14591">
        <v>0</v>
      </c>
    </row>
    <row r="14592" spans="1:4" x14ac:dyDescent="0.35">
      <c r="A14592" s="165" t="s">
        <v>286</v>
      </c>
      <c r="B14592" s="165" t="s">
        <v>287</v>
      </c>
      <c r="C14592" s="166">
        <v>45678</v>
      </c>
      <c r="D14592">
        <v>0</v>
      </c>
    </row>
    <row r="14593" spans="1:4" x14ac:dyDescent="0.35">
      <c r="A14593" s="165" t="s">
        <v>286</v>
      </c>
      <c r="B14593" s="165" t="s">
        <v>287</v>
      </c>
      <c r="C14593" s="166">
        <v>45709</v>
      </c>
      <c r="D14593">
        <v>0</v>
      </c>
    </row>
    <row r="14594" spans="1:4" x14ac:dyDescent="0.35">
      <c r="A14594" s="165" t="s">
        <v>286</v>
      </c>
      <c r="B14594" s="165" t="s">
        <v>287</v>
      </c>
      <c r="C14594" s="166">
        <v>45737</v>
      </c>
      <c r="D14594">
        <v>0</v>
      </c>
    </row>
    <row r="14595" spans="1:4" x14ac:dyDescent="0.35">
      <c r="A14595" s="165" t="s">
        <v>286</v>
      </c>
      <c r="B14595" s="165" t="s">
        <v>287</v>
      </c>
      <c r="C14595" s="166">
        <v>45768</v>
      </c>
      <c r="D14595">
        <v>30.86</v>
      </c>
    </row>
    <row r="14596" spans="1:4" x14ac:dyDescent="0.35">
      <c r="A14596" s="165" t="s">
        <v>286</v>
      </c>
      <c r="B14596" s="165" t="s">
        <v>287</v>
      </c>
      <c r="C14596" s="166">
        <v>45798</v>
      </c>
      <c r="D14596">
        <v>0</v>
      </c>
    </row>
    <row r="14597" spans="1:4" x14ac:dyDescent="0.35">
      <c r="A14597" s="165" t="s">
        <v>286</v>
      </c>
      <c r="B14597" s="165" t="s">
        <v>287</v>
      </c>
      <c r="C14597" s="166">
        <v>45829</v>
      </c>
      <c r="D14597">
        <v>0</v>
      </c>
    </row>
    <row r="14598" spans="1:4" x14ac:dyDescent="0.35">
      <c r="A14598" s="165" t="s">
        <v>286</v>
      </c>
      <c r="B14598" s="165" t="s">
        <v>287</v>
      </c>
      <c r="C14598" s="166">
        <v>45859</v>
      </c>
      <c r="D14598">
        <v>0</v>
      </c>
    </row>
    <row r="14599" spans="1:4" x14ac:dyDescent="0.35">
      <c r="A14599" s="165" t="s">
        <v>286</v>
      </c>
      <c r="B14599" s="165" t="s">
        <v>287</v>
      </c>
      <c r="C14599" s="166">
        <v>45890</v>
      </c>
      <c r="D14599">
        <v>0</v>
      </c>
    </row>
    <row r="14600" spans="1:4" x14ac:dyDescent="0.35">
      <c r="A14600" s="165" t="s">
        <v>286</v>
      </c>
      <c r="B14600" s="165" t="s">
        <v>287</v>
      </c>
      <c r="C14600" s="166">
        <v>45921</v>
      </c>
      <c r="D14600">
        <v>0</v>
      </c>
    </row>
    <row r="14601" spans="1:4" x14ac:dyDescent="0.35">
      <c r="A14601" s="165" t="s">
        <v>286</v>
      </c>
      <c r="B14601" s="165" t="s">
        <v>287</v>
      </c>
      <c r="C14601" s="166">
        <v>45951</v>
      </c>
      <c r="D14601">
        <v>0</v>
      </c>
    </row>
    <row r="14602" spans="1:4" x14ac:dyDescent="0.35">
      <c r="A14602" s="165" t="s">
        <v>286</v>
      </c>
      <c r="B14602" s="165" t="s">
        <v>287</v>
      </c>
      <c r="C14602" s="166">
        <v>45991</v>
      </c>
      <c r="D14602">
        <v>0</v>
      </c>
    </row>
    <row r="14603" spans="1:4" x14ac:dyDescent="0.35">
      <c r="A14603" s="165" t="s">
        <v>286</v>
      </c>
      <c r="B14603" s="165" t="s">
        <v>287</v>
      </c>
      <c r="C14603" s="166">
        <v>46022</v>
      </c>
      <c r="D14603">
        <v>353.07</v>
      </c>
    </row>
    <row r="14604" spans="1:4" x14ac:dyDescent="0.35">
      <c r="A14604" s="165" t="s">
        <v>286</v>
      </c>
      <c r="B14604" s="165" t="s">
        <v>287</v>
      </c>
      <c r="C14604" s="166">
        <v>45679</v>
      </c>
      <c r="D14604">
        <v>0</v>
      </c>
    </row>
    <row r="14605" spans="1:4" x14ac:dyDescent="0.35">
      <c r="A14605" s="165" t="s">
        <v>286</v>
      </c>
      <c r="B14605" s="165" t="s">
        <v>287</v>
      </c>
      <c r="C14605" s="166">
        <v>45710</v>
      </c>
      <c r="D14605">
        <v>0</v>
      </c>
    </row>
    <row r="14606" spans="1:4" x14ac:dyDescent="0.35">
      <c r="A14606" s="165" t="s">
        <v>286</v>
      </c>
      <c r="B14606" s="165" t="s">
        <v>287</v>
      </c>
      <c r="C14606" s="166">
        <v>45738</v>
      </c>
      <c r="D14606">
        <v>0</v>
      </c>
    </row>
    <row r="14607" spans="1:4" x14ac:dyDescent="0.35">
      <c r="A14607" s="165" t="s">
        <v>286</v>
      </c>
      <c r="B14607" s="165" t="s">
        <v>287</v>
      </c>
      <c r="C14607" s="166">
        <v>45769</v>
      </c>
      <c r="D14607">
        <v>0</v>
      </c>
    </row>
    <row r="14608" spans="1:4" x14ac:dyDescent="0.35">
      <c r="A14608" s="165" t="s">
        <v>286</v>
      </c>
      <c r="B14608" s="165" t="s">
        <v>287</v>
      </c>
      <c r="C14608" s="166">
        <v>45799</v>
      </c>
      <c r="D14608">
        <v>0</v>
      </c>
    </row>
    <row r="14609" spans="1:4" x14ac:dyDescent="0.35">
      <c r="A14609" s="165" t="s">
        <v>286</v>
      </c>
      <c r="B14609" s="165" t="s">
        <v>287</v>
      </c>
      <c r="C14609" s="166">
        <v>45830</v>
      </c>
      <c r="D14609">
        <v>0</v>
      </c>
    </row>
    <row r="14610" spans="1:4" x14ac:dyDescent="0.35">
      <c r="A14610" s="165" t="s">
        <v>286</v>
      </c>
      <c r="B14610" s="165" t="s">
        <v>287</v>
      </c>
      <c r="C14610" s="166">
        <v>45860</v>
      </c>
      <c r="D14610">
        <v>351.63</v>
      </c>
    </row>
    <row r="14611" spans="1:4" x14ac:dyDescent="0.35">
      <c r="A14611" s="165" t="s">
        <v>286</v>
      </c>
      <c r="B14611" s="165" t="s">
        <v>287</v>
      </c>
      <c r="C14611" s="166">
        <v>45891</v>
      </c>
      <c r="D14611">
        <v>42.33</v>
      </c>
    </row>
    <row r="14612" spans="1:4" x14ac:dyDescent="0.35">
      <c r="A14612" s="165" t="s">
        <v>286</v>
      </c>
      <c r="B14612" s="165" t="s">
        <v>287</v>
      </c>
      <c r="C14612" s="166">
        <v>45922</v>
      </c>
      <c r="D14612">
        <v>0</v>
      </c>
    </row>
    <row r="14613" spans="1:4" x14ac:dyDescent="0.35">
      <c r="A14613" s="165" t="s">
        <v>286</v>
      </c>
      <c r="B14613" s="165" t="s">
        <v>287</v>
      </c>
      <c r="C14613" s="166">
        <v>45952</v>
      </c>
      <c r="D14613">
        <v>0</v>
      </c>
    </row>
    <row r="14614" spans="1:4" x14ac:dyDescent="0.35">
      <c r="A14614" s="165" t="s">
        <v>286</v>
      </c>
      <c r="B14614" s="165" t="s">
        <v>287</v>
      </c>
      <c r="C14614" s="166">
        <v>45983</v>
      </c>
      <c r="D14614">
        <v>75.710000000000008</v>
      </c>
    </row>
    <row r="14615" spans="1:4" x14ac:dyDescent="0.35">
      <c r="A14615" s="165" t="s">
        <v>286</v>
      </c>
      <c r="B14615" s="165" t="s">
        <v>287</v>
      </c>
      <c r="C14615" s="166">
        <v>46013</v>
      </c>
      <c r="D14615">
        <v>677.31</v>
      </c>
    </row>
    <row r="14616" spans="1:4" x14ac:dyDescent="0.35">
      <c r="A14616" s="165" t="s">
        <v>286</v>
      </c>
      <c r="B14616" s="165" t="s">
        <v>287</v>
      </c>
      <c r="C14616" s="166">
        <v>45680</v>
      </c>
      <c r="D14616">
        <v>101.08</v>
      </c>
    </row>
    <row r="14617" spans="1:4" x14ac:dyDescent="0.35">
      <c r="A14617" s="165" t="s">
        <v>286</v>
      </c>
      <c r="B14617" s="165" t="s">
        <v>287</v>
      </c>
      <c r="C14617" s="166">
        <v>45711</v>
      </c>
      <c r="D14617">
        <v>454.46</v>
      </c>
    </row>
    <row r="14618" spans="1:4" x14ac:dyDescent="0.35">
      <c r="A14618" s="165" t="s">
        <v>286</v>
      </c>
      <c r="B14618" s="165" t="s">
        <v>287</v>
      </c>
      <c r="C14618" s="166">
        <v>45739</v>
      </c>
      <c r="D14618">
        <v>751.93</v>
      </c>
    </row>
    <row r="14619" spans="1:4" x14ac:dyDescent="0.35">
      <c r="A14619" s="165" t="s">
        <v>286</v>
      </c>
      <c r="B14619" s="165" t="s">
        <v>287</v>
      </c>
      <c r="C14619" s="166">
        <v>45770</v>
      </c>
      <c r="D14619">
        <v>736.52</v>
      </c>
    </row>
    <row r="14620" spans="1:4" x14ac:dyDescent="0.35">
      <c r="A14620" s="165" t="s">
        <v>286</v>
      </c>
      <c r="B14620" s="165" t="s">
        <v>287</v>
      </c>
      <c r="C14620" s="166">
        <v>45800</v>
      </c>
      <c r="D14620">
        <v>-124.06</v>
      </c>
    </row>
    <row r="14621" spans="1:4" x14ac:dyDescent="0.35">
      <c r="A14621" s="165" t="s">
        <v>286</v>
      </c>
      <c r="B14621" s="165" t="s">
        <v>287</v>
      </c>
      <c r="C14621" s="166">
        <v>45831</v>
      </c>
      <c r="D14621">
        <v>-52.05</v>
      </c>
    </row>
    <row r="14622" spans="1:4" x14ac:dyDescent="0.35">
      <c r="A14622" s="165" t="s">
        <v>286</v>
      </c>
      <c r="B14622" s="165" t="s">
        <v>287</v>
      </c>
      <c r="C14622" s="166">
        <v>45861</v>
      </c>
      <c r="D14622">
        <v>107.52</v>
      </c>
    </row>
    <row r="14623" spans="1:4" x14ac:dyDescent="0.35">
      <c r="A14623" s="165" t="s">
        <v>286</v>
      </c>
      <c r="B14623" s="165" t="s">
        <v>287</v>
      </c>
      <c r="C14623" s="166">
        <v>45892</v>
      </c>
      <c r="D14623">
        <v>1.28</v>
      </c>
    </row>
    <row r="14624" spans="1:4" x14ac:dyDescent="0.35">
      <c r="A14624" s="165" t="s">
        <v>286</v>
      </c>
      <c r="B14624" s="165" t="s">
        <v>287</v>
      </c>
      <c r="C14624" s="166">
        <v>45923</v>
      </c>
      <c r="D14624">
        <v>602.76</v>
      </c>
    </row>
    <row r="14625" spans="1:4" x14ac:dyDescent="0.35">
      <c r="A14625" s="165" t="s">
        <v>286</v>
      </c>
      <c r="B14625" s="165" t="s">
        <v>287</v>
      </c>
      <c r="C14625" s="166">
        <v>45953</v>
      </c>
      <c r="D14625">
        <v>0</v>
      </c>
    </row>
    <row r="14626" spans="1:4" x14ac:dyDescent="0.35">
      <c r="A14626" s="165" t="s">
        <v>286</v>
      </c>
      <c r="B14626" s="165" t="s">
        <v>287</v>
      </c>
      <c r="C14626" s="166">
        <v>45984</v>
      </c>
      <c r="D14626">
        <v>0</v>
      </c>
    </row>
    <row r="14627" spans="1:4" x14ac:dyDescent="0.35">
      <c r="A14627" s="165" t="s">
        <v>286</v>
      </c>
      <c r="B14627" s="165" t="s">
        <v>287</v>
      </c>
      <c r="C14627" s="166">
        <v>46014</v>
      </c>
      <c r="D14627">
        <v>0</v>
      </c>
    </row>
    <row r="14628" spans="1:4" x14ac:dyDescent="0.35">
      <c r="A14628" s="165" t="s">
        <v>286</v>
      </c>
      <c r="B14628" s="165" t="s">
        <v>287</v>
      </c>
      <c r="C14628" s="166">
        <v>45681</v>
      </c>
      <c r="D14628">
        <v>0</v>
      </c>
    </row>
    <row r="14629" spans="1:4" x14ac:dyDescent="0.35">
      <c r="A14629" s="165" t="s">
        <v>286</v>
      </c>
      <c r="B14629" s="165" t="s">
        <v>287</v>
      </c>
      <c r="C14629" s="166">
        <v>45712</v>
      </c>
      <c r="D14629">
        <v>0</v>
      </c>
    </row>
    <row r="14630" spans="1:4" x14ac:dyDescent="0.35">
      <c r="A14630" s="165" t="s">
        <v>286</v>
      </c>
      <c r="B14630" s="165" t="s">
        <v>287</v>
      </c>
      <c r="C14630" s="166">
        <v>45740</v>
      </c>
      <c r="D14630">
        <v>190.21</v>
      </c>
    </row>
    <row r="14631" spans="1:4" x14ac:dyDescent="0.35">
      <c r="A14631" s="165" t="s">
        <v>286</v>
      </c>
      <c r="B14631" s="165" t="s">
        <v>287</v>
      </c>
      <c r="C14631" s="166">
        <v>45771</v>
      </c>
      <c r="D14631">
        <v>170.92</v>
      </c>
    </row>
    <row r="14632" spans="1:4" x14ac:dyDescent="0.35">
      <c r="A14632" s="165" t="s">
        <v>286</v>
      </c>
      <c r="B14632" s="165" t="s">
        <v>287</v>
      </c>
      <c r="C14632" s="166">
        <v>45801</v>
      </c>
      <c r="D14632">
        <v>0</v>
      </c>
    </row>
    <row r="14633" spans="1:4" x14ac:dyDescent="0.35">
      <c r="A14633" s="165" t="s">
        <v>286</v>
      </c>
      <c r="B14633" s="165" t="s">
        <v>287</v>
      </c>
      <c r="C14633" s="166">
        <v>45832</v>
      </c>
      <c r="D14633">
        <v>0</v>
      </c>
    </row>
    <row r="14634" spans="1:4" x14ac:dyDescent="0.35">
      <c r="A14634" s="165" t="s">
        <v>286</v>
      </c>
      <c r="B14634" s="165" t="s">
        <v>287</v>
      </c>
      <c r="C14634" s="166">
        <v>45862</v>
      </c>
      <c r="D14634">
        <v>0</v>
      </c>
    </row>
    <row r="14635" spans="1:4" x14ac:dyDescent="0.35">
      <c r="A14635" s="165" t="s">
        <v>286</v>
      </c>
      <c r="B14635" s="165" t="s">
        <v>287</v>
      </c>
      <c r="C14635" s="166">
        <v>45893</v>
      </c>
      <c r="D14635">
        <v>0</v>
      </c>
    </row>
    <row r="14636" spans="1:4" x14ac:dyDescent="0.35">
      <c r="A14636" s="165" t="s">
        <v>286</v>
      </c>
      <c r="B14636" s="165" t="s">
        <v>287</v>
      </c>
      <c r="C14636" s="166">
        <v>45924</v>
      </c>
      <c r="D14636">
        <v>0</v>
      </c>
    </row>
    <row r="14637" spans="1:4" x14ac:dyDescent="0.35">
      <c r="A14637" s="165" t="s">
        <v>286</v>
      </c>
      <c r="B14637" s="165" t="s">
        <v>287</v>
      </c>
      <c r="C14637" s="166">
        <v>45954</v>
      </c>
      <c r="D14637">
        <v>0</v>
      </c>
    </row>
    <row r="14638" spans="1:4" x14ac:dyDescent="0.35">
      <c r="A14638" s="165" t="s">
        <v>286</v>
      </c>
      <c r="B14638" s="165" t="s">
        <v>287</v>
      </c>
      <c r="C14638" s="166">
        <v>45985</v>
      </c>
      <c r="D14638">
        <v>0</v>
      </c>
    </row>
    <row r="14639" spans="1:4" x14ac:dyDescent="0.35">
      <c r="A14639" s="165" t="s">
        <v>286</v>
      </c>
      <c r="B14639" s="165" t="s">
        <v>287</v>
      </c>
      <c r="C14639" s="166">
        <v>46015</v>
      </c>
      <c r="D14639">
        <v>67.77</v>
      </c>
    </row>
    <row r="14640" spans="1:4" x14ac:dyDescent="0.35">
      <c r="A14640" s="165" t="s">
        <v>286</v>
      </c>
      <c r="B14640" s="165" t="s">
        <v>287</v>
      </c>
      <c r="C14640" s="166">
        <v>45682</v>
      </c>
      <c r="D14640">
        <v>0</v>
      </c>
    </row>
    <row r="14641" spans="1:4" x14ac:dyDescent="0.35">
      <c r="A14641" s="165" t="s">
        <v>286</v>
      </c>
      <c r="B14641" s="165" t="s">
        <v>287</v>
      </c>
      <c r="C14641" s="166">
        <v>45713</v>
      </c>
      <c r="D14641">
        <v>0</v>
      </c>
    </row>
    <row r="14642" spans="1:4" x14ac:dyDescent="0.35">
      <c r="A14642" s="165" t="s">
        <v>286</v>
      </c>
      <c r="B14642" s="165" t="s">
        <v>287</v>
      </c>
      <c r="C14642" s="166">
        <v>45741</v>
      </c>
      <c r="D14642">
        <v>0</v>
      </c>
    </row>
    <row r="14643" spans="1:4" x14ac:dyDescent="0.35">
      <c r="A14643" s="165" t="s">
        <v>286</v>
      </c>
      <c r="B14643" s="165" t="s">
        <v>287</v>
      </c>
      <c r="C14643" s="166">
        <v>45772</v>
      </c>
      <c r="D14643">
        <v>0</v>
      </c>
    </row>
    <row r="14644" spans="1:4" x14ac:dyDescent="0.35">
      <c r="A14644" s="165" t="s">
        <v>286</v>
      </c>
      <c r="B14644" s="165" t="s">
        <v>287</v>
      </c>
      <c r="C14644" s="166">
        <v>45802</v>
      </c>
      <c r="D14644">
        <v>0</v>
      </c>
    </row>
    <row r="14645" spans="1:4" x14ac:dyDescent="0.35">
      <c r="A14645" s="165" t="s">
        <v>286</v>
      </c>
      <c r="B14645" s="165" t="s">
        <v>287</v>
      </c>
      <c r="C14645" s="166">
        <v>45833</v>
      </c>
      <c r="D14645">
        <v>0</v>
      </c>
    </row>
    <row r="14646" spans="1:4" x14ac:dyDescent="0.35">
      <c r="A14646" s="165" t="s">
        <v>286</v>
      </c>
      <c r="B14646" s="165" t="s">
        <v>287</v>
      </c>
      <c r="C14646" s="166">
        <v>45863</v>
      </c>
      <c r="D14646">
        <v>0</v>
      </c>
    </row>
    <row r="14647" spans="1:4" x14ac:dyDescent="0.35">
      <c r="A14647" s="165" t="s">
        <v>286</v>
      </c>
      <c r="B14647" s="165" t="s">
        <v>287</v>
      </c>
      <c r="C14647" s="166">
        <v>45894</v>
      </c>
      <c r="D14647">
        <v>0</v>
      </c>
    </row>
    <row r="14648" spans="1:4" x14ac:dyDescent="0.35">
      <c r="A14648" s="165" t="s">
        <v>286</v>
      </c>
      <c r="B14648" s="165" t="s">
        <v>287</v>
      </c>
      <c r="C14648" s="166">
        <v>45925</v>
      </c>
      <c r="D14648">
        <v>0</v>
      </c>
    </row>
    <row r="14649" spans="1:4" x14ac:dyDescent="0.35">
      <c r="A14649" s="165" t="s">
        <v>286</v>
      </c>
      <c r="B14649" s="165" t="s">
        <v>287</v>
      </c>
      <c r="C14649" s="166">
        <v>45955</v>
      </c>
      <c r="D14649">
        <v>0</v>
      </c>
    </row>
    <row r="14650" spans="1:4" x14ac:dyDescent="0.35">
      <c r="A14650" s="165" t="s">
        <v>286</v>
      </c>
      <c r="B14650" s="165" t="s">
        <v>287</v>
      </c>
      <c r="C14650" s="166">
        <v>45986</v>
      </c>
      <c r="D14650">
        <v>0</v>
      </c>
    </row>
    <row r="14651" spans="1:4" x14ac:dyDescent="0.35">
      <c r="A14651" s="165" t="s">
        <v>286</v>
      </c>
      <c r="B14651" s="165" t="s">
        <v>287</v>
      </c>
      <c r="C14651" s="166">
        <v>46016</v>
      </c>
      <c r="D14651">
        <v>0</v>
      </c>
    </row>
    <row r="14652" spans="1:4" x14ac:dyDescent="0.35">
      <c r="A14652" s="165" t="s">
        <v>286</v>
      </c>
      <c r="B14652" s="165" t="s">
        <v>287</v>
      </c>
      <c r="C14652" s="166">
        <v>45683</v>
      </c>
      <c r="D14652">
        <v>0</v>
      </c>
    </row>
    <row r="14653" spans="1:4" x14ac:dyDescent="0.35">
      <c r="A14653" s="165" t="s">
        <v>286</v>
      </c>
      <c r="B14653" s="165" t="s">
        <v>287</v>
      </c>
      <c r="C14653" s="166">
        <v>45714</v>
      </c>
      <c r="D14653">
        <v>0</v>
      </c>
    </row>
    <row r="14654" spans="1:4" x14ac:dyDescent="0.35">
      <c r="A14654" s="165" t="s">
        <v>286</v>
      </c>
      <c r="B14654" s="165" t="s">
        <v>287</v>
      </c>
      <c r="C14654" s="166">
        <v>45742</v>
      </c>
      <c r="D14654">
        <v>0</v>
      </c>
    </row>
    <row r="14655" spans="1:4" x14ac:dyDescent="0.35">
      <c r="A14655" s="165" t="s">
        <v>286</v>
      </c>
      <c r="B14655" s="165" t="s">
        <v>287</v>
      </c>
      <c r="C14655" s="166">
        <v>45773</v>
      </c>
      <c r="D14655">
        <v>0</v>
      </c>
    </row>
    <row r="14656" spans="1:4" x14ac:dyDescent="0.35">
      <c r="A14656" s="165" t="s">
        <v>286</v>
      </c>
      <c r="B14656" s="165" t="s">
        <v>287</v>
      </c>
      <c r="C14656" s="166">
        <v>45803</v>
      </c>
      <c r="D14656">
        <v>0</v>
      </c>
    </row>
    <row r="14657" spans="1:4" x14ac:dyDescent="0.35">
      <c r="A14657" s="165" t="s">
        <v>286</v>
      </c>
      <c r="B14657" s="165" t="s">
        <v>287</v>
      </c>
      <c r="C14657" s="166">
        <v>45834</v>
      </c>
      <c r="D14657">
        <v>0</v>
      </c>
    </row>
    <row r="14658" spans="1:4" x14ac:dyDescent="0.35">
      <c r="A14658" s="165" t="s">
        <v>286</v>
      </c>
      <c r="B14658" s="165" t="s">
        <v>287</v>
      </c>
      <c r="C14658" s="166">
        <v>45864</v>
      </c>
      <c r="D14658">
        <v>0</v>
      </c>
    </row>
    <row r="14659" spans="1:4" x14ac:dyDescent="0.35">
      <c r="A14659" s="165" t="s">
        <v>286</v>
      </c>
      <c r="B14659" s="165" t="s">
        <v>287</v>
      </c>
      <c r="C14659" s="166">
        <v>45895</v>
      </c>
      <c r="D14659">
        <v>0</v>
      </c>
    </row>
    <row r="14660" spans="1:4" x14ac:dyDescent="0.35">
      <c r="A14660" s="165" t="s">
        <v>286</v>
      </c>
      <c r="B14660" s="165" t="s">
        <v>287</v>
      </c>
      <c r="C14660" s="166">
        <v>45926</v>
      </c>
      <c r="D14660">
        <v>0</v>
      </c>
    </row>
    <row r="14661" spans="1:4" x14ac:dyDescent="0.35">
      <c r="A14661" s="165" t="s">
        <v>286</v>
      </c>
      <c r="B14661" s="165" t="s">
        <v>287</v>
      </c>
      <c r="C14661" s="166">
        <v>45956</v>
      </c>
      <c r="D14661">
        <v>0</v>
      </c>
    </row>
    <row r="14662" spans="1:4" x14ac:dyDescent="0.35">
      <c r="A14662" s="165" t="s">
        <v>286</v>
      </c>
      <c r="B14662" s="165" t="s">
        <v>287</v>
      </c>
      <c r="C14662" s="166">
        <v>45987</v>
      </c>
      <c r="D14662">
        <v>0</v>
      </c>
    </row>
    <row r="14663" spans="1:4" x14ac:dyDescent="0.35">
      <c r="A14663" s="165" t="s">
        <v>286</v>
      </c>
      <c r="B14663" s="165" t="s">
        <v>287</v>
      </c>
      <c r="C14663" s="166">
        <v>46017</v>
      </c>
      <c r="D14663">
        <v>0</v>
      </c>
    </row>
    <row r="14664" spans="1:4" x14ac:dyDescent="0.35">
      <c r="A14664" s="165" t="s">
        <v>286</v>
      </c>
      <c r="B14664" s="165" t="s">
        <v>287</v>
      </c>
      <c r="C14664" s="166">
        <v>45684</v>
      </c>
      <c r="D14664">
        <v>0</v>
      </c>
    </row>
    <row r="14665" spans="1:4" x14ac:dyDescent="0.35">
      <c r="A14665" s="165" t="s">
        <v>286</v>
      </c>
      <c r="B14665" s="165" t="s">
        <v>287</v>
      </c>
      <c r="C14665" s="166">
        <v>45715</v>
      </c>
      <c r="D14665">
        <v>0</v>
      </c>
    </row>
    <row r="14666" spans="1:4" x14ac:dyDescent="0.35">
      <c r="A14666" s="165" t="s">
        <v>286</v>
      </c>
      <c r="B14666" s="165" t="s">
        <v>287</v>
      </c>
      <c r="C14666" s="166">
        <v>45743</v>
      </c>
      <c r="D14666">
        <v>0</v>
      </c>
    </row>
    <row r="14667" spans="1:4" x14ac:dyDescent="0.35">
      <c r="A14667" s="165" t="s">
        <v>286</v>
      </c>
      <c r="B14667" s="165" t="s">
        <v>287</v>
      </c>
      <c r="C14667" s="166">
        <v>45774</v>
      </c>
      <c r="D14667">
        <v>0</v>
      </c>
    </row>
    <row r="14668" spans="1:4" x14ac:dyDescent="0.35">
      <c r="A14668" s="165" t="s">
        <v>286</v>
      </c>
      <c r="B14668" s="165" t="s">
        <v>287</v>
      </c>
      <c r="C14668" s="166">
        <v>45804</v>
      </c>
      <c r="D14668">
        <v>0</v>
      </c>
    </row>
    <row r="14669" spans="1:4" x14ac:dyDescent="0.35">
      <c r="A14669" s="165" t="s">
        <v>286</v>
      </c>
      <c r="B14669" s="165" t="s">
        <v>287</v>
      </c>
      <c r="C14669" s="166">
        <v>45835</v>
      </c>
      <c r="D14669">
        <v>0</v>
      </c>
    </row>
    <row r="14670" spans="1:4" x14ac:dyDescent="0.35">
      <c r="A14670" s="165" t="s">
        <v>286</v>
      </c>
      <c r="B14670" s="165" t="s">
        <v>287</v>
      </c>
      <c r="C14670" s="166">
        <v>45865</v>
      </c>
      <c r="D14670">
        <v>0</v>
      </c>
    </row>
    <row r="14671" spans="1:4" x14ac:dyDescent="0.35">
      <c r="A14671" s="165" t="s">
        <v>286</v>
      </c>
      <c r="B14671" s="165" t="s">
        <v>287</v>
      </c>
      <c r="C14671" s="166">
        <v>45896</v>
      </c>
      <c r="D14671">
        <v>0</v>
      </c>
    </row>
    <row r="14672" spans="1:4" x14ac:dyDescent="0.35">
      <c r="A14672" s="165" t="s">
        <v>286</v>
      </c>
      <c r="B14672" s="165" t="s">
        <v>287</v>
      </c>
      <c r="C14672" s="166">
        <v>45927</v>
      </c>
      <c r="D14672">
        <v>0</v>
      </c>
    </row>
    <row r="14673" spans="1:4" x14ac:dyDescent="0.35">
      <c r="A14673" s="165" t="s">
        <v>286</v>
      </c>
      <c r="B14673" s="165" t="s">
        <v>287</v>
      </c>
      <c r="C14673" s="166">
        <v>45957</v>
      </c>
      <c r="D14673">
        <v>0</v>
      </c>
    </row>
    <row r="14674" spans="1:4" x14ac:dyDescent="0.35">
      <c r="A14674" s="165" t="s">
        <v>286</v>
      </c>
      <c r="B14674" s="165" t="s">
        <v>287</v>
      </c>
      <c r="C14674" s="166">
        <v>45988</v>
      </c>
      <c r="D14674">
        <v>0</v>
      </c>
    </row>
    <row r="14675" spans="1:4" x14ac:dyDescent="0.35">
      <c r="A14675" s="165" t="s">
        <v>286</v>
      </c>
      <c r="B14675" s="165" t="s">
        <v>287</v>
      </c>
      <c r="C14675" s="166">
        <v>46018</v>
      </c>
      <c r="D14675">
        <v>0</v>
      </c>
    </row>
    <row r="14676" spans="1:4" x14ac:dyDescent="0.35">
      <c r="A14676" s="165" t="s">
        <v>288</v>
      </c>
      <c r="B14676" s="165"/>
      <c r="C14676" s="166">
        <v>45676</v>
      </c>
      <c r="D14676">
        <v>9026.24</v>
      </c>
    </row>
    <row r="14677" spans="1:4" x14ac:dyDescent="0.35">
      <c r="A14677" s="165" t="s">
        <v>288</v>
      </c>
      <c r="B14677" s="165"/>
      <c r="C14677" s="166">
        <v>45707</v>
      </c>
      <c r="D14677">
        <v>6431.65</v>
      </c>
    </row>
    <row r="14678" spans="1:4" x14ac:dyDescent="0.35">
      <c r="A14678" s="165" t="s">
        <v>288</v>
      </c>
      <c r="B14678" s="165"/>
      <c r="C14678" s="166">
        <v>45735</v>
      </c>
      <c r="D14678">
        <v>12738.170000000002</v>
      </c>
    </row>
    <row r="14679" spans="1:4" x14ac:dyDescent="0.35">
      <c r="A14679" s="165" t="s">
        <v>288</v>
      </c>
      <c r="B14679" s="165"/>
      <c r="C14679" s="166">
        <v>45766</v>
      </c>
      <c r="D14679">
        <v>9545.9699999999975</v>
      </c>
    </row>
    <row r="14680" spans="1:4" x14ac:dyDescent="0.35">
      <c r="A14680" s="165" t="s">
        <v>288</v>
      </c>
      <c r="B14680" s="165"/>
      <c r="C14680" s="166">
        <v>45796</v>
      </c>
      <c r="D14680">
        <v>10444.010000000002</v>
      </c>
    </row>
    <row r="14681" spans="1:4" x14ac:dyDescent="0.35">
      <c r="A14681" s="165" t="s">
        <v>288</v>
      </c>
      <c r="B14681" s="165"/>
      <c r="C14681" s="166">
        <v>45827</v>
      </c>
      <c r="D14681">
        <v>6080.2200000000012</v>
      </c>
    </row>
    <row r="14682" spans="1:4" x14ac:dyDescent="0.35">
      <c r="A14682" s="165" t="s">
        <v>288</v>
      </c>
      <c r="B14682" s="165"/>
      <c r="C14682" s="166">
        <v>45857</v>
      </c>
      <c r="D14682">
        <v>14001.470000000001</v>
      </c>
    </row>
    <row r="14683" spans="1:4" x14ac:dyDescent="0.35">
      <c r="A14683" s="165" t="s">
        <v>288</v>
      </c>
      <c r="B14683" s="165"/>
      <c r="C14683" s="166">
        <v>45888</v>
      </c>
      <c r="D14683">
        <v>14838.509999999998</v>
      </c>
    </row>
    <row r="14684" spans="1:4" x14ac:dyDescent="0.35">
      <c r="A14684" s="165" t="s">
        <v>288</v>
      </c>
      <c r="B14684" s="165"/>
      <c r="C14684" s="166">
        <v>45919</v>
      </c>
      <c r="D14684">
        <v>12155.72</v>
      </c>
    </row>
    <row r="14685" spans="1:4" x14ac:dyDescent="0.35">
      <c r="A14685" s="165" t="s">
        <v>288</v>
      </c>
      <c r="B14685" s="165"/>
      <c r="C14685" s="166">
        <v>45949</v>
      </c>
      <c r="D14685">
        <v>11605.68</v>
      </c>
    </row>
    <row r="14686" spans="1:4" x14ac:dyDescent="0.35">
      <c r="A14686" s="165" t="s">
        <v>288</v>
      </c>
      <c r="B14686" s="165"/>
      <c r="C14686" s="166">
        <v>45980</v>
      </c>
      <c r="D14686">
        <v>12790.58</v>
      </c>
    </row>
    <row r="14687" spans="1:4" x14ac:dyDescent="0.35">
      <c r="A14687" s="165" t="s">
        <v>288</v>
      </c>
      <c r="B14687" s="165"/>
      <c r="C14687" s="166">
        <v>46010</v>
      </c>
      <c r="D14687">
        <v>13548.829999999998</v>
      </c>
    </row>
    <row r="14688" spans="1:4" x14ac:dyDescent="0.35">
      <c r="A14688" s="165" t="s">
        <v>288</v>
      </c>
      <c r="B14688" s="165"/>
      <c r="C14688" s="166">
        <v>45677</v>
      </c>
      <c r="D14688">
        <v>13667.56</v>
      </c>
    </row>
    <row r="14689" spans="1:4" x14ac:dyDescent="0.35">
      <c r="A14689" s="165" t="s">
        <v>288</v>
      </c>
      <c r="B14689" s="165"/>
      <c r="C14689" s="166">
        <v>45708</v>
      </c>
      <c r="D14689">
        <v>13305.949999999999</v>
      </c>
    </row>
    <row r="14690" spans="1:4" x14ac:dyDescent="0.35">
      <c r="A14690" s="165" t="s">
        <v>288</v>
      </c>
      <c r="B14690" s="165"/>
      <c r="C14690" s="166">
        <v>45736</v>
      </c>
      <c r="D14690">
        <v>8504.3099999999977</v>
      </c>
    </row>
    <row r="14691" spans="1:4" x14ac:dyDescent="0.35">
      <c r="A14691" s="165" t="s">
        <v>288</v>
      </c>
      <c r="B14691" s="165"/>
      <c r="C14691" s="166">
        <v>45767</v>
      </c>
      <c r="D14691">
        <v>122.29000000000013</v>
      </c>
    </row>
    <row r="14692" spans="1:4" x14ac:dyDescent="0.35">
      <c r="A14692" s="165" t="s">
        <v>288</v>
      </c>
      <c r="B14692" s="165"/>
      <c r="C14692" s="166">
        <v>45797</v>
      </c>
      <c r="D14692">
        <v>420.47999999999996</v>
      </c>
    </row>
    <row r="14693" spans="1:4" x14ac:dyDescent="0.35">
      <c r="A14693" s="165" t="s">
        <v>288</v>
      </c>
      <c r="B14693" s="165"/>
      <c r="C14693" s="166">
        <v>45828</v>
      </c>
      <c r="D14693">
        <v>155.03000000000003</v>
      </c>
    </row>
    <row r="14694" spans="1:4" x14ac:dyDescent="0.35">
      <c r="A14694" s="165" t="s">
        <v>288</v>
      </c>
      <c r="B14694" s="165"/>
      <c r="C14694" s="166">
        <v>45858</v>
      </c>
      <c r="D14694">
        <v>98.300000000002001</v>
      </c>
    </row>
    <row r="14695" spans="1:4" x14ac:dyDescent="0.35">
      <c r="A14695" s="165" t="s">
        <v>288</v>
      </c>
      <c r="B14695" s="165"/>
      <c r="C14695" s="166">
        <v>45889</v>
      </c>
      <c r="D14695">
        <v>8401.9400000000023</v>
      </c>
    </row>
    <row r="14696" spans="1:4" x14ac:dyDescent="0.35">
      <c r="A14696" s="165" t="s">
        <v>288</v>
      </c>
      <c r="B14696" s="165"/>
      <c r="C14696" s="166">
        <v>45920</v>
      </c>
      <c r="D14696">
        <v>3552.9700000000003</v>
      </c>
    </row>
    <row r="14697" spans="1:4" x14ac:dyDescent="0.35">
      <c r="A14697" s="165" t="s">
        <v>288</v>
      </c>
      <c r="B14697" s="165"/>
      <c r="C14697" s="166">
        <v>45950</v>
      </c>
      <c r="D14697">
        <v>20074.73</v>
      </c>
    </row>
    <row r="14698" spans="1:4" x14ac:dyDescent="0.35">
      <c r="A14698" s="165" t="s">
        <v>288</v>
      </c>
      <c r="B14698" s="165"/>
      <c r="C14698" s="166">
        <v>45981</v>
      </c>
      <c r="D14698">
        <v>470.69</v>
      </c>
    </row>
    <row r="14699" spans="1:4" x14ac:dyDescent="0.35">
      <c r="A14699" s="165" t="s">
        <v>288</v>
      </c>
      <c r="B14699" s="165"/>
      <c r="C14699" s="166">
        <v>46011</v>
      </c>
      <c r="D14699">
        <v>22620</v>
      </c>
    </row>
    <row r="14700" spans="1:4" x14ac:dyDescent="0.35">
      <c r="A14700" s="165" t="s">
        <v>288</v>
      </c>
      <c r="B14700" s="165"/>
      <c r="C14700" s="166">
        <v>45678</v>
      </c>
      <c r="D14700">
        <v>0</v>
      </c>
    </row>
    <row r="14701" spans="1:4" x14ac:dyDescent="0.35">
      <c r="A14701" s="165" t="s">
        <v>288</v>
      </c>
      <c r="B14701" s="165"/>
      <c r="C14701" s="166">
        <v>45709</v>
      </c>
      <c r="D14701">
        <v>-1000</v>
      </c>
    </row>
    <row r="14702" spans="1:4" x14ac:dyDescent="0.35">
      <c r="A14702" s="165" t="s">
        <v>288</v>
      </c>
      <c r="B14702" s="165"/>
      <c r="C14702" s="166">
        <v>45737</v>
      </c>
      <c r="D14702">
        <v>0</v>
      </c>
    </row>
    <row r="14703" spans="1:4" x14ac:dyDescent="0.35">
      <c r="A14703" s="165" t="s">
        <v>288</v>
      </c>
      <c r="B14703" s="165"/>
      <c r="C14703" s="166">
        <v>45768</v>
      </c>
      <c r="D14703">
        <v>30.86</v>
      </c>
    </row>
    <row r="14704" spans="1:4" x14ac:dyDescent="0.35">
      <c r="A14704" s="165" t="s">
        <v>288</v>
      </c>
      <c r="B14704" s="165"/>
      <c r="C14704" s="166">
        <v>45798</v>
      </c>
      <c r="D14704">
        <v>154.97999999999999</v>
      </c>
    </row>
    <row r="14705" spans="1:4" x14ac:dyDescent="0.35">
      <c r="A14705" s="165" t="s">
        <v>288</v>
      </c>
      <c r="B14705" s="165"/>
      <c r="C14705" s="166">
        <v>45829</v>
      </c>
      <c r="D14705">
        <v>0</v>
      </c>
    </row>
    <row r="14706" spans="1:4" x14ac:dyDescent="0.35">
      <c r="A14706" s="165" t="s">
        <v>288</v>
      </c>
      <c r="B14706" s="165"/>
      <c r="C14706" s="166">
        <v>45859</v>
      </c>
      <c r="D14706">
        <v>0</v>
      </c>
    </row>
    <row r="14707" spans="1:4" x14ac:dyDescent="0.35">
      <c r="A14707" s="165" t="s">
        <v>288</v>
      </c>
      <c r="B14707" s="165"/>
      <c r="C14707" s="166">
        <v>45890</v>
      </c>
      <c r="D14707">
        <v>0</v>
      </c>
    </row>
    <row r="14708" spans="1:4" x14ac:dyDescent="0.35">
      <c r="A14708" s="165" t="s">
        <v>288</v>
      </c>
      <c r="B14708" s="165"/>
      <c r="C14708" s="166">
        <v>45921</v>
      </c>
      <c r="D14708">
        <v>0</v>
      </c>
    </row>
    <row r="14709" spans="1:4" x14ac:dyDescent="0.35">
      <c r="A14709" s="165" t="s">
        <v>288</v>
      </c>
      <c r="B14709" s="165"/>
      <c r="C14709" s="166">
        <v>45951</v>
      </c>
      <c r="D14709">
        <v>125</v>
      </c>
    </row>
    <row r="14710" spans="1:4" x14ac:dyDescent="0.35">
      <c r="A14710" s="165" t="s">
        <v>288</v>
      </c>
      <c r="B14710" s="165"/>
      <c r="C14710" s="166">
        <v>45991</v>
      </c>
      <c r="D14710">
        <v>0</v>
      </c>
    </row>
    <row r="14711" spans="1:4" x14ac:dyDescent="0.35">
      <c r="A14711" s="165" t="s">
        <v>288</v>
      </c>
      <c r="B14711" s="165"/>
      <c r="C14711" s="166">
        <v>46022</v>
      </c>
      <c r="D14711">
        <v>353.07</v>
      </c>
    </row>
    <row r="14712" spans="1:4" x14ac:dyDescent="0.35">
      <c r="A14712" s="165" t="s">
        <v>288</v>
      </c>
      <c r="B14712" s="165"/>
      <c r="C14712" s="166">
        <v>45679</v>
      </c>
      <c r="D14712">
        <v>0</v>
      </c>
    </row>
    <row r="14713" spans="1:4" x14ac:dyDescent="0.35">
      <c r="A14713" s="165" t="s">
        <v>288</v>
      </c>
      <c r="B14713" s="165"/>
      <c r="C14713" s="166">
        <v>45710</v>
      </c>
      <c r="D14713">
        <v>84.76</v>
      </c>
    </row>
    <row r="14714" spans="1:4" x14ac:dyDescent="0.35">
      <c r="A14714" s="165" t="s">
        <v>288</v>
      </c>
      <c r="B14714" s="165"/>
      <c r="C14714" s="166">
        <v>45738</v>
      </c>
      <c r="D14714">
        <v>61.46</v>
      </c>
    </row>
    <row r="14715" spans="1:4" x14ac:dyDescent="0.35">
      <c r="A14715" s="165" t="s">
        <v>288</v>
      </c>
      <c r="B14715" s="165"/>
      <c r="C14715" s="166">
        <v>45769</v>
      </c>
      <c r="D14715">
        <v>62.31</v>
      </c>
    </row>
    <row r="14716" spans="1:4" x14ac:dyDescent="0.35">
      <c r="A14716" s="165" t="s">
        <v>288</v>
      </c>
      <c r="B14716" s="165"/>
      <c r="C14716" s="166">
        <v>45799</v>
      </c>
      <c r="D14716">
        <v>101.38</v>
      </c>
    </row>
    <row r="14717" spans="1:4" x14ac:dyDescent="0.35">
      <c r="A14717" s="165" t="s">
        <v>288</v>
      </c>
      <c r="B14717" s="165"/>
      <c r="C14717" s="166">
        <v>45830</v>
      </c>
      <c r="D14717">
        <v>0</v>
      </c>
    </row>
    <row r="14718" spans="1:4" x14ac:dyDescent="0.35">
      <c r="A14718" s="165" t="s">
        <v>288</v>
      </c>
      <c r="B14718" s="165"/>
      <c r="C14718" s="166">
        <v>45860</v>
      </c>
      <c r="D14718">
        <v>351.63</v>
      </c>
    </row>
    <row r="14719" spans="1:4" x14ac:dyDescent="0.35">
      <c r="A14719" s="165" t="s">
        <v>288</v>
      </c>
      <c r="B14719" s="165"/>
      <c r="C14719" s="166">
        <v>45891</v>
      </c>
      <c r="D14719">
        <v>42.33</v>
      </c>
    </row>
    <row r="14720" spans="1:4" x14ac:dyDescent="0.35">
      <c r="A14720" s="165" t="s">
        <v>288</v>
      </c>
      <c r="B14720" s="165"/>
      <c r="C14720" s="166">
        <v>45922</v>
      </c>
      <c r="D14720">
        <v>0</v>
      </c>
    </row>
    <row r="14721" spans="1:4" x14ac:dyDescent="0.35">
      <c r="A14721" s="165" t="s">
        <v>288</v>
      </c>
      <c r="B14721" s="165"/>
      <c r="C14721" s="166">
        <v>45952</v>
      </c>
      <c r="D14721">
        <v>0</v>
      </c>
    </row>
    <row r="14722" spans="1:4" x14ac:dyDescent="0.35">
      <c r="A14722" s="165" t="s">
        <v>288</v>
      </c>
      <c r="B14722" s="165"/>
      <c r="C14722" s="166">
        <v>45983</v>
      </c>
      <c r="D14722">
        <v>75.710000000000008</v>
      </c>
    </row>
    <row r="14723" spans="1:4" x14ac:dyDescent="0.35">
      <c r="A14723" s="165" t="s">
        <v>288</v>
      </c>
      <c r="B14723" s="165"/>
      <c r="C14723" s="166">
        <v>46013</v>
      </c>
      <c r="D14723">
        <v>677.31</v>
      </c>
    </row>
    <row r="14724" spans="1:4" x14ac:dyDescent="0.35">
      <c r="A14724" s="165" t="s">
        <v>288</v>
      </c>
      <c r="B14724" s="165"/>
      <c r="C14724" s="166">
        <v>45680</v>
      </c>
      <c r="D14724">
        <v>301.08</v>
      </c>
    </row>
    <row r="14725" spans="1:4" x14ac:dyDescent="0.35">
      <c r="A14725" s="165" t="s">
        <v>288</v>
      </c>
      <c r="B14725" s="165"/>
      <c r="C14725" s="166">
        <v>45711</v>
      </c>
      <c r="D14725">
        <v>454.46</v>
      </c>
    </row>
    <row r="14726" spans="1:4" x14ac:dyDescent="0.35">
      <c r="A14726" s="165" t="s">
        <v>288</v>
      </c>
      <c r="B14726" s="165"/>
      <c r="C14726" s="166">
        <v>45739</v>
      </c>
      <c r="D14726">
        <v>751.93</v>
      </c>
    </row>
    <row r="14727" spans="1:4" x14ac:dyDescent="0.35">
      <c r="A14727" s="165" t="s">
        <v>288</v>
      </c>
      <c r="B14727" s="165"/>
      <c r="C14727" s="166">
        <v>45770</v>
      </c>
      <c r="D14727">
        <v>736.52</v>
      </c>
    </row>
    <row r="14728" spans="1:4" x14ac:dyDescent="0.35">
      <c r="A14728" s="165" t="s">
        <v>288</v>
      </c>
      <c r="B14728" s="165"/>
      <c r="C14728" s="166">
        <v>45800</v>
      </c>
      <c r="D14728">
        <v>-124.06</v>
      </c>
    </row>
    <row r="14729" spans="1:4" x14ac:dyDescent="0.35">
      <c r="A14729" s="165" t="s">
        <v>288</v>
      </c>
      <c r="B14729" s="165"/>
      <c r="C14729" s="166">
        <v>45831</v>
      </c>
      <c r="D14729">
        <v>347.95</v>
      </c>
    </row>
    <row r="14730" spans="1:4" x14ac:dyDescent="0.35">
      <c r="A14730" s="165" t="s">
        <v>288</v>
      </c>
      <c r="B14730" s="165"/>
      <c r="C14730" s="166">
        <v>45861</v>
      </c>
      <c r="D14730">
        <v>107.52</v>
      </c>
    </row>
    <row r="14731" spans="1:4" x14ac:dyDescent="0.35">
      <c r="A14731" s="165" t="s">
        <v>288</v>
      </c>
      <c r="B14731" s="165"/>
      <c r="C14731" s="166">
        <v>45892</v>
      </c>
      <c r="D14731">
        <v>850.31999999999994</v>
      </c>
    </row>
    <row r="14732" spans="1:4" x14ac:dyDescent="0.35">
      <c r="A14732" s="165" t="s">
        <v>288</v>
      </c>
      <c r="B14732" s="165"/>
      <c r="C14732" s="166">
        <v>45923</v>
      </c>
      <c r="D14732">
        <v>2156.94</v>
      </c>
    </row>
    <row r="14733" spans="1:4" x14ac:dyDescent="0.35">
      <c r="A14733" s="165" t="s">
        <v>288</v>
      </c>
      <c r="B14733" s="165"/>
      <c r="C14733" s="166">
        <v>45953</v>
      </c>
      <c r="D14733">
        <v>0</v>
      </c>
    </row>
    <row r="14734" spans="1:4" x14ac:dyDescent="0.35">
      <c r="A14734" s="165" t="s">
        <v>288</v>
      </c>
      <c r="B14734" s="165"/>
      <c r="C14734" s="166">
        <v>45984</v>
      </c>
      <c r="D14734">
        <v>0</v>
      </c>
    </row>
    <row r="14735" spans="1:4" x14ac:dyDescent="0.35">
      <c r="A14735" s="165" t="s">
        <v>288</v>
      </c>
      <c r="B14735" s="165"/>
      <c r="C14735" s="166">
        <v>46014</v>
      </c>
      <c r="D14735">
        <v>800</v>
      </c>
    </row>
    <row r="14736" spans="1:4" x14ac:dyDescent="0.35">
      <c r="A14736" s="165" t="s">
        <v>288</v>
      </c>
      <c r="B14736" s="165"/>
      <c r="C14736" s="166">
        <v>45681</v>
      </c>
      <c r="D14736">
        <v>400</v>
      </c>
    </row>
    <row r="14737" spans="1:4" x14ac:dyDescent="0.35">
      <c r="A14737" s="165" t="s">
        <v>288</v>
      </c>
      <c r="B14737" s="165"/>
      <c r="C14737" s="166">
        <v>45712</v>
      </c>
      <c r="D14737">
        <v>0</v>
      </c>
    </row>
    <row r="14738" spans="1:4" x14ac:dyDescent="0.35">
      <c r="A14738" s="165" t="s">
        <v>288</v>
      </c>
      <c r="B14738" s="165"/>
      <c r="C14738" s="166">
        <v>45740</v>
      </c>
      <c r="D14738">
        <v>190.21</v>
      </c>
    </row>
    <row r="14739" spans="1:4" x14ac:dyDescent="0.35">
      <c r="A14739" s="165" t="s">
        <v>288</v>
      </c>
      <c r="B14739" s="165"/>
      <c r="C14739" s="166">
        <v>45771</v>
      </c>
      <c r="D14739">
        <v>170.92</v>
      </c>
    </row>
    <row r="14740" spans="1:4" x14ac:dyDescent="0.35">
      <c r="A14740" s="165" t="s">
        <v>288</v>
      </c>
      <c r="B14740" s="165"/>
      <c r="C14740" s="166">
        <v>45801</v>
      </c>
      <c r="D14740">
        <v>0</v>
      </c>
    </row>
    <row r="14741" spans="1:4" x14ac:dyDescent="0.35">
      <c r="A14741" s="165" t="s">
        <v>288</v>
      </c>
      <c r="B14741" s="165"/>
      <c r="C14741" s="166">
        <v>45832</v>
      </c>
      <c r="D14741">
        <v>1248.0999999999999</v>
      </c>
    </row>
    <row r="14742" spans="1:4" x14ac:dyDescent="0.35">
      <c r="A14742" s="165" t="s">
        <v>288</v>
      </c>
      <c r="B14742" s="165"/>
      <c r="C14742" s="166">
        <v>45862</v>
      </c>
      <c r="D14742">
        <v>0</v>
      </c>
    </row>
    <row r="14743" spans="1:4" x14ac:dyDescent="0.35">
      <c r="A14743" s="165" t="s">
        <v>288</v>
      </c>
      <c r="B14743" s="165"/>
      <c r="C14743" s="166">
        <v>45893</v>
      </c>
      <c r="D14743">
        <v>0</v>
      </c>
    </row>
    <row r="14744" spans="1:4" x14ac:dyDescent="0.35">
      <c r="A14744" s="165" t="s">
        <v>288</v>
      </c>
      <c r="B14744" s="165"/>
      <c r="C14744" s="166">
        <v>45924</v>
      </c>
      <c r="D14744">
        <v>3071.72</v>
      </c>
    </row>
    <row r="14745" spans="1:4" x14ac:dyDescent="0.35">
      <c r="A14745" s="165" t="s">
        <v>288</v>
      </c>
      <c r="B14745" s="165"/>
      <c r="C14745" s="166">
        <v>45954</v>
      </c>
      <c r="D14745">
        <v>0</v>
      </c>
    </row>
    <row r="14746" spans="1:4" x14ac:dyDescent="0.35">
      <c r="A14746" s="165" t="s">
        <v>288</v>
      </c>
      <c r="B14746" s="165"/>
      <c r="C14746" s="166">
        <v>45985</v>
      </c>
      <c r="D14746">
        <v>0</v>
      </c>
    </row>
    <row r="14747" spans="1:4" x14ac:dyDescent="0.35">
      <c r="A14747" s="165" t="s">
        <v>288</v>
      </c>
      <c r="B14747" s="165"/>
      <c r="C14747" s="166">
        <v>46015</v>
      </c>
      <c r="D14747">
        <v>67.77</v>
      </c>
    </row>
    <row r="14748" spans="1:4" x14ac:dyDescent="0.35">
      <c r="A14748" s="165" t="s">
        <v>288</v>
      </c>
      <c r="B14748" s="165"/>
      <c r="C14748" s="166">
        <v>45682</v>
      </c>
      <c r="D14748">
        <v>0</v>
      </c>
    </row>
    <row r="14749" spans="1:4" x14ac:dyDescent="0.35">
      <c r="A14749" s="165" t="s">
        <v>288</v>
      </c>
      <c r="B14749" s="165"/>
      <c r="C14749" s="166">
        <v>45713</v>
      </c>
      <c r="D14749">
        <v>0</v>
      </c>
    </row>
    <row r="14750" spans="1:4" x14ac:dyDescent="0.35">
      <c r="A14750" s="165" t="s">
        <v>288</v>
      </c>
      <c r="B14750" s="165"/>
      <c r="C14750" s="166">
        <v>45741</v>
      </c>
      <c r="D14750">
        <v>0</v>
      </c>
    </row>
    <row r="14751" spans="1:4" x14ac:dyDescent="0.35">
      <c r="A14751" s="165" t="s">
        <v>288</v>
      </c>
      <c r="B14751" s="165"/>
      <c r="C14751" s="166">
        <v>45772</v>
      </c>
      <c r="D14751">
        <v>2000</v>
      </c>
    </row>
    <row r="14752" spans="1:4" x14ac:dyDescent="0.35">
      <c r="A14752" s="165" t="s">
        <v>288</v>
      </c>
      <c r="B14752" s="165"/>
      <c r="C14752" s="166">
        <v>45802</v>
      </c>
      <c r="D14752">
        <v>2000</v>
      </c>
    </row>
    <row r="14753" spans="1:4" x14ac:dyDescent="0.35">
      <c r="A14753" s="165" t="s">
        <v>288</v>
      </c>
      <c r="B14753" s="165"/>
      <c r="C14753" s="166">
        <v>45833</v>
      </c>
      <c r="D14753">
        <v>0</v>
      </c>
    </row>
    <row r="14754" spans="1:4" x14ac:dyDescent="0.35">
      <c r="A14754" s="165" t="s">
        <v>288</v>
      </c>
      <c r="B14754" s="165"/>
      <c r="C14754" s="166">
        <v>45863</v>
      </c>
      <c r="D14754">
        <v>0</v>
      </c>
    </row>
    <row r="14755" spans="1:4" x14ac:dyDescent="0.35">
      <c r="A14755" s="165" t="s">
        <v>288</v>
      </c>
      <c r="B14755" s="165"/>
      <c r="C14755" s="166">
        <v>45894</v>
      </c>
      <c r="D14755">
        <v>0</v>
      </c>
    </row>
    <row r="14756" spans="1:4" x14ac:dyDescent="0.35">
      <c r="A14756" s="165" t="s">
        <v>288</v>
      </c>
      <c r="B14756" s="165"/>
      <c r="C14756" s="166">
        <v>45925</v>
      </c>
      <c r="D14756">
        <v>0</v>
      </c>
    </row>
    <row r="14757" spans="1:4" x14ac:dyDescent="0.35">
      <c r="A14757" s="165" t="s">
        <v>288</v>
      </c>
      <c r="B14757" s="165"/>
      <c r="C14757" s="166">
        <v>45955</v>
      </c>
      <c r="D14757">
        <v>2000</v>
      </c>
    </row>
    <row r="14758" spans="1:4" x14ac:dyDescent="0.35">
      <c r="A14758" s="165" t="s">
        <v>288</v>
      </c>
      <c r="B14758" s="165"/>
      <c r="C14758" s="166">
        <v>45986</v>
      </c>
      <c r="D14758">
        <v>0</v>
      </c>
    </row>
    <row r="14759" spans="1:4" x14ac:dyDescent="0.35">
      <c r="A14759" s="165" t="s">
        <v>288</v>
      </c>
      <c r="B14759" s="165"/>
      <c r="C14759" s="166">
        <v>46016</v>
      </c>
      <c r="D14759">
        <v>0</v>
      </c>
    </row>
    <row r="14760" spans="1:4" x14ac:dyDescent="0.35">
      <c r="A14760" s="165" t="s">
        <v>288</v>
      </c>
      <c r="B14760" s="165"/>
      <c r="C14760" s="166">
        <v>45683</v>
      </c>
      <c r="D14760">
        <v>0</v>
      </c>
    </row>
    <row r="14761" spans="1:4" x14ac:dyDescent="0.35">
      <c r="A14761" s="165" t="s">
        <v>288</v>
      </c>
      <c r="B14761" s="165"/>
      <c r="C14761" s="166">
        <v>45714</v>
      </c>
      <c r="D14761">
        <v>0</v>
      </c>
    </row>
    <row r="14762" spans="1:4" x14ac:dyDescent="0.35">
      <c r="A14762" s="165" t="s">
        <v>288</v>
      </c>
      <c r="B14762" s="165"/>
      <c r="C14762" s="166">
        <v>45742</v>
      </c>
      <c r="D14762">
        <v>0</v>
      </c>
    </row>
    <row r="14763" spans="1:4" x14ac:dyDescent="0.35">
      <c r="A14763" s="165" t="s">
        <v>288</v>
      </c>
      <c r="B14763" s="165"/>
      <c r="C14763" s="166">
        <v>45773</v>
      </c>
      <c r="D14763">
        <v>0</v>
      </c>
    </row>
    <row r="14764" spans="1:4" x14ac:dyDescent="0.35">
      <c r="A14764" s="165" t="s">
        <v>288</v>
      </c>
      <c r="B14764" s="165"/>
      <c r="C14764" s="166">
        <v>45803</v>
      </c>
      <c r="D14764">
        <v>2000</v>
      </c>
    </row>
    <row r="14765" spans="1:4" x14ac:dyDescent="0.35">
      <c r="A14765" s="165" t="s">
        <v>288</v>
      </c>
      <c r="B14765" s="165"/>
      <c r="C14765" s="166">
        <v>45834</v>
      </c>
      <c r="D14765">
        <v>0</v>
      </c>
    </row>
    <row r="14766" spans="1:4" x14ac:dyDescent="0.35">
      <c r="A14766" s="165" t="s">
        <v>288</v>
      </c>
      <c r="B14766" s="165"/>
      <c r="C14766" s="166">
        <v>45864</v>
      </c>
      <c r="D14766">
        <v>0</v>
      </c>
    </row>
    <row r="14767" spans="1:4" x14ac:dyDescent="0.35">
      <c r="A14767" s="165" t="s">
        <v>288</v>
      </c>
      <c r="B14767" s="165"/>
      <c r="C14767" s="166">
        <v>45895</v>
      </c>
      <c r="D14767">
        <v>0</v>
      </c>
    </row>
    <row r="14768" spans="1:4" x14ac:dyDescent="0.35">
      <c r="A14768" s="165" t="s">
        <v>288</v>
      </c>
      <c r="B14768" s="165"/>
      <c r="C14768" s="166">
        <v>45926</v>
      </c>
      <c r="D14768">
        <v>0</v>
      </c>
    </row>
    <row r="14769" spans="1:4" x14ac:dyDescent="0.35">
      <c r="A14769" s="165" t="s">
        <v>288</v>
      </c>
      <c r="B14769" s="165"/>
      <c r="C14769" s="166">
        <v>45956</v>
      </c>
      <c r="D14769">
        <v>2000</v>
      </c>
    </row>
    <row r="14770" spans="1:4" x14ac:dyDescent="0.35">
      <c r="A14770" s="165" t="s">
        <v>288</v>
      </c>
      <c r="B14770" s="165"/>
      <c r="C14770" s="166">
        <v>45987</v>
      </c>
      <c r="D14770">
        <v>0</v>
      </c>
    </row>
    <row r="14771" spans="1:4" x14ac:dyDescent="0.35">
      <c r="A14771" s="165" t="s">
        <v>288</v>
      </c>
      <c r="B14771" s="165"/>
      <c r="C14771" s="166">
        <v>46017</v>
      </c>
      <c r="D14771">
        <v>0</v>
      </c>
    </row>
    <row r="14772" spans="1:4" x14ac:dyDescent="0.35">
      <c r="A14772" s="165" t="s">
        <v>288</v>
      </c>
      <c r="B14772" s="165"/>
      <c r="C14772" s="166">
        <v>45684</v>
      </c>
      <c r="D14772">
        <v>0</v>
      </c>
    </row>
    <row r="14773" spans="1:4" x14ac:dyDescent="0.35">
      <c r="A14773" s="165" t="s">
        <v>288</v>
      </c>
      <c r="B14773" s="165"/>
      <c r="C14773" s="166">
        <v>45715</v>
      </c>
      <c r="D14773">
        <v>0</v>
      </c>
    </row>
    <row r="14774" spans="1:4" x14ac:dyDescent="0.35">
      <c r="A14774" s="165" t="s">
        <v>288</v>
      </c>
      <c r="B14774" s="165"/>
      <c r="C14774" s="166">
        <v>45743</v>
      </c>
      <c r="D14774">
        <v>0</v>
      </c>
    </row>
    <row r="14775" spans="1:4" x14ac:dyDescent="0.35">
      <c r="A14775" s="165" t="s">
        <v>288</v>
      </c>
      <c r="B14775" s="165"/>
      <c r="C14775" s="166">
        <v>45774</v>
      </c>
      <c r="D14775">
        <v>0</v>
      </c>
    </row>
    <row r="14776" spans="1:4" x14ac:dyDescent="0.35">
      <c r="A14776" s="165" t="s">
        <v>288</v>
      </c>
      <c r="B14776" s="165"/>
      <c r="C14776" s="166">
        <v>45804</v>
      </c>
      <c r="D14776">
        <v>2000</v>
      </c>
    </row>
    <row r="14777" spans="1:4" x14ac:dyDescent="0.35">
      <c r="A14777" s="165" t="s">
        <v>288</v>
      </c>
      <c r="B14777" s="165"/>
      <c r="C14777" s="166">
        <v>45835</v>
      </c>
      <c r="D14777">
        <v>0</v>
      </c>
    </row>
    <row r="14778" spans="1:4" x14ac:dyDescent="0.35">
      <c r="A14778" s="165" t="s">
        <v>288</v>
      </c>
      <c r="B14778" s="165"/>
      <c r="C14778" s="166">
        <v>45865</v>
      </c>
      <c r="D14778">
        <v>0</v>
      </c>
    </row>
    <row r="14779" spans="1:4" x14ac:dyDescent="0.35">
      <c r="A14779" s="165" t="s">
        <v>288</v>
      </c>
      <c r="B14779" s="165"/>
      <c r="C14779" s="166">
        <v>45896</v>
      </c>
      <c r="D14779">
        <v>0</v>
      </c>
    </row>
    <row r="14780" spans="1:4" x14ac:dyDescent="0.35">
      <c r="A14780" s="165" t="s">
        <v>288</v>
      </c>
      <c r="B14780" s="165"/>
      <c r="C14780" s="166">
        <v>45927</v>
      </c>
      <c r="D14780">
        <v>0</v>
      </c>
    </row>
    <row r="14781" spans="1:4" x14ac:dyDescent="0.35">
      <c r="A14781" s="165" t="s">
        <v>288</v>
      </c>
      <c r="B14781" s="165"/>
      <c r="C14781" s="166">
        <v>45957</v>
      </c>
      <c r="D14781">
        <v>2000</v>
      </c>
    </row>
    <row r="14782" spans="1:4" x14ac:dyDescent="0.35">
      <c r="A14782" s="165" t="s">
        <v>288</v>
      </c>
      <c r="B14782" s="165"/>
      <c r="C14782" s="166">
        <v>45988</v>
      </c>
      <c r="D14782">
        <v>0</v>
      </c>
    </row>
    <row r="14783" spans="1:4" x14ac:dyDescent="0.35">
      <c r="A14783" s="165" t="s">
        <v>288</v>
      </c>
      <c r="B14783" s="165"/>
      <c r="C14783" s="166">
        <v>46018</v>
      </c>
      <c r="D14783">
        <v>0</v>
      </c>
    </row>
    <row r="14784" spans="1:4" x14ac:dyDescent="0.35">
      <c r="A14784" s="165" t="s">
        <v>289</v>
      </c>
      <c r="B14784" s="165" t="s">
        <v>290</v>
      </c>
      <c r="C14784" s="166">
        <v>45676</v>
      </c>
      <c r="D14784">
        <v>34297.5</v>
      </c>
    </row>
    <row r="14785" spans="1:4" x14ac:dyDescent="0.35">
      <c r="A14785" s="165" t="s">
        <v>289</v>
      </c>
      <c r="B14785" s="165" t="s">
        <v>290</v>
      </c>
      <c r="C14785" s="166">
        <v>45707</v>
      </c>
      <c r="D14785">
        <v>33324.770000000004</v>
      </c>
    </row>
    <row r="14786" spans="1:4" x14ac:dyDescent="0.35">
      <c r="A14786" s="165" t="s">
        <v>289</v>
      </c>
      <c r="B14786" s="165" t="s">
        <v>290</v>
      </c>
      <c r="C14786" s="166">
        <v>45735</v>
      </c>
      <c r="D14786">
        <v>34651.79</v>
      </c>
    </row>
    <row r="14787" spans="1:4" x14ac:dyDescent="0.35">
      <c r="A14787" s="165" t="s">
        <v>289</v>
      </c>
      <c r="B14787" s="165" t="s">
        <v>290</v>
      </c>
      <c r="C14787" s="166">
        <v>45766</v>
      </c>
      <c r="D14787">
        <v>33851.97</v>
      </c>
    </row>
    <row r="14788" spans="1:4" x14ac:dyDescent="0.35">
      <c r="A14788" s="165" t="s">
        <v>289</v>
      </c>
      <c r="B14788" s="165" t="s">
        <v>290</v>
      </c>
      <c r="C14788" s="166">
        <v>45796</v>
      </c>
      <c r="D14788">
        <v>37088.26</v>
      </c>
    </row>
    <row r="14789" spans="1:4" x14ac:dyDescent="0.35">
      <c r="A14789" s="165" t="s">
        <v>289</v>
      </c>
      <c r="B14789" s="165" t="s">
        <v>290</v>
      </c>
      <c r="C14789" s="166">
        <v>45827</v>
      </c>
      <c r="D14789">
        <v>34054.35</v>
      </c>
    </row>
    <row r="14790" spans="1:4" x14ac:dyDescent="0.35">
      <c r="A14790" s="165" t="s">
        <v>289</v>
      </c>
      <c r="B14790" s="165" t="s">
        <v>290</v>
      </c>
      <c r="C14790" s="166">
        <v>45857</v>
      </c>
      <c r="D14790">
        <v>37633.200000000004</v>
      </c>
    </row>
    <row r="14791" spans="1:4" x14ac:dyDescent="0.35">
      <c r="A14791" s="165" t="s">
        <v>289</v>
      </c>
      <c r="B14791" s="165" t="s">
        <v>290</v>
      </c>
      <c r="C14791" s="166">
        <v>45888</v>
      </c>
      <c r="D14791">
        <v>29020.35</v>
      </c>
    </row>
    <row r="14792" spans="1:4" x14ac:dyDescent="0.35">
      <c r="A14792" s="165" t="s">
        <v>289</v>
      </c>
      <c r="B14792" s="165" t="s">
        <v>290</v>
      </c>
      <c r="C14792" s="166">
        <v>45919</v>
      </c>
      <c r="D14792">
        <v>73217.22</v>
      </c>
    </row>
    <row r="14793" spans="1:4" x14ac:dyDescent="0.35">
      <c r="A14793" s="165" t="s">
        <v>289</v>
      </c>
      <c r="B14793" s="165" t="s">
        <v>290</v>
      </c>
      <c r="C14793" s="166">
        <v>45949</v>
      </c>
      <c r="D14793">
        <v>18164.66</v>
      </c>
    </row>
    <row r="14794" spans="1:4" x14ac:dyDescent="0.35">
      <c r="A14794" s="165" t="s">
        <v>289</v>
      </c>
      <c r="B14794" s="165" t="s">
        <v>290</v>
      </c>
      <c r="C14794" s="166">
        <v>45980</v>
      </c>
      <c r="D14794">
        <v>28695.68</v>
      </c>
    </row>
    <row r="14795" spans="1:4" x14ac:dyDescent="0.35">
      <c r="A14795" s="165" t="s">
        <v>289</v>
      </c>
      <c r="B14795" s="165" t="s">
        <v>290</v>
      </c>
      <c r="C14795" s="166">
        <v>46010</v>
      </c>
      <c r="D14795">
        <v>51803.44</v>
      </c>
    </row>
    <row r="14796" spans="1:4" x14ac:dyDescent="0.35">
      <c r="A14796" s="165" t="s">
        <v>289</v>
      </c>
      <c r="B14796" s="165" t="s">
        <v>290</v>
      </c>
      <c r="C14796" s="166">
        <v>45677</v>
      </c>
      <c r="D14796">
        <v>30177.08</v>
      </c>
    </row>
    <row r="14797" spans="1:4" x14ac:dyDescent="0.35">
      <c r="A14797" s="165" t="s">
        <v>289</v>
      </c>
      <c r="B14797" s="165" t="s">
        <v>290</v>
      </c>
      <c r="C14797" s="166">
        <v>45708</v>
      </c>
      <c r="D14797">
        <v>-15919.79</v>
      </c>
    </row>
    <row r="14798" spans="1:4" x14ac:dyDescent="0.35">
      <c r="A14798" s="165" t="s">
        <v>289</v>
      </c>
      <c r="B14798" s="165" t="s">
        <v>290</v>
      </c>
      <c r="C14798" s="166">
        <v>45736</v>
      </c>
      <c r="D14798">
        <v>64743.030000000006</v>
      </c>
    </row>
    <row r="14799" spans="1:4" x14ac:dyDescent="0.35">
      <c r="A14799" s="165" t="s">
        <v>289</v>
      </c>
      <c r="B14799" s="165" t="s">
        <v>290</v>
      </c>
      <c r="C14799" s="166">
        <v>45767</v>
      </c>
      <c r="D14799">
        <v>9343.7399999999907</v>
      </c>
    </row>
    <row r="14800" spans="1:4" x14ac:dyDescent="0.35">
      <c r="A14800" s="165" t="s">
        <v>289</v>
      </c>
      <c r="B14800" s="165" t="s">
        <v>290</v>
      </c>
      <c r="C14800" s="166">
        <v>45797</v>
      </c>
      <c r="D14800">
        <v>12703.86</v>
      </c>
    </row>
    <row r="14801" spans="1:4" x14ac:dyDescent="0.35">
      <c r="A14801" s="165" t="s">
        <v>289</v>
      </c>
      <c r="B14801" s="165" t="s">
        <v>290</v>
      </c>
      <c r="C14801" s="166">
        <v>45828</v>
      </c>
      <c r="D14801">
        <v>15159.64</v>
      </c>
    </row>
    <row r="14802" spans="1:4" x14ac:dyDescent="0.35">
      <c r="A14802" s="165" t="s">
        <v>289</v>
      </c>
      <c r="B14802" s="165" t="s">
        <v>290</v>
      </c>
      <c r="C14802" s="166">
        <v>45858</v>
      </c>
      <c r="D14802">
        <v>18139.760000000009</v>
      </c>
    </row>
    <row r="14803" spans="1:4" x14ac:dyDescent="0.35">
      <c r="A14803" s="165" t="s">
        <v>289</v>
      </c>
      <c r="B14803" s="165" t="s">
        <v>290</v>
      </c>
      <c r="C14803" s="166">
        <v>45889</v>
      </c>
      <c r="D14803">
        <v>21297.859999999986</v>
      </c>
    </row>
    <row r="14804" spans="1:4" x14ac:dyDescent="0.35">
      <c r="A14804" s="165" t="s">
        <v>289</v>
      </c>
      <c r="B14804" s="165" t="s">
        <v>290</v>
      </c>
      <c r="C14804" s="166">
        <v>45920</v>
      </c>
      <c r="D14804">
        <v>21735.65</v>
      </c>
    </row>
    <row r="14805" spans="1:4" x14ac:dyDescent="0.35">
      <c r="A14805" s="165" t="s">
        <v>289</v>
      </c>
      <c r="B14805" s="165" t="s">
        <v>290</v>
      </c>
      <c r="C14805" s="166">
        <v>45950</v>
      </c>
      <c r="D14805">
        <v>21231.200000000001</v>
      </c>
    </row>
    <row r="14806" spans="1:4" x14ac:dyDescent="0.35">
      <c r="A14806" s="165" t="s">
        <v>289</v>
      </c>
      <c r="B14806" s="165" t="s">
        <v>290</v>
      </c>
      <c r="C14806" s="166">
        <v>45981</v>
      </c>
      <c r="D14806">
        <v>21102.92</v>
      </c>
    </row>
    <row r="14807" spans="1:4" x14ac:dyDescent="0.35">
      <c r="A14807" s="165" t="s">
        <v>289</v>
      </c>
      <c r="B14807" s="165" t="s">
        <v>290</v>
      </c>
      <c r="C14807" s="166">
        <v>46011</v>
      </c>
      <c r="D14807">
        <v>19677.260000000002</v>
      </c>
    </row>
    <row r="14808" spans="1:4" x14ac:dyDescent="0.35">
      <c r="A14808" s="165" t="s">
        <v>289</v>
      </c>
      <c r="B14808" s="165" t="s">
        <v>290</v>
      </c>
      <c r="C14808" s="166">
        <v>45678</v>
      </c>
      <c r="D14808">
        <v>18713.689999999999</v>
      </c>
    </row>
    <row r="14809" spans="1:4" x14ac:dyDescent="0.35">
      <c r="A14809" s="165" t="s">
        <v>289</v>
      </c>
      <c r="B14809" s="165" t="s">
        <v>290</v>
      </c>
      <c r="C14809" s="166">
        <v>45709</v>
      </c>
      <c r="D14809">
        <v>17418.14</v>
      </c>
    </row>
    <row r="14810" spans="1:4" x14ac:dyDescent="0.35">
      <c r="A14810" s="165" t="s">
        <v>289</v>
      </c>
      <c r="B14810" s="165" t="s">
        <v>290</v>
      </c>
      <c r="C14810" s="166">
        <v>45737</v>
      </c>
      <c r="D14810">
        <v>21780.97</v>
      </c>
    </row>
    <row r="14811" spans="1:4" x14ac:dyDescent="0.35">
      <c r="A14811" s="165" t="s">
        <v>289</v>
      </c>
      <c r="B14811" s="165" t="s">
        <v>290</v>
      </c>
      <c r="C14811" s="166">
        <v>45768</v>
      </c>
      <c r="D14811">
        <v>18530.68</v>
      </c>
    </row>
    <row r="14812" spans="1:4" x14ac:dyDescent="0.35">
      <c r="A14812" s="165" t="s">
        <v>289</v>
      </c>
      <c r="B14812" s="165" t="s">
        <v>290</v>
      </c>
      <c r="C14812" s="166">
        <v>45798</v>
      </c>
      <c r="D14812">
        <v>21421.18</v>
      </c>
    </row>
    <row r="14813" spans="1:4" x14ac:dyDescent="0.35">
      <c r="A14813" s="165" t="s">
        <v>289</v>
      </c>
      <c r="B14813" s="165" t="s">
        <v>290</v>
      </c>
      <c r="C14813" s="166">
        <v>45829</v>
      </c>
      <c r="D14813">
        <v>25810.46</v>
      </c>
    </row>
    <row r="14814" spans="1:4" x14ac:dyDescent="0.35">
      <c r="A14814" s="165" t="s">
        <v>289</v>
      </c>
      <c r="B14814" s="165" t="s">
        <v>290</v>
      </c>
      <c r="C14814" s="166">
        <v>45859</v>
      </c>
      <c r="D14814">
        <v>24473.24</v>
      </c>
    </row>
    <row r="14815" spans="1:4" x14ac:dyDescent="0.35">
      <c r="A14815" s="165" t="s">
        <v>289</v>
      </c>
      <c r="B14815" s="165" t="s">
        <v>290</v>
      </c>
      <c r="C14815" s="166">
        <v>45890</v>
      </c>
      <c r="D14815">
        <v>22687.75</v>
      </c>
    </row>
    <row r="14816" spans="1:4" x14ac:dyDescent="0.35">
      <c r="A14816" s="165" t="s">
        <v>289</v>
      </c>
      <c r="B14816" s="165" t="s">
        <v>290</v>
      </c>
      <c r="C14816" s="166">
        <v>45921</v>
      </c>
      <c r="D14816">
        <v>16451.939999999999</v>
      </c>
    </row>
    <row r="14817" spans="1:4" x14ac:dyDescent="0.35">
      <c r="A14817" s="165" t="s">
        <v>289</v>
      </c>
      <c r="B14817" s="165" t="s">
        <v>290</v>
      </c>
      <c r="C14817" s="166">
        <v>45951</v>
      </c>
      <c r="D14817">
        <v>18998.02</v>
      </c>
    </row>
    <row r="14818" spans="1:4" x14ac:dyDescent="0.35">
      <c r="A14818" s="165" t="s">
        <v>289</v>
      </c>
      <c r="B14818" s="165" t="s">
        <v>290</v>
      </c>
      <c r="C14818" s="166">
        <v>45991</v>
      </c>
      <c r="D14818">
        <v>19807.91</v>
      </c>
    </row>
    <row r="14819" spans="1:4" x14ac:dyDescent="0.35">
      <c r="A14819" s="165" t="s">
        <v>289</v>
      </c>
      <c r="B14819" s="165" t="s">
        <v>290</v>
      </c>
      <c r="C14819" s="166">
        <v>46022</v>
      </c>
      <c r="D14819">
        <v>17721.900000000001</v>
      </c>
    </row>
    <row r="14820" spans="1:4" x14ac:dyDescent="0.35">
      <c r="A14820" s="165" t="s">
        <v>289</v>
      </c>
      <c r="B14820" s="165" t="s">
        <v>290</v>
      </c>
      <c r="C14820" s="166">
        <v>45679</v>
      </c>
      <c r="D14820">
        <v>25060.240000000002</v>
      </c>
    </row>
    <row r="14821" spans="1:4" x14ac:dyDescent="0.35">
      <c r="A14821" s="165" t="s">
        <v>289</v>
      </c>
      <c r="B14821" s="165" t="s">
        <v>290</v>
      </c>
      <c r="C14821" s="166">
        <v>45710</v>
      </c>
      <c r="D14821">
        <v>21912.14</v>
      </c>
    </row>
    <row r="14822" spans="1:4" x14ac:dyDescent="0.35">
      <c r="A14822" s="165" t="s">
        <v>289</v>
      </c>
      <c r="B14822" s="165" t="s">
        <v>290</v>
      </c>
      <c r="C14822" s="166">
        <v>45738</v>
      </c>
      <c r="D14822">
        <v>20067.84</v>
      </c>
    </row>
    <row r="14823" spans="1:4" x14ac:dyDescent="0.35">
      <c r="A14823" s="165" t="s">
        <v>289</v>
      </c>
      <c r="B14823" s="165" t="s">
        <v>290</v>
      </c>
      <c r="C14823" s="166">
        <v>45769</v>
      </c>
      <c r="D14823">
        <v>21194.87</v>
      </c>
    </row>
    <row r="14824" spans="1:4" x14ac:dyDescent="0.35">
      <c r="A14824" s="165" t="s">
        <v>289</v>
      </c>
      <c r="B14824" s="165" t="s">
        <v>290</v>
      </c>
      <c r="C14824" s="166">
        <v>45799</v>
      </c>
      <c r="D14824">
        <v>27936.44</v>
      </c>
    </row>
    <row r="14825" spans="1:4" x14ac:dyDescent="0.35">
      <c r="A14825" s="165" t="s">
        <v>289</v>
      </c>
      <c r="B14825" s="165" t="s">
        <v>290</v>
      </c>
      <c r="C14825" s="166">
        <v>45830</v>
      </c>
      <c r="D14825">
        <v>28180.97</v>
      </c>
    </row>
    <row r="14826" spans="1:4" x14ac:dyDescent="0.35">
      <c r="A14826" s="165" t="s">
        <v>289</v>
      </c>
      <c r="B14826" s="165" t="s">
        <v>290</v>
      </c>
      <c r="C14826" s="166">
        <v>45860</v>
      </c>
      <c r="D14826">
        <v>29809.91</v>
      </c>
    </row>
    <row r="14827" spans="1:4" x14ac:dyDescent="0.35">
      <c r="A14827" s="165" t="s">
        <v>289</v>
      </c>
      <c r="B14827" s="165" t="s">
        <v>290</v>
      </c>
      <c r="C14827" s="166">
        <v>45891</v>
      </c>
      <c r="D14827">
        <v>29398.99</v>
      </c>
    </row>
    <row r="14828" spans="1:4" x14ac:dyDescent="0.35">
      <c r="A14828" s="165" t="s">
        <v>289</v>
      </c>
      <c r="B14828" s="165" t="s">
        <v>290</v>
      </c>
      <c r="C14828" s="166">
        <v>45922</v>
      </c>
      <c r="D14828">
        <v>28488.639999999999</v>
      </c>
    </row>
    <row r="14829" spans="1:4" x14ac:dyDescent="0.35">
      <c r="A14829" s="165" t="s">
        <v>289</v>
      </c>
      <c r="B14829" s="165" t="s">
        <v>290</v>
      </c>
      <c r="C14829" s="166">
        <v>45952</v>
      </c>
      <c r="D14829">
        <v>26313.72</v>
      </c>
    </row>
    <row r="14830" spans="1:4" x14ac:dyDescent="0.35">
      <c r="A14830" s="165" t="s">
        <v>289</v>
      </c>
      <c r="B14830" s="165" t="s">
        <v>290</v>
      </c>
      <c r="C14830" s="166">
        <v>45983</v>
      </c>
      <c r="D14830">
        <v>24325.86</v>
      </c>
    </row>
    <row r="14831" spans="1:4" x14ac:dyDescent="0.35">
      <c r="A14831" s="165" t="s">
        <v>289</v>
      </c>
      <c r="B14831" s="165" t="s">
        <v>290</v>
      </c>
      <c r="C14831" s="166">
        <v>46013</v>
      </c>
      <c r="D14831">
        <v>20794.91</v>
      </c>
    </row>
    <row r="14832" spans="1:4" x14ac:dyDescent="0.35">
      <c r="A14832" s="165" t="s">
        <v>289</v>
      </c>
      <c r="B14832" s="165" t="s">
        <v>290</v>
      </c>
      <c r="C14832" s="166">
        <v>45680</v>
      </c>
      <c r="D14832">
        <v>25103.01</v>
      </c>
    </row>
    <row r="14833" spans="1:4" x14ac:dyDescent="0.35">
      <c r="A14833" s="165" t="s">
        <v>289</v>
      </c>
      <c r="B14833" s="165" t="s">
        <v>290</v>
      </c>
      <c r="C14833" s="166">
        <v>45711</v>
      </c>
      <c r="D14833">
        <v>24199.4</v>
      </c>
    </row>
    <row r="14834" spans="1:4" x14ac:dyDescent="0.35">
      <c r="A14834" s="165" t="s">
        <v>289</v>
      </c>
      <c r="B14834" s="165" t="s">
        <v>290</v>
      </c>
      <c r="C14834" s="166">
        <v>45739</v>
      </c>
      <c r="D14834">
        <v>31043.22</v>
      </c>
    </row>
    <row r="14835" spans="1:4" x14ac:dyDescent="0.35">
      <c r="A14835" s="165" t="s">
        <v>289</v>
      </c>
      <c r="B14835" s="165" t="s">
        <v>290</v>
      </c>
      <c r="C14835" s="166">
        <v>45770</v>
      </c>
      <c r="D14835">
        <v>28089.37</v>
      </c>
    </row>
    <row r="14836" spans="1:4" x14ac:dyDescent="0.35">
      <c r="A14836" s="165" t="s">
        <v>289</v>
      </c>
      <c r="B14836" s="165" t="s">
        <v>290</v>
      </c>
      <c r="C14836" s="166">
        <v>45800</v>
      </c>
      <c r="D14836">
        <v>30723.759999999998</v>
      </c>
    </row>
    <row r="14837" spans="1:4" x14ac:dyDescent="0.35">
      <c r="A14837" s="165" t="s">
        <v>289</v>
      </c>
      <c r="B14837" s="165" t="s">
        <v>290</v>
      </c>
      <c r="C14837" s="166">
        <v>45831</v>
      </c>
      <c r="D14837">
        <v>29705.13</v>
      </c>
    </row>
    <row r="14838" spans="1:4" x14ac:dyDescent="0.35">
      <c r="A14838" s="165" t="s">
        <v>289</v>
      </c>
      <c r="B14838" s="165" t="s">
        <v>290</v>
      </c>
      <c r="C14838" s="166">
        <v>45861</v>
      </c>
      <c r="D14838">
        <v>24734.76</v>
      </c>
    </row>
    <row r="14839" spans="1:4" x14ac:dyDescent="0.35">
      <c r="A14839" s="165" t="s">
        <v>289</v>
      </c>
      <c r="B14839" s="165" t="s">
        <v>290</v>
      </c>
      <c r="C14839" s="166">
        <v>45892</v>
      </c>
      <c r="D14839">
        <v>31204.05</v>
      </c>
    </row>
    <row r="14840" spans="1:4" x14ac:dyDescent="0.35">
      <c r="A14840" s="165" t="s">
        <v>289</v>
      </c>
      <c r="B14840" s="165" t="s">
        <v>290</v>
      </c>
      <c r="C14840" s="166">
        <v>45923</v>
      </c>
      <c r="D14840">
        <v>29402.26</v>
      </c>
    </row>
    <row r="14841" spans="1:4" x14ac:dyDescent="0.35">
      <c r="A14841" s="165" t="s">
        <v>289</v>
      </c>
      <c r="B14841" s="165" t="s">
        <v>290</v>
      </c>
      <c r="C14841" s="166">
        <v>45953</v>
      </c>
      <c r="D14841">
        <v>28516.01</v>
      </c>
    </row>
    <row r="14842" spans="1:4" x14ac:dyDescent="0.35">
      <c r="A14842" s="165" t="s">
        <v>289</v>
      </c>
      <c r="B14842" s="165" t="s">
        <v>290</v>
      </c>
      <c r="C14842" s="166">
        <v>45984</v>
      </c>
      <c r="D14842">
        <v>34436.11</v>
      </c>
    </row>
    <row r="14843" spans="1:4" x14ac:dyDescent="0.35">
      <c r="A14843" s="165" t="s">
        <v>289</v>
      </c>
      <c r="B14843" s="165" t="s">
        <v>290</v>
      </c>
      <c r="C14843" s="166">
        <v>46014</v>
      </c>
      <c r="D14843">
        <v>26209.26</v>
      </c>
    </row>
    <row r="14844" spans="1:4" x14ac:dyDescent="0.35">
      <c r="A14844" s="165" t="s">
        <v>289</v>
      </c>
      <c r="B14844" s="165" t="s">
        <v>290</v>
      </c>
      <c r="C14844" s="166">
        <v>45681</v>
      </c>
      <c r="D14844">
        <v>37987.270000000004</v>
      </c>
    </row>
    <row r="14845" spans="1:4" x14ac:dyDescent="0.35">
      <c r="A14845" s="165" t="s">
        <v>289</v>
      </c>
      <c r="B14845" s="165" t="s">
        <v>290</v>
      </c>
      <c r="C14845" s="166">
        <v>45712</v>
      </c>
      <c r="D14845">
        <v>32377.47</v>
      </c>
    </row>
    <row r="14846" spans="1:4" x14ac:dyDescent="0.35">
      <c r="A14846" s="165" t="s">
        <v>289</v>
      </c>
      <c r="B14846" s="165" t="s">
        <v>290</v>
      </c>
      <c r="C14846" s="166">
        <v>45740</v>
      </c>
      <c r="D14846">
        <v>29080.92</v>
      </c>
    </row>
    <row r="14847" spans="1:4" x14ac:dyDescent="0.35">
      <c r="A14847" s="165" t="s">
        <v>289</v>
      </c>
      <c r="B14847" s="165" t="s">
        <v>290</v>
      </c>
      <c r="C14847" s="166">
        <v>45771</v>
      </c>
      <c r="D14847">
        <v>35947.64</v>
      </c>
    </row>
    <row r="14848" spans="1:4" x14ac:dyDescent="0.35">
      <c r="A14848" s="165" t="s">
        <v>289</v>
      </c>
      <c r="B14848" s="165" t="s">
        <v>290</v>
      </c>
      <c r="C14848" s="166">
        <v>45801</v>
      </c>
      <c r="D14848">
        <v>37211.270000000004</v>
      </c>
    </row>
    <row r="14849" spans="1:4" x14ac:dyDescent="0.35">
      <c r="A14849" s="165" t="s">
        <v>289</v>
      </c>
      <c r="B14849" s="165" t="s">
        <v>290</v>
      </c>
      <c r="C14849" s="166">
        <v>45832</v>
      </c>
      <c r="D14849">
        <v>33583</v>
      </c>
    </row>
    <row r="14850" spans="1:4" x14ac:dyDescent="0.35">
      <c r="A14850" s="165" t="s">
        <v>289</v>
      </c>
      <c r="B14850" s="165" t="s">
        <v>290</v>
      </c>
      <c r="C14850" s="166">
        <v>45862</v>
      </c>
      <c r="D14850">
        <v>36970.44</v>
      </c>
    </row>
    <row r="14851" spans="1:4" x14ac:dyDescent="0.35">
      <c r="A14851" s="165" t="s">
        <v>289</v>
      </c>
      <c r="B14851" s="165" t="s">
        <v>290</v>
      </c>
      <c r="C14851" s="166">
        <v>45893</v>
      </c>
      <c r="D14851">
        <v>37915.61</v>
      </c>
    </row>
    <row r="14852" spans="1:4" x14ac:dyDescent="0.35">
      <c r="A14852" s="165" t="s">
        <v>289</v>
      </c>
      <c r="B14852" s="165" t="s">
        <v>290</v>
      </c>
      <c r="C14852" s="166">
        <v>45924</v>
      </c>
      <c r="D14852">
        <v>36700.160000000003</v>
      </c>
    </row>
    <row r="14853" spans="1:4" x14ac:dyDescent="0.35">
      <c r="A14853" s="165" t="s">
        <v>289</v>
      </c>
      <c r="B14853" s="165" t="s">
        <v>290</v>
      </c>
      <c r="C14853" s="166">
        <v>45954</v>
      </c>
      <c r="D14853">
        <v>36478.76</v>
      </c>
    </row>
    <row r="14854" spans="1:4" x14ac:dyDescent="0.35">
      <c r="A14854" s="165" t="s">
        <v>289</v>
      </c>
      <c r="B14854" s="165" t="s">
        <v>290</v>
      </c>
      <c r="C14854" s="166">
        <v>45985</v>
      </c>
      <c r="D14854">
        <v>37995.5</v>
      </c>
    </row>
    <row r="14855" spans="1:4" x14ac:dyDescent="0.35">
      <c r="A14855" s="165" t="s">
        <v>289</v>
      </c>
      <c r="B14855" s="165" t="s">
        <v>290</v>
      </c>
      <c r="C14855" s="166">
        <v>46015</v>
      </c>
      <c r="D14855">
        <v>37469.910000000003</v>
      </c>
    </row>
    <row r="14856" spans="1:4" x14ac:dyDescent="0.35">
      <c r="A14856" s="165" t="s">
        <v>289</v>
      </c>
      <c r="B14856" s="165" t="s">
        <v>290</v>
      </c>
      <c r="C14856" s="166">
        <v>45682</v>
      </c>
      <c r="D14856">
        <v>37506.74</v>
      </c>
    </row>
    <row r="14857" spans="1:4" x14ac:dyDescent="0.35">
      <c r="A14857" s="165" t="s">
        <v>289</v>
      </c>
      <c r="B14857" s="165" t="s">
        <v>290</v>
      </c>
      <c r="C14857" s="166">
        <v>45713</v>
      </c>
      <c r="D14857">
        <v>34799.86</v>
      </c>
    </row>
    <row r="14858" spans="1:4" x14ac:dyDescent="0.35">
      <c r="A14858" s="165" t="s">
        <v>289</v>
      </c>
      <c r="B14858" s="165" t="s">
        <v>290</v>
      </c>
      <c r="C14858" s="166">
        <v>45741</v>
      </c>
      <c r="D14858">
        <v>38942.730000000003</v>
      </c>
    </row>
    <row r="14859" spans="1:4" x14ac:dyDescent="0.35">
      <c r="A14859" s="165" t="s">
        <v>289</v>
      </c>
      <c r="B14859" s="165" t="s">
        <v>290</v>
      </c>
      <c r="C14859" s="166">
        <v>45772</v>
      </c>
      <c r="D14859">
        <v>34885.56</v>
      </c>
    </row>
    <row r="14860" spans="1:4" x14ac:dyDescent="0.35">
      <c r="A14860" s="165" t="s">
        <v>289</v>
      </c>
      <c r="B14860" s="165" t="s">
        <v>290</v>
      </c>
      <c r="C14860" s="166">
        <v>45802</v>
      </c>
      <c r="D14860">
        <v>38916.859863644444</v>
      </c>
    </row>
    <row r="14861" spans="1:4" x14ac:dyDescent="0.35">
      <c r="A14861" s="165" t="s">
        <v>289</v>
      </c>
      <c r="B14861" s="165" t="s">
        <v>290</v>
      </c>
      <c r="C14861" s="166">
        <v>45833</v>
      </c>
      <c r="D14861">
        <v>47507.19986364444</v>
      </c>
    </row>
    <row r="14862" spans="1:4" x14ac:dyDescent="0.35">
      <c r="A14862" s="165" t="s">
        <v>289</v>
      </c>
      <c r="B14862" s="165" t="s">
        <v>290</v>
      </c>
      <c r="C14862" s="166">
        <v>45863</v>
      </c>
      <c r="D14862">
        <v>49369.491767644438</v>
      </c>
    </row>
    <row r="14863" spans="1:4" x14ac:dyDescent="0.35">
      <c r="A14863" s="165" t="s">
        <v>289</v>
      </c>
      <c r="B14863" s="165" t="s">
        <v>290</v>
      </c>
      <c r="C14863" s="166">
        <v>45894</v>
      </c>
      <c r="D14863">
        <v>49369.491767644438</v>
      </c>
    </row>
    <row r="14864" spans="1:4" x14ac:dyDescent="0.35">
      <c r="A14864" s="165" t="s">
        <v>289</v>
      </c>
      <c r="B14864" s="165" t="s">
        <v>290</v>
      </c>
      <c r="C14864" s="166">
        <v>45925</v>
      </c>
      <c r="D14864">
        <v>50539.926052977775</v>
      </c>
    </row>
    <row r="14865" spans="1:4" x14ac:dyDescent="0.35">
      <c r="A14865" s="165" t="s">
        <v>289</v>
      </c>
      <c r="B14865" s="165" t="s">
        <v>290</v>
      </c>
      <c r="C14865" s="166">
        <v>45955</v>
      </c>
      <c r="D14865">
        <v>52402.217956977773</v>
      </c>
    </row>
    <row r="14866" spans="1:4" x14ac:dyDescent="0.35">
      <c r="A14866" s="165" t="s">
        <v>289</v>
      </c>
      <c r="B14866" s="165" t="s">
        <v>290</v>
      </c>
      <c r="C14866" s="166">
        <v>45986</v>
      </c>
      <c r="D14866">
        <v>52402.217956977773</v>
      </c>
    </row>
    <row r="14867" spans="1:4" x14ac:dyDescent="0.35">
      <c r="A14867" s="165" t="s">
        <v>289</v>
      </c>
      <c r="B14867" s="165" t="s">
        <v>290</v>
      </c>
      <c r="C14867" s="166">
        <v>46016</v>
      </c>
      <c r="D14867">
        <v>52402.217956977773</v>
      </c>
    </row>
    <row r="14868" spans="1:4" x14ac:dyDescent="0.35">
      <c r="A14868" s="165" t="s">
        <v>289</v>
      </c>
      <c r="B14868" s="165" t="s">
        <v>290</v>
      </c>
      <c r="C14868" s="166">
        <v>45683</v>
      </c>
      <c r="D14868">
        <v>60866.022567054526</v>
      </c>
    </row>
    <row r="14869" spans="1:4" x14ac:dyDescent="0.35">
      <c r="A14869" s="165" t="s">
        <v>289</v>
      </c>
      <c r="B14869" s="165" t="s">
        <v>290</v>
      </c>
      <c r="C14869" s="166">
        <v>45714</v>
      </c>
      <c r="D14869">
        <v>60866.022567054526</v>
      </c>
    </row>
    <row r="14870" spans="1:4" x14ac:dyDescent="0.35">
      <c r="A14870" s="165" t="s">
        <v>289</v>
      </c>
      <c r="B14870" s="165" t="s">
        <v>290</v>
      </c>
      <c r="C14870" s="166">
        <v>45742</v>
      </c>
      <c r="D14870">
        <v>60866.022567054526</v>
      </c>
    </row>
    <row r="14871" spans="1:4" x14ac:dyDescent="0.35">
      <c r="A14871" s="165" t="s">
        <v>289</v>
      </c>
      <c r="B14871" s="165" t="s">
        <v>290</v>
      </c>
      <c r="C14871" s="166">
        <v>45773</v>
      </c>
      <c r="D14871">
        <v>60866.022567054526</v>
      </c>
    </row>
    <row r="14872" spans="1:4" x14ac:dyDescent="0.35">
      <c r="A14872" s="165" t="s">
        <v>289</v>
      </c>
      <c r="B14872" s="165" t="s">
        <v>290</v>
      </c>
      <c r="C14872" s="166">
        <v>45803</v>
      </c>
      <c r="D14872">
        <v>60866.022567054526</v>
      </c>
    </row>
    <row r="14873" spans="1:4" x14ac:dyDescent="0.35">
      <c r="A14873" s="165" t="s">
        <v>289</v>
      </c>
      <c r="B14873" s="165" t="s">
        <v>290</v>
      </c>
      <c r="C14873" s="166">
        <v>45834</v>
      </c>
      <c r="D14873">
        <v>60866.022567054526</v>
      </c>
    </row>
    <row r="14874" spans="1:4" x14ac:dyDescent="0.35">
      <c r="A14874" s="165" t="s">
        <v>289</v>
      </c>
      <c r="B14874" s="165" t="s">
        <v>290</v>
      </c>
      <c r="C14874" s="166">
        <v>45864</v>
      </c>
      <c r="D14874">
        <v>60866.022567054526</v>
      </c>
    </row>
    <row r="14875" spans="1:4" x14ac:dyDescent="0.35">
      <c r="A14875" s="165" t="s">
        <v>289</v>
      </c>
      <c r="B14875" s="165" t="s">
        <v>290</v>
      </c>
      <c r="C14875" s="166">
        <v>45895</v>
      </c>
      <c r="D14875">
        <v>60866.022567054526</v>
      </c>
    </row>
    <row r="14876" spans="1:4" x14ac:dyDescent="0.35">
      <c r="A14876" s="165" t="s">
        <v>289</v>
      </c>
      <c r="B14876" s="165" t="s">
        <v>290</v>
      </c>
      <c r="C14876" s="166">
        <v>45926</v>
      </c>
      <c r="D14876">
        <v>60866.022567054526</v>
      </c>
    </row>
    <row r="14877" spans="1:4" x14ac:dyDescent="0.35">
      <c r="A14877" s="165" t="s">
        <v>289</v>
      </c>
      <c r="B14877" s="165" t="s">
        <v>290</v>
      </c>
      <c r="C14877" s="166">
        <v>45956</v>
      </c>
      <c r="D14877">
        <v>60866.022567054526</v>
      </c>
    </row>
    <row r="14878" spans="1:4" x14ac:dyDescent="0.35">
      <c r="A14878" s="165" t="s">
        <v>289</v>
      </c>
      <c r="B14878" s="165" t="s">
        <v>290</v>
      </c>
      <c r="C14878" s="166">
        <v>45987</v>
      </c>
      <c r="D14878">
        <v>60866.022567054526</v>
      </c>
    </row>
    <row r="14879" spans="1:4" x14ac:dyDescent="0.35">
      <c r="A14879" s="165" t="s">
        <v>289</v>
      </c>
      <c r="B14879" s="165" t="s">
        <v>290</v>
      </c>
      <c r="C14879" s="166">
        <v>46017</v>
      </c>
      <c r="D14879">
        <v>60866.022567054526</v>
      </c>
    </row>
    <row r="14880" spans="1:4" x14ac:dyDescent="0.35">
      <c r="A14880" s="165" t="s">
        <v>289</v>
      </c>
      <c r="B14880" s="165" t="s">
        <v>290</v>
      </c>
      <c r="C14880" s="166">
        <v>45684</v>
      </c>
      <c r="D14880">
        <v>69517.423801453639</v>
      </c>
    </row>
    <row r="14881" spans="1:4" x14ac:dyDescent="0.35">
      <c r="A14881" s="165" t="s">
        <v>289</v>
      </c>
      <c r="B14881" s="165" t="s">
        <v>290</v>
      </c>
      <c r="C14881" s="166">
        <v>45715</v>
      </c>
      <c r="D14881">
        <v>69517.423801453639</v>
      </c>
    </row>
    <row r="14882" spans="1:4" x14ac:dyDescent="0.35">
      <c r="A14882" s="165" t="s">
        <v>289</v>
      </c>
      <c r="B14882" s="165" t="s">
        <v>290</v>
      </c>
      <c r="C14882" s="166">
        <v>45743</v>
      </c>
      <c r="D14882">
        <v>69517.423801453639</v>
      </c>
    </row>
    <row r="14883" spans="1:4" x14ac:dyDescent="0.35">
      <c r="A14883" s="165" t="s">
        <v>289</v>
      </c>
      <c r="B14883" s="165" t="s">
        <v>290</v>
      </c>
      <c r="C14883" s="166">
        <v>45774</v>
      </c>
      <c r="D14883">
        <v>69517.423801453639</v>
      </c>
    </row>
    <row r="14884" spans="1:4" x14ac:dyDescent="0.35">
      <c r="A14884" s="165" t="s">
        <v>289</v>
      </c>
      <c r="B14884" s="165" t="s">
        <v>290</v>
      </c>
      <c r="C14884" s="166">
        <v>45804</v>
      </c>
      <c r="D14884">
        <v>69517.423801453639</v>
      </c>
    </row>
    <row r="14885" spans="1:4" x14ac:dyDescent="0.35">
      <c r="A14885" s="165" t="s">
        <v>289</v>
      </c>
      <c r="B14885" s="165" t="s">
        <v>290</v>
      </c>
      <c r="C14885" s="166">
        <v>45835</v>
      </c>
      <c r="D14885">
        <v>69517.423801453639</v>
      </c>
    </row>
    <row r="14886" spans="1:4" x14ac:dyDescent="0.35">
      <c r="A14886" s="165" t="s">
        <v>289</v>
      </c>
      <c r="B14886" s="165" t="s">
        <v>290</v>
      </c>
      <c r="C14886" s="166">
        <v>45865</v>
      </c>
      <c r="D14886">
        <v>69517.423801453639</v>
      </c>
    </row>
    <row r="14887" spans="1:4" x14ac:dyDescent="0.35">
      <c r="A14887" s="165" t="s">
        <v>289</v>
      </c>
      <c r="B14887" s="165" t="s">
        <v>290</v>
      </c>
      <c r="C14887" s="166">
        <v>45896</v>
      </c>
      <c r="D14887">
        <v>69517.423801453639</v>
      </c>
    </row>
    <row r="14888" spans="1:4" x14ac:dyDescent="0.35">
      <c r="A14888" s="165" t="s">
        <v>289</v>
      </c>
      <c r="B14888" s="165" t="s">
        <v>290</v>
      </c>
      <c r="C14888" s="166">
        <v>45927</v>
      </c>
      <c r="D14888">
        <v>69517.423801453639</v>
      </c>
    </row>
    <row r="14889" spans="1:4" x14ac:dyDescent="0.35">
      <c r="A14889" s="165" t="s">
        <v>289</v>
      </c>
      <c r="B14889" s="165" t="s">
        <v>290</v>
      </c>
      <c r="C14889" s="166">
        <v>45957</v>
      </c>
      <c r="D14889">
        <v>69517.423801453639</v>
      </c>
    </row>
    <row r="14890" spans="1:4" x14ac:dyDescent="0.35">
      <c r="A14890" s="165" t="s">
        <v>289</v>
      </c>
      <c r="B14890" s="165" t="s">
        <v>290</v>
      </c>
      <c r="C14890" s="166">
        <v>45988</v>
      </c>
      <c r="D14890">
        <v>69517.423801453639</v>
      </c>
    </row>
    <row r="14891" spans="1:4" x14ac:dyDescent="0.35">
      <c r="A14891" s="165" t="s">
        <v>289</v>
      </c>
      <c r="B14891" s="165" t="s">
        <v>290</v>
      </c>
      <c r="C14891" s="166">
        <v>46018</v>
      </c>
      <c r="D14891">
        <v>69517.423801453639</v>
      </c>
    </row>
    <row r="14892" spans="1:4" x14ac:dyDescent="0.35">
      <c r="A14892" s="165" t="s">
        <v>291</v>
      </c>
      <c r="B14892" s="165" t="s">
        <v>292</v>
      </c>
      <c r="C14892" s="166">
        <v>45952</v>
      </c>
      <c r="D14892">
        <v>2916.8</v>
      </c>
    </row>
    <row r="14893" spans="1:4" x14ac:dyDescent="0.35">
      <c r="A14893" s="165" t="s">
        <v>291</v>
      </c>
      <c r="B14893" s="165" t="s">
        <v>292</v>
      </c>
      <c r="C14893" s="166">
        <v>45983</v>
      </c>
      <c r="D14893">
        <v>2916.8</v>
      </c>
    </row>
    <row r="14894" spans="1:4" x14ac:dyDescent="0.35">
      <c r="A14894" s="165" t="s">
        <v>291</v>
      </c>
      <c r="B14894" s="165" t="s">
        <v>292</v>
      </c>
      <c r="C14894" s="166">
        <v>46013</v>
      </c>
      <c r="D14894">
        <v>3631.8</v>
      </c>
    </row>
    <row r="14895" spans="1:4" x14ac:dyDescent="0.35">
      <c r="A14895" s="165" t="s">
        <v>291</v>
      </c>
      <c r="B14895" s="165" t="s">
        <v>292</v>
      </c>
      <c r="C14895" s="166">
        <v>45680</v>
      </c>
      <c r="D14895">
        <v>6625.11</v>
      </c>
    </row>
    <row r="14896" spans="1:4" x14ac:dyDescent="0.35">
      <c r="A14896" s="165" t="s">
        <v>291</v>
      </c>
      <c r="B14896" s="165" t="s">
        <v>292</v>
      </c>
      <c r="C14896" s="166">
        <v>45711</v>
      </c>
      <c r="D14896">
        <v>4570.42</v>
      </c>
    </row>
    <row r="14897" spans="1:4" x14ac:dyDescent="0.35">
      <c r="A14897" s="165" t="s">
        <v>291</v>
      </c>
      <c r="B14897" s="165" t="s">
        <v>292</v>
      </c>
      <c r="C14897" s="166">
        <v>45739</v>
      </c>
      <c r="D14897">
        <v>4697.58</v>
      </c>
    </row>
    <row r="14898" spans="1:4" x14ac:dyDescent="0.35">
      <c r="A14898" s="165" t="s">
        <v>291</v>
      </c>
      <c r="B14898" s="165" t="s">
        <v>292</v>
      </c>
      <c r="C14898" s="166">
        <v>45770</v>
      </c>
      <c r="D14898">
        <v>4796.96</v>
      </c>
    </row>
    <row r="14899" spans="1:4" x14ac:dyDescent="0.35">
      <c r="A14899" s="165" t="s">
        <v>291</v>
      </c>
      <c r="B14899" s="165" t="s">
        <v>292</v>
      </c>
      <c r="C14899" s="166">
        <v>45800</v>
      </c>
      <c r="D14899">
        <v>5032.95</v>
      </c>
    </row>
    <row r="14900" spans="1:4" x14ac:dyDescent="0.35">
      <c r="A14900" s="165" t="s">
        <v>291</v>
      </c>
      <c r="B14900" s="165" t="s">
        <v>292</v>
      </c>
      <c r="C14900" s="166">
        <v>45831</v>
      </c>
      <c r="D14900">
        <v>4711.54</v>
      </c>
    </row>
    <row r="14901" spans="1:4" x14ac:dyDescent="0.35">
      <c r="A14901" s="165" t="s">
        <v>291</v>
      </c>
      <c r="B14901" s="165" t="s">
        <v>292</v>
      </c>
      <c r="C14901" s="166">
        <v>45861</v>
      </c>
      <c r="D14901">
        <v>4673.83</v>
      </c>
    </row>
    <row r="14902" spans="1:4" x14ac:dyDescent="0.35">
      <c r="A14902" s="165" t="s">
        <v>291</v>
      </c>
      <c r="B14902" s="165" t="s">
        <v>292</v>
      </c>
      <c r="C14902" s="166">
        <v>45892</v>
      </c>
      <c r="D14902">
        <v>5111.7300000000005</v>
      </c>
    </row>
    <row r="14903" spans="1:4" x14ac:dyDescent="0.35">
      <c r="A14903" s="165" t="s">
        <v>291</v>
      </c>
      <c r="B14903" s="165" t="s">
        <v>292</v>
      </c>
      <c r="C14903" s="166">
        <v>45923</v>
      </c>
      <c r="D14903">
        <v>4951.43</v>
      </c>
    </row>
    <row r="14904" spans="1:4" x14ac:dyDescent="0.35">
      <c r="A14904" s="165" t="s">
        <v>291</v>
      </c>
      <c r="B14904" s="165" t="s">
        <v>292</v>
      </c>
      <c r="C14904" s="166">
        <v>45953</v>
      </c>
      <c r="D14904">
        <v>5014.4400000000005</v>
      </c>
    </row>
    <row r="14905" spans="1:4" x14ac:dyDescent="0.35">
      <c r="A14905" s="165" t="s">
        <v>291</v>
      </c>
      <c r="B14905" s="165" t="s">
        <v>292</v>
      </c>
      <c r="C14905" s="166">
        <v>45984</v>
      </c>
      <c r="D14905">
        <v>4843.3599999999997</v>
      </c>
    </row>
    <row r="14906" spans="1:4" x14ac:dyDescent="0.35">
      <c r="A14906" s="165" t="s">
        <v>291</v>
      </c>
      <c r="B14906" s="165" t="s">
        <v>292</v>
      </c>
      <c r="C14906" s="166">
        <v>46014</v>
      </c>
      <c r="D14906">
        <v>4608.74</v>
      </c>
    </row>
    <row r="14907" spans="1:4" x14ac:dyDescent="0.35">
      <c r="A14907" s="165" t="s">
        <v>291</v>
      </c>
      <c r="B14907" s="165" t="s">
        <v>292</v>
      </c>
      <c r="C14907" s="166">
        <v>45681</v>
      </c>
      <c r="D14907">
        <v>1782.02</v>
      </c>
    </row>
    <row r="14908" spans="1:4" x14ac:dyDescent="0.35">
      <c r="A14908" s="165" t="s">
        <v>291</v>
      </c>
      <c r="B14908" s="165" t="s">
        <v>292</v>
      </c>
      <c r="C14908" s="166">
        <v>45712</v>
      </c>
      <c r="D14908">
        <v>1709.02</v>
      </c>
    </row>
    <row r="14909" spans="1:4" x14ac:dyDescent="0.35">
      <c r="A14909" s="165" t="s">
        <v>291</v>
      </c>
      <c r="B14909" s="165" t="s">
        <v>292</v>
      </c>
      <c r="C14909" s="166">
        <v>45740</v>
      </c>
      <c r="D14909">
        <v>1781.06</v>
      </c>
    </row>
    <row r="14910" spans="1:4" x14ac:dyDescent="0.35">
      <c r="A14910" s="165" t="s">
        <v>291</v>
      </c>
      <c r="B14910" s="165" t="s">
        <v>292</v>
      </c>
      <c r="C14910" s="166">
        <v>45771</v>
      </c>
      <c r="D14910">
        <v>1644.8</v>
      </c>
    </row>
    <row r="14911" spans="1:4" x14ac:dyDescent="0.35">
      <c r="A14911" s="165" t="s">
        <v>291</v>
      </c>
      <c r="B14911" s="165" t="s">
        <v>292</v>
      </c>
      <c r="C14911" s="166">
        <v>45801</v>
      </c>
      <c r="D14911">
        <v>1946.2</v>
      </c>
    </row>
    <row r="14912" spans="1:4" x14ac:dyDescent="0.35">
      <c r="A14912" s="165" t="s">
        <v>291</v>
      </c>
      <c r="B14912" s="165" t="s">
        <v>292</v>
      </c>
      <c r="C14912" s="166">
        <v>45832</v>
      </c>
      <c r="D14912">
        <v>1604.1</v>
      </c>
    </row>
    <row r="14913" spans="1:4" x14ac:dyDescent="0.35">
      <c r="A14913" s="165" t="s">
        <v>291</v>
      </c>
      <c r="B14913" s="165" t="s">
        <v>292</v>
      </c>
      <c r="C14913" s="166">
        <v>45862</v>
      </c>
      <c r="D14913">
        <v>964.5</v>
      </c>
    </row>
    <row r="14914" spans="1:4" x14ac:dyDescent="0.35">
      <c r="A14914" s="165" t="s">
        <v>291</v>
      </c>
      <c r="B14914" s="165" t="s">
        <v>292</v>
      </c>
      <c r="C14914" s="166">
        <v>45893</v>
      </c>
      <c r="D14914">
        <v>2129.1999999999998</v>
      </c>
    </row>
    <row r="14915" spans="1:4" x14ac:dyDescent="0.35">
      <c r="A14915" s="165" t="s">
        <v>291</v>
      </c>
      <c r="B14915" s="165" t="s">
        <v>292</v>
      </c>
      <c r="C14915" s="166">
        <v>45924</v>
      </c>
      <c r="D14915">
        <v>1690.44</v>
      </c>
    </row>
    <row r="14916" spans="1:4" x14ac:dyDescent="0.35">
      <c r="A14916" s="165" t="s">
        <v>291</v>
      </c>
      <c r="B14916" s="165" t="s">
        <v>292</v>
      </c>
      <c r="C14916" s="166">
        <v>45954</v>
      </c>
      <c r="D14916">
        <v>1845.8</v>
      </c>
    </row>
    <row r="14917" spans="1:4" x14ac:dyDescent="0.35">
      <c r="A14917" s="165" t="s">
        <v>291</v>
      </c>
      <c r="B14917" s="165" t="s">
        <v>292</v>
      </c>
      <c r="C14917" s="166">
        <v>45985</v>
      </c>
      <c r="D14917">
        <v>1685.96</v>
      </c>
    </row>
    <row r="14918" spans="1:4" x14ac:dyDescent="0.35">
      <c r="A14918" s="165" t="s">
        <v>291</v>
      </c>
      <c r="B14918" s="165" t="s">
        <v>292</v>
      </c>
      <c r="C14918" s="166">
        <v>46015</v>
      </c>
      <c r="D14918">
        <v>1803.38</v>
      </c>
    </row>
    <row r="14919" spans="1:4" x14ac:dyDescent="0.35">
      <c r="A14919" s="165" t="s">
        <v>291</v>
      </c>
      <c r="B14919" s="165" t="s">
        <v>292</v>
      </c>
      <c r="C14919" s="166">
        <v>45682</v>
      </c>
      <c r="D14919">
        <v>1765.82</v>
      </c>
    </row>
    <row r="14920" spans="1:4" x14ac:dyDescent="0.35">
      <c r="A14920" s="165" t="s">
        <v>291</v>
      </c>
      <c r="B14920" s="165" t="s">
        <v>292</v>
      </c>
      <c r="C14920" s="166">
        <v>45713</v>
      </c>
      <c r="D14920">
        <v>1603.8</v>
      </c>
    </row>
    <row r="14921" spans="1:4" x14ac:dyDescent="0.35">
      <c r="A14921" s="165" t="s">
        <v>291</v>
      </c>
      <c r="B14921" s="165" t="s">
        <v>292</v>
      </c>
      <c r="C14921" s="166">
        <v>45741</v>
      </c>
      <c r="D14921">
        <v>1827.84</v>
      </c>
    </row>
    <row r="14922" spans="1:4" x14ac:dyDescent="0.35">
      <c r="A14922" s="165" t="s">
        <v>291</v>
      </c>
      <c r="B14922" s="165" t="s">
        <v>292</v>
      </c>
      <c r="C14922" s="166">
        <v>45772</v>
      </c>
      <c r="D14922">
        <v>1867.2</v>
      </c>
    </row>
    <row r="14923" spans="1:4" x14ac:dyDescent="0.35">
      <c r="A14923" s="165" t="s">
        <v>291</v>
      </c>
      <c r="B14923" s="165" t="s">
        <v>292</v>
      </c>
      <c r="C14923" s="166">
        <v>45802</v>
      </c>
      <c r="D14923">
        <v>1619.3248000000001</v>
      </c>
    </row>
    <row r="14924" spans="1:4" x14ac:dyDescent="0.35">
      <c r="A14924" s="165" t="s">
        <v>291</v>
      </c>
      <c r="B14924" s="165" t="s">
        <v>292</v>
      </c>
      <c r="C14924" s="166">
        <v>45833</v>
      </c>
      <c r="D14924">
        <v>1619.3248000000001</v>
      </c>
    </row>
    <row r="14925" spans="1:4" x14ac:dyDescent="0.35">
      <c r="A14925" s="165" t="s">
        <v>291</v>
      </c>
      <c r="B14925" s="165" t="s">
        <v>292</v>
      </c>
      <c r="C14925" s="166">
        <v>45863</v>
      </c>
      <c r="D14925">
        <v>1619.3248000000001</v>
      </c>
    </row>
    <row r="14926" spans="1:4" x14ac:dyDescent="0.35">
      <c r="A14926" s="165" t="s">
        <v>291</v>
      </c>
      <c r="B14926" s="165" t="s">
        <v>292</v>
      </c>
      <c r="C14926" s="166">
        <v>45894</v>
      </c>
      <c r="D14926">
        <v>1619.3248000000001</v>
      </c>
    </row>
    <row r="14927" spans="1:4" x14ac:dyDescent="0.35">
      <c r="A14927" s="165" t="s">
        <v>291</v>
      </c>
      <c r="B14927" s="165" t="s">
        <v>292</v>
      </c>
      <c r="C14927" s="166">
        <v>45925</v>
      </c>
      <c r="D14927">
        <v>1619.3248000000001</v>
      </c>
    </row>
    <row r="14928" spans="1:4" x14ac:dyDescent="0.35">
      <c r="A14928" s="165" t="s">
        <v>291</v>
      </c>
      <c r="B14928" s="165" t="s">
        <v>292</v>
      </c>
      <c r="C14928" s="166">
        <v>45955</v>
      </c>
      <c r="D14928">
        <v>-61.635199999999976</v>
      </c>
    </row>
    <row r="14929" spans="1:4" x14ac:dyDescent="0.35">
      <c r="A14929" s="165" t="s">
        <v>291</v>
      </c>
      <c r="B14929" s="165" t="s">
        <v>292</v>
      </c>
      <c r="C14929" s="166">
        <v>45986</v>
      </c>
      <c r="D14929">
        <v>1619.3248000000001</v>
      </c>
    </row>
    <row r="14930" spans="1:4" x14ac:dyDescent="0.35">
      <c r="A14930" s="165" t="s">
        <v>291</v>
      </c>
      <c r="B14930" s="165" t="s">
        <v>292</v>
      </c>
      <c r="C14930" s="166">
        <v>46016</v>
      </c>
      <c r="D14930">
        <v>1619.3248000000001</v>
      </c>
    </row>
    <row r="14931" spans="1:4" x14ac:dyDescent="0.35">
      <c r="A14931" s="165" t="s">
        <v>291</v>
      </c>
      <c r="B14931" s="165" t="s">
        <v>292</v>
      </c>
      <c r="C14931" s="166">
        <v>45683</v>
      </c>
      <c r="D14931">
        <v>1663.141824</v>
      </c>
    </row>
    <row r="14932" spans="1:4" x14ac:dyDescent="0.35">
      <c r="A14932" s="165" t="s">
        <v>291</v>
      </c>
      <c r="B14932" s="165" t="s">
        <v>292</v>
      </c>
      <c r="C14932" s="166">
        <v>45714</v>
      </c>
      <c r="D14932">
        <v>1663.141824</v>
      </c>
    </row>
    <row r="14933" spans="1:4" x14ac:dyDescent="0.35">
      <c r="A14933" s="165" t="s">
        <v>291</v>
      </c>
      <c r="B14933" s="165" t="s">
        <v>292</v>
      </c>
      <c r="C14933" s="166">
        <v>45742</v>
      </c>
      <c r="D14933">
        <v>1663.141824</v>
      </c>
    </row>
    <row r="14934" spans="1:4" x14ac:dyDescent="0.35">
      <c r="A14934" s="165" t="s">
        <v>291</v>
      </c>
      <c r="B14934" s="165" t="s">
        <v>292</v>
      </c>
      <c r="C14934" s="166">
        <v>45773</v>
      </c>
      <c r="D14934">
        <v>-51.437376</v>
      </c>
    </row>
    <row r="14935" spans="1:4" x14ac:dyDescent="0.35">
      <c r="A14935" s="165" t="s">
        <v>291</v>
      </c>
      <c r="B14935" s="165" t="s">
        <v>292</v>
      </c>
      <c r="C14935" s="166">
        <v>45803</v>
      </c>
      <c r="D14935">
        <v>1663.141824</v>
      </c>
    </row>
    <row r="14936" spans="1:4" x14ac:dyDescent="0.35">
      <c r="A14936" s="165" t="s">
        <v>291</v>
      </c>
      <c r="B14936" s="165" t="s">
        <v>292</v>
      </c>
      <c r="C14936" s="166">
        <v>45834</v>
      </c>
      <c r="D14936">
        <v>1663.141824</v>
      </c>
    </row>
    <row r="14937" spans="1:4" x14ac:dyDescent="0.35">
      <c r="A14937" s="165" t="s">
        <v>291</v>
      </c>
      <c r="B14937" s="165" t="s">
        <v>292</v>
      </c>
      <c r="C14937" s="166">
        <v>45864</v>
      </c>
      <c r="D14937">
        <v>1663.141824</v>
      </c>
    </row>
    <row r="14938" spans="1:4" x14ac:dyDescent="0.35">
      <c r="A14938" s="165" t="s">
        <v>291</v>
      </c>
      <c r="B14938" s="165" t="s">
        <v>292</v>
      </c>
      <c r="C14938" s="166">
        <v>45895</v>
      </c>
      <c r="D14938">
        <v>1663.141824</v>
      </c>
    </row>
    <row r="14939" spans="1:4" x14ac:dyDescent="0.35">
      <c r="A14939" s="165" t="s">
        <v>291</v>
      </c>
      <c r="B14939" s="165" t="s">
        <v>292</v>
      </c>
      <c r="C14939" s="166">
        <v>45926</v>
      </c>
      <c r="D14939">
        <v>1663.141824</v>
      </c>
    </row>
    <row r="14940" spans="1:4" x14ac:dyDescent="0.35">
      <c r="A14940" s="165" t="s">
        <v>291</v>
      </c>
      <c r="B14940" s="165" t="s">
        <v>292</v>
      </c>
      <c r="C14940" s="166">
        <v>45956</v>
      </c>
      <c r="D14940">
        <v>-51.437376</v>
      </c>
    </row>
    <row r="14941" spans="1:4" x14ac:dyDescent="0.35">
      <c r="A14941" s="165" t="s">
        <v>291</v>
      </c>
      <c r="B14941" s="165" t="s">
        <v>292</v>
      </c>
      <c r="C14941" s="166">
        <v>45987</v>
      </c>
      <c r="D14941">
        <v>1663.141824</v>
      </c>
    </row>
    <row r="14942" spans="1:4" x14ac:dyDescent="0.35">
      <c r="A14942" s="165" t="s">
        <v>291</v>
      </c>
      <c r="B14942" s="165" t="s">
        <v>292</v>
      </c>
      <c r="C14942" s="166">
        <v>46017</v>
      </c>
      <c r="D14942">
        <v>-51.437376</v>
      </c>
    </row>
    <row r="14943" spans="1:4" x14ac:dyDescent="0.35">
      <c r="A14943" s="165" t="s">
        <v>291</v>
      </c>
      <c r="B14943" s="165" t="s">
        <v>292</v>
      </c>
      <c r="C14943" s="166">
        <v>45684</v>
      </c>
      <c r="D14943">
        <v>-34.977415680000007</v>
      </c>
    </row>
    <row r="14944" spans="1:4" x14ac:dyDescent="0.35">
      <c r="A14944" s="165" t="s">
        <v>291</v>
      </c>
      <c r="B14944" s="165" t="s">
        <v>292</v>
      </c>
      <c r="C14944" s="166">
        <v>45715</v>
      </c>
      <c r="D14944">
        <v>-34.977415680000007</v>
      </c>
    </row>
    <row r="14945" spans="1:4" x14ac:dyDescent="0.35">
      <c r="A14945" s="165" t="s">
        <v>291</v>
      </c>
      <c r="B14945" s="165" t="s">
        <v>292</v>
      </c>
      <c r="C14945" s="166">
        <v>45743</v>
      </c>
      <c r="D14945">
        <v>-34.977415680000007</v>
      </c>
    </row>
    <row r="14946" spans="1:4" x14ac:dyDescent="0.35">
      <c r="A14946" s="165" t="s">
        <v>291</v>
      </c>
      <c r="B14946" s="165" t="s">
        <v>292</v>
      </c>
      <c r="C14946" s="166">
        <v>45774</v>
      </c>
      <c r="D14946">
        <v>-34.977415680000007</v>
      </c>
    </row>
    <row r="14947" spans="1:4" x14ac:dyDescent="0.35">
      <c r="A14947" s="165" t="s">
        <v>291</v>
      </c>
      <c r="B14947" s="165" t="s">
        <v>292</v>
      </c>
      <c r="C14947" s="166">
        <v>45804</v>
      </c>
      <c r="D14947">
        <v>1713.8933683200003</v>
      </c>
    </row>
    <row r="14948" spans="1:4" x14ac:dyDescent="0.35">
      <c r="A14948" s="165" t="s">
        <v>291</v>
      </c>
      <c r="B14948" s="165" t="s">
        <v>292</v>
      </c>
      <c r="C14948" s="166">
        <v>45835</v>
      </c>
      <c r="D14948">
        <v>1713.8933683200003</v>
      </c>
    </row>
    <row r="14949" spans="1:4" x14ac:dyDescent="0.35">
      <c r="A14949" s="165" t="s">
        <v>291</v>
      </c>
      <c r="B14949" s="165" t="s">
        <v>292</v>
      </c>
      <c r="C14949" s="166">
        <v>45865</v>
      </c>
      <c r="D14949">
        <v>1713.8933683200003</v>
      </c>
    </row>
    <row r="14950" spans="1:4" x14ac:dyDescent="0.35">
      <c r="A14950" s="165" t="s">
        <v>291</v>
      </c>
      <c r="B14950" s="165" t="s">
        <v>292</v>
      </c>
      <c r="C14950" s="166">
        <v>45896</v>
      </c>
      <c r="D14950">
        <v>1713.8933683200003</v>
      </c>
    </row>
    <row r="14951" spans="1:4" x14ac:dyDescent="0.35">
      <c r="A14951" s="165" t="s">
        <v>291</v>
      </c>
      <c r="B14951" s="165" t="s">
        <v>292</v>
      </c>
      <c r="C14951" s="166">
        <v>45927</v>
      </c>
      <c r="D14951">
        <v>1713.8933683200003</v>
      </c>
    </row>
    <row r="14952" spans="1:4" x14ac:dyDescent="0.35">
      <c r="A14952" s="165" t="s">
        <v>291</v>
      </c>
      <c r="B14952" s="165" t="s">
        <v>292</v>
      </c>
      <c r="C14952" s="166">
        <v>45957</v>
      </c>
      <c r="D14952">
        <v>-34.977415680000007</v>
      </c>
    </row>
    <row r="14953" spans="1:4" x14ac:dyDescent="0.35">
      <c r="A14953" s="165" t="s">
        <v>291</v>
      </c>
      <c r="B14953" s="165" t="s">
        <v>292</v>
      </c>
      <c r="C14953" s="166">
        <v>45988</v>
      </c>
      <c r="D14953">
        <v>1713.8933683200003</v>
      </c>
    </row>
    <row r="14954" spans="1:4" x14ac:dyDescent="0.35">
      <c r="A14954" s="165" t="s">
        <v>291</v>
      </c>
      <c r="B14954" s="165" t="s">
        <v>292</v>
      </c>
      <c r="C14954" s="166">
        <v>46018</v>
      </c>
      <c r="D14954">
        <v>-34.977415680000007</v>
      </c>
    </row>
    <row r="14955" spans="1:4" x14ac:dyDescent="0.35">
      <c r="A14955" s="165" t="s">
        <v>293</v>
      </c>
      <c r="B14955" s="165" t="s">
        <v>294</v>
      </c>
      <c r="C14955" s="166">
        <v>45676</v>
      </c>
      <c r="D14955">
        <v>0</v>
      </c>
    </row>
    <row r="14956" spans="1:4" x14ac:dyDescent="0.35">
      <c r="A14956" s="165" t="s">
        <v>293</v>
      </c>
      <c r="B14956" s="165" t="s">
        <v>294</v>
      </c>
      <c r="C14956" s="166">
        <v>45707</v>
      </c>
      <c r="D14956">
        <v>0</v>
      </c>
    </row>
    <row r="14957" spans="1:4" x14ac:dyDescent="0.35">
      <c r="A14957" s="165" t="s">
        <v>293</v>
      </c>
      <c r="B14957" s="165" t="s">
        <v>294</v>
      </c>
      <c r="C14957" s="166">
        <v>45735</v>
      </c>
      <c r="D14957">
        <v>1471.39</v>
      </c>
    </row>
    <row r="14958" spans="1:4" x14ac:dyDescent="0.35">
      <c r="A14958" s="165" t="s">
        <v>293</v>
      </c>
      <c r="B14958" s="165" t="s">
        <v>294</v>
      </c>
      <c r="C14958" s="166">
        <v>45766</v>
      </c>
      <c r="D14958">
        <v>0</v>
      </c>
    </row>
    <row r="14959" spans="1:4" x14ac:dyDescent="0.35">
      <c r="A14959" s="165" t="s">
        <v>293</v>
      </c>
      <c r="B14959" s="165" t="s">
        <v>294</v>
      </c>
      <c r="C14959" s="166">
        <v>45796</v>
      </c>
      <c r="D14959">
        <v>0</v>
      </c>
    </row>
    <row r="14960" spans="1:4" x14ac:dyDescent="0.35">
      <c r="A14960" s="165" t="s">
        <v>293</v>
      </c>
      <c r="B14960" s="165" t="s">
        <v>294</v>
      </c>
      <c r="C14960" s="166">
        <v>45827</v>
      </c>
      <c r="D14960">
        <v>350.56</v>
      </c>
    </row>
    <row r="14961" spans="1:4" x14ac:dyDescent="0.35">
      <c r="A14961" s="165" t="s">
        <v>293</v>
      </c>
      <c r="B14961" s="165" t="s">
        <v>294</v>
      </c>
      <c r="C14961" s="166">
        <v>45857</v>
      </c>
      <c r="D14961">
        <v>0</v>
      </c>
    </row>
    <row r="14962" spans="1:4" x14ac:dyDescent="0.35">
      <c r="A14962" s="165" t="s">
        <v>293</v>
      </c>
      <c r="B14962" s="165" t="s">
        <v>294</v>
      </c>
      <c r="C14962" s="166">
        <v>45888</v>
      </c>
      <c r="D14962">
        <v>809.75</v>
      </c>
    </row>
    <row r="14963" spans="1:4" x14ac:dyDescent="0.35">
      <c r="A14963" s="165" t="s">
        <v>293</v>
      </c>
      <c r="B14963" s="165" t="s">
        <v>294</v>
      </c>
      <c r="C14963" s="166">
        <v>45919</v>
      </c>
      <c r="D14963">
        <v>0</v>
      </c>
    </row>
    <row r="14964" spans="1:4" x14ac:dyDescent="0.35">
      <c r="A14964" s="165" t="s">
        <v>293</v>
      </c>
      <c r="B14964" s="165" t="s">
        <v>294</v>
      </c>
      <c r="C14964" s="166">
        <v>45949</v>
      </c>
      <c r="D14964">
        <v>572.75</v>
      </c>
    </row>
    <row r="14965" spans="1:4" x14ac:dyDescent="0.35">
      <c r="A14965" s="165" t="s">
        <v>293</v>
      </c>
      <c r="B14965" s="165" t="s">
        <v>294</v>
      </c>
      <c r="C14965" s="166">
        <v>45980</v>
      </c>
      <c r="D14965">
        <v>0</v>
      </c>
    </row>
    <row r="14966" spans="1:4" x14ac:dyDescent="0.35">
      <c r="A14966" s="165" t="s">
        <v>293</v>
      </c>
      <c r="B14966" s="165" t="s">
        <v>294</v>
      </c>
      <c r="C14966" s="166">
        <v>46010</v>
      </c>
      <c r="D14966">
        <v>0</v>
      </c>
    </row>
    <row r="14967" spans="1:4" x14ac:dyDescent="0.35">
      <c r="A14967" s="165" t="s">
        <v>293</v>
      </c>
      <c r="B14967" s="165" t="s">
        <v>294</v>
      </c>
      <c r="C14967" s="166">
        <v>45677</v>
      </c>
      <c r="D14967">
        <v>0</v>
      </c>
    </row>
    <row r="14968" spans="1:4" x14ac:dyDescent="0.35">
      <c r="A14968" s="165" t="s">
        <v>293</v>
      </c>
      <c r="B14968" s="165" t="s">
        <v>294</v>
      </c>
      <c r="C14968" s="166">
        <v>45708</v>
      </c>
      <c r="D14968">
        <v>0</v>
      </c>
    </row>
    <row r="14969" spans="1:4" x14ac:dyDescent="0.35">
      <c r="A14969" s="165" t="s">
        <v>293</v>
      </c>
      <c r="B14969" s="165" t="s">
        <v>294</v>
      </c>
      <c r="C14969" s="166">
        <v>45736</v>
      </c>
      <c r="D14969">
        <v>0</v>
      </c>
    </row>
    <row r="14970" spans="1:4" x14ac:dyDescent="0.35">
      <c r="A14970" s="165" t="s">
        <v>293</v>
      </c>
      <c r="B14970" s="165" t="s">
        <v>294</v>
      </c>
      <c r="C14970" s="166">
        <v>45767</v>
      </c>
      <c r="D14970">
        <v>0</v>
      </c>
    </row>
    <row r="14971" spans="1:4" x14ac:dyDescent="0.35">
      <c r="A14971" s="165" t="s">
        <v>293</v>
      </c>
      <c r="B14971" s="165" t="s">
        <v>294</v>
      </c>
      <c r="C14971" s="166">
        <v>45797</v>
      </c>
      <c r="D14971">
        <v>0</v>
      </c>
    </row>
    <row r="14972" spans="1:4" x14ac:dyDescent="0.35">
      <c r="A14972" s="165" t="s">
        <v>293</v>
      </c>
      <c r="B14972" s="165" t="s">
        <v>294</v>
      </c>
      <c r="C14972" s="166">
        <v>45828</v>
      </c>
      <c r="D14972">
        <v>0</v>
      </c>
    </row>
    <row r="14973" spans="1:4" x14ac:dyDescent="0.35">
      <c r="A14973" s="165" t="s">
        <v>293</v>
      </c>
      <c r="B14973" s="165" t="s">
        <v>294</v>
      </c>
      <c r="C14973" s="166">
        <v>45858</v>
      </c>
      <c r="D14973">
        <v>0</v>
      </c>
    </row>
    <row r="14974" spans="1:4" x14ac:dyDescent="0.35">
      <c r="A14974" s="165" t="s">
        <v>293</v>
      </c>
      <c r="B14974" s="165" t="s">
        <v>294</v>
      </c>
      <c r="C14974" s="166">
        <v>45889</v>
      </c>
      <c r="D14974">
        <v>0</v>
      </c>
    </row>
    <row r="14975" spans="1:4" x14ac:dyDescent="0.35">
      <c r="A14975" s="165" t="s">
        <v>293</v>
      </c>
      <c r="B14975" s="165" t="s">
        <v>294</v>
      </c>
      <c r="C14975" s="166">
        <v>45920</v>
      </c>
      <c r="D14975">
        <v>0</v>
      </c>
    </row>
    <row r="14976" spans="1:4" x14ac:dyDescent="0.35">
      <c r="A14976" s="165" t="s">
        <v>293</v>
      </c>
      <c r="B14976" s="165" t="s">
        <v>294</v>
      </c>
      <c r="C14976" s="166">
        <v>45950</v>
      </c>
      <c r="D14976">
        <v>0</v>
      </c>
    </row>
    <row r="14977" spans="1:4" x14ac:dyDescent="0.35">
      <c r="A14977" s="165" t="s">
        <v>293</v>
      </c>
      <c r="B14977" s="165" t="s">
        <v>294</v>
      </c>
      <c r="C14977" s="166">
        <v>45981</v>
      </c>
      <c r="D14977">
        <v>0</v>
      </c>
    </row>
    <row r="14978" spans="1:4" x14ac:dyDescent="0.35">
      <c r="A14978" s="165" t="s">
        <v>293</v>
      </c>
      <c r="B14978" s="165" t="s">
        <v>294</v>
      </c>
      <c r="C14978" s="166">
        <v>46011</v>
      </c>
      <c r="D14978">
        <v>0</v>
      </c>
    </row>
    <row r="14979" spans="1:4" x14ac:dyDescent="0.35">
      <c r="A14979" s="165" t="s">
        <v>293</v>
      </c>
      <c r="B14979" s="165" t="s">
        <v>294</v>
      </c>
      <c r="C14979" s="166">
        <v>45678</v>
      </c>
      <c r="D14979">
        <v>0</v>
      </c>
    </row>
    <row r="14980" spans="1:4" x14ac:dyDescent="0.35">
      <c r="A14980" s="165" t="s">
        <v>293</v>
      </c>
      <c r="B14980" s="165" t="s">
        <v>294</v>
      </c>
      <c r="C14980" s="166">
        <v>45709</v>
      </c>
      <c r="D14980">
        <v>0</v>
      </c>
    </row>
    <row r="14981" spans="1:4" x14ac:dyDescent="0.35">
      <c r="A14981" s="165" t="s">
        <v>293</v>
      </c>
      <c r="B14981" s="165" t="s">
        <v>294</v>
      </c>
      <c r="C14981" s="166">
        <v>45737</v>
      </c>
      <c r="D14981">
        <v>0</v>
      </c>
    </row>
    <row r="14982" spans="1:4" x14ac:dyDescent="0.35">
      <c r="A14982" s="165" t="s">
        <v>293</v>
      </c>
      <c r="B14982" s="165" t="s">
        <v>294</v>
      </c>
      <c r="C14982" s="166">
        <v>45768</v>
      </c>
      <c r="D14982">
        <v>0</v>
      </c>
    </row>
    <row r="14983" spans="1:4" x14ac:dyDescent="0.35">
      <c r="A14983" s="165" t="s">
        <v>293</v>
      </c>
      <c r="B14983" s="165" t="s">
        <v>294</v>
      </c>
      <c r="C14983" s="166">
        <v>45798</v>
      </c>
      <c r="D14983">
        <v>0</v>
      </c>
    </row>
    <row r="14984" spans="1:4" x14ac:dyDescent="0.35">
      <c r="A14984" s="165" t="s">
        <v>293</v>
      </c>
      <c r="B14984" s="165" t="s">
        <v>294</v>
      </c>
      <c r="C14984" s="166">
        <v>45829</v>
      </c>
      <c r="D14984">
        <v>0</v>
      </c>
    </row>
    <row r="14985" spans="1:4" x14ac:dyDescent="0.35">
      <c r="A14985" s="165" t="s">
        <v>293</v>
      </c>
      <c r="B14985" s="165" t="s">
        <v>294</v>
      </c>
      <c r="C14985" s="166">
        <v>45859</v>
      </c>
      <c r="D14985">
        <v>0</v>
      </c>
    </row>
    <row r="14986" spans="1:4" x14ac:dyDescent="0.35">
      <c r="A14986" s="165" t="s">
        <v>293</v>
      </c>
      <c r="B14986" s="165" t="s">
        <v>294</v>
      </c>
      <c r="C14986" s="166">
        <v>45890</v>
      </c>
      <c r="D14986">
        <v>0</v>
      </c>
    </row>
    <row r="14987" spans="1:4" x14ac:dyDescent="0.35">
      <c r="A14987" s="165" t="s">
        <v>293</v>
      </c>
      <c r="B14987" s="165" t="s">
        <v>294</v>
      </c>
      <c r="C14987" s="166">
        <v>45921</v>
      </c>
      <c r="D14987">
        <v>1007.05</v>
      </c>
    </row>
    <row r="14988" spans="1:4" x14ac:dyDescent="0.35">
      <c r="A14988" s="165" t="s">
        <v>293</v>
      </c>
      <c r="B14988" s="165" t="s">
        <v>294</v>
      </c>
      <c r="C14988" s="166">
        <v>45951</v>
      </c>
      <c r="D14988">
        <v>4569.6000000000004</v>
      </c>
    </row>
    <row r="14989" spans="1:4" x14ac:dyDescent="0.35">
      <c r="A14989" s="165" t="s">
        <v>293</v>
      </c>
      <c r="B14989" s="165" t="s">
        <v>294</v>
      </c>
      <c r="C14989" s="166">
        <v>45991</v>
      </c>
      <c r="D14989">
        <v>1562.4</v>
      </c>
    </row>
    <row r="14990" spans="1:4" x14ac:dyDescent="0.35">
      <c r="A14990" s="165" t="s">
        <v>293</v>
      </c>
      <c r="B14990" s="165" t="s">
        <v>294</v>
      </c>
      <c r="C14990" s="166">
        <v>46022</v>
      </c>
      <c r="D14990">
        <v>0</v>
      </c>
    </row>
    <row r="14991" spans="1:4" x14ac:dyDescent="0.35">
      <c r="A14991" s="165" t="s">
        <v>293</v>
      </c>
      <c r="B14991" s="165" t="s">
        <v>294</v>
      </c>
      <c r="C14991" s="166">
        <v>45679</v>
      </c>
      <c r="D14991">
        <v>0</v>
      </c>
    </row>
    <row r="14992" spans="1:4" x14ac:dyDescent="0.35">
      <c r="A14992" s="165" t="s">
        <v>293</v>
      </c>
      <c r="B14992" s="165" t="s">
        <v>294</v>
      </c>
      <c r="C14992" s="166">
        <v>45710</v>
      </c>
      <c r="D14992">
        <v>0</v>
      </c>
    </row>
    <row r="14993" spans="1:4" x14ac:dyDescent="0.35">
      <c r="A14993" s="165" t="s">
        <v>293</v>
      </c>
      <c r="B14993" s="165" t="s">
        <v>294</v>
      </c>
      <c r="C14993" s="166">
        <v>45738</v>
      </c>
      <c r="D14993">
        <v>5100.49</v>
      </c>
    </row>
    <row r="14994" spans="1:4" x14ac:dyDescent="0.35">
      <c r="A14994" s="165" t="s">
        <v>293</v>
      </c>
      <c r="B14994" s="165" t="s">
        <v>294</v>
      </c>
      <c r="C14994" s="166">
        <v>45769</v>
      </c>
      <c r="D14994">
        <v>4982.45</v>
      </c>
    </row>
    <row r="14995" spans="1:4" x14ac:dyDescent="0.35">
      <c r="A14995" s="165" t="s">
        <v>293</v>
      </c>
      <c r="B14995" s="165" t="s">
        <v>294</v>
      </c>
      <c r="C14995" s="166">
        <v>45799</v>
      </c>
      <c r="D14995">
        <v>6123.01</v>
      </c>
    </row>
    <row r="14996" spans="1:4" x14ac:dyDescent="0.35">
      <c r="A14996" s="165" t="s">
        <v>293</v>
      </c>
      <c r="B14996" s="165" t="s">
        <v>294</v>
      </c>
      <c r="C14996" s="166">
        <v>45830</v>
      </c>
      <c r="D14996">
        <v>65.37</v>
      </c>
    </row>
    <row r="14997" spans="1:4" x14ac:dyDescent="0.35">
      <c r="A14997" s="165" t="s">
        <v>293</v>
      </c>
      <c r="B14997" s="165" t="s">
        <v>294</v>
      </c>
      <c r="C14997" s="166">
        <v>45860</v>
      </c>
      <c r="D14997">
        <v>0</v>
      </c>
    </row>
    <row r="14998" spans="1:4" x14ac:dyDescent="0.35">
      <c r="A14998" s="165" t="s">
        <v>293</v>
      </c>
      <c r="B14998" s="165" t="s">
        <v>294</v>
      </c>
      <c r="C14998" s="166">
        <v>45891</v>
      </c>
      <c r="D14998">
        <v>0</v>
      </c>
    </row>
    <row r="14999" spans="1:4" x14ac:dyDescent="0.35">
      <c r="A14999" s="165" t="s">
        <v>293</v>
      </c>
      <c r="B14999" s="165" t="s">
        <v>294</v>
      </c>
      <c r="C14999" s="166">
        <v>45922</v>
      </c>
      <c r="D14999">
        <v>0</v>
      </c>
    </row>
    <row r="15000" spans="1:4" x14ac:dyDescent="0.35">
      <c r="A15000" s="165" t="s">
        <v>293</v>
      </c>
      <c r="B15000" s="165" t="s">
        <v>294</v>
      </c>
      <c r="C15000" s="166">
        <v>45952</v>
      </c>
      <c r="D15000">
        <v>0</v>
      </c>
    </row>
    <row r="15001" spans="1:4" x14ac:dyDescent="0.35">
      <c r="A15001" s="165" t="s">
        <v>293</v>
      </c>
      <c r="B15001" s="165" t="s">
        <v>294</v>
      </c>
      <c r="C15001" s="166">
        <v>45983</v>
      </c>
      <c r="D15001">
        <v>1312.5</v>
      </c>
    </row>
    <row r="15002" spans="1:4" x14ac:dyDescent="0.35">
      <c r="A15002" s="165" t="s">
        <v>293</v>
      </c>
      <c r="B15002" s="165" t="s">
        <v>294</v>
      </c>
      <c r="C15002" s="166">
        <v>46013</v>
      </c>
      <c r="D15002">
        <v>7245</v>
      </c>
    </row>
    <row r="15003" spans="1:4" x14ac:dyDescent="0.35">
      <c r="A15003" s="165" t="s">
        <v>293</v>
      </c>
      <c r="B15003" s="165" t="s">
        <v>294</v>
      </c>
      <c r="C15003" s="166">
        <v>45680</v>
      </c>
      <c r="D15003">
        <v>5806.5</v>
      </c>
    </row>
    <row r="15004" spans="1:4" x14ac:dyDescent="0.35">
      <c r="A15004" s="165" t="s">
        <v>293</v>
      </c>
      <c r="B15004" s="165" t="s">
        <v>294</v>
      </c>
      <c r="C15004" s="166">
        <v>45711</v>
      </c>
      <c r="D15004">
        <v>1281</v>
      </c>
    </row>
    <row r="15005" spans="1:4" x14ac:dyDescent="0.35">
      <c r="A15005" s="165" t="s">
        <v>293</v>
      </c>
      <c r="B15005" s="165" t="s">
        <v>294</v>
      </c>
      <c r="C15005" s="166">
        <v>45739</v>
      </c>
      <c r="D15005">
        <v>3675</v>
      </c>
    </row>
    <row r="15006" spans="1:4" x14ac:dyDescent="0.35">
      <c r="A15006" s="165" t="s">
        <v>293</v>
      </c>
      <c r="B15006" s="165" t="s">
        <v>294</v>
      </c>
      <c r="C15006" s="166">
        <v>45770</v>
      </c>
      <c r="D15006">
        <v>8689.7999999999993</v>
      </c>
    </row>
    <row r="15007" spans="1:4" x14ac:dyDescent="0.35">
      <c r="A15007" s="165" t="s">
        <v>293</v>
      </c>
      <c r="B15007" s="165" t="s">
        <v>294</v>
      </c>
      <c r="C15007" s="166">
        <v>45800</v>
      </c>
      <c r="D15007">
        <v>3773.17</v>
      </c>
    </row>
    <row r="15008" spans="1:4" x14ac:dyDescent="0.35">
      <c r="A15008" s="165" t="s">
        <v>293</v>
      </c>
      <c r="B15008" s="165" t="s">
        <v>294</v>
      </c>
      <c r="C15008" s="166">
        <v>45831</v>
      </c>
      <c r="D15008">
        <v>6504.18</v>
      </c>
    </row>
    <row r="15009" spans="1:4" x14ac:dyDescent="0.35">
      <c r="A15009" s="165" t="s">
        <v>293</v>
      </c>
      <c r="B15009" s="165" t="s">
        <v>294</v>
      </c>
      <c r="C15009" s="166">
        <v>45861</v>
      </c>
      <c r="D15009">
        <v>3876.67</v>
      </c>
    </row>
    <row r="15010" spans="1:4" x14ac:dyDescent="0.35">
      <c r="A15010" s="165" t="s">
        <v>293</v>
      </c>
      <c r="B15010" s="165" t="s">
        <v>294</v>
      </c>
      <c r="C15010" s="166">
        <v>45892</v>
      </c>
      <c r="D15010">
        <v>2826.91</v>
      </c>
    </row>
    <row r="15011" spans="1:4" x14ac:dyDescent="0.35">
      <c r="A15011" s="165" t="s">
        <v>293</v>
      </c>
      <c r="B15011" s="165" t="s">
        <v>294</v>
      </c>
      <c r="C15011" s="166">
        <v>45923</v>
      </c>
      <c r="D15011">
        <v>0</v>
      </c>
    </row>
    <row r="15012" spans="1:4" x14ac:dyDescent="0.35">
      <c r="A15012" s="165" t="s">
        <v>293</v>
      </c>
      <c r="B15012" s="165" t="s">
        <v>294</v>
      </c>
      <c r="C15012" s="166">
        <v>45953</v>
      </c>
      <c r="D15012">
        <v>0</v>
      </c>
    </row>
    <row r="15013" spans="1:4" x14ac:dyDescent="0.35">
      <c r="A15013" s="165" t="s">
        <v>293</v>
      </c>
      <c r="B15013" s="165" t="s">
        <v>294</v>
      </c>
      <c r="C15013" s="166">
        <v>45984</v>
      </c>
      <c r="D15013">
        <v>0</v>
      </c>
    </row>
    <row r="15014" spans="1:4" x14ac:dyDescent="0.35">
      <c r="A15014" s="165" t="s">
        <v>293</v>
      </c>
      <c r="B15014" s="165" t="s">
        <v>294</v>
      </c>
      <c r="C15014" s="166">
        <v>46014</v>
      </c>
      <c r="D15014">
        <v>0</v>
      </c>
    </row>
    <row r="15015" spans="1:4" x14ac:dyDescent="0.35">
      <c r="A15015" s="165" t="s">
        <v>293</v>
      </c>
      <c r="B15015" s="165" t="s">
        <v>294</v>
      </c>
      <c r="C15015" s="166">
        <v>45681</v>
      </c>
      <c r="D15015">
        <v>0</v>
      </c>
    </row>
    <row r="15016" spans="1:4" x14ac:dyDescent="0.35">
      <c r="A15016" s="165" t="s">
        <v>293</v>
      </c>
      <c r="B15016" s="165" t="s">
        <v>294</v>
      </c>
      <c r="C15016" s="166">
        <v>45712</v>
      </c>
      <c r="D15016">
        <v>3486.33</v>
      </c>
    </row>
    <row r="15017" spans="1:4" x14ac:dyDescent="0.35">
      <c r="A15017" s="165" t="s">
        <v>293</v>
      </c>
      <c r="B15017" s="165" t="s">
        <v>294</v>
      </c>
      <c r="C15017" s="166">
        <v>45740</v>
      </c>
      <c r="D15017">
        <v>5173.8900000000003</v>
      </c>
    </row>
    <row r="15018" spans="1:4" x14ac:dyDescent="0.35">
      <c r="A15018" s="165" t="s">
        <v>293</v>
      </c>
      <c r="B15018" s="165" t="s">
        <v>294</v>
      </c>
      <c r="C15018" s="166">
        <v>45771</v>
      </c>
      <c r="D15018">
        <v>2681.79</v>
      </c>
    </row>
    <row r="15019" spans="1:4" x14ac:dyDescent="0.35">
      <c r="A15019" s="165" t="s">
        <v>293</v>
      </c>
      <c r="B15019" s="165" t="s">
        <v>294</v>
      </c>
      <c r="C15019" s="166">
        <v>45801</v>
      </c>
      <c r="D15019">
        <v>1340.89</v>
      </c>
    </row>
    <row r="15020" spans="1:4" x14ac:dyDescent="0.35">
      <c r="A15020" s="165" t="s">
        <v>293</v>
      </c>
      <c r="B15020" s="165" t="s">
        <v>294</v>
      </c>
      <c r="C15020" s="166">
        <v>45832</v>
      </c>
      <c r="D15020">
        <v>517.42999999999995</v>
      </c>
    </row>
    <row r="15021" spans="1:4" x14ac:dyDescent="0.35">
      <c r="A15021" s="165" t="s">
        <v>293</v>
      </c>
      <c r="B15021" s="165" t="s">
        <v>294</v>
      </c>
      <c r="C15021" s="166">
        <v>45862</v>
      </c>
      <c r="D15021">
        <v>0</v>
      </c>
    </row>
    <row r="15022" spans="1:4" x14ac:dyDescent="0.35">
      <c r="A15022" s="165" t="s">
        <v>293</v>
      </c>
      <c r="B15022" s="165" t="s">
        <v>294</v>
      </c>
      <c r="C15022" s="166">
        <v>45893</v>
      </c>
      <c r="D15022">
        <v>0</v>
      </c>
    </row>
    <row r="15023" spans="1:4" x14ac:dyDescent="0.35">
      <c r="A15023" s="165" t="s">
        <v>293</v>
      </c>
      <c r="B15023" s="165" t="s">
        <v>294</v>
      </c>
      <c r="C15023" s="166">
        <v>45924</v>
      </c>
      <c r="D15023">
        <v>0</v>
      </c>
    </row>
    <row r="15024" spans="1:4" x14ac:dyDescent="0.35">
      <c r="A15024" s="165" t="s">
        <v>293</v>
      </c>
      <c r="B15024" s="165" t="s">
        <v>294</v>
      </c>
      <c r="C15024" s="166">
        <v>45954</v>
      </c>
      <c r="D15024">
        <v>0</v>
      </c>
    </row>
    <row r="15025" spans="1:4" x14ac:dyDescent="0.35">
      <c r="A15025" s="165" t="s">
        <v>293</v>
      </c>
      <c r="B15025" s="165" t="s">
        <v>294</v>
      </c>
      <c r="C15025" s="166">
        <v>45985</v>
      </c>
      <c r="D15025">
        <v>0</v>
      </c>
    </row>
    <row r="15026" spans="1:4" x14ac:dyDescent="0.35">
      <c r="A15026" s="165" t="s">
        <v>293</v>
      </c>
      <c r="B15026" s="165" t="s">
        <v>294</v>
      </c>
      <c r="C15026" s="166">
        <v>46015</v>
      </c>
      <c r="D15026">
        <v>0</v>
      </c>
    </row>
    <row r="15027" spans="1:4" x14ac:dyDescent="0.35">
      <c r="A15027" s="165" t="s">
        <v>293</v>
      </c>
      <c r="B15027" s="165" t="s">
        <v>294</v>
      </c>
      <c r="C15027" s="166">
        <v>45682</v>
      </c>
      <c r="D15027">
        <v>0</v>
      </c>
    </row>
    <row r="15028" spans="1:4" x14ac:dyDescent="0.35">
      <c r="A15028" s="165" t="s">
        <v>293</v>
      </c>
      <c r="B15028" s="165" t="s">
        <v>294</v>
      </c>
      <c r="C15028" s="166">
        <v>45713</v>
      </c>
      <c r="D15028">
        <v>0</v>
      </c>
    </row>
    <row r="15029" spans="1:4" x14ac:dyDescent="0.35">
      <c r="A15029" s="165" t="s">
        <v>293</v>
      </c>
      <c r="B15029" s="165" t="s">
        <v>294</v>
      </c>
      <c r="C15029" s="166">
        <v>45741</v>
      </c>
      <c r="D15029">
        <v>0</v>
      </c>
    </row>
    <row r="15030" spans="1:4" x14ac:dyDescent="0.35">
      <c r="A15030" s="165" t="s">
        <v>293</v>
      </c>
      <c r="B15030" s="165" t="s">
        <v>294</v>
      </c>
      <c r="C15030" s="166">
        <v>45772</v>
      </c>
      <c r="D15030">
        <v>0</v>
      </c>
    </row>
    <row r="15031" spans="1:4" x14ac:dyDescent="0.35">
      <c r="A15031" s="165" t="s">
        <v>293</v>
      </c>
      <c r="B15031" s="165" t="s">
        <v>294</v>
      </c>
      <c r="C15031" s="166">
        <v>45802</v>
      </c>
      <c r="D15031">
        <v>0</v>
      </c>
    </row>
    <row r="15032" spans="1:4" x14ac:dyDescent="0.35">
      <c r="A15032" s="165" t="s">
        <v>293</v>
      </c>
      <c r="B15032" s="165" t="s">
        <v>294</v>
      </c>
      <c r="C15032" s="166">
        <v>45833</v>
      </c>
      <c r="D15032">
        <v>0</v>
      </c>
    </row>
    <row r="15033" spans="1:4" x14ac:dyDescent="0.35">
      <c r="A15033" s="165" t="s">
        <v>293</v>
      </c>
      <c r="B15033" s="165" t="s">
        <v>294</v>
      </c>
      <c r="C15033" s="166">
        <v>45863</v>
      </c>
      <c r="D15033">
        <v>0</v>
      </c>
    </row>
    <row r="15034" spans="1:4" x14ac:dyDescent="0.35">
      <c r="A15034" s="165" t="s">
        <v>293</v>
      </c>
      <c r="B15034" s="165" t="s">
        <v>294</v>
      </c>
      <c r="C15034" s="166">
        <v>45894</v>
      </c>
      <c r="D15034">
        <v>0</v>
      </c>
    </row>
    <row r="15035" spans="1:4" x14ac:dyDescent="0.35">
      <c r="A15035" s="165" t="s">
        <v>293</v>
      </c>
      <c r="B15035" s="165" t="s">
        <v>294</v>
      </c>
      <c r="C15035" s="166">
        <v>45925</v>
      </c>
      <c r="D15035">
        <v>0</v>
      </c>
    </row>
    <row r="15036" spans="1:4" x14ac:dyDescent="0.35">
      <c r="A15036" s="165" t="s">
        <v>293</v>
      </c>
      <c r="B15036" s="165" t="s">
        <v>294</v>
      </c>
      <c r="C15036" s="166">
        <v>45955</v>
      </c>
      <c r="D15036">
        <v>0</v>
      </c>
    </row>
    <row r="15037" spans="1:4" x14ac:dyDescent="0.35">
      <c r="A15037" s="165" t="s">
        <v>293</v>
      </c>
      <c r="B15037" s="165" t="s">
        <v>294</v>
      </c>
      <c r="C15037" s="166">
        <v>45986</v>
      </c>
      <c r="D15037">
        <v>0</v>
      </c>
    </row>
    <row r="15038" spans="1:4" x14ac:dyDescent="0.35">
      <c r="A15038" s="165" t="s">
        <v>293</v>
      </c>
      <c r="B15038" s="165" t="s">
        <v>294</v>
      </c>
      <c r="C15038" s="166">
        <v>46016</v>
      </c>
      <c r="D15038">
        <v>0</v>
      </c>
    </row>
    <row r="15039" spans="1:4" x14ac:dyDescent="0.35">
      <c r="A15039" s="165" t="s">
        <v>293</v>
      </c>
      <c r="B15039" s="165" t="s">
        <v>294</v>
      </c>
      <c r="C15039" s="166">
        <v>45683</v>
      </c>
      <c r="D15039">
        <v>0</v>
      </c>
    </row>
    <row r="15040" spans="1:4" x14ac:dyDescent="0.35">
      <c r="A15040" s="165" t="s">
        <v>293</v>
      </c>
      <c r="B15040" s="165" t="s">
        <v>294</v>
      </c>
      <c r="C15040" s="166">
        <v>45714</v>
      </c>
      <c r="D15040">
        <v>0</v>
      </c>
    </row>
    <row r="15041" spans="1:4" x14ac:dyDescent="0.35">
      <c r="A15041" s="165" t="s">
        <v>293</v>
      </c>
      <c r="B15041" s="165" t="s">
        <v>294</v>
      </c>
      <c r="C15041" s="166">
        <v>45742</v>
      </c>
      <c r="D15041">
        <v>0</v>
      </c>
    </row>
    <row r="15042" spans="1:4" x14ac:dyDescent="0.35">
      <c r="A15042" s="165" t="s">
        <v>293</v>
      </c>
      <c r="B15042" s="165" t="s">
        <v>294</v>
      </c>
      <c r="C15042" s="166">
        <v>45773</v>
      </c>
      <c r="D15042">
        <v>0</v>
      </c>
    </row>
    <row r="15043" spans="1:4" x14ac:dyDescent="0.35">
      <c r="A15043" s="165" t="s">
        <v>293</v>
      </c>
      <c r="B15043" s="165" t="s">
        <v>294</v>
      </c>
      <c r="C15043" s="166">
        <v>45803</v>
      </c>
      <c r="D15043">
        <v>0</v>
      </c>
    </row>
    <row r="15044" spans="1:4" x14ac:dyDescent="0.35">
      <c r="A15044" s="165" t="s">
        <v>293</v>
      </c>
      <c r="B15044" s="165" t="s">
        <v>294</v>
      </c>
      <c r="C15044" s="166">
        <v>45834</v>
      </c>
      <c r="D15044">
        <v>0</v>
      </c>
    </row>
    <row r="15045" spans="1:4" x14ac:dyDescent="0.35">
      <c r="A15045" s="165" t="s">
        <v>293</v>
      </c>
      <c r="B15045" s="165" t="s">
        <v>294</v>
      </c>
      <c r="C15045" s="166">
        <v>45864</v>
      </c>
      <c r="D15045">
        <v>0</v>
      </c>
    </row>
    <row r="15046" spans="1:4" x14ac:dyDescent="0.35">
      <c r="A15046" s="165" t="s">
        <v>293</v>
      </c>
      <c r="B15046" s="165" t="s">
        <v>294</v>
      </c>
      <c r="C15046" s="166">
        <v>45895</v>
      </c>
      <c r="D15046">
        <v>0</v>
      </c>
    </row>
    <row r="15047" spans="1:4" x14ac:dyDescent="0.35">
      <c r="A15047" s="165" t="s">
        <v>293</v>
      </c>
      <c r="B15047" s="165" t="s">
        <v>294</v>
      </c>
      <c r="C15047" s="166">
        <v>45926</v>
      </c>
      <c r="D15047">
        <v>0</v>
      </c>
    </row>
    <row r="15048" spans="1:4" x14ac:dyDescent="0.35">
      <c r="A15048" s="165" t="s">
        <v>293</v>
      </c>
      <c r="B15048" s="165" t="s">
        <v>294</v>
      </c>
      <c r="C15048" s="166">
        <v>45956</v>
      </c>
      <c r="D15048">
        <v>0</v>
      </c>
    </row>
    <row r="15049" spans="1:4" x14ac:dyDescent="0.35">
      <c r="A15049" s="165" t="s">
        <v>293</v>
      </c>
      <c r="B15049" s="165" t="s">
        <v>294</v>
      </c>
      <c r="C15049" s="166">
        <v>45987</v>
      </c>
      <c r="D15049">
        <v>0</v>
      </c>
    </row>
    <row r="15050" spans="1:4" x14ac:dyDescent="0.35">
      <c r="A15050" s="165" t="s">
        <v>293</v>
      </c>
      <c r="B15050" s="165" t="s">
        <v>294</v>
      </c>
      <c r="C15050" s="166">
        <v>46017</v>
      </c>
      <c r="D15050">
        <v>0</v>
      </c>
    </row>
    <row r="15051" spans="1:4" x14ac:dyDescent="0.35">
      <c r="A15051" s="165" t="s">
        <v>293</v>
      </c>
      <c r="B15051" s="165" t="s">
        <v>294</v>
      </c>
      <c r="C15051" s="166">
        <v>45684</v>
      </c>
      <c r="D15051">
        <v>0</v>
      </c>
    </row>
    <row r="15052" spans="1:4" x14ac:dyDescent="0.35">
      <c r="A15052" s="165" t="s">
        <v>293</v>
      </c>
      <c r="B15052" s="165" t="s">
        <v>294</v>
      </c>
      <c r="C15052" s="166">
        <v>45715</v>
      </c>
      <c r="D15052">
        <v>0</v>
      </c>
    </row>
    <row r="15053" spans="1:4" x14ac:dyDescent="0.35">
      <c r="A15053" s="165" t="s">
        <v>293</v>
      </c>
      <c r="B15053" s="165" t="s">
        <v>294</v>
      </c>
      <c r="C15053" s="166">
        <v>45743</v>
      </c>
      <c r="D15053">
        <v>0</v>
      </c>
    </row>
    <row r="15054" spans="1:4" x14ac:dyDescent="0.35">
      <c r="A15054" s="165" t="s">
        <v>293</v>
      </c>
      <c r="B15054" s="165" t="s">
        <v>294</v>
      </c>
      <c r="C15054" s="166">
        <v>45774</v>
      </c>
      <c r="D15054">
        <v>0</v>
      </c>
    </row>
    <row r="15055" spans="1:4" x14ac:dyDescent="0.35">
      <c r="A15055" s="165" t="s">
        <v>293</v>
      </c>
      <c r="B15055" s="165" t="s">
        <v>294</v>
      </c>
      <c r="C15055" s="166">
        <v>45804</v>
      </c>
      <c r="D15055">
        <v>0</v>
      </c>
    </row>
    <row r="15056" spans="1:4" x14ac:dyDescent="0.35">
      <c r="A15056" s="165" t="s">
        <v>293</v>
      </c>
      <c r="B15056" s="165" t="s">
        <v>294</v>
      </c>
      <c r="C15056" s="166">
        <v>45835</v>
      </c>
      <c r="D15056">
        <v>0</v>
      </c>
    </row>
    <row r="15057" spans="1:4" x14ac:dyDescent="0.35">
      <c r="A15057" s="165" t="s">
        <v>293</v>
      </c>
      <c r="B15057" s="165" t="s">
        <v>294</v>
      </c>
      <c r="C15057" s="166">
        <v>45865</v>
      </c>
      <c r="D15057">
        <v>0</v>
      </c>
    </row>
    <row r="15058" spans="1:4" x14ac:dyDescent="0.35">
      <c r="A15058" s="165" t="s">
        <v>293</v>
      </c>
      <c r="B15058" s="165" t="s">
        <v>294</v>
      </c>
      <c r="C15058" s="166">
        <v>45896</v>
      </c>
      <c r="D15058">
        <v>0</v>
      </c>
    </row>
    <row r="15059" spans="1:4" x14ac:dyDescent="0.35">
      <c r="A15059" s="165" t="s">
        <v>293</v>
      </c>
      <c r="B15059" s="165" t="s">
        <v>294</v>
      </c>
      <c r="C15059" s="166">
        <v>45927</v>
      </c>
      <c r="D15059">
        <v>0</v>
      </c>
    </row>
    <row r="15060" spans="1:4" x14ac:dyDescent="0.35">
      <c r="A15060" s="165" t="s">
        <v>293</v>
      </c>
      <c r="B15060" s="165" t="s">
        <v>294</v>
      </c>
      <c r="C15060" s="166">
        <v>45957</v>
      </c>
      <c r="D15060">
        <v>0</v>
      </c>
    </row>
    <row r="15061" spans="1:4" x14ac:dyDescent="0.35">
      <c r="A15061" s="165" t="s">
        <v>293</v>
      </c>
      <c r="B15061" s="165" t="s">
        <v>294</v>
      </c>
      <c r="C15061" s="166">
        <v>45988</v>
      </c>
      <c r="D15061">
        <v>0</v>
      </c>
    </row>
    <row r="15062" spans="1:4" x14ac:dyDescent="0.35">
      <c r="A15062" s="165" t="s">
        <v>293</v>
      </c>
      <c r="B15062" s="165" t="s">
        <v>294</v>
      </c>
      <c r="C15062" s="166">
        <v>46018</v>
      </c>
      <c r="D15062">
        <v>0</v>
      </c>
    </row>
    <row r="15063" spans="1:4" x14ac:dyDescent="0.35">
      <c r="A15063" s="165" t="s">
        <v>295</v>
      </c>
      <c r="B15063" s="165" t="s">
        <v>296</v>
      </c>
      <c r="C15063" s="166">
        <v>45676</v>
      </c>
      <c r="D15063">
        <v>2646.18</v>
      </c>
    </row>
    <row r="15064" spans="1:4" x14ac:dyDescent="0.35">
      <c r="A15064" s="165" t="s">
        <v>295</v>
      </c>
      <c r="B15064" s="165" t="s">
        <v>296</v>
      </c>
      <c r="C15064" s="166">
        <v>45707</v>
      </c>
      <c r="D15064">
        <v>3768.35</v>
      </c>
    </row>
    <row r="15065" spans="1:4" x14ac:dyDescent="0.35">
      <c r="A15065" s="165" t="s">
        <v>295</v>
      </c>
      <c r="B15065" s="165" t="s">
        <v>296</v>
      </c>
      <c r="C15065" s="166">
        <v>45735</v>
      </c>
      <c r="D15065">
        <v>2416.83</v>
      </c>
    </row>
    <row r="15066" spans="1:4" x14ac:dyDescent="0.35">
      <c r="A15066" s="165" t="s">
        <v>295</v>
      </c>
      <c r="B15066" s="165" t="s">
        <v>296</v>
      </c>
      <c r="C15066" s="166">
        <v>45766</v>
      </c>
      <c r="D15066">
        <v>2511.66</v>
      </c>
    </row>
    <row r="15067" spans="1:4" x14ac:dyDescent="0.35">
      <c r="A15067" s="165" t="s">
        <v>295</v>
      </c>
      <c r="B15067" s="165" t="s">
        <v>296</v>
      </c>
      <c r="C15067" s="166">
        <v>45796</v>
      </c>
      <c r="D15067">
        <v>2318.38</v>
      </c>
    </row>
    <row r="15068" spans="1:4" x14ac:dyDescent="0.35">
      <c r="A15068" s="165" t="s">
        <v>295</v>
      </c>
      <c r="B15068" s="165" t="s">
        <v>296</v>
      </c>
      <c r="C15068" s="166">
        <v>45827</v>
      </c>
      <c r="D15068">
        <v>1835.84</v>
      </c>
    </row>
    <row r="15069" spans="1:4" x14ac:dyDescent="0.35">
      <c r="A15069" s="165" t="s">
        <v>295</v>
      </c>
      <c r="B15069" s="165" t="s">
        <v>296</v>
      </c>
      <c r="C15069" s="166">
        <v>45857</v>
      </c>
      <c r="D15069">
        <v>1917.01</v>
      </c>
    </row>
    <row r="15070" spans="1:4" x14ac:dyDescent="0.35">
      <c r="A15070" s="165" t="s">
        <v>295</v>
      </c>
      <c r="B15070" s="165" t="s">
        <v>296</v>
      </c>
      <c r="C15070" s="166">
        <v>45888</v>
      </c>
      <c r="D15070">
        <v>1676.17</v>
      </c>
    </row>
    <row r="15071" spans="1:4" x14ac:dyDescent="0.35">
      <c r="A15071" s="165" t="s">
        <v>295</v>
      </c>
      <c r="B15071" s="165" t="s">
        <v>296</v>
      </c>
      <c r="C15071" s="166">
        <v>45919</v>
      </c>
      <c r="D15071">
        <v>1029.8900000000001</v>
      </c>
    </row>
    <row r="15072" spans="1:4" x14ac:dyDescent="0.35">
      <c r="A15072" s="165" t="s">
        <v>295</v>
      </c>
      <c r="B15072" s="165" t="s">
        <v>296</v>
      </c>
      <c r="C15072" s="166">
        <v>45949</v>
      </c>
      <c r="D15072">
        <v>1430.08</v>
      </c>
    </row>
    <row r="15073" spans="1:4" x14ac:dyDescent="0.35">
      <c r="A15073" s="165" t="s">
        <v>295</v>
      </c>
      <c r="B15073" s="165" t="s">
        <v>296</v>
      </c>
      <c r="C15073" s="166">
        <v>45980</v>
      </c>
      <c r="D15073">
        <v>1427.07</v>
      </c>
    </row>
    <row r="15074" spans="1:4" x14ac:dyDescent="0.35">
      <c r="A15074" s="165" t="s">
        <v>295</v>
      </c>
      <c r="B15074" s="165" t="s">
        <v>296</v>
      </c>
      <c r="C15074" s="166">
        <v>46010</v>
      </c>
      <c r="D15074">
        <v>2082.4700000000003</v>
      </c>
    </row>
    <row r="15075" spans="1:4" x14ac:dyDescent="0.35">
      <c r="A15075" s="165" t="s">
        <v>295</v>
      </c>
      <c r="B15075" s="165" t="s">
        <v>296</v>
      </c>
      <c r="C15075" s="166">
        <v>45677</v>
      </c>
      <c r="D15075">
        <v>2807.54</v>
      </c>
    </row>
    <row r="15076" spans="1:4" x14ac:dyDescent="0.35">
      <c r="A15076" s="165" t="s">
        <v>295</v>
      </c>
      <c r="B15076" s="165" t="s">
        <v>296</v>
      </c>
      <c r="C15076" s="166">
        <v>45708</v>
      </c>
      <c r="D15076">
        <v>-1552.08</v>
      </c>
    </row>
    <row r="15077" spans="1:4" x14ac:dyDescent="0.35">
      <c r="A15077" s="165" t="s">
        <v>295</v>
      </c>
      <c r="B15077" s="165" t="s">
        <v>296</v>
      </c>
      <c r="C15077" s="166">
        <v>45736</v>
      </c>
      <c r="D15077">
        <v>5554.0199999999995</v>
      </c>
    </row>
    <row r="15078" spans="1:4" x14ac:dyDescent="0.35">
      <c r="A15078" s="165" t="s">
        <v>295</v>
      </c>
      <c r="B15078" s="165" t="s">
        <v>296</v>
      </c>
      <c r="C15078" s="166">
        <v>45767</v>
      </c>
      <c r="D15078">
        <v>670.39000000000033</v>
      </c>
    </row>
    <row r="15079" spans="1:4" x14ac:dyDescent="0.35">
      <c r="A15079" s="165" t="s">
        <v>295</v>
      </c>
      <c r="B15079" s="165" t="s">
        <v>296</v>
      </c>
      <c r="C15079" s="166">
        <v>45797</v>
      </c>
      <c r="D15079">
        <v>574.5</v>
      </c>
    </row>
    <row r="15080" spans="1:4" x14ac:dyDescent="0.35">
      <c r="A15080" s="165" t="s">
        <v>295</v>
      </c>
      <c r="B15080" s="165" t="s">
        <v>296</v>
      </c>
      <c r="C15080" s="166">
        <v>45828</v>
      </c>
      <c r="D15080">
        <v>404.00000000000091</v>
      </c>
    </row>
    <row r="15081" spans="1:4" x14ac:dyDescent="0.35">
      <c r="A15081" s="165" t="s">
        <v>295</v>
      </c>
      <c r="B15081" s="165" t="s">
        <v>296</v>
      </c>
      <c r="C15081" s="166">
        <v>45858</v>
      </c>
      <c r="D15081">
        <v>591.90999999999985</v>
      </c>
    </row>
    <row r="15082" spans="1:4" x14ac:dyDescent="0.35">
      <c r="A15082" s="165" t="s">
        <v>295</v>
      </c>
      <c r="B15082" s="165" t="s">
        <v>296</v>
      </c>
      <c r="C15082" s="166">
        <v>45889</v>
      </c>
      <c r="D15082">
        <v>929.61999999999898</v>
      </c>
    </row>
    <row r="15083" spans="1:4" x14ac:dyDescent="0.35">
      <c r="A15083" s="165" t="s">
        <v>295</v>
      </c>
      <c r="B15083" s="165" t="s">
        <v>296</v>
      </c>
      <c r="C15083" s="166">
        <v>45920</v>
      </c>
      <c r="D15083">
        <v>898.25</v>
      </c>
    </row>
    <row r="15084" spans="1:4" x14ac:dyDescent="0.35">
      <c r="A15084" s="165" t="s">
        <v>295</v>
      </c>
      <c r="B15084" s="165" t="s">
        <v>296</v>
      </c>
      <c r="C15084" s="166">
        <v>45950</v>
      </c>
      <c r="D15084">
        <v>999.87</v>
      </c>
    </row>
    <row r="15085" spans="1:4" x14ac:dyDescent="0.35">
      <c r="A15085" s="165" t="s">
        <v>295</v>
      </c>
      <c r="B15085" s="165" t="s">
        <v>296</v>
      </c>
      <c r="C15085" s="166">
        <v>45981</v>
      </c>
      <c r="D15085">
        <v>988.16</v>
      </c>
    </row>
    <row r="15086" spans="1:4" x14ac:dyDescent="0.35">
      <c r="A15086" s="165" t="s">
        <v>295</v>
      </c>
      <c r="B15086" s="165" t="s">
        <v>296</v>
      </c>
      <c r="C15086" s="166">
        <v>46011</v>
      </c>
      <c r="D15086">
        <v>1523</v>
      </c>
    </row>
    <row r="15087" spans="1:4" x14ac:dyDescent="0.35">
      <c r="A15087" s="165" t="s">
        <v>295</v>
      </c>
      <c r="B15087" s="165" t="s">
        <v>296</v>
      </c>
      <c r="C15087" s="166">
        <v>45678</v>
      </c>
      <c r="D15087">
        <v>1403.17</v>
      </c>
    </row>
    <row r="15088" spans="1:4" x14ac:dyDescent="0.35">
      <c r="A15088" s="165" t="s">
        <v>295</v>
      </c>
      <c r="B15088" s="165" t="s">
        <v>296</v>
      </c>
      <c r="C15088" s="166">
        <v>45709</v>
      </c>
      <c r="D15088">
        <v>1326.96</v>
      </c>
    </row>
    <row r="15089" spans="1:4" x14ac:dyDescent="0.35">
      <c r="A15089" s="165" t="s">
        <v>295</v>
      </c>
      <c r="B15089" s="165" t="s">
        <v>296</v>
      </c>
      <c r="C15089" s="166">
        <v>45737</v>
      </c>
      <c r="D15089">
        <v>1611.76</v>
      </c>
    </row>
    <row r="15090" spans="1:4" x14ac:dyDescent="0.35">
      <c r="A15090" s="165" t="s">
        <v>295</v>
      </c>
      <c r="B15090" s="165" t="s">
        <v>296</v>
      </c>
      <c r="C15090" s="166">
        <v>45768</v>
      </c>
      <c r="D15090">
        <v>1623.01</v>
      </c>
    </row>
    <row r="15091" spans="1:4" x14ac:dyDescent="0.35">
      <c r="A15091" s="165" t="s">
        <v>295</v>
      </c>
      <c r="B15091" s="165" t="s">
        <v>296</v>
      </c>
      <c r="C15091" s="166">
        <v>45798</v>
      </c>
      <c r="D15091">
        <v>1650.88</v>
      </c>
    </row>
    <row r="15092" spans="1:4" x14ac:dyDescent="0.35">
      <c r="A15092" s="165" t="s">
        <v>295</v>
      </c>
      <c r="B15092" s="165" t="s">
        <v>296</v>
      </c>
      <c r="C15092" s="166">
        <v>45829</v>
      </c>
      <c r="D15092">
        <v>1978.49</v>
      </c>
    </row>
    <row r="15093" spans="1:4" x14ac:dyDescent="0.35">
      <c r="A15093" s="165" t="s">
        <v>295</v>
      </c>
      <c r="B15093" s="165" t="s">
        <v>296</v>
      </c>
      <c r="C15093" s="166">
        <v>45859</v>
      </c>
      <c r="D15093">
        <v>1442.16</v>
      </c>
    </row>
    <row r="15094" spans="1:4" x14ac:dyDescent="0.35">
      <c r="A15094" s="165" t="s">
        <v>295</v>
      </c>
      <c r="B15094" s="165" t="s">
        <v>296</v>
      </c>
      <c r="C15094" s="166">
        <v>45890</v>
      </c>
      <c r="D15094">
        <v>828.39</v>
      </c>
    </row>
    <row r="15095" spans="1:4" x14ac:dyDescent="0.35">
      <c r="A15095" s="165" t="s">
        <v>295</v>
      </c>
      <c r="B15095" s="165" t="s">
        <v>296</v>
      </c>
      <c r="C15095" s="166">
        <v>45921</v>
      </c>
      <c r="D15095">
        <v>614.61</v>
      </c>
    </row>
    <row r="15096" spans="1:4" x14ac:dyDescent="0.35">
      <c r="A15096" s="165" t="s">
        <v>295</v>
      </c>
      <c r="B15096" s="165" t="s">
        <v>296</v>
      </c>
      <c r="C15096" s="166">
        <v>45951</v>
      </c>
      <c r="D15096">
        <v>676.03</v>
      </c>
    </row>
    <row r="15097" spans="1:4" x14ac:dyDescent="0.35">
      <c r="A15097" s="165" t="s">
        <v>295</v>
      </c>
      <c r="B15097" s="165" t="s">
        <v>296</v>
      </c>
      <c r="C15097" s="166">
        <v>45991</v>
      </c>
      <c r="D15097">
        <v>653.79</v>
      </c>
    </row>
    <row r="15098" spans="1:4" x14ac:dyDescent="0.35">
      <c r="A15098" s="165" t="s">
        <v>295</v>
      </c>
      <c r="B15098" s="165" t="s">
        <v>296</v>
      </c>
      <c r="C15098" s="166">
        <v>46022</v>
      </c>
      <c r="D15098">
        <v>803.36</v>
      </c>
    </row>
    <row r="15099" spans="1:4" x14ac:dyDescent="0.35">
      <c r="A15099" s="165" t="s">
        <v>295</v>
      </c>
      <c r="B15099" s="165" t="s">
        <v>296</v>
      </c>
      <c r="C15099" s="166">
        <v>45679</v>
      </c>
      <c r="D15099">
        <v>1959.4</v>
      </c>
    </row>
    <row r="15100" spans="1:4" x14ac:dyDescent="0.35">
      <c r="A15100" s="165" t="s">
        <v>295</v>
      </c>
      <c r="B15100" s="165" t="s">
        <v>296</v>
      </c>
      <c r="C15100" s="166">
        <v>45710</v>
      </c>
      <c r="D15100">
        <v>4780.4800000000005</v>
      </c>
    </row>
    <row r="15101" spans="1:4" x14ac:dyDescent="0.35">
      <c r="A15101" s="165" t="s">
        <v>295</v>
      </c>
      <c r="B15101" s="165" t="s">
        <v>296</v>
      </c>
      <c r="C15101" s="166">
        <v>45738</v>
      </c>
      <c r="D15101">
        <v>390.58</v>
      </c>
    </row>
    <row r="15102" spans="1:4" x14ac:dyDescent="0.35">
      <c r="A15102" s="165" t="s">
        <v>295</v>
      </c>
      <c r="B15102" s="165" t="s">
        <v>296</v>
      </c>
      <c r="C15102" s="166">
        <v>45769</v>
      </c>
      <c r="D15102">
        <v>1177.5899999999999</v>
      </c>
    </row>
    <row r="15103" spans="1:4" x14ac:dyDescent="0.35">
      <c r="A15103" s="165" t="s">
        <v>295</v>
      </c>
      <c r="B15103" s="165" t="s">
        <v>296</v>
      </c>
      <c r="C15103" s="166">
        <v>45799</v>
      </c>
      <c r="D15103">
        <v>1365.55</v>
      </c>
    </row>
    <row r="15104" spans="1:4" x14ac:dyDescent="0.35">
      <c r="A15104" s="165" t="s">
        <v>295</v>
      </c>
      <c r="B15104" s="165" t="s">
        <v>296</v>
      </c>
      <c r="C15104" s="166">
        <v>45830</v>
      </c>
      <c r="D15104">
        <v>1301.5899999999999</v>
      </c>
    </row>
    <row r="15105" spans="1:4" x14ac:dyDescent="0.35">
      <c r="A15105" s="165" t="s">
        <v>295</v>
      </c>
      <c r="B15105" s="165" t="s">
        <v>296</v>
      </c>
      <c r="C15105" s="166">
        <v>45860</v>
      </c>
      <c r="D15105">
        <v>1388.68</v>
      </c>
    </row>
    <row r="15106" spans="1:4" x14ac:dyDescent="0.35">
      <c r="A15106" s="165" t="s">
        <v>295</v>
      </c>
      <c r="B15106" s="165" t="s">
        <v>296</v>
      </c>
      <c r="C15106" s="166">
        <v>45891</v>
      </c>
      <c r="D15106">
        <v>1651.73</v>
      </c>
    </row>
    <row r="15107" spans="1:4" x14ac:dyDescent="0.35">
      <c r="A15107" s="165" t="s">
        <v>295</v>
      </c>
      <c r="B15107" s="165" t="s">
        <v>296</v>
      </c>
      <c r="C15107" s="166">
        <v>45922</v>
      </c>
      <c r="D15107">
        <v>1343.88</v>
      </c>
    </row>
    <row r="15108" spans="1:4" x14ac:dyDescent="0.35">
      <c r="A15108" s="165" t="s">
        <v>295</v>
      </c>
      <c r="B15108" s="165" t="s">
        <v>296</v>
      </c>
      <c r="C15108" s="166">
        <v>45952</v>
      </c>
      <c r="D15108">
        <v>1564.96</v>
      </c>
    </row>
    <row r="15109" spans="1:4" x14ac:dyDescent="0.35">
      <c r="A15109" s="165" t="s">
        <v>295</v>
      </c>
      <c r="B15109" s="165" t="s">
        <v>296</v>
      </c>
      <c r="C15109" s="166">
        <v>45983</v>
      </c>
      <c r="D15109">
        <v>1301.99</v>
      </c>
    </row>
    <row r="15110" spans="1:4" x14ac:dyDescent="0.35">
      <c r="A15110" s="165" t="s">
        <v>295</v>
      </c>
      <c r="B15110" s="165" t="s">
        <v>296</v>
      </c>
      <c r="C15110" s="166">
        <v>46013</v>
      </c>
      <c r="D15110">
        <v>1328.35</v>
      </c>
    </row>
    <row r="15111" spans="1:4" x14ac:dyDescent="0.35">
      <c r="A15111" s="165" t="s">
        <v>295</v>
      </c>
      <c r="B15111" s="165" t="s">
        <v>296</v>
      </c>
      <c r="C15111" s="166">
        <v>45680</v>
      </c>
      <c r="D15111">
        <v>2284.3200000000002</v>
      </c>
    </row>
    <row r="15112" spans="1:4" x14ac:dyDescent="0.35">
      <c r="A15112" s="165" t="s">
        <v>295</v>
      </c>
      <c r="B15112" s="165" t="s">
        <v>296</v>
      </c>
      <c r="C15112" s="166">
        <v>45711</v>
      </c>
      <c r="D15112">
        <v>4842.2</v>
      </c>
    </row>
    <row r="15113" spans="1:4" x14ac:dyDescent="0.35">
      <c r="A15113" s="165" t="s">
        <v>295</v>
      </c>
      <c r="B15113" s="165" t="s">
        <v>296</v>
      </c>
      <c r="C15113" s="166">
        <v>45739</v>
      </c>
      <c r="D15113">
        <v>3014.32</v>
      </c>
    </row>
    <row r="15114" spans="1:4" x14ac:dyDescent="0.35">
      <c r="A15114" s="165" t="s">
        <v>295</v>
      </c>
      <c r="B15114" s="165" t="s">
        <v>296</v>
      </c>
      <c r="C15114" s="166">
        <v>45770</v>
      </c>
      <c r="D15114">
        <v>1657.03</v>
      </c>
    </row>
    <row r="15115" spans="1:4" x14ac:dyDescent="0.35">
      <c r="A15115" s="165" t="s">
        <v>295</v>
      </c>
      <c r="B15115" s="165" t="s">
        <v>296</v>
      </c>
      <c r="C15115" s="166">
        <v>45800</v>
      </c>
      <c r="D15115">
        <v>2645.68</v>
      </c>
    </row>
    <row r="15116" spans="1:4" x14ac:dyDescent="0.35">
      <c r="A15116" s="165" t="s">
        <v>295</v>
      </c>
      <c r="B15116" s="165" t="s">
        <v>296</v>
      </c>
      <c r="C15116" s="166">
        <v>45831</v>
      </c>
      <c r="D15116">
        <v>1606.95</v>
      </c>
    </row>
    <row r="15117" spans="1:4" x14ac:dyDescent="0.35">
      <c r="A15117" s="165" t="s">
        <v>295</v>
      </c>
      <c r="B15117" s="165" t="s">
        <v>296</v>
      </c>
      <c r="C15117" s="166">
        <v>45861</v>
      </c>
      <c r="D15117">
        <v>1479.77</v>
      </c>
    </row>
    <row r="15118" spans="1:4" x14ac:dyDescent="0.35">
      <c r="A15118" s="165" t="s">
        <v>295</v>
      </c>
      <c r="B15118" s="165" t="s">
        <v>296</v>
      </c>
      <c r="C15118" s="166">
        <v>45892</v>
      </c>
      <c r="D15118">
        <v>2168.27</v>
      </c>
    </row>
    <row r="15119" spans="1:4" x14ac:dyDescent="0.35">
      <c r="A15119" s="165" t="s">
        <v>295</v>
      </c>
      <c r="B15119" s="165" t="s">
        <v>296</v>
      </c>
      <c r="C15119" s="166">
        <v>45923</v>
      </c>
      <c r="D15119">
        <v>1797.62</v>
      </c>
    </row>
    <row r="15120" spans="1:4" x14ac:dyDescent="0.35">
      <c r="A15120" s="165" t="s">
        <v>295</v>
      </c>
      <c r="B15120" s="165" t="s">
        <v>296</v>
      </c>
      <c r="C15120" s="166">
        <v>45953</v>
      </c>
      <c r="D15120">
        <v>1486.11</v>
      </c>
    </row>
    <row r="15121" spans="1:4" x14ac:dyDescent="0.35">
      <c r="A15121" s="165" t="s">
        <v>295</v>
      </c>
      <c r="B15121" s="165" t="s">
        <v>296</v>
      </c>
      <c r="C15121" s="166">
        <v>45984</v>
      </c>
      <c r="D15121">
        <v>2121.31</v>
      </c>
    </row>
    <row r="15122" spans="1:4" x14ac:dyDescent="0.35">
      <c r="A15122" s="165" t="s">
        <v>295</v>
      </c>
      <c r="B15122" s="165" t="s">
        <v>296</v>
      </c>
      <c r="C15122" s="166">
        <v>46014</v>
      </c>
      <c r="D15122">
        <v>1953.21</v>
      </c>
    </row>
    <row r="15123" spans="1:4" x14ac:dyDescent="0.35">
      <c r="A15123" s="165" t="s">
        <v>295</v>
      </c>
      <c r="B15123" s="165" t="s">
        <v>296</v>
      </c>
      <c r="C15123" s="166">
        <v>45681</v>
      </c>
      <c r="D15123">
        <v>3238.09</v>
      </c>
    </row>
    <row r="15124" spans="1:4" x14ac:dyDescent="0.35">
      <c r="A15124" s="165" t="s">
        <v>295</v>
      </c>
      <c r="B15124" s="165" t="s">
        <v>296</v>
      </c>
      <c r="C15124" s="166">
        <v>45712</v>
      </c>
      <c r="D15124">
        <v>4810.32</v>
      </c>
    </row>
    <row r="15125" spans="1:4" x14ac:dyDescent="0.35">
      <c r="A15125" s="165" t="s">
        <v>295</v>
      </c>
      <c r="B15125" s="165" t="s">
        <v>296</v>
      </c>
      <c r="C15125" s="166">
        <v>45740</v>
      </c>
      <c r="D15125">
        <v>2529.91</v>
      </c>
    </row>
    <row r="15126" spans="1:4" x14ac:dyDescent="0.35">
      <c r="A15126" s="165" t="s">
        <v>295</v>
      </c>
      <c r="B15126" s="165" t="s">
        <v>296</v>
      </c>
      <c r="C15126" s="166">
        <v>45771</v>
      </c>
      <c r="D15126">
        <v>2278.67</v>
      </c>
    </row>
    <row r="15127" spans="1:4" x14ac:dyDescent="0.35">
      <c r="A15127" s="165" t="s">
        <v>295</v>
      </c>
      <c r="B15127" s="165" t="s">
        <v>296</v>
      </c>
      <c r="C15127" s="166">
        <v>45801</v>
      </c>
      <c r="D15127">
        <v>2090.79</v>
      </c>
    </row>
    <row r="15128" spans="1:4" x14ac:dyDescent="0.35">
      <c r="A15128" s="165" t="s">
        <v>295</v>
      </c>
      <c r="B15128" s="165" t="s">
        <v>296</v>
      </c>
      <c r="C15128" s="166">
        <v>45832</v>
      </c>
      <c r="D15128">
        <v>1758.55</v>
      </c>
    </row>
    <row r="15129" spans="1:4" x14ac:dyDescent="0.35">
      <c r="A15129" s="165" t="s">
        <v>295</v>
      </c>
      <c r="B15129" s="165" t="s">
        <v>296</v>
      </c>
      <c r="C15129" s="166">
        <v>45862</v>
      </c>
      <c r="D15129">
        <v>2200.54</v>
      </c>
    </row>
    <row r="15130" spans="1:4" x14ac:dyDescent="0.35">
      <c r="A15130" s="165" t="s">
        <v>295</v>
      </c>
      <c r="B15130" s="165" t="s">
        <v>296</v>
      </c>
      <c r="C15130" s="166">
        <v>45893</v>
      </c>
      <c r="D15130">
        <v>2264.88</v>
      </c>
    </row>
    <row r="15131" spans="1:4" x14ac:dyDescent="0.35">
      <c r="A15131" s="165" t="s">
        <v>295</v>
      </c>
      <c r="B15131" s="165" t="s">
        <v>296</v>
      </c>
      <c r="C15131" s="166">
        <v>45924</v>
      </c>
      <c r="D15131">
        <v>2001.32</v>
      </c>
    </row>
    <row r="15132" spans="1:4" x14ac:dyDescent="0.35">
      <c r="A15132" s="165" t="s">
        <v>295</v>
      </c>
      <c r="B15132" s="165" t="s">
        <v>296</v>
      </c>
      <c r="C15132" s="166">
        <v>45954</v>
      </c>
      <c r="D15132">
        <v>1776.82</v>
      </c>
    </row>
    <row r="15133" spans="1:4" x14ac:dyDescent="0.35">
      <c r="A15133" s="165" t="s">
        <v>295</v>
      </c>
      <c r="B15133" s="165" t="s">
        <v>296</v>
      </c>
      <c r="C15133" s="166">
        <v>45985</v>
      </c>
      <c r="D15133">
        <v>1592.28</v>
      </c>
    </row>
    <row r="15134" spans="1:4" x14ac:dyDescent="0.35">
      <c r="A15134" s="165" t="s">
        <v>295</v>
      </c>
      <c r="B15134" s="165" t="s">
        <v>296</v>
      </c>
      <c r="C15134" s="166">
        <v>46015</v>
      </c>
      <c r="D15134">
        <v>1580.05</v>
      </c>
    </row>
    <row r="15135" spans="1:4" x14ac:dyDescent="0.35">
      <c r="A15135" s="165" t="s">
        <v>295</v>
      </c>
      <c r="B15135" s="165" t="s">
        <v>296</v>
      </c>
      <c r="C15135" s="166">
        <v>45682</v>
      </c>
      <c r="D15135">
        <v>3851.16</v>
      </c>
    </row>
    <row r="15136" spans="1:4" x14ac:dyDescent="0.35">
      <c r="A15136" s="165" t="s">
        <v>295</v>
      </c>
      <c r="B15136" s="165" t="s">
        <v>296</v>
      </c>
      <c r="C15136" s="166">
        <v>45713</v>
      </c>
      <c r="D15136">
        <v>3394.47</v>
      </c>
    </row>
    <row r="15137" spans="1:4" x14ac:dyDescent="0.35">
      <c r="A15137" s="165" t="s">
        <v>295</v>
      </c>
      <c r="B15137" s="165" t="s">
        <v>296</v>
      </c>
      <c r="C15137" s="166">
        <v>45741</v>
      </c>
      <c r="D15137">
        <v>3111.76</v>
      </c>
    </row>
    <row r="15138" spans="1:4" x14ac:dyDescent="0.35">
      <c r="A15138" s="165" t="s">
        <v>295</v>
      </c>
      <c r="B15138" s="165" t="s">
        <v>296</v>
      </c>
      <c r="C15138" s="166">
        <v>45772</v>
      </c>
      <c r="D15138">
        <v>3239.31</v>
      </c>
    </row>
    <row r="15139" spans="1:4" x14ac:dyDescent="0.35">
      <c r="A15139" s="165" t="s">
        <v>295</v>
      </c>
      <c r="B15139" s="165" t="s">
        <v>296</v>
      </c>
      <c r="C15139" s="166">
        <v>45802</v>
      </c>
      <c r="D15139">
        <v>3256.8463131866665</v>
      </c>
    </row>
    <row r="15140" spans="1:4" x14ac:dyDescent="0.35">
      <c r="A15140" s="165" t="s">
        <v>295</v>
      </c>
      <c r="B15140" s="165" t="s">
        <v>296</v>
      </c>
      <c r="C15140" s="166">
        <v>45833</v>
      </c>
      <c r="D15140">
        <v>3256.8463131866665</v>
      </c>
    </row>
    <row r="15141" spans="1:4" x14ac:dyDescent="0.35">
      <c r="A15141" s="165" t="s">
        <v>295</v>
      </c>
      <c r="B15141" s="165" t="s">
        <v>296</v>
      </c>
      <c r="C15141" s="166">
        <v>45863</v>
      </c>
      <c r="D15141">
        <v>3256.8463131866665</v>
      </c>
    </row>
    <row r="15142" spans="1:4" x14ac:dyDescent="0.35">
      <c r="A15142" s="165" t="s">
        <v>295</v>
      </c>
      <c r="B15142" s="165" t="s">
        <v>296</v>
      </c>
      <c r="C15142" s="166">
        <v>45894</v>
      </c>
      <c r="D15142">
        <v>3256.8463131866665</v>
      </c>
    </row>
    <row r="15143" spans="1:4" x14ac:dyDescent="0.35">
      <c r="A15143" s="165" t="s">
        <v>295</v>
      </c>
      <c r="B15143" s="165" t="s">
        <v>296</v>
      </c>
      <c r="C15143" s="166">
        <v>45925</v>
      </c>
      <c r="D15143">
        <v>3256.8463131866665</v>
      </c>
    </row>
    <row r="15144" spans="1:4" x14ac:dyDescent="0.35">
      <c r="A15144" s="165" t="s">
        <v>295</v>
      </c>
      <c r="B15144" s="165" t="s">
        <v>296</v>
      </c>
      <c r="C15144" s="166">
        <v>45955</v>
      </c>
      <c r="D15144">
        <v>3256.8463131866665</v>
      </c>
    </row>
    <row r="15145" spans="1:4" x14ac:dyDescent="0.35">
      <c r="A15145" s="165" t="s">
        <v>295</v>
      </c>
      <c r="B15145" s="165" t="s">
        <v>296</v>
      </c>
      <c r="C15145" s="166">
        <v>45986</v>
      </c>
      <c r="D15145">
        <v>3256.8463131866665</v>
      </c>
    </row>
    <row r="15146" spans="1:4" x14ac:dyDescent="0.35">
      <c r="A15146" s="165" t="s">
        <v>295</v>
      </c>
      <c r="B15146" s="165" t="s">
        <v>296</v>
      </c>
      <c r="C15146" s="166">
        <v>46016</v>
      </c>
      <c r="D15146">
        <v>3256.8463131866665</v>
      </c>
    </row>
    <row r="15147" spans="1:4" x14ac:dyDescent="0.35">
      <c r="A15147" s="165" t="s">
        <v>295</v>
      </c>
      <c r="B15147" s="165" t="s">
        <v>296</v>
      </c>
      <c r="C15147" s="166">
        <v>45683</v>
      </c>
      <c r="D15147">
        <v>4209.8015186939547</v>
      </c>
    </row>
    <row r="15148" spans="1:4" x14ac:dyDescent="0.35">
      <c r="A15148" s="165" t="s">
        <v>295</v>
      </c>
      <c r="B15148" s="165" t="s">
        <v>296</v>
      </c>
      <c r="C15148" s="166">
        <v>45714</v>
      </c>
      <c r="D15148">
        <v>4209.8015186939547</v>
      </c>
    </row>
    <row r="15149" spans="1:4" x14ac:dyDescent="0.35">
      <c r="A15149" s="165" t="s">
        <v>295</v>
      </c>
      <c r="B15149" s="165" t="s">
        <v>296</v>
      </c>
      <c r="C15149" s="166">
        <v>45742</v>
      </c>
      <c r="D15149">
        <v>4209.8015186939547</v>
      </c>
    </row>
    <row r="15150" spans="1:4" x14ac:dyDescent="0.35">
      <c r="A15150" s="165" t="s">
        <v>295</v>
      </c>
      <c r="B15150" s="165" t="s">
        <v>296</v>
      </c>
      <c r="C15150" s="166">
        <v>45773</v>
      </c>
      <c r="D15150">
        <v>4209.8015186939547</v>
      </c>
    </row>
    <row r="15151" spans="1:4" x14ac:dyDescent="0.35">
      <c r="A15151" s="165" t="s">
        <v>295</v>
      </c>
      <c r="B15151" s="165" t="s">
        <v>296</v>
      </c>
      <c r="C15151" s="166">
        <v>45803</v>
      </c>
      <c r="D15151">
        <v>4209.8015186939547</v>
      </c>
    </row>
    <row r="15152" spans="1:4" x14ac:dyDescent="0.35">
      <c r="A15152" s="165" t="s">
        <v>295</v>
      </c>
      <c r="B15152" s="165" t="s">
        <v>296</v>
      </c>
      <c r="C15152" s="166">
        <v>45834</v>
      </c>
      <c r="D15152">
        <v>4209.8015186939547</v>
      </c>
    </row>
    <row r="15153" spans="1:4" x14ac:dyDescent="0.35">
      <c r="A15153" s="165" t="s">
        <v>295</v>
      </c>
      <c r="B15153" s="165" t="s">
        <v>296</v>
      </c>
      <c r="C15153" s="166">
        <v>45864</v>
      </c>
      <c r="D15153">
        <v>4209.8015186939547</v>
      </c>
    </row>
    <row r="15154" spans="1:4" x14ac:dyDescent="0.35">
      <c r="A15154" s="165" t="s">
        <v>295</v>
      </c>
      <c r="B15154" s="165" t="s">
        <v>296</v>
      </c>
      <c r="C15154" s="166">
        <v>45895</v>
      </c>
      <c r="D15154">
        <v>4209.8015186939547</v>
      </c>
    </row>
    <row r="15155" spans="1:4" x14ac:dyDescent="0.35">
      <c r="A15155" s="165" t="s">
        <v>295</v>
      </c>
      <c r="B15155" s="165" t="s">
        <v>296</v>
      </c>
      <c r="C15155" s="166">
        <v>45926</v>
      </c>
      <c r="D15155">
        <v>4209.8015186939547</v>
      </c>
    </row>
    <row r="15156" spans="1:4" x14ac:dyDescent="0.35">
      <c r="A15156" s="165" t="s">
        <v>295</v>
      </c>
      <c r="B15156" s="165" t="s">
        <v>296</v>
      </c>
      <c r="C15156" s="166">
        <v>45956</v>
      </c>
      <c r="D15156">
        <v>4209.8015186939547</v>
      </c>
    </row>
    <row r="15157" spans="1:4" x14ac:dyDescent="0.35">
      <c r="A15157" s="165" t="s">
        <v>295</v>
      </c>
      <c r="B15157" s="165" t="s">
        <v>296</v>
      </c>
      <c r="C15157" s="166">
        <v>45987</v>
      </c>
      <c r="D15157">
        <v>4209.8015186939547</v>
      </c>
    </row>
    <row r="15158" spans="1:4" x14ac:dyDescent="0.35">
      <c r="A15158" s="165" t="s">
        <v>295</v>
      </c>
      <c r="B15158" s="165" t="s">
        <v>296</v>
      </c>
      <c r="C15158" s="166">
        <v>46017</v>
      </c>
      <c r="D15158">
        <v>4209.8015186939547</v>
      </c>
    </row>
    <row r="15159" spans="1:4" x14ac:dyDescent="0.35">
      <c r="A15159" s="165" t="s">
        <v>295</v>
      </c>
      <c r="B15159" s="165" t="s">
        <v>296</v>
      </c>
      <c r="C15159" s="166">
        <v>45684</v>
      </c>
      <c r="D15159">
        <v>4896.692756454182</v>
      </c>
    </row>
    <row r="15160" spans="1:4" x14ac:dyDescent="0.35">
      <c r="A15160" s="165" t="s">
        <v>295</v>
      </c>
      <c r="B15160" s="165" t="s">
        <v>296</v>
      </c>
      <c r="C15160" s="166">
        <v>45715</v>
      </c>
      <c r="D15160">
        <v>4896.692756454182</v>
      </c>
    </row>
    <row r="15161" spans="1:4" x14ac:dyDescent="0.35">
      <c r="A15161" s="165" t="s">
        <v>295</v>
      </c>
      <c r="B15161" s="165" t="s">
        <v>296</v>
      </c>
      <c r="C15161" s="166">
        <v>45743</v>
      </c>
      <c r="D15161">
        <v>4896.692756454182</v>
      </c>
    </row>
    <row r="15162" spans="1:4" x14ac:dyDescent="0.35">
      <c r="A15162" s="165" t="s">
        <v>295</v>
      </c>
      <c r="B15162" s="165" t="s">
        <v>296</v>
      </c>
      <c r="C15162" s="166">
        <v>45774</v>
      </c>
      <c r="D15162">
        <v>4896.692756454182</v>
      </c>
    </row>
    <row r="15163" spans="1:4" x14ac:dyDescent="0.35">
      <c r="A15163" s="165" t="s">
        <v>295</v>
      </c>
      <c r="B15163" s="165" t="s">
        <v>296</v>
      </c>
      <c r="C15163" s="166">
        <v>45804</v>
      </c>
      <c r="D15163">
        <v>4896.692756454182</v>
      </c>
    </row>
    <row r="15164" spans="1:4" x14ac:dyDescent="0.35">
      <c r="A15164" s="165" t="s">
        <v>295</v>
      </c>
      <c r="B15164" s="165" t="s">
        <v>296</v>
      </c>
      <c r="C15164" s="166">
        <v>45835</v>
      </c>
      <c r="D15164">
        <v>4896.692756454182</v>
      </c>
    </row>
    <row r="15165" spans="1:4" x14ac:dyDescent="0.35">
      <c r="A15165" s="165" t="s">
        <v>295</v>
      </c>
      <c r="B15165" s="165" t="s">
        <v>296</v>
      </c>
      <c r="C15165" s="166">
        <v>45865</v>
      </c>
      <c r="D15165">
        <v>4896.692756454182</v>
      </c>
    </row>
    <row r="15166" spans="1:4" x14ac:dyDescent="0.35">
      <c r="A15166" s="165" t="s">
        <v>295</v>
      </c>
      <c r="B15166" s="165" t="s">
        <v>296</v>
      </c>
      <c r="C15166" s="166">
        <v>45896</v>
      </c>
      <c r="D15166">
        <v>4896.692756454182</v>
      </c>
    </row>
    <row r="15167" spans="1:4" x14ac:dyDescent="0.35">
      <c r="A15167" s="165" t="s">
        <v>295</v>
      </c>
      <c r="B15167" s="165" t="s">
        <v>296</v>
      </c>
      <c r="C15167" s="166">
        <v>45927</v>
      </c>
      <c r="D15167">
        <v>4896.692756454182</v>
      </c>
    </row>
    <row r="15168" spans="1:4" x14ac:dyDescent="0.35">
      <c r="A15168" s="165" t="s">
        <v>295</v>
      </c>
      <c r="B15168" s="165" t="s">
        <v>296</v>
      </c>
      <c r="C15168" s="166">
        <v>45957</v>
      </c>
      <c r="D15168">
        <v>4896.692756454182</v>
      </c>
    </row>
    <row r="15169" spans="1:4" x14ac:dyDescent="0.35">
      <c r="A15169" s="165" t="s">
        <v>295</v>
      </c>
      <c r="B15169" s="165" t="s">
        <v>296</v>
      </c>
      <c r="C15169" s="166">
        <v>45988</v>
      </c>
      <c r="D15169">
        <v>4896.692756454182</v>
      </c>
    </row>
    <row r="15170" spans="1:4" x14ac:dyDescent="0.35">
      <c r="A15170" s="165" t="s">
        <v>295</v>
      </c>
      <c r="B15170" s="165" t="s">
        <v>296</v>
      </c>
      <c r="C15170" s="166">
        <v>46018</v>
      </c>
      <c r="D15170">
        <v>4896.692756454182</v>
      </c>
    </row>
    <row r="15171" spans="1:4" x14ac:dyDescent="0.35">
      <c r="A15171" s="165" t="s">
        <v>297</v>
      </c>
      <c r="B15171" s="165" t="s">
        <v>298</v>
      </c>
      <c r="C15171" s="166">
        <v>46013</v>
      </c>
      <c r="D15171">
        <v>51.16</v>
      </c>
    </row>
    <row r="15172" spans="1:4" x14ac:dyDescent="0.35">
      <c r="A15172" s="165" t="s">
        <v>297</v>
      </c>
      <c r="B15172" s="165" t="s">
        <v>298</v>
      </c>
      <c r="C15172" s="166">
        <v>45680</v>
      </c>
      <c r="D15172">
        <v>248.5</v>
      </c>
    </row>
    <row r="15173" spans="1:4" x14ac:dyDescent="0.35">
      <c r="A15173" s="165" t="s">
        <v>297</v>
      </c>
      <c r="B15173" s="165" t="s">
        <v>298</v>
      </c>
      <c r="C15173" s="166">
        <v>45711</v>
      </c>
      <c r="D15173">
        <v>125.55</v>
      </c>
    </row>
    <row r="15174" spans="1:4" x14ac:dyDescent="0.35">
      <c r="A15174" s="165" t="s">
        <v>297</v>
      </c>
      <c r="B15174" s="165" t="s">
        <v>298</v>
      </c>
      <c r="C15174" s="166">
        <v>45739</v>
      </c>
      <c r="D15174">
        <v>141.13</v>
      </c>
    </row>
    <row r="15175" spans="1:4" x14ac:dyDescent="0.35">
      <c r="A15175" s="165" t="s">
        <v>297</v>
      </c>
      <c r="B15175" s="165" t="s">
        <v>298</v>
      </c>
      <c r="C15175" s="166">
        <v>45770</v>
      </c>
      <c r="D15175">
        <v>133.36000000000001</v>
      </c>
    </row>
    <row r="15176" spans="1:4" x14ac:dyDescent="0.35">
      <c r="A15176" s="165" t="s">
        <v>297</v>
      </c>
      <c r="B15176" s="165" t="s">
        <v>298</v>
      </c>
      <c r="C15176" s="166">
        <v>45800</v>
      </c>
      <c r="D15176">
        <v>138.97</v>
      </c>
    </row>
    <row r="15177" spans="1:4" x14ac:dyDescent="0.35">
      <c r="A15177" s="165" t="s">
        <v>297</v>
      </c>
      <c r="B15177" s="165" t="s">
        <v>298</v>
      </c>
      <c r="C15177" s="166">
        <v>45831</v>
      </c>
      <c r="D15177">
        <v>140.97</v>
      </c>
    </row>
    <row r="15178" spans="1:4" x14ac:dyDescent="0.35">
      <c r="A15178" s="165" t="s">
        <v>297</v>
      </c>
      <c r="B15178" s="165" t="s">
        <v>298</v>
      </c>
      <c r="C15178" s="166">
        <v>45861</v>
      </c>
      <c r="D15178">
        <v>116.37</v>
      </c>
    </row>
    <row r="15179" spans="1:4" x14ac:dyDescent="0.35">
      <c r="A15179" s="165" t="s">
        <v>297</v>
      </c>
      <c r="B15179" s="165" t="s">
        <v>298</v>
      </c>
      <c r="C15179" s="166">
        <v>45892</v>
      </c>
      <c r="D15179">
        <v>181.8</v>
      </c>
    </row>
    <row r="15180" spans="1:4" x14ac:dyDescent="0.35">
      <c r="A15180" s="165" t="s">
        <v>297</v>
      </c>
      <c r="B15180" s="165" t="s">
        <v>298</v>
      </c>
      <c r="C15180" s="166">
        <v>45923</v>
      </c>
      <c r="D15180">
        <v>129.03</v>
      </c>
    </row>
    <row r="15181" spans="1:4" x14ac:dyDescent="0.35">
      <c r="A15181" s="165" t="s">
        <v>297</v>
      </c>
      <c r="B15181" s="165" t="s">
        <v>298</v>
      </c>
      <c r="C15181" s="166">
        <v>45953</v>
      </c>
      <c r="D15181">
        <v>124.7</v>
      </c>
    </row>
    <row r="15182" spans="1:4" x14ac:dyDescent="0.35">
      <c r="A15182" s="165" t="s">
        <v>297</v>
      </c>
      <c r="B15182" s="165" t="s">
        <v>298</v>
      </c>
      <c r="C15182" s="166">
        <v>45984</v>
      </c>
      <c r="D15182">
        <v>145.71</v>
      </c>
    </row>
    <row r="15183" spans="1:4" x14ac:dyDescent="0.35">
      <c r="A15183" s="165" t="s">
        <v>297</v>
      </c>
      <c r="B15183" s="165" t="s">
        <v>298</v>
      </c>
      <c r="C15183" s="166">
        <v>46014</v>
      </c>
      <c r="D15183">
        <v>128.02000000000001</v>
      </c>
    </row>
    <row r="15184" spans="1:4" x14ac:dyDescent="0.35">
      <c r="A15184" s="165" t="s">
        <v>297</v>
      </c>
      <c r="B15184" s="165" t="s">
        <v>298</v>
      </c>
      <c r="C15184" s="166">
        <v>45681</v>
      </c>
      <c r="D15184">
        <v>135.11000000000001</v>
      </c>
    </row>
    <row r="15185" spans="1:4" x14ac:dyDescent="0.35">
      <c r="A15185" s="165" t="s">
        <v>297</v>
      </c>
      <c r="B15185" s="165" t="s">
        <v>298</v>
      </c>
      <c r="C15185" s="166">
        <v>45712</v>
      </c>
      <c r="D15185">
        <v>130.22999999999999</v>
      </c>
    </row>
    <row r="15186" spans="1:4" x14ac:dyDescent="0.35">
      <c r="A15186" s="165" t="s">
        <v>297</v>
      </c>
      <c r="B15186" s="165" t="s">
        <v>298</v>
      </c>
      <c r="C15186" s="166">
        <v>45740</v>
      </c>
      <c r="D15186">
        <v>136.43</v>
      </c>
    </row>
    <row r="15187" spans="1:4" x14ac:dyDescent="0.35">
      <c r="A15187" s="165" t="s">
        <v>297</v>
      </c>
      <c r="B15187" s="165" t="s">
        <v>298</v>
      </c>
      <c r="C15187" s="166">
        <v>45771</v>
      </c>
      <c r="D15187">
        <v>123.91</v>
      </c>
    </row>
    <row r="15188" spans="1:4" x14ac:dyDescent="0.35">
      <c r="A15188" s="165" t="s">
        <v>297</v>
      </c>
      <c r="B15188" s="165" t="s">
        <v>298</v>
      </c>
      <c r="C15188" s="166">
        <v>45801</v>
      </c>
      <c r="D15188">
        <v>145.66</v>
      </c>
    </row>
    <row r="15189" spans="1:4" x14ac:dyDescent="0.35">
      <c r="A15189" s="165" t="s">
        <v>297</v>
      </c>
      <c r="B15189" s="165" t="s">
        <v>298</v>
      </c>
      <c r="C15189" s="166">
        <v>45832</v>
      </c>
      <c r="D15189">
        <v>125.43</v>
      </c>
    </row>
    <row r="15190" spans="1:4" x14ac:dyDescent="0.35">
      <c r="A15190" s="165" t="s">
        <v>297</v>
      </c>
      <c r="B15190" s="165" t="s">
        <v>298</v>
      </c>
      <c r="C15190" s="166">
        <v>45862</v>
      </c>
      <c r="D15190">
        <v>64.59</v>
      </c>
    </row>
    <row r="15191" spans="1:4" x14ac:dyDescent="0.35">
      <c r="A15191" s="165" t="s">
        <v>297</v>
      </c>
      <c r="B15191" s="165" t="s">
        <v>298</v>
      </c>
      <c r="C15191" s="166">
        <v>45893</v>
      </c>
      <c r="D15191">
        <v>165.57</v>
      </c>
    </row>
    <row r="15192" spans="1:4" x14ac:dyDescent="0.35">
      <c r="A15192" s="165" t="s">
        <v>297</v>
      </c>
      <c r="B15192" s="165" t="s">
        <v>298</v>
      </c>
      <c r="C15192" s="166">
        <v>45924</v>
      </c>
      <c r="D15192">
        <v>376.86</v>
      </c>
    </row>
    <row r="15193" spans="1:4" x14ac:dyDescent="0.35">
      <c r="A15193" s="165" t="s">
        <v>297</v>
      </c>
      <c r="B15193" s="165" t="s">
        <v>298</v>
      </c>
      <c r="C15193" s="166">
        <v>45954</v>
      </c>
      <c r="D15193">
        <v>140.41</v>
      </c>
    </row>
    <row r="15194" spans="1:4" x14ac:dyDescent="0.35">
      <c r="A15194" s="165" t="s">
        <v>297</v>
      </c>
      <c r="B15194" s="165" t="s">
        <v>298</v>
      </c>
      <c r="C15194" s="166">
        <v>45985</v>
      </c>
      <c r="D15194">
        <v>128.25</v>
      </c>
    </row>
    <row r="15195" spans="1:4" x14ac:dyDescent="0.35">
      <c r="A15195" s="165" t="s">
        <v>297</v>
      </c>
      <c r="B15195" s="165" t="s">
        <v>298</v>
      </c>
      <c r="C15195" s="166">
        <v>46015</v>
      </c>
      <c r="D15195">
        <v>137.58000000000001</v>
      </c>
    </row>
    <row r="15196" spans="1:4" x14ac:dyDescent="0.35">
      <c r="A15196" s="165" t="s">
        <v>297</v>
      </c>
      <c r="B15196" s="165" t="s">
        <v>298</v>
      </c>
      <c r="C15196" s="166">
        <v>45682</v>
      </c>
      <c r="D15196">
        <v>132.85</v>
      </c>
    </row>
    <row r="15197" spans="1:4" x14ac:dyDescent="0.35">
      <c r="A15197" s="165" t="s">
        <v>297</v>
      </c>
      <c r="B15197" s="165" t="s">
        <v>298</v>
      </c>
      <c r="C15197" s="166">
        <v>45713</v>
      </c>
      <c r="D15197">
        <v>121.52</v>
      </c>
    </row>
    <row r="15198" spans="1:4" x14ac:dyDescent="0.35">
      <c r="A15198" s="165" t="s">
        <v>297</v>
      </c>
      <c r="B15198" s="165" t="s">
        <v>298</v>
      </c>
      <c r="C15198" s="166">
        <v>45741</v>
      </c>
      <c r="D15198">
        <v>139.94</v>
      </c>
    </row>
    <row r="15199" spans="1:4" x14ac:dyDescent="0.35">
      <c r="A15199" s="165" t="s">
        <v>297</v>
      </c>
      <c r="B15199" s="165" t="s">
        <v>298</v>
      </c>
      <c r="C15199" s="166">
        <v>45772</v>
      </c>
      <c r="D15199">
        <v>307.44</v>
      </c>
    </row>
    <row r="15200" spans="1:4" x14ac:dyDescent="0.35">
      <c r="A15200" s="165" t="s">
        <v>297</v>
      </c>
      <c r="B15200" s="165" t="s">
        <v>298</v>
      </c>
      <c r="C15200" s="166">
        <v>45802</v>
      </c>
      <c r="D15200">
        <v>128.14574431999995</v>
      </c>
    </row>
    <row r="15201" spans="1:4" x14ac:dyDescent="0.35">
      <c r="A15201" s="165" t="s">
        <v>297</v>
      </c>
      <c r="B15201" s="165" t="s">
        <v>298</v>
      </c>
      <c r="C15201" s="166">
        <v>45833</v>
      </c>
      <c r="D15201">
        <v>128.14574431999995</v>
      </c>
    </row>
    <row r="15202" spans="1:4" x14ac:dyDescent="0.35">
      <c r="A15202" s="165" t="s">
        <v>297</v>
      </c>
      <c r="B15202" s="165" t="s">
        <v>298</v>
      </c>
      <c r="C15202" s="166">
        <v>45863</v>
      </c>
      <c r="D15202">
        <v>128.14574431999995</v>
      </c>
    </row>
    <row r="15203" spans="1:4" x14ac:dyDescent="0.35">
      <c r="A15203" s="165" t="s">
        <v>297</v>
      </c>
      <c r="B15203" s="165" t="s">
        <v>298</v>
      </c>
      <c r="C15203" s="166">
        <v>45894</v>
      </c>
      <c r="D15203">
        <v>128.14574431999995</v>
      </c>
    </row>
    <row r="15204" spans="1:4" x14ac:dyDescent="0.35">
      <c r="A15204" s="165" t="s">
        <v>297</v>
      </c>
      <c r="B15204" s="165" t="s">
        <v>298</v>
      </c>
      <c r="C15204" s="166">
        <v>45925</v>
      </c>
      <c r="D15204">
        <v>128.14574431999995</v>
      </c>
    </row>
    <row r="15205" spans="1:4" x14ac:dyDescent="0.35">
      <c r="A15205" s="165" t="s">
        <v>297</v>
      </c>
      <c r="B15205" s="165" t="s">
        <v>298</v>
      </c>
      <c r="C15205" s="166">
        <v>45955</v>
      </c>
      <c r="D15205">
        <v>128.14574431999995</v>
      </c>
    </row>
    <row r="15206" spans="1:4" x14ac:dyDescent="0.35">
      <c r="A15206" s="165" t="s">
        <v>297</v>
      </c>
      <c r="B15206" s="165" t="s">
        <v>298</v>
      </c>
      <c r="C15206" s="166">
        <v>45986</v>
      </c>
      <c r="D15206">
        <v>128.14574431999995</v>
      </c>
    </row>
    <row r="15207" spans="1:4" x14ac:dyDescent="0.35">
      <c r="A15207" s="165" t="s">
        <v>297</v>
      </c>
      <c r="B15207" s="165" t="s">
        <v>298</v>
      </c>
      <c r="C15207" s="166">
        <v>46016</v>
      </c>
      <c r="D15207">
        <v>128.14574431999995</v>
      </c>
    </row>
    <row r="15208" spans="1:4" x14ac:dyDescent="0.35">
      <c r="A15208" s="165" t="s">
        <v>297</v>
      </c>
      <c r="B15208" s="165" t="s">
        <v>298</v>
      </c>
      <c r="C15208" s="166">
        <v>45683</v>
      </c>
      <c r="D15208">
        <v>107.552055474432</v>
      </c>
    </row>
    <row r="15209" spans="1:4" x14ac:dyDescent="0.35">
      <c r="A15209" s="165" t="s">
        <v>297</v>
      </c>
      <c r="B15209" s="165" t="s">
        <v>298</v>
      </c>
      <c r="C15209" s="166">
        <v>45714</v>
      </c>
      <c r="D15209">
        <v>107.552055474432</v>
      </c>
    </row>
    <row r="15210" spans="1:4" x14ac:dyDescent="0.35">
      <c r="A15210" s="165" t="s">
        <v>297</v>
      </c>
      <c r="B15210" s="165" t="s">
        <v>298</v>
      </c>
      <c r="C15210" s="166">
        <v>45742</v>
      </c>
      <c r="D15210">
        <v>107.552055474432</v>
      </c>
    </row>
    <row r="15211" spans="1:4" x14ac:dyDescent="0.35">
      <c r="A15211" s="165" t="s">
        <v>297</v>
      </c>
      <c r="B15211" s="165" t="s">
        <v>298</v>
      </c>
      <c r="C15211" s="166">
        <v>45773</v>
      </c>
      <c r="D15211">
        <v>107.552055474432</v>
      </c>
    </row>
    <row r="15212" spans="1:4" x14ac:dyDescent="0.35">
      <c r="A15212" s="165" t="s">
        <v>297</v>
      </c>
      <c r="B15212" s="165" t="s">
        <v>298</v>
      </c>
      <c r="C15212" s="166">
        <v>45803</v>
      </c>
      <c r="D15212">
        <v>107.552055474432</v>
      </c>
    </row>
    <row r="15213" spans="1:4" x14ac:dyDescent="0.35">
      <c r="A15213" s="165" t="s">
        <v>297</v>
      </c>
      <c r="B15213" s="165" t="s">
        <v>298</v>
      </c>
      <c r="C15213" s="166">
        <v>45834</v>
      </c>
      <c r="D15213">
        <v>107.552055474432</v>
      </c>
    </row>
    <row r="15214" spans="1:4" x14ac:dyDescent="0.35">
      <c r="A15214" s="165" t="s">
        <v>297</v>
      </c>
      <c r="B15214" s="165" t="s">
        <v>298</v>
      </c>
      <c r="C15214" s="166">
        <v>45864</v>
      </c>
      <c r="D15214">
        <v>107.552055474432</v>
      </c>
    </row>
    <row r="15215" spans="1:4" x14ac:dyDescent="0.35">
      <c r="A15215" s="165" t="s">
        <v>297</v>
      </c>
      <c r="B15215" s="165" t="s">
        <v>298</v>
      </c>
      <c r="C15215" s="166">
        <v>45895</v>
      </c>
      <c r="D15215">
        <v>107.552055474432</v>
      </c>
    </row>
    <row r="15216" spans="1:4" x14ac:dyDescent="0.35">
      <c r="A15216" s="165" t="s">
        <v>297</v>
      </c>
      <c r="B15216" s="165" t="s">
        <v>298</v>
      </c>
      <c r="C15216" s="166">
        <v>45926</v>
      </c>
      <c r="D15216">
        <v>107.552055474432</v>
      </c>
    </row>
    <row r="15217" spans="1:4" x14ac:dyDescent="0.35">
      <c r="A15217" s="165" t="s">
        <v>297</v>
      </c>
      <c r="B15217" s="165" t="s">
        <v>298</v>
      </c>
      <c r="C15217" s="166">
        <v>45956</v>
      </c>
      <c r="D15217">
        <v>107.552055474432</v>
      </c>
    </row>
    <row r="15218" spans="1:4" x14ac:dyDescent="0.35">
      <c r="A15218" s="165" t="s">
        <v>297</v>
      </c>
      <c r="B15218" s="165" t="s">
        <v>298</v>
      </c>
      <c r="C15218" s="166">
        <v>45987</v>
      </c>
      <c r="D15218">
        <v>107.552055474432</v>
      </c>
    </row>
    <row r="15219" spans="1:4" x14ac:dyDescent="0.35">
      <c r="A15219" s="165" t="s">
        <v>297</v>
      </c>
      <c r="B15219" s="165" t="s">
        <v>298</v>
      </c>
      <c r="C15219" s="166">
        <v>46017</v>
      </c>
      <c r="D15219">
        <v>107.552055474432</v>
      </c>
    </row>
    <row r="15220" spans="1:4" x14ac:dyDescent="0.35">
      <c r="A15220" s="165" t="s">
        <v>297</v>
      </c>
      <c r="B15220" s="165" t="s">
        <v>298</v>
      </c>
      <c r="C15220" s="166">
        <v>45684</v>
      </c>
      <c r="D15220">
        <v>73.135397722613774</v>
      </c>
    </row>
    <row r="15221" spans="1:4" x14ac:dyDescent="0.35">
      <c r="A15221" s="165" t="s">
        <v>297</v>
      </c>
      <c r="B15221" s="165" t="s">
        <v>298</v>
      </c>
      <c r="C15221" s="166">
        <v>45715</v>
      </c>
      <c r="D15221">
        <v>73.135397722613774</v>
      </c>
    </row>
    <row r="15222" spans="1:4" x14ac:dyDescent="0.35">
      <c r="A15222" s="165" t="s">
        <v>297</v>
      </c>
      <c r="B15222" s="165" t="s">
        <v>298</v>
      </c>
      <c r="C15222" s="166">
        <v>45743</v>
      </c>
      <c r="D15222">
        <v>73.135397722613774</v>
      </c>
    </row>
    <row r="15223" spans="1:4" x14ac:dyDescent="0.35">
      <c r="A15223" s="165" t="s">
        <v>297</v>
      </c>
      <c r="B15223" s="165" t="s">
        <v>298</v>
      </c>
      <c r="C15223" s="166">
        <v>45774</v>
      </c>
      <c r="D15223">
        <v>73.135397722613774</v>
      </c>
    </row>
    <row r="15224" spans="1:4" x14ac:dyDescent="0.35">
      <c r="A15224" s="165" t="s">
        <v>297</v>
      </c>
      <c r="B15224" s="165" t="s">
        <v>298</v>
      </c>
      <c r="C15224" s="166">
        <v>45804</v>
      </c>
      <c r="D15224">
        <v>73.135397722613774</v>
      </c>
    </row>
    <row r="15225" spans="1:4" x14ac:dyDescent="0.35">
      <c r="A15225" s="165" t="s">
        <v>297</v>
      </c>
      <c r="B15225" s="165" t="s">
        <v>298</v>
      </c>
      <c r="C15225" s="166">
        <v>45835</v>
      </c>
      <c r="D15225">
        <v>73.135397722613774</v>
      </c>
    </row>
    <row r="15226" spans="1:4" x14ac:dyDescent="0.35">
      <c r="A15226" s="165" t="s">
        <v>297</v>
      </c>
      <c r="B15226" s="165" t="s">
        <v>298</v>
      </c>
      <c r="C15226" s="166">
        <v>45865</v>
      </c>
      <c r="D15226">
        <v>73.135397722613774</v>
      </c>
    </row>
    <row r="15227" spans="1:4" x14ac:dyDescent="0.35">
      <c r="A15227" s="165" t="s">
        <v>297</v>
      </c>
      <c r="B15227" s="165" t="s">
        <v>298</v>
      </c>
      <c r="C15227" s="166">
        <v>45896</v>
      </c>
      <c r="D15227">
        <v>73.135397722613774</v>
      </c>
    </row>
    <row r="15228" spans="1:4" x14ac:dyDescent="0.35">
      <c r="A15228" s="165" t="s">
        <v>297</v>
      </c>
      <c r="B15228" s="165" t="s">
        <v>298</v>
      </c>
      <c r="C15228" s="166">
        <v>45927</v>
      </c>
      <c r="D15228">
        <v>73.135397722613774</v>
      </c>
    </row>
    <row r="15229" spans="1:4" x14ac:dyDescent="0.35">
      <c r="A15229" s="165" t="s">
        <v>297</v>
      </c>
      <c r="B15229" s="165" t="s">
        <v>298</v>
      </c>
      <c r="C15229" s="166">
        <v>45957</v>
      </c>
      <c r="D15229">
        <v>73.135397722613774</v>
      </c>
    </row>
    <row r="15230" spans="1:4" x14ac:dyDescent="0.35">
      <c r="A15230" s="165" t="s">
        <v>297</v>
      </c>
      <c r="B15230" s="165" t="s">
        <v>298</v>
      </c>
      <c r="C15230" s="166">
        <v>45988</v>
      </c>
      <c r="D15230">
        <v>73.135397722613774</v>
      </c>
    </row>
    <row r="15231" spans="1:4" x14ac:dyDescent="0.35">
      <c r="A15231" s="165" t="s">
        <v>297</v>
      </c>
      <c r="B15231" s="165" t="s">
        <v>298</v>
      </c>
      <c r="C15231" s="166">
        <v>46018</v>
      </c>
      <c r="D15231">
        <v>73.135397722613774</v>
      </c>
    </row>
    <row r="15232" spans="1:4" x14ac:dyDescent="0.35">
      <c r="A15232" s="165" t="s">
        <v>299</v>
      </c>
      <c r="B15232" s="165" t="s">
        <v>300</v>
      </c>
      <c r="C15232" s="166">
        <v>45676</v>
      </c>
      <c r="D15232">
        <v>729.58</v>
      </c>
    </row>
    <row r="15233" spans="1:4" x14ac:dyDescent="0.35">
      <c r="A15233" s="165" t="s">
        <v>299</v>
      </c>
      <c r="B15233" s="165" t="s">
        <v>300</v>
      </c>
      <c r="C15233" s="166">
        <v>45707</v>
      </c>
      <c r="D15233">
        <v>1027.1200000000001</v>
      </c>
    </row>
    <row r="15234" spans="1:4" x14ac:dyDescent="0.35">
      <c r="A15234" s="165" t="s">
        <v>299</v>
      </c>
      <c r="B15234" s="165" t="s">
        <v>300</v>
      </c>
      <c r="C15234" s="166">
        <v>45735</v>
      </c>
      <c r="D15234">
        <v>670.17</v>
      </c>
    </row>
    <row r="15235" spans="1:4" x14ac:dyDescent="0.35">
      <c r="A15235" s="165" t="s">
        <v>299</v>
      </c>
      <c r="B15235" s="165" t="s">
        <v>300</v>
      </c>
      <c r="C15235" s="166">
        <v>45766</v>
      </c>
      <c r="D15235">
        <v>696.7</v>
      </c>
    </row>
    <row r="15236" spans="1:4" x14ac:dyDescent="0.35">
      <c r="A15236" s="165" t="s">
        <v>299</v>
      </c>
      <c r="B15236" s="165" t="s">
        <v>300</v>
      </c>
      <c r="C15236" s="166">
        <v>45796</v>
      </c>
      <c r="D15236">
        <v>706.92</v>
      </c>
    </row>
    <row r="15237" spans="1:4" x14ac:dyDescent="0.35">
      <c r="A15237" s="165" t="s">
        <v>299</v>
      </c>
      <c r="B15237" s="165" t="s">
        <v>300</v>
      </c>
      <c r="C15237" s="166">
        <v>45827</v>
      </c>
      <c r="D15237">
        <v>668.8</v>
      </c>
    </row>
    <row r="15238" spans="1:4" x14ac:dyDescent="0.35">
      <c r="A15238" s="165" t="s">
        <v>299</v>
      </c>
      <c r="B15238" s="165" t="s">
        <v>300</v>
      </c>
      <c r="C15238" s="166">
        <v>45857</v>
      </c>
      <c r="D15238">
        <v>781.09</v>
      </c>
    </row>
    <row r="15239" spans="1:4" x14ac:dyDescent="0.35">
      <c r="A15239" s="165" t="s">
        <v>299</v>
      </c>
      <c r="B15239" s="165" t="s">
        <v>300</v>
      </c>
      <c r="C15239" s="166">
        <v>45888</v>
      </c>
      <c r="D15239">
        <v>827.79</v>
      </c>
    </row>
    <row r="15240" spans="1:4" x14ac:dyDescent="0.35">
      <c r="A15240" s="165" t="s">
        <v>299</v>
      </c>
      <c r="B15240" s="165" t="s">
        <v>300</v>
      </c>
      <c r="C15240" s="166">
        <v>45919</v>
      </c>
      <c r="D15240">
        <v>579.15</v>
      </c>
    </row>
    <row r="15241" spans="1:4" x14ac:dyDescent="0.35">
      <c r="A15241" s="165" t="s">
        <v>299</v>
      </c>
      <c r="B15241" s="165" t="s">
        <v>300</v>
      </c>
      <c r="C15241" s="166">
        <v>45949</v>
      </c>
      <c r="D15241">
        <v>920.82</v>
      </c>
    </row>
    <row r="15242" spans="1:4" x14ac:dyDescent="0.35">
      <c r="A15242" s="165" t="s">
        <v>299</v>
      </c>
      <c r="B15242" s="165" t="s">
        <v>300</v>
      </c>
      <c r="C15242" s="166">
        <v>45980</v>
      </c>
      <c r="D15242">
        <v>583.09</v>
      </c>
    </row>
    <row r="15243" spans="1:4" x14ac:dyDescent="0.35">
      <c r="A15243" s="165" t="s">
        <v>299</v>
      </c>
      <c r="B15243" s="165" t="s">
        <v>300</v>
      </c>
      <c r="C15243" s="166">
        <v>46010</v>
      </c>
      <c r="D15243">
        <v>677.99</v>
      </c>
    </row>
    <row r="15244" spans="1:4" x14ac:dyDescent="0.35">
      <c r="A15244" s="165" t="s">
        <v>299</v>
      </c>
      <c r="B15244" s="165" t="s">
        <v>300</v>
      </c>
      <c r="C15244" s="166">
        <v>45677</v>
      </c>
      <c r="D15244">
        <v>763.46</v>
      </c>
    </row>
    <row r="15245" spans="1:4" x14ac:dyDescent="0.35">
      <c r="A15245" s="165" t="s">
        <v>299</v>
      </c>
      <c r="B15245" s="165" t="s">
        <v>300</v>
      </c>
      <c r="C15245" s="166">
        <v>45708</v>
      </c>
      <c r="D15245">
        <v>-682.48</v>
      </c>
    </row>
    <row r="15246" spans="1:4" x14ac:dyDescent="0.35">
      <c r="A15246" s="165" t="s">
        <v>299</v>
      </c>
      <c r="B15246" s="165" t="s">
        <v>300</v>
      </c>
      <c r="C15246" s="166">
        <v>45736</v>
      </c>
      <c r="D15246">
        <v>1778.75</v>
      </c>
    </row>
    <row r="15247" spans="1:4" x14ac:dyDescent="0.35">
      <c r="A15247" s="165" t="s">
        <v>299</v>
      </c>
      <c r="B15247" s="165" t="s">
        <v>300</v>
      </c>
      <c r="C15247" s="166">
        <v>45767</v>
      </c>
      <c r="D15247">
        <v>179.06999999999994</v>
      </c>
    </row>
    <row r="15248" spans="1:4" x14ac:dyDescent="0.35">
      <c r="A15248" s="165" t="s">
        <v>299</v>
      </c>
      <c r="B15248" s="165" t="s">
        <v>300</v>
      </c>
      <c r="C15248" s="166">
        <v>45797</v>
      </c>
      <c r="D15248">
        <v>246.02999999999997</v>
      </c>
    </row>
    <row r="15249" spans="1:4" x14ac:dyDescent="0.35">
      <c r="A15249" s="165" t="s">
        <v>299</v>
      </c>
      <c r="B15249" s="165" t="s">
        <v>300</v>
      </c>
      <c r="C15249" s="166">
        <v>45828</v>
      </c>
      <c r="D15249">
        <v>295.61999999999989</v>
      </c>
    </row>
    <row r="15250" spans="1:4" x14ac:dyDescent="0.35">
      <c r="A15250" s="165" t="s">
        <v>299</v>
      </c>
      <c r="B15250" s="165" t="s">
        <v>300</v>
      </c>
      <c r="C15250" s="166">
        <v>45858</v>
      </c>
      <c r="D15250">
        <v>353.74000000000024</v>
      </c>
    </row>
    <row r="15251" spans="1:4" x14ac:dyDescent="0.35">
      <c r="A15251" s="165" t="s">
        <v>299</v>
      </c>
      <c r="B15251" s="165" t="s">
        <v>300</v>
      </c>
      <c r="C15251" s="166">
        <v>45889</v>
      </c>
      <c r="D15251">
        <v>434.27999999999975</v>
      </c>
    </row>
    <row r="15252" spans="1:4" x14ac:dyDescent="0.35">
      <c r="A15252" s="165" t="s">
        <v>299</v>
      </c>
      <c r="B15252" s="165" t="s">
        <v>300</v>
      </c>
      <c r="C15252" s="166">
        <v>45920</v>
      </c>
      <c r="D15252">
        <v>431.44</v>
      </c>
    </row>
    <row r="15253" spans="1:4" x14ac:dyDescent="0.35">
      <c r="A15253" s="165" t="s">
        <v>299</v>
      </c>
      <c r="B15253" s="165" t="s">
        <v>300</v>
      </c>
      <c r="C15253" s="166">
        <v>45950</v>
      </c>
      <c r="D15253">
        <v>459.83</v>
      </c>
    </row>
    <row r="15254" spans="1:4" x14ac:dyDescent="0.35">
      <c r="A15254" s="165" t="s">
        <v>299</v>
      </c>
      <c r="B15254" s="165" t="s">
        <v>300</v>
      </c>
      <c r="C15254" s="166">
        <v>45981</v>
      </c>
      <c r="D15254">
        <v>443.29</v>
      </c>
    </row>
    <row r="15255" spans="1:4" x14ac:dyDescent="0.35">
      <c r="A15255" s="165" t="s">
        <v>299</v>
      </c>
      <c r="B15255" s="165" t="s">
        <v>300</v>
      </c>
      <c r="C15255" s="166">
        <v>46011</v>
      </c>
      <c r="D15255">
        <v>483.2</v>
      </c>
    </row>
    <row r="15256" spans="1:4" x14ac:dyDescent="0.35">
      <c r="A15256" s="165" t="s">
        <v>299</v>
      </c>
      <c r="B15256" s="165" t="s">
        <v>300</v>
      </c>
      <c r="C15256" s="166">
        <v>45678</v>
      </c>
      <c r="D15256">
        <v>373.92</v>
      </c>
    </row>
    <row r="15257" spans="1:4" x14ac:dyDescent="0.35">
      <c r="A15257" s="165" t="s">
        <v>299</v>
      </c>
      <c r="B15257" s="165" t="s">
        <v>300</v>
      </c>
      <c r="C15257" s="166">
        <v>45709</v>
      </c>
      <c r="D15257">
        <v>352.65</v>
      </c>
    </row>
    <row r="15258" spans="1:4" x14ac:dyDescent="0.35">
      <c r="A15258" s="165" t="s">
        <v>299</v>
      </c>
      <c r="B15258" s="165" t="s">
        <v>300</v>
      </c>
      <c r="C15258" s="166">
        <v>45737</v>
      </c>
      <c r="D15258">
        <v>427.39</v>
      </c>
    </row>
    <row r="15259" spans="1:4" x14ac:dyDescent="0.35">
      <c r="A15259" s="165" t="s">
        <v>299</v>
      </c>
      <c r="B15259" s="165" t="s">
        <v>300</v>
      </c>
      <c r="C15259" s="166">
        <v>45768</v>
      </c>
      <c r="D15259">
        <v>431.37</v>
      </c>
    </row>
    <row r="15260" spans="1:4" x14ac:dyDescent="0.35">
      <c r="A15260" s="165" t="s">
        <v>299</v>
      </c>
      <c r="B15260" s="165" t="s">
        <v>300</v>
      </c>
      <c r="C15260" s="166">
        <v>45798</v>
      </c>
      <c r="D15260">
        <v>439.76</v>
      </c>
    </row>
    <row r="15261" spans="1:4" x14ac:dyDescent="0.35">
      <c r="A15261" s="165" t="s">
        <v>299</v>
      </c>
      <c r="B15261" s="165" t="s">
        <v>300</v>
      </c>
      <c r="C15261" s="166">
        <v>45829</v>
      </c>
      <c r="D15261">
        <v>546.20000000000005</v>
      </c>
    </row>
    <row r="15262" spans="1:4" x14ac:dyDescent="0.35">
      <c r="A15262" s="165" t="s">
        <v>299</v>
      </c>
      <c r="B15262" s="165" t="s">
        <v>300</v>
      </c>
      <c r="C15262" s="166">
        <v>45859</v>
      </c>
      <c r="D15262">
        <v>568.16</v>
      </c>
    </row>
    <row r="15263" spans="1:4" x14ac:dyDescent="0.35">
      <c r="A15263" s="165" t="s">
        <v>299</v>
      </c>
      <c r="B15263" s="165" t="s">
        <v>300</v>
      </c>
      <c r="C15263" s="166">
        <v>45890</v>
      </c>
      <c r="D15263">
        <v>425.31</v>
      </c>
    </row>
    <row r="15264" spans="1:4" x14ac:dyDescent="0.35">
      <c r="A15264" s="165" t="s">
        <v>299</v>
      </c>
      <c r="B15264" s="165" t="s">
        <v>300</v>
      </c>
      <c r="C15264" s="166">
        <v>45921</v>
      </c>
      <c r="D15264">
        <v>370.02</v>
      </c>
    </row>
    <row r="15265" spans="1:4" x14ac:dyDescent="0.35">
      <c r="A15265" s="165" t="s">
        <v>299</v>
      </c>
      <c r="B15265" s="165" t="s">
        <v>300</v>
      </c>
      <c r="C15265" s="166">
        <v>45951</v>
      </c>
      <c r="D15265">
        <v>378.88</v>
      </c>
    </row>
    <row r="15266" spans="1:4" x14ac:dyDescent="0.35">
      <c r="A15266" s="165" t="s">
        <v>299</v>
      </c>
      <c r="B15266" s="165" t="s">
        <v>300</v>
      </c>
      <c r="C15266" s="166">
        <v>45991</v>
      </c>
      <c r="D15266">
        <v>383.39</v>
      </c>
    </row>
    <row r="15267" spans="1:4" x14ac:dyDescent="0.35">
      <c r="A15267" s="165" t="s">
        <v>299</v>
      </c>
      <c r="B15267" s="165" t="s">
        <v>300</v>
      </c>
      <c r="C15267" s="166">
        <v>46022</v>
      </c>
      <c r="D15267">
        <v>434.58</v>
      </c>
    </row>
    <row r="15268" spans="1:4" x14ac:dyDescent="0.35">
      <c r="A15268" s="165" t="s">
        <v>299</v>
      </c>
      <c r="B15268" s="165" t="s">
        <v>300</v>
      </c>
      <c r="C15268" s="166">
        <v>45679</v>
      </c>
      <c r="D15268">
        <v>465.64</v>
      </c>
    </row>
    <row r="15269" spans="1:4" x14ac:dyDescent="0.35">
      <c r="A15269" s="165" t="s">
        <v>299</v>
      </c>
      <c r="B15269" s="165" t="s">
        <v>300</v>
      </c>
      <c r="C15269" s="166">
        <v>45710</v>
      </c>
      <c r="D15269">
        <v>1204.68</v>
      </c>
    </row>
    <row r="15270" spans="1:4" x14ac:dyDescent="0.35">
      <c r="A15270" s="165" t="s">
        <v>299</v>
      </c>
      <c r="B15270" s="165" t="s">
        <v>300</v>
      </c>
      <c r="C15270" s="166">
        <v>45738</v>
      </c>
      <c r="D15270">
        <v>119.01</v>
      </c>
    </row>
    <row r="15271" spans="1:4" x14ac:dyDescent="0.35">
      <c r="A15271" s="165" t="s">
        <v>299</v>
      </c>
      <c r="B15271" s="165" t="s">
        <v>300</v>
      </c>
      <c r="C15271" s="166">
        <v>45769</v>
      </c>
      <c r="D15271">
        <v>416.59</v>
      </c>
    </row>
    <row r="15272" spans="1:4" x14ac:dyDescent="0.35">
      <c r="A15272" s="165" t="s">
        <v>299</v>
      </c>
      <c r="B15272" s="165" t="s">
        <v>300</v>
      </c>
      <c r="C15272" s="166">
        <v>45799</v>
      </c>
      <c r="D15272">
        <v>572.43000000000006</v>
      </c>
    </row>
    <row r="15273" spans="1:4" x14ac:dyDescent="0.35">
      <c r="A15273" s="165" t="s">
        <v>299</v>
      </c>
      <c r="B15273" s="165" t="s">
        <v>300</v>
      </c>
      <c r="C15273" s="166">
        <v>45830</v>
      </c>
      <c r="D15273">
        <v>553.23</v>
      </c>
    </row>
    <row r="15274" spans="1:4" x14ac:dyDescent="0.35">
      <c r="A15274" s="165" t="s">
        <v>299</v>
      </c>
      <c r="B15274" s="165" t="s">
        <v>300</v>
      </c>
      <c r="C15274" s="166">
        <v>45860</v>
      </c>
      <c r="D15274">
        <v>565.91999999999996</v>
      </c>
    </row>
    <row r="15275" spans="1:4" x14ac:dyDescent="0.35">
      <c r="A15275" s="165" t="s">
        <v>299</v>
      </c>
      <c r="B15275" s="165" t="s">
        <v>300</v>
      </c>
      <c r="C15275" s="166">
        <v>45891</v>
      </c>
      <c r="D15275">
        <v>650.99</v>
      </c>
    </row>
    <row r="15276" spans="1:4" x14ac:dyDescent="0.35">
      <c r="A15276" s="165" t="s">
        <v>299</v>
      </c>
      <c r="B15276" s="165" t="s">
        <v>300</v>
      </c>
      <c r="C15276" s="166">
        <v>45922</v>
      </c>
      <c r="D15276">
        <v>567.62</v>
      </c>
    </row>
    <row r="15277" spans="1:4" x14ac:dyDescent="0.35">
      <c r="A15277" s="165" t="s">
        <v>299</v>
      </c>
      <c r="B15277" s="165" t="s">
        <v>300</v>
      </c>
      <c r="C15277" s="166">
        <v>45952</v>
      </c>
      <c r="D15277">
        <v>638.5</v>
      </c>
    </row>
    <row r="15278" spans="1:4" x14ac:dyDescent="0.35">
      <c r="A15278" s="165" t="s">
        <v>299</v>
      </c>
      <c r="B15278" s="165" t="s">
        <v>300</v>
      </c>
      <c r="C15278" s="166">
        <v>45983</v>
      </c>
      <c r="D15278">
        <v>571.05000000000007</v>
      </c>
    </row>
    <row r="15279" spans="1:4" x14ac:dyDescent="0.35">
      <c r="A15279" s="165" t="s">
        <v>299</v>
      </c>
      <c r="B15279" s="165" t="s">
        <v>300</v>
      </c>
      <c r="C15279" s="166">
        <v>46013</v>
      </c>
      <c r="D15279">
        <v>602.5</v>
      </c>
    </row>
    <row r="15280" spans="1:4" x14ac:dyDescent="0.35">
      <c r="A15280" s="165" t="s">
        <v>299</v>
      </c>
      <c r="B15280" s="165" t="s">
        <v>300</v>
      </c>
      <c r="C15280" s="166">
        <v>45680</v>
      </c>
      <c r="D15280">
        <v>524.41999999999996</v>
      </c>
    </row>
    <row r="15281" spans="1:4" x14ac:dyDescent="0.35">
      <c r="A15281" s="165" t="s">
        <v>299</v>
      </c>
      <c r="B15281" s="165" t="s">
        <v>300</v>
      </c>
      <c r="C15281" s="166">
        <v>45711</v>
      </c>
      <c r="D15281">
        <v>1208.97</v>
      </c>
    </row>
    <row r="15282" spans="1:4" x14ac:dyDescent="0.35">
      <c r="A15282" s="165" t="s">
        <v>299</v>
      </c>
      <c r="B15282" s="165" t="s">
        <v>300</v>
      </c>
      <c r="C15282" s="166">
        <v>45739</v>
      </c>
      <c r="D15282">
        <v>748.37</v>
      </c>
    </row>
    <row r="15283" spans="1:4" x14ac:dyDescent="0.35">
      <c r="A15283" s="165" t="s">
        <v>299</v>
      </c>
      <c r="B15283" s="165" t="s">
        <v>300</v>
      </c>
      <c r="C15283" s="166">
        <v>45770</v>
      </c>
      <c r="D15283">
        <v>434.23</v>
      </c>
    </row>
    <row r="15284" spans="1:4" x14ac:dyDescent="0.35">
      <c r="A15284" s="165" t="s">
        <v>299</v>
      </c>
      <c r="B15284" s="165" t="s">
        <v>300</v>
      </c>
      <c r="C15284" s="166">
        <v>45800</v>
      </c>
      <c r="D15284">
        <v>688.54</v>
      </c>
    </row>
    <row r="15285" spans="1:4" x14ac:dyDescent="0.35">
      <c r="A15285" s="165" t="s">
        <v>299</v>
      </c>
      <c r="B15285" s="165" t="s">
        <v>300</v>
      </c>
      <c r="C15285" s="166">
        <v>45831</v>
      </c>
      <c r="D15285">
        <v>647.31000000000006</v>
      </c>
    </row>
    <row r="15286" spans="1:4" x14ac:dyDescent="0.35">
      <c r="A15286" s="165" t="s">
        <v>299</v>
      </c>
      <c r="B15286" s="165" t="s">
        <v>300</v>
      </c>
      <c r="C15286" s="166">
        <v>45861</v>
      </c>
      <c r="D15286">
        <v>586.89</v>
      </c>
    </row>
    <row r="15287" spans="1:4" x14ac:dyDescent="0.35">
      <c r="A15287" s="165" t="s">
        <v>299</v>
      </c>
      <c r="B15287" s="165" t="s">
        <v>300</v>
      </c>
      <c r="C15287" s="166">
        <v>45892</v>
      </c>
      <c r="D15287">
        <v>778.06</v>
      </c>
    </row>
    <row r="15288" spans="1:4" x14ac:dyDescent="0.35">
      <c r="A15288" s="165" t="s">
        <v>299</v>
      </c>
      <c r="B15288" s="165" t="s">
        <v>300</v>
      </c>
      <c r="C15288" s="166">
        <v>45923</v>
      </c>
      <c r="D15288">
        <v>666.41</v>
      </c>
    </row>
    <row r="15289" spans="1:4" x14ac:dyDescent="0.35">
      <c r="A15289" s="165" t="s">
        <v>299</v>
      </c>
      <c r="B15289" s="165" t="s">
        <v>300</v>
      </c>
      <c r="C15289" s="166">
        <v>45953</v>
      </c>
      <c r="D15289">
        <v>577.66</v>
      </c>
    </row>
    <row r="15290" spans="1:4" x14ac:dyDescent="0.35">
      <c r="A15290" s="165" t="s">
        <v>299</v>
      </c>
      <c r="B15290" s="165" t="s">
        <v>300</v>
      </c>
      <c r="C15290" s="166">
        <v>45984</v>
      </c>
      <c r="D15290">
        <v>803.69</v>
      </c>
    </row>
    <row r="15291" spans="1:4" x14ac:dyDescent="0.35">
      <c r="A15291" s="165" t="s">
        <v>299</v>
      </c>
      <c r="B15291" s="165" t="s">
        <v>300</v>
      </c>
      <c r="C15291" s="166">
        <v>46014</v>
      </c>
      <c r="D15291">
        <v>712.21</v>
      </c>
    </row>
    <row r="15292" spans="1:4" x14ac:dyDescent="0.35">
      <c r="A15292" s="165" t="s">
        <v>299</v>
      </c>
      <c r="B15292" s="165" t="s">
        <v>300</v>
      </c>
      <c r="C15292" s="166">
        <v>45681</v>
      </c>
      <c r="D15292">
        <v>755.31</v>
      </c>
    </row>
    <row r="15293" spans="1:4" x14ac:dyDescent="0.35">
      <c r="A15293" s="165" t="s">
        <v>299</v>
      </c>
      <c r="B15293" s="165" t="s">
        <v>300</v>
      </c>
      <c r="C15293" s="166">
        <v>45712</v>
      </c>
      <c r="D15293">
        <v>1169.73</v>
      </c>
    </row>
    <row r="15294" spans="1:4" x14ac:dyDescent="0.35">
      <c r="A15294" s="165" t="s">
        <v>299</v>
      </c>
      <c r="B15294" s="165" t="s">
        <v>300</v>
      </c>
      <c r="C15294" s="166">
        <v>45740</v>
      </c>
      <c r="D15294">
        <v>632.9</v>
      </c>
    </row>
    <row r="15295" spans="1:4" x14ac:dyDescent="0.35">
      <c r="A15295" s="165" t="s">
        <v>299</v>
      </c>
      <c r="B15295" s="165" t="s">
        <v>300</v>
      </c>
      <c r="C15295" s="166">
        <v>45771</v>
      </c>
      <c r="D15295">
        <v>708.32</v>
      </c>
    </row>
    <row r="15296" spans="1:4" x14ac:dyDescent="0.35">
      <c r="A15296" s="165" t="s">
        <v>299</v>
      </c>
      <c r="B15296" s="165" t="s">
        <v>300</v>
      </c>
      <c r="C15296" s="166">
        <v>45801</v>
      </c>
      <c r="D15296">
        <v>776.38</v>
      </c>
    </row>
    <row r="15297" spans="1:4" x14ac:dyDescent="0.35">
      <c r="A15297" s="165" t="s">
        <v>299</v>
      </c>
      <c r="B15297" s="165" t="s">
        <v>300</v>
      </c>
      <c r="C15297" s="166">
        <v>45832</v>
      </c>
      <c r="D15297">
        <v>647.78</v>
      </c>
    </row>
    <row r="15298" spans="1:4" x14ac:dyDescent="0.35">
      <c r="A15298" s="165" t="s">
        <v>299</v>
      </c>
      <c r="B15298" s="165" t="s">
        <v>300</v>
      </c>
      <c r="C15298" s="166">
        <v>45862</v>
      </c>
      <c r="D15298">
        <v>795.34</v>
      </c>
    </row>
    <row r="15299" spans="1:4" x14ac:dyDescent="0.35">
      <c r="A15299" s="165" t="s">
        <v>299</v>
      </c>
      <c r="B15299" s="165" t="s">
        <v>300</v>
      </c>
      <c r="C15299" s="166">
        <v>45893</v>
      </c>
      <c r="D15299">
        <v>790.37</v>
      </c>
    </row>
    <row r="15300" spans="1:4" x14ac:dyDescent="0.35">
      <c r="A15300" s="165" t="s">
        <v>299</v>
      </c>
      <c r="B15300" s="165" t="s">
        <v>300</v>
      </c>
      <c r="C15300" s="166">
        <v>45924</v>
      </c>
      <c r="D15300">
        <v>726.55</v>
      </c>
    </row>
    <row r="15301" spans="1:4" x14ac:dyDescent="0.35">
      <c r="A15301" s="165" t="s">
        <v>299</v>
      </c>
      <c r="B15301" s="165" t="s">
        <v>300</v>
      </c>
      <c r="C15301" s="166">
        <v>45954</v>
      </c>
      <c r="D15301">
        <v>756.19</v>
      </c>
    </row>
    <row r="15302" spans="1:4" x14ac:dyDescent="0.35">
      <c r="A15302" s="165" t="s">
        <v>299</v>
      </c>
      <c r="B15302" s="165" t="s">
        <v>300</v>
      </c>
      <c r="C15302" s="166">
        <v>45985</v>
      </c>
      <c r="D15302">
        <v>736.11</v>
      </c>
    </row>
    <row r="15303" spans="1:4" x14ac:dyDescent="0.35">
      <c r="A15303" s="165" t="s">
        <v>299</v>
      </c>
      <c r="B15303" s="165" t="s">
        <v>300</v>
      </c>
      <c r="C15303" s="166">
        <v>46015</v>
      </c>
      <c r="D15303">
        <v>770.86</v>
      </c>
    </row>
    <row r="15304" spans="1:4" x14ac:dyDescent="0.35">
      <c r="A15304" s="165" t="s">
        <v>299</v>
      </c>
      <c r="B15304" s="165" t="s">
        <v>300</v>
      </c>
      <c r="C15304" s="166">
        <v>45682</v>
      </c>
      <c r="D15304">
        <v>835.17</v>
      </c>
    </row>
    <row r="15305" spans="1:4" x14ac:dyDescent="0.35">
      <c r="A15305" s="165" t="s">
        <v>299</v>
      </c>
      <c r="B15305" s="165" t="s">
        <v>300</v>
      </c>
      <c r="C15305" s="166">
        <v>45713</v>
      </c>
      <c r="D15305">
        <v>836.82</v>
      </c>
    </row>
    <row r="15306" spans="1:4" x14ac:dyDescent="0.35">
      <c r="A15306" s="165" t="s">
        <v>299</v>
      </c>
      <c r="B15306" s="165" t="s">
        <v>300</v>
      </c>
      <c r="C15306" s="166">
        <v>45741</v>
      </c>
      <c r="D15306">
        <v>771.65</v>
      </c>
    </row>
    <row r="15307" spans="1:4" x14ac:dyDescent="0.35">
      <c r="A15307" s="165" t="s">
        <v>299</v>
      </c>
      <c r="B15307" s="165" t="s">
        <v>300</v>
      </c>
      <c r="C15307" s="166">
        <v>45772</v>
      </c>
      <c r="D15307">
        <v>803.54</v>
      </c>
    </row>
    <row r="15308" spans="1:4" x14ac:dyDescent="0.35">
      <c r="A15308" s="165" t="s">
        <v>299</v>
      </c>
      <c r="B15308" s="165" t="s">
        <v>300</v>
      </c>
      <c r="C15308" s="166">
        <v>45802</v>
      </c>
      <c r="D15308">
        <v>938.36686120666673</v>
      </c>
    </row>
    <row r="15309" spans="1:4" x14ac:dyDescent="0.35">
      <c r="A15309" s="165" t="s">
        <v>299</v>
      </c>
      <c r="B15309" s="165" t="s">
        <v>300</v>
      </c>
      <c r="C15309" s="166">
        <v>45833</v>
      </c>
      <c r="D15309">
        <v>938.36686120666673</v>
      </c>
    </row>
    <row r="15310" spans="1:4" x14ac:dyDescent="0.35">
      <c r="A15310" s="165" t="s">
        <v>299</v>
      </c>
      <c r="B15310" s="165" t="s">
        <v>300</v>
      </c>
      <c r="C15310" s="166">
        <v>45863</v>
      </c>
      <c r="D15310">
        <v>938.36686120666673</v>
      </c>
    </row>
    <row r="15311" spans="1:4" x14ac:dyDescent="0.35">
      <c r="A15311" s="165" t="s">
        <v>299</v>
      </c>
      <c r="B15311" s="165" t="s">
        <v>300</v>
      </c>
      <c r="C15311" s="166">
        <v>45894</v>
      </c>
      <c r="D15311">
        <v>938.36686120666673</v>
      </c>
    </row>
    <row r="15312" spans="1:4" x14ac:dyDescent="0.35">
      <c r="A15312" s="165" t="s">
        <v>299</v>
      </c>
      <c r="B15312" s="165" t="s">
        <v>300</v>
      </c>
      <c r="C15312" s="166">
        <v>45925</v>
      </c>
      <c r="D15312">
        <v>938.36686120666673</v>
      </c>
    </row>
    <row r="15313" spans="1:4" x14ac:dyDescent="0.35">
      <c r="A15313" s="165" t="s">
        <v>299</v>
      </c>
      <c r="B15313" s="165" t="s">
        <v>300</v>
      </c>
      <c r="C15313" s="166">
        <v>45955</v>
      </c>
      <c r="D15313">
        <v>938.36686120666673</v>
      </c>
    </row>
    <row r="15314" spans="1:4" x14ac:dyDescent="0.35">
      <c r="A15314" s="165" t="s">
        <v>299</v>
      </c>
      <c r="B15314" s="165" t="s">
        <v>300</v>
      </c>
      <c r="C15314" s="166">
        <v>45986</v>
      </c>
      <c r="D15314">
        <v>938.36686120666673</v>
      </c>
    </row>
    <row r="15315" spans="1:4" x14ac:dyDescent="0.35">
      <c r="A15315" s="165" t="s">
        <v>299</v>
      </c>
      <c r="B15315" s="165" t="s">
        <v>300</v>
      </c>
      <c r="C15315" s="166">
        <v>46016</v>
      </c>
      <c r="D15315">
        <v>938.36686120666673</v>
      </c>
    </row>
    <row r="15316" spans="1:4" x14ac:dyDescent="0.35">
      <c r="A15316" s="165" t="s">
        <v>299</v>
      </c>
      <c r="B15316" s="165" t="s">
        <v>300</v>
      </c>
      <c r="C15316" s="166">
        <v>45683</v>
      </c>
      <c r="D15316">
        <v>1246.334362414128</v>
      </c>
    </row>
    <row r="15317" spans="1:4" x14ac:dyDescent="0.35">
      <c r="A15317" s="165" t="s">
        <v>299</v>
      </c>
      <c r="B15317" s="165" t="s">
        <v>300</v>
      </c>
      <c r="C15317" s="166">
        <v>45714</v>
      </c>
      <c r="D15317">
        <v>1246.334362414128</v>
      </c>
    </row>
    <row r="15318" spans="1:4" x14ac:dyDescent="0.35">
      <c r="A15318" s="165" t="s">
        <v>299</v>
      </c>
      <c r="B15318" s="165" t="s">
        <v>300</v>
      </c>
      <c r="C15318" s="166">
        <v>45742</v>
      </c>
      <c r="D15318">
        <v>1246.334362414128</v>
      </c>
    </row>
    <row r="15319" spans="1:4" x14ac:dyDescent="0.35">
      <c r="A15319" s="165" t="s">
        <v>299</v>
      </c>
      <c r="B15319" s="165" t="s">
        <v>300</v>
      </c>
      <c r="C15319" s="166">
        <v>45773</v>
      </c>
      <c r="D15319">
        <v>1246.334362414128</v>
      </c>
    </row>
    <row r="15320" spans="1:4" x14ac:dyDescent="0.35">
      <c r="A15320" s="165" t="s">
        <v>299</v>
      </c>
      <c r="B15320" s="165" t="s">
        <v>300</v>
      </c>
      <c r="C15320" s="166">
        <v>45803</v>
      </c>
      <c r="D15320">
        <v>1246.334362414128</v>
      </c>
    </row>
    <row r="15321" spans="1:4" x14ac:dyDescent="0.35">
      <c r="A15321" s="165" t="s">
        <v>299</v>
      </c>
      <c r="B15321" s="165" t="s">
        <v>300</v>
      </c>
      <c r="C15321" s="166">
        <v>45834</v>
      </c>
      <c r="D15321">
        <v>1246.334362414128</v>
      </c>
    </row>
    <row r="15322" spans="1:4" x14ac:dyDescent="0.35">
      <c r="A15322" s="165" t="s">
        <v>299</v>
      </c>
      <c r="B15322" s="165" t="s">
        <v>300</v>
      </c>
      <c r="C15322" s="166">
        <v>45864</v>
      </c>
      <c r="D15322">
        <v>1246.334362414128</v>
      </c>
    </row>
    <row r="15323" spans="1:4" x14ac:dyDescent="0.35">
      <c r="A15323" s="165" t="s">
        <v>299</v>
      </c>
      <c r="B15323" s="165" t="s">
        <v>300</v>
      </c>
      <c r="C15323" s="166">
        <v>45895</v>
      </c>
      <c r="D15323">
        <v>1246.334362414128</v>
      </c>
    </row>
    <row r="15324" spans="1:4" x14ac:dyDescent="0.35">
      <c r="A15324" s="165" t="s">
        <v>299</v>
      </c>
      <c r="B15324" s="165" t="s">
        <v>300</v>
      </c>
      <c r="C15324" s="166">
        <v>45926</v>
      </c>
      <c r="D15324">
        <v>1246.334362414128</v>
      </c>
    </row>
    <row r="15325" spans="1:4" x14ac:dyDescent="0.35">
      <c r="A15325" s="165" t="s">
        <v>299</v>
      </c>
      <c r="B15325" s="165" t="s">
        <v>300</v>
      </c>
      <c r="C15325" s="166">
        <v>45956</v>
      </c>
      <c r="D15325">
        <v>1246.334362414128</v>
      </c>
    </row>
    <row r="15326" spans="1:4" x14ac:dyDescent="0.35">
      <c r="A15326" s="165" t="s">
        <v>299</v>
      </c>
      <c r="B15326" s="165" t="s">
        <v>300</v>
      </c>
      <c r="C15326" s="166">
        <v>45987</v>
      </c>
      <c r="D15326">
        <v>1246.334362414128</v>
      </c>
    </row>
    <row r="15327" spans="1:4" x14ac:dyDescent="0.35">
      <c r="A15327" s="165" t="s">
        <v>299</v>
      </c>
      <c r="B15327" s="165" t="s">
        <v>300</v>
      </c>
      <c r="C15327" s="166">
        <v>46017</v>
      </c>
      <c r="D15327">
        <v>1246.334362414128</v>
      </c>
    </row>
    <row r="15328" spans="1:4" x14ac:dyDescent="0.35">
      <c r="A15328" s="165" t="s">
        <v>299</v>
      </c>
      <c r="B15328" s="165" t="s">
        <v>300</v>
      </c>
      <c r="C15328" s="166">
        <v>45684</v>
      </c>
      <c r="D15328">
        <v>1422.3457618004438</v>
      </c>
    </row>
    <row r="15329" spans="1:4" x14ac:dyDescent="0.35">
      <c r="A15329" s="165" t="s">
        <v>299</v>
      </c>
      <c r="B15329" s="165" t="s">
        <v>300</v>
      </c>
      <c r="C15329" s="166">
        <v>45715</v>
      </c>
      <c r="D15329">
        <v>1422.3457618004438</v>
      </c>
    </row>
    <row r="15330" spans="1:4" x14ac:dyDescent="0.35">
      <c r="A15330" s="165" t="s">
        <v>299</v>
      </c>
      <c r="B15330" s="165" t="s">
        <v>300</v>
      </c>
      <c r="C15330" s="166">
        <v>45743</v>
      </c>
      <c r="D15330">
        <v>1422.3457618004438</v>
      </c>
    </row>
    <row r="15331" spans="1:4" x14ac:dyDescent="0.35">
      <c r="A15331" s="165" t="s">
        <v>299</v>
      </c>
      <c r="B15331" s="165" t="s">
        <v>300</v>
      </c>
      <c r="C15331" s="166">
        <v>45774</v>
      </c>
      <c r="D15331">
        <v>1422.3457618004438</v>
      </c>
    </row>
    <row r="15332" spans="1:4" x14ac:dyDescent="0.35">
      <c r="A15332" s="165" t="s">
        <v>299</v>
      </c>
      <c r="B15332" s="165" t="s">
        <v>300</v>
      </c>
      <c r="C15332" s="166">
        <v>45804</v>
      </c>
      <c r="D15332">
        <v>1422.3457618004438</v>
      </c>
    </row>
    <row r="15333" spans="1:4" x14ac:dyDescent="0.35">
      <c r="A15333" s="165" t="s">
        <v>299</v>
      </c>
      <c r="B15333" s="165" t="s">
        <v>300</v>
      </c>
      <c r="C15333" s="166">
        <v>45835</v>
      </c>
      <c r="D15333">
        <v>1422.3457618004438</v>
      </c>
    </row>
    <row r="15334" spans="1:4" x14ac:dyDescent="0.35">
      <c r="A15334" s="165" t="s">
        <v>299</v>
      </c>
      <c r="B15334" s="165" t="s">
        <v>300</v>
      </c>
      <c r="C15334" s="166">
        <v>45865</v>
      </c>
      <c r="D15334">
        <v>1422.3457618004438</v>
      </c>
    </row>
    <row r="15335" spans="1:4" x14ac:dyDescent="0.35">
      <c r="A15335" s="165" t="s">
        <v>299</v>
      </c>
      <c r="B15335" s="165" t="s">
        <v>300</v>
      </c>
      <c r="C15335" s="166">
        <v>45896</v>
      </c>
      <c r="D15335">
        <v>1422.3457618004438</v>
      </c>
    </row>
    <row r="15336" spans="1:4" x14ac:dyDescent="0.35">
      <c r="A15336" s="165" t="s">
        <v>299</v>
      </c>
      <c r="B15336" s="165" t="s">
        <v>300</v>
      </c>
      <c r="C15336" s="166">
        <v>45927</v>
      </c>
      <c r="D15336">
        <v>1422.3457618004438</v>
      </c>
    </row>
    <row r="15337" spans="1:4" x14ac:dyDescent="0.35">
      <c r="A15337" s="165" t="s">
        <v>299</v>
      </c>
      <c r="B15337" s="165" t="s">
        <v>300</v>
      </c>
      <c r="C15337" s="166">
        <v>45957</v>
      </c>
      <c r="D15337">
        <v>1422.3457618004438</v>
      </c>
    </row>
    <row r="15338" spans="1:4" x14ac:dyDescent="0.35">
      <c r="A15338" s="165" t="s">
        <v>299</v>
      </c>
      <c r="B15338" s="165" t="s">
        <v>300</v>
      </c>
      <c r="C15338" s="166">
        <v>45988</v>
      </c>
      <c r="D15338">
        <v>1422.3457618004438</v>
      </c>
    </row>
    <row r="15339" spans="1:4" x14ac:dyDescent="0.35">
      <c r="A15339" s="165" t="s">
        <v>299</v>
      </c>
      <c r="B15339" s="165" t="s">
        <v>300</v>
      </c>
      <c r="C15339" s="166">
        <v>46018</v>
      </c>
      <c r="D15339">
        <v>1422.3457618004438</v>
      </c>
    </row>
    <row r="15340" spans="1:4" x14ac:dyDescent="0.35">
      <c r="A15340" s="165" t="s">
        <v>301</v>
      </c>
      <c r="B15340" s="165" t="s">
        <v>302</v>
      </c>
      <c r="C15340" s="166">
        <v>46013</v>
      </c>
      <c r="D15340">
        <v>14.5</v>
      </c>
    </row>
    <row r="15341" spans="1:4" x14ac:dyDescent="0.35">
      <c r="A15341" s="165" t="s">
        <v>301</v>
      </c>
      <c r="B15341" s="165" t="s">
        <v>302</v>
      </c>
      <c r="C15341" s="166">
        <v>45680</v>
      </c>
      <c r="D15341">
        <v>63.99</v>
      </c>
    </row>
    <row r="15342" spans="1:4" x14ac:dyDescent="0.35">
      <c r="A15342" s="165" t="s">
        <v>301</v>
      </c>
      <c r="B15342" s="165" t="s">
        <v>302</v>
      </c>
      <c r="C15342" s="166">
        <v>45711</v>
      </c>
      <c r="D15342">
        <v>33.53</v>
      </c>
    </row>
    <row r="15343" spans="1:4" x14ac:dyDescent="0.35">
      <c r="A15343" s="165" t="s">
        <v>301</v>
      </c>
      <c r="B15343" s="165" t="s">
        <v>302</v>
      </c>
      <c r="C15343" s="166">
        <v>45739</v>
      </c>
      <c r="D15343">
        <v>37.800000000000004</v>
      </c>
    </row>
    <row r="15344" spans="1:4" x14ac:dyDescent="0.35">
      <c r="A15344" s="165" t="s">
        <v>301</v>
      </c>
      <c r="B15344" s="165" t="s">
        <v>302</v>
      </c>
      <c r="C15344" s="166">
        <v>45770</v>
      </c>
      <c r="D15344">
        <v>35.39</v>
      </c>
    </row>
    <row r="15345" spans="1:4" x14ac:dyDescent="0.35">
      <c r="A15345" s="165" t="s">
        <v>301</v>
      </c>
      <c r="B15345" s="165" t="s">
        <v>302</v>
      </c>
      <c r="C15345" s="166">
        <v>45800</v>
      </c>
      <c r="D15345">
        <v>37.28</v>
      </c>
    </row>
    <row r="15346" spans="1:4" x14ac:dyDescent="0.35">
      <c r="A15346" s="165" t="s">
        <v>301</v>
      </c>
      <c r="B15346" s="165" t="s">
        <v>302</v>
      </c>
      <c r="C15346" s="166">
        <v>45831</v>
      </c>
      <c r="D15346">
        <v>37.57</v>
      </c>
    </row>
    <row r="15347" spans="1:4" x14ac:dyDescent="0.35">
      <c r="A15347" s="165" t="s">
        <v>301</v>
      </c>
      <c r="B15347" s="165" t="s">
        <v>302</v>
      </c>
      <c r="C15347" s="166">
        <v>45861</v>
      </c>
      <c r="D15347">
        <v>31.56</v>
      </c>
    </row>
    <row r="15348" spans="1:4" x14ac:dyDescent="0.35">
      <c r="A15348" s="165" t="s">
        <v>301</v>
      </c>
      <c r="B15348" s="165" t="s">
        <v>302</v>
      </c>
      <c r="C15348" s="166">
        <v>45892</v>
      </c>
      <c r="D15348">
        <v>47.13</v>
      </c>
    </row>
    <row r="15349" spans="1:4" x14ac:dyDescent="0.35">
      <c r="A15349" s="165" t="s">
        <v>301</v>
      </c>
      <c r="B15349" s="165" t="s">
        <v>302</v>
      </c>
      <c r="C15349" s="166">
        <v>45923</v>
      </c>
      <c r="D15349">
        <v>34.520000000000003</v>
      </c>
    </row>
    <row r="15350" spans="1:4" x14ac:dyDescent="0.35">
      <c r="A15350" s="165" t="s">
        <v>301</v>
      </c>
      <c r="B15350" s="165" t="s">
        <v>302</v>
      </c>
      <c r="C15350" s="166">
        <v>45953</v>
      </c>
      <c r="D15350">
        <v>33.67</v>
      </c>
    </row>
    <row r="15351" spans="1:4" x14ac:dyDescent="0.35">
      <c r="A15351" s="165" t="s">
        <v>301</v>
      </c>
      <c r="B15351" s="165" t="s">
        <v>302</v>
      </c>
      <c r="C15351" s="166">
        <v>45984</v>
      </c>
      <c r="D15351">
        <v>39.07</v>
      </c>
    </row>
    <row r="15352" spans="1:4" x14ac:dyDescent="0.35">
      <c r="A15352" s="165" t="s">
        <v>301</v>
      </c>
      <c r="B15352" s="165" t="s">
        <v>302</v>
      </c>
      <c r="C15352" s="166">
        <v>46014</v>
      </c>
      <c r="D15352">
        <v>34.31</v>
      </c>
    </row>
    <row r="15353" spans="1:4" x14ac:dyDescent="0.35">
      <c r="A15353" s="165" t="s">
        <v>301</v>
      </c>
      <c r="B15353" s="165" t="s">
        <v>302</v>
      </c>
      <c r="C15353" s="166">
        <v>45681</v>
      </c>
      <c r="D15353">
        <v>36.14</v>
      </c>
    </row>
    <row r="15354" spans="1:4" x14ac:dyDescent="0.35">
      <c r="A15354" s="165" t="s">
        <v>301</v>
      </c>
      <c r="B15354" s="165" t="s">
        <v>302</v>
      </c>
      <c r="C15354" s="166">
        <v>45712</v>
      </c>
      <c r="D15354">
        <v>34.660000000000004</v>
      </c>
    </row>
    <row r="15355" spans="1:4" x14ac:dyDescent="0.35">
      <c r="A15355" s="165" t="s">
        <v>301</v>
      </c>
      <c r="B15355" s="165" t="s">
        <v>302</v>
      </c>
      <c r="C15355" s="166">
        <v>45740</v>
      </c>
      <c r="D15355">
        <v>36.119999999999997</v>
      </c>
    </row>
    <row r="15356" spans="1:4" x14ac:dyDescent="0.35">
      <c r="A15356" s="165" t="s">
        <v>301</v>
      </c>
      <c r="B15356" s="165" t="s">
        <v>302</v>
      </c>
      <c r="C15356" s="166">
        <v>45771</v>
      </c>
      <c r="D15356">
        <v>33.36</v>
      </c>
    </row>
    <row r="15357" spans="1:4" x14ac:dyDescent="0.35">
      <c r="A15357" s="165" t="s">
        <v>301</v>
      </c>
      <c r="B15357" s="165" t="s">
        <v>302</v>
      </c>
      <c r="C15357" s="166">
        <v>45801</v>
      </c>
      <c r="D15357">
        <v>38.68</v>
      </c>
    </row>
    <row r="15358" spans="1:4" x14ac:dyDescent="0.35">
      <c r="A15358" s="165" t="s">
        <v>301</v>
      </c>
      <c r="B15358" s="165" t="s">
        <v>302</v>
      </c>
      <c r="C15358" s="166">
        <v>45832</v>
      </c>
      <c r="D15358">
        <v>33.33</v>
      </c>
    </row>
    <row r="15359" spans="1:4" x14ac:dyDescent="0.35">
      <c r="A15359" s="165" t="s">
        <v>301</v>
      </c>
      <c r="B15359" s="165" t="s">
        <v>302</v>
      </c>
      <c r="C15359" s="166">
        <v>45862</v>
      </c>
      <c r="D15359">
        <v>19.55</v>
      </c>
    </row>
    <row r="15360" spans="1:4" x14ac:dyDescent="0.35">
      <c r="A15360" s="165" t="s">
        <v>301</v>
      </c>
      <c r="B15360" s="165" t="s">
        <v>302</v>
      </c>
      <c r="C15360" s="166">
        <v>45893</v>
      </c>
      <c r="D15360">
        <v>43.18</v>
      </c>
    </row>
    <row r="15361" spans="1:4" x14ac:dyDescent="0.35">
      <c r="A15361" s="165" t="s">
        <v>301</v>
      </c>
      <c r="B15361" s="165" t="s">
        <v>302</v>
      </c>
      <c r="C15361" s="166">
        <v>45924</v>
      </c>
      <c r="D15361">
        <v>92.78</v>
      </c>
    </row>
    <row r="15362" spans="1:4" x14ac:dyDescent="0.35">
      <c r="A15362" s="165" t="s">
        <v>301</v>
      </c>
      <c r="B15362" s="165" t="s">
        <v>302</v>
      </c>
      <c r="C15362" s="166">
        <v>45954</v>
      </c>
      <c r="D15362">
        <v>37.43</v>
      </c>
    </row>
    <row r="15363" spans="1:4" x14ac:dyDescent="0.35">
      <c r="A15363" s="165" t="s">
        <v>301</v>
      </c>
      <c r="B15363" s="165" t="s">
        <v>302</v>
      </c>
      <c r="C15363" s="166">
        <v>45985</v>
      </c>
      <c r="D15363">
        <v>34.18</v>
      </c>
    </row>
    <row r="15364" spans="1:4" x14ac:dyDescent="0.35">
      <c r="A15364" s="165" t="s">
        <v>301</v>
      </c>
      <c r="B15364" s="165" t="s">
        <v>302</v>
      </c>
      <c r="C15364" s="166">
        <v>46015</v>
      </c>
      <c r="D15364">
        <v>36.58</v>
      </c>
    </row>
    <row r="15365" spans="1:4" x14ac:dyDescent="0.35">
      <c r="A15365" s="165" t="s">
        <v>301</v>
      </c>
      <c r="B15365" s="165" t="s">
        <v>302</v>
      </c>
      <c r="C15365" s="166">
        <v>45682</v>
      </c>
      <c r="D15365">
        <v>35.800000000000004</v>
      </c>
    </row>
    <row r="15366" spans="1:4" x14ac:dyDescent="0.35">
      <c r="A15366" s="165" t="s">
        <v>301</v>
      </c>
      <c r="B15366" s="165" t="s">
        <v>302</v>
      </c>
      <c r="C15366" s="166">
        <v>45713</v>
      </c>
      <c r="D15366">
        <v>32.53</v>
      </c>
    </row>
    <row r="15367" spans="1:4" x14ac:dyDescent="0.35">
      <c r="A15367" s="165" t="s">
        <v>301</v>
      </c>
      <c r="B15367" s="165" t="s">
        <v>302</v>
      </c>
      <c r="C15367" s="166">
        <v>45741</v>
      </c>
      <c r="D15367">
        <v>37.07</v>
      </c>
    </row>
    <row r="15368" spans="1:4" x14ac:dyDescent="0.35">
      <c r="A15368" s="165" t="s">
        <v>301</v>
      </c>
      <c r="B15368" s="165" t="s">
        <v>302</v>
      </c>
      <c r="C15368" s="166">
        <v>45772</v>
      </c>
      <c r="D15368">
        <v>76.86</v>
      </c>
    </row>
    <row r="15369" spans="1:4" x14ac:dyDescent="0.35">
      <c r="A15369" s="165" t="s">
        <v>301</v>
      </c>
      <c r="B15369" s="165" t="s">
        <v>302</v>
      </c>
      <c r="C15369" s="166">
        <v>45802</v>
      </c>
      <c r="D15369">
        <v>30.047159999999991</v>
      </c>
    </row>
    <row r="15370" spans="1:4" x14ac:dyDescent="0.35">
      <c r="A15370" s="165" t="s">
        <v>301</v>
      </c>
      <c r="B15370" s="165" t="s">
        <v>302</v>
      </c>
      <c r="C15370" s="166">
        <v>45833</v>
      </c>
      <c r="D15370">
        <v>30.047159999999991</v>
      </c>
    </row>
    <row r="15371" spans="1:4" x14ac:dyDescent="0.35">
      <c r="A15371" s="165" t="s">
        <v>301</v>
      </c>
      <c r="B15371" s="165" t="s">
        <v>302</v>
      </c>
      <c r="C15371" s="166">
        <v>45863</v>
      </c>
      <c r="D15371">
        <v>30.047159999999991</v>
      </c>
    </row>
    <row r="15372" spans="1:4" x14ac:dyDescent="0.35">
      <c r="A15372" s="165" t="s">
        <v>301</v>
      </c>
      <c r="B15372" s="165" t="s">
        <v>302</v>
      </c>
      <c r="C15372" s="166">
        <v>45894</v>
      </c>
      <c r="D15372">
        <v>30.047159999999991</v>
      </c>
    </row>
    <row r="15373" spans="1:4" x14ac:dyDescent="0.35">
      <c r="A15373" s="165" t="s">
        <v>301</v>
      </c>
      <c r="B15373" s="165" t="s">
        <v>302</v>
      </c>
      <c r="C15373" s="166">
        <v>45925</v>
      </c>
      <c r="D15373">
        <v>30.047159999999991</v>
      </c>
    </row>
    <row r="15374" spans="1:4" x14ac:dyDescent="0.35">
      <c r="A15374" s="165" t="s">
        <v>301</v>
      </c>
      <c r="B15374" s="165" t="s">
        <v>302</v>
      </c>
      <c r="C15374" s="166">
        <v>45955</v>
      </c>
      <c r="D15374">
        <v>30.047159999999991</v>
      </c>
    </row>
    <row r="15375" spans="1:4" x14ac:dyDescent="0.35">
      <c r="A15375" s="165" t="s">
        <v>301</v>
      </c>
      <c r="B15375" s="165" t="s">
        <v>302</v>
      </c>
      <c r="C15375" s="166">
        <v>45986</v>
      </c>
      <c r="D15375">
        <v>30.047159999999991</v>
      </c>
    </row>
    <row r="15376" spans="1:4" x14ac:dyDescent="0.35">
      <c r="A15376" s="165" t="s">
        <v>301</v>
      </c>
      <c r="B15376" s="165" t="s">
        <v>302</v>
      </c>
      <c r="C15376" s="166">
        <v>46016</v>
      </c>
      <c r="D15376">
        <v>30.047159999999991</v>
      </c>
    </row>
    <row r="15377" spans="1:4" x14ac:dyDescent="0.35">
      <c r="A15377" s="165" t="s">
        <v>301</v>
      </c>
      <c r="B15377" s="165" t="s">
        <v>302</v>
      </c>
      <c r="C15377" s="166">
        <v>45683</v>
      </c>
      <c r="D15377">
        <v>25.075720800000003</v>
      </c>
    </row>
    <row r="15378" spans="1:4" x14ac:dyDescent="0.35">
      <c r="A15378" s="165" t="s">
        <v>301</v>
      </c>
      <c r="B15378" s="165" t="s">
        <v>302</v>
      </c>
      <c r="C15378" s="166">
        <v>45714</v>
      </c>
      <c r="D15378">
        <v>25.075720800000003</v>
      </c>
    </row>
    <row r="15379" spans="1:4" x14ac:dyDescent="0.35">
      <c r="A15379" s="165" t="s">
        <v>301</v>
      </c>
      <c r="B15379" s="165" t="s">
        <v>302</v>
      </c>
      <c r="C15379" s="166">
        <v>45742</v>
      </c>
      <c r="D15379">
        <v>25.075720800000003</v>
      </c>
    </row>
    <row r="15380" spans="1:4" x14ac:dyDescent="0.35">
      <c r="A15380" s="165" t="s">
        <v>301</v>
      </c>
      <c r="B15380" s="165" t="s">
        <v>302</v>
      </c>
      <c r="C15380" s="166">
        <v>45773</v>
      </c>
      <c r="D15380">
        <v>25.075720800000003</v>
      </c>
    </row>
    <row r="15381" spans="1:4" x14ac:dyDescent="0.35">
      <c r="A15381" s="165" t="s">
        <v>301</v>
      </c>
      <c r="B15381" s="165" t="s">
        <v>302</v>
      </c>
      <c r="C15381" s="166">
        <v>45803</v>
      </c>
      <c r="D15381">
        <v>25.075720800000003</v>
      </c>
    </row>
    <row r="15382" spans="1:4" x14ac:dyDescent="0.35">
      <c r="A15382" s="165" t="s">
        <v>301</v>
      </c>
      <c r="B15382" s="165" t="s">
        <v>302</v>
      </c>
      <c r="C15382" s="166">
        <v>45834</v>
      </c>
      <c r="D15382">
        <v>25.075720800000003</v>
      </c>
    </row>
    <row r="15383" spans="1:4" x14ac:dyDescent="0.35">
      <c r="A15383" s="165" t="s">
        <v>301</v>
      </c>
      <c r="B15383" s="165" t="s">
        <v>302</v>
      </c>
      <c r="C15383" s="166">
        <v>45864</v>
      </c>
      <c r="D15383">
        <v>25.075720800000003</v>
      </c>
    </row>
    <row r="15384" spans="1:4" x14ac:dyDescent="0.35">
      <c r="A15384" s="165" t="s">
        <v>301</v>
      </c>
      <c r="B15384" s="165" t="s">
        <v>302</v>
      </c>
      <c r="C15384" s="166">
        <v>45895</v>
      </c>
      <c r="D15384">
        <v>25.075720800000003</v>
      </c>
    </row>
    <row r="15385" spans="1:4" x14ac:dyDescent="0.35">
      <c r="A15385" s="165" t="s">
        <v>301</v>
      </c>
      <c r="B15385" s="165" t="s">
        <v>302</v>
      </c>
      <c r="C15385" s="166">
        <v>45926</v>
      </c>
      <c r="D15385">
        <v>25.075720800000003</v>
      </c>
    </row>
    <row r="15386" spans="1:4" x14ac:dyDescent="0.35">
      <c r="A15386" s="165" t="s">
        <v>301</v>
      </c>
      <c r="B15386" s="165" t="s">
        <v>302</v>
      </c>
      <c r="C15386" s="166">
        <v>45956</v>
      </c>
      <c r="D15386">
        <v>25.075720800000003</v>
      </c>
    </row>
    <row r="15387" spans="1:4" x14ac:dyDescent="0.35">
      <c r="A15387" s="165" t="s">
        <v>301</v>
      </c>
      <c r="B15387" s="165" t="s">
        <v>302</v>
      </c>
      <c r="C15387" s="166">
        <v>45987</v>
      </c>
      <c r="D15387">
        <v>25.075720800000003</v>
      </c>
    </row>
    <row r="15388" spans="1:4" x14ac:dyDescent="0.35">
      <c r="A15388" s="165" t="s">
        <v>301</v>
      </c>
      <c r="B15388" s="165" t="s">
        <v>302</v>
      </c>
      <c r="C15388" s="166">
        <v>46017</v>
      </c>
      <c r="D15388">
        <v>25.075720800000003</v>
      </c>
    </row>
    <row r="15389" spans="1:4" x14ac:dyDescent="0.35">
      <c r="A15389" s="165" t="s">
        <v>301</v>
      </c>
      <c r="B15389" s="165" t="s">
        <v>302</v>
      </c>
      <c r="C15389" s="166">
        <v>45684</v>
      </c>
      <c r="D15389">
        <v>17.051490144000002</v>
      </c>
    </row>
    <row r="15390" spans="1:4" x14ac:dyDescent="0.35">
      <c r="A15390" s="165" t="s">
        <v>301</v>
      </c>
      <c r="B15390" s="165" t="s">
        <v>302</v>
      </c>
      <c r="C15390" s="166">
        <v>45715</v>
      </c>
      <c r="D15390">
        <v>17.051490144000002</v>
      </c>
    </row>
    <row r="15391" spans="1:4" x14ac:dyDescent="0.35">
      <c r="A15391" s="165" t="s">
        <v>301</v>
      </c>
      <c r="B15391" s="165" t="s">
        <v>302</v>
      </c>
      <c r="C15391" s="166">
        <v>45743</v>
      </c>
      <c r="D15391">
        <v>17.051490144000002</v>
      </c>
    </row>
    <row r="15392" spans="1:4" x14ac:dyDescent="0.35">
      <c r="A15392" s="165" t="s">
        <v>301</v>
      </c>
      <c r="B15392" s="165" t="s">
        <v>302</v>
      </c>
      <c r="C15392" s="166">
        <v>45774</v>
      </c>
      <c r="D15392">
        <v>17.051490144000002</v>
      </c>
    </row>
    <row r="15393" spans="1:4" x14ac:dyDescent="0.35">
      <c r="A15393" s="165" t="s">
        <v>301</v>
      </c>
      <c r="B15393" s="165" t="s">
        <v>302</v>
      </c>
      <c r="C15393" s="166">
        <v>45804</v>
      </c>
      <c r="D15393">
        <v>17.051490144000002</v>
      </c>
    </row>
    <row r="15394" spans="1:4" x14ac:dyDescent="0.35">
      <c r="A15394" s="165" t="s">
        <v>301</v>
      </c>
      <c r="B15394" s="165" t="s">
        <v>302</v>
      </c>
      <c r="C15394" s="166">
        <v>45835</v>
      </c>
      <c r="D15394">
        <v>17.051490144000002</v>
      </c>
    </row>
    <row r="15395" spans="1:4" x14ac:dyDescent="0.35">
      <c r="A15395" s="165" t="s">
        <v>301</v>
      </c>
      <c r="B15395" s="165" t="s">
        <v>302</v>
      </c>
      <c r="C15395" s="166">
        <v>45865</v>
      </c>
      <c r="D15395">
        <v>17.051490144000002</v>
      </c>
    </row>
    <row r="15396" spans="1:4" x14ac:dyDescent="0.35">
      <c r="A15396" s="165" t="s">
        <v>301</v>
      </c>
      <c r="B15396" s="165" t="s">
        <v>302</v>
      </c>
      <c r="C15396" s="166">
        <v>45896</v>
      </c>
      <c r="D15396">
        <v>17.051490144000002</v>
      </c>
    </row>
    <row r="15397" spans="1:4" x14ac:dyDescent="0.35">
      <c r="A15397" s="165" t="s">
        <v>301</v>
      </c>
      <c r="B15397" s="165" t="s">
        <v>302</v>
      </c>
      <c r="C15397" s="166">
        <v>45927</v>
      </c>
      <c r="D15397">
        <v>17.051490144000002</v>
      </c>
    </row>
    <row r="15398" spans="1:4" x14ac:dyDescent="0.35">
      <c r="A15398" s="165" t="s">
        <v>301</v>
      </c>
      <c r="B15398" s="165" t="s">
        <v>302</v>
      </c>
      <c r="C15398" s="166">
        <v>45957</v>
      </c>
      <c r="D15398">
        <v>17.051490144000002</v>
      </c>
    </row>
    <row r="15399" spans="1:4" x14ac:dyDescent="0.35">
      <c r="A15399" s="165" t="s">
        <v>301</v>
      </c>
      <c r="B15399" s="165" t="s">
        <v>302</v>
      </c>
      <c r="C15399" s="166">
        <v>45988</v>
      </c>
      <c r="D15399">
        <v>17.051490144000002</v>
      </c>
    </row>
    <row r="15400" spans="1:4" x14ac:dyDescent="0.35">
      <c r="A15400" s="165" t="s">
        <v>301</v>
      </c>
      <c r="B15400" s="165" t="s">
        <v>302</v>
      </c>
      <c r="C15400" s="166">
        <v>46018</v>
      </c>
      <c r="D15400">
        <v>17.051490144000002</v>
      </c>
    </row>
    <row r="15401" spans="1:4" x14ac:dyDescent="0.35">
      <c r="A15401" s="165" t="s">
        <v>303</v>
      </c>
      <c r="B15401" s="165" t="s">
        <v>304</v>
      </c>
      <c r="C15401" s="166">
        <v>45676</v>
      </c>
      <c r="D15401">
        <v>362.9</v>
      </c>
    </row>
    <row r="15402" spans="1:4" x14ac:dyDescent="0.35">
      <c r="A15402" s="165" t="s">
        <v>303</v>
      </c>
      <c r="B15402" s="165" t="s">
        <v>304</v>
      </c>
      <c r="C15402" s="166">
        <v>45707</v>
      </c>
      <c r="D15402">
        <v>510.9</v>
      </c>
    </row>
    <row r="15403" spans="1:4" x14ac:dyDescent="0.35">
      <c r="A15403" s="165" t="s">
        <v>303</v>
      </c>
      <c r="B15403" s="165" t="s">
        <v>304</v>
      </c>
      <c r="C15403" s="166">
        <v>45735</v>
      </c>
      <c r="D15403">
        <v>375.32</v>
      </c>
    </row>
    <row r="15404" spans="1:4" x14ac:dyDescent="0.35">
      <c r="A15404" s="165" t="s">
        <v>303</v>
      </c>
      <c r="B15404" s="165" t="s">
        <v>304</v>
      </c>
      <c r="C15404" s="166">
        <v>45766</v>
      </c>
      <c r="D15404">
        <v>346.55</v>
      </c>
    </row>
    <row r="15405" spans="1:4" x14ac:dyDescent="0.35">
      <c r="A15405" s="165" t="s">
        <v>303</v>
      </c>
      <c r="B15405" s="165" t="s">
        <v>304</v>
      </c>
      <c r="C15405" s="166">
        <v>45796</v>
      </c>
      <c r="D15405">
        <v>351.62</v>
      </c>
    </row>
    <row r="15406" spans="1:4" x14ac:dyDescent="0.35">
      <c r="A15406" s="165" t="s">
        <v>303</v>
      </c>
      <c r="B15406" s="165" t="s">
        <v>304</v>
      </c>
      <c r="C15406" s="166">
        <v>45827</v>
      </c>
      <c r="D15406">
        <v>332.67</v>
      </c>
    </row>
    <row r="15407" spans="1:4" x14ac:dyDescent="0.35">
      <c r="A15407" s="165" t="s">
        <v>303</v>
      </c>
      <c r="B15407" s="165" t="s">
        <v>304</v>
      </c>
      <c r="C15407" s="166">
        <v>45857</v>
      </c>
      <c r="D15407">
        <v>384.2</v>
      </c>
    </row>
    <row r="15408" spans="1:4" x14ac:dyDescent="0.35">
      <c r="A15408" s="165" t="s">
        <v>303</v>
      </c>
      <c r="B15408" s="165" t="s">
        <v>304</v>
      </c>
      <c r="C15408" s="166">
        <v>45888</v>
      </c>
      <c r="D15408">
        <v>403.3</v>
      </c>
    </row>
    <row r="15409" spans="1:4" x14ac:dyDescent="0.35">
      <c r="A15409" s="165" t="s">
        <v>303</v>
      </c>
      <c r="B15409" s="165" t="s">
        <v>304</v>
      </c>
      <c r="C15409" s="166">
        <v>45919</v>
      </c>
      <c r="D15409">
        <v>282.15000000000003</v>
      </c>
    </row>
    <row r="15410" spans="1:4" x14ac:dyDescent="0.35">
      <c r="A15410" s="165" t="s">
        <v>303</v>
      </c>
      <c r="B15410" s="165" t="s">
        <v>304</v>
      </c>
      <c r="C15410" s="166">
        <v>45949</v>
      </c>
      <c r="D15410">
        <v>351.38</v>
      </c>
    </row>
    <row r="15411" spans="1:4" x14ac:dyDescent="0.35">
      <c r="A15411" s="165" t="s">
        <v>303</v>
      </c>
      <c r="B15411" s="165" t="s">
        <v>304</v>
      </c>
      <c r="C15411" s="166">
        <v>45980</v>
      </c>
      <c r="D15411">
        <v>203.5</v>
      </c>
    </row>
    <row r="15412" spans="1:4" x14ac:dyDescent="0.35">
      <c r="A15412" s="165" t="s">
        <v>303</v>
      </c>
      <c r="B15412" s="165" t="s">
        <v>304</v>
      </c>
      <c r="C15412" s="166">
        <v>46010</v>
      </c>
      <c r="D15412">
        <v>279.94</v>
      </c>
    </row>
    <row r="15413" spans="1:4" x14ac:dyDescent="0.35">
      <c r="A15413" s="165" t="s">
        <v>303</v>
      </c>
      <c r="B15413" s="165" t="s">
        <v>304</v>
      </c>
      <c r="C15413" s="166">
        <v>45677</v>
      </c>
      <c r="D15413">
        <v>371.89</v>
      </c>
    </row>
    <row r="15414" spans="1:4" x14ac:dyDescent="0.35">
      <c r="A15414" s="165" t="s">
        <v>303</v>
      </c>
      <c r="B15414" s="165" t="s">
        <v>304</v>
      </c>
      <c r="C15414" s="166">
        <v>45708</v>
      </c>
      <c r="D15414">
        <v>337.34000000000003</v>
      </c>
    </row>
    <row r="15415" spans="1:4" x14ac:dyDescent="0.35">
      <c r="A15415" s="165" t="s">
        <v>303</v>
      </c>
      <c r="B15415" s="165" t="s">
        <v>304</v>
      </c>
      <c r="C15415" s="166">
        <v>45736</v>
      </c>
      <c r="D15415">
        <v>196.67999999999995</v>
      </c>
    </row>
    <row r="15416" spans="1:4" x14ac:dyDescent="0.35">
      <c r="A15416" s="165" t="s">
        <v>303</v>
      </c>
      <c r="B15416" s="165" t="s">
        <v>304</v>
      </c>
      <c r="C15416" s="166">
        <v>45767</v>
      </c>
      <c r="D15416">
        <v>95.450000000000045</v>
      </c>
    </row>
    <row r="15417" spans="1:4" x14ac:dyDescent="0.35">
      <c r="A15417" s="165" t="s">
        <v>303</v>
      </c>
      <c r="B15417" s="165" t="s">
        <v>304</v>
      </c>
      <c r="C15417" s="166">
        <v>45797</v>
      </c>
      <c r="D15417">
        <v>119.86000000000001</v>
      </c>
    </row>
    <row r="15418" spans="1:4" x14ac:dyDescent="0.35">
      <c r="A15418" s="165" t="s">
        <v>303</v>
      </c>
      <c r="B15418" s="165" t="s">
        <v>304</v>
      </c>
      <c r="C15418" s="166">
        <v>45828</v>
      </c>
      <c r="D15418">
        <v>144</v>
      </c>
    </row>
    <row r="15419" spans="1:4" x14ac:dyDescent="0.35">
      <c r="A15419" s="165" t="s">
        <v>303</v>
      </c>
      <c r="B15419" s="165" t="s">
        <v>304</v>
      </c>
      <c r="C15419" s="166">
        <v>45858</v>
      </c>
      <c r="D15419">
        <v>172.31999999999994</v>
      </c>
    </row>
    <row r="15420" spans="1:4" x14ac:dyDescent="0.35">
      <c r="A15420" s="165" t="s">
        <v>303</v>
      </c>
      <c r="B15420" s="165" t="s">
        <v>304</v>
      </c>
      <c r="C15420" s="166">
        <v>45889</v>
      </c>
      <c r="D15420">
        <v>211.54999999999995</v>
      </c>
    </row>
    <row r="15421" spans="1:4" x14ac:dyDescent="0.35">
      <c r="A15421" s="165" t="s">
        <v>303</v>
      </c>
      <c r="B15421" s="165" t="s">
        <v>304</v>
      </c>
      <c r="C15421" s="166">
        <v>45920</v>
      </c>
      <c r="D15421">
        <v>-42.06</v>
      </c>
    </row>
    <row r="15422" spans="1:4" x14ac:dyDescent="0.35">
      <c r="A15422" s="165" t="s">
        <v>303</v>
      </c>
      <c r="B15422" s="165" t="s">
        <v>304</v>
      </c>
      <c r="C15422" s="166">
        <v>45950</v>
      </c>
      <c r="D15422">
        <v>121.69</v>
      </c>
    </row>
    <row r="15423" spans="1:4" x14ac:dyDescent="0.35">
      <c r="A15423" s="165" t="s">
        <v>303</v>
      </c>
      <c r="B15423" s="165" t="s">
        <v>304</v>
      </c>
      <c r="C15423" s="166">
        <v>45981</v>
      </c>
      <c r="D15423">
        <v>133.07</v>
      </c>
    </row>
    <row r="15424" spans="1:4" x14ac:dyDescent="0.35">
      <c r="A15424" s="165" t="s">
        <v>303</v>
      </c>
      <c r="B15424" s="165" t="s">
        <v>304</v>
      </c>
      <c r="C15424" s="166">
        <v>46011</v>
      </c>
      <c r="D15424">
        <v>199.86</v>
      </c>
    </row>
    <row r="15425" spans="1:4" x14ac:dyDescent="0.35">
      <c r="A15425" s="165" t="s">
        <v>303</v>
      </c>
      <c r="B15425" s="165" t="s">
        <v>304</v>
      </c>
      <c r="C15425" s="166">
        <v>45678</v>
      </c>
      <c r="D15425">
        <v>182.16</v>
      </c>
    </row>
    <row r="15426" spans="1:4" x14ac:dyDescent="0.35">
      <c r="A15426" s="165" t="s">
        <v>303</v>
      </c>
      <c r="B15426" s="165" t="s">
        <v>304</v>
      </c>
      <c r="C15426" s="166">
        <v>45709</v>
      </c>
      <c r="D15426">
        <v>171.8</v>
      </c>
    </row>
    <row r="15427" spans="1:4" x14ac:dyDescent="0.35">
      <c r="A15427" s="165" t="s">
        <v>303</v>
      </c>
      <c r="B15427" s="165" t="s">
        <v>304</v>
      </c>
      <c r="C15427" s="166">
        <v>45737</v>
      </c>
      <c r="D15427">
        <v>208.21</v>
      </c>
    </row>
    <row r="15428" spans="1:4" x14ac:dyDescent="0.35">
      <c r="A15428" s="165" t="s">
        <v>303</v>
      </c>
      <c r="B15428" s="165" t="s">
        <v>304</v>
      </c>
      <c r="C15428" s="166">
        <v>45768</v>
      </c>
      <c r="D15428">
        <v>1014.34</v>
      </c>
    </row>
    <row r="15429" spans="1:4" x14ac:dyDescent="0.35">
      <c r="A15429" s="165" t="s">
        <v>303</v>
      </c>
      <c r="B15429" s="165" t="s">
        <v>304</v>
      </c>
      <c r="C15429" s="166">
        <v>45798</v>
      </c>
      <c r="D15429">
        <v>214.24</v>
      </c>
    </row>
    <row r="15430" spans="1:4" x14ac:dyDescent="0.35">
      <c r="A15430" s="165" t="s">
        <v>303</v>
      </c>
      <c r="B15430" s="165" t="s">
        <v>304</v>
      </c>
      <c r="C15430" s="166">
        <v>45829</v>
      </c>
      <c r="D15430">
        <v>-51.35</v>
      </c>
    </row>
    <row r="15431" spans="1:4" x14ac:dyDescent="0.35">
      <c r="A15431" s="165" t="s">
        <v>303</v>
      </c>
      <c r="B15431" s="165" t="s">
        <v>304</v>
      </c>
      <c r="C15431" s="166">
        <v>45859</v>
      </c>
      <c r="D15431">
        <v>276.8</v>
      </c>
    </row>
    <row r="15432" spans="1:4" x14ac:dyDescent="0.35">
      <c r="A15432" s="165" t="s">
        <v>303</v>
      </c>
      <c r="B15432" s="165" t="s">
        <v>304</v>
      </c>
      <c r="C15432" s="166">
        <v>45890</v>
      </c>
      <c r="D15432">
        <v>207.21</v>
      </c>
    </row>
    <row r="15433" spans="1:4" x14ac:dyDescent="0.35">
      <c r="A15433" s="165" t="s">
        <v>303</v>
      </c>
      <c r="B15433" s="165" t="s">
        <v>304</v>
      </c>
      <c r="C15433" s="166">
        <v>45921</v>
      </c>
      <c r="D15433">
        <v>180.29</v>
      </c>
    </row>
    <row r="15434" spans="1:4" x14ac:dyDescent="0.35">
      <c r="A15434" s="165" t="s">
        <v>303</v>
      </c>
      <c r="B15434" s="165" t="s">
        <v>304</v>
      </c>
      <c r="C15434" s="166">
        <v>45951</v>
      </c>
      <c r="D15434">
        <v>167.14</v>
      </c>
    </row>
    <row r="15435" spans="1:4" x14ac:dyDescent="0.35">
      <c r="A15435" s="165" t="s">
        <v>303</v>
      </c>
      <c r="B15435" s="165" t="s">
        <v>304</v>
      </c>
      <c r="C15435" s="166">
        <v>45991</v>
      </c>
      <c r="D15435">
        <v>88.27</v>
      </c>
    </row>
    <row r="15436" spans="1:4" x14ac:dyDescent="0.35">
      <c r="A15436" s="165" t="s">
        <v>303</v>
      </c>
      <c r="B15436" s="165" t="s">
        <v>304</v>
      </c>
      <c r="C15436" s="166">
        <v>46022</v>
      </c>
      <c r="D15436">
        <v>108.75</v>
      </c>
    </row>
    <row r="15437" spans="1:4" x14ac:dyDescent="0.35">
      <c r="A15437" s="165" t="s">
        <v>303</v>
      </c>
      <c r="B15437" s="165" t="s">
        <v>304</v>
      </c>
      <c r="C15437" s="166">
        <v>45679</v>
      </c>
      <c r="D15437">
        <v>245.42</v>
      </c>
    </row>
    <row r="15438" spans="1:4" x14ac:dyDescent="0.35">
      <c r="A15438" s="165" t="s">
        <v>303</v>
      </c>
      <c r="B15438" s="165" t="s">
        <v>304</v>
      </c>
      <c r="C15438" s="166">
        <v>45710</v>
      </c>
      <c r="D15438">
        <v>588.34</v>
      </c>
    </row>
    <row r="15439" spans="1:4" x14ac:dyDescent="0.35">
      <c r="A15439" s="165" t="s">
        <v>303</v>
      </c>
      <c r="B15439" s="165" t="s">
        <v>304</v>
      </c>
      <c r="C15439" s="166">
        <v>45738</v>
      </c>
      <c r="D15439">
        <v>58</v>
      </c>
    </row>
    <row r="15440" spans="1:4" x14ac:dyDescent="0.35">
      <c r="A15440" s="165" t="s">
        <v>303</v>
      </c>
      <c r="B15440" s="165" t="s">
        <v>304</v>
      </c>
      <c r="C15440" s="166">
        <v>45769</v>
      </c>
      <c r="D15440">
        <v>202.97</v>
      </c>
    </row>
    <row r="15441" spans="1:4" x14ac:dyDescent="0.35">
      <c r="A15441" s="165" t="s">
        <v>303</v>
      </c>
      <c r="B15441" s="165" t="s">
        <v>304</v>
      </c>
      <c r="C15441" s="166">
        <v>45799</v>
      </c>
      <c r="D15441">
        <v>278.86</v>
      </c>
    </row>
    <row r="15442" spans="1:4" x14ac:dyDescent="0.35">
      <c r="A15442" s="165" t="s">
        <v>303</v>
      </c>
      <c r="B15442" s="165" t="s">
        <v>304</v>
      </c>
      <c r="C15442" s="166">
        <v>45830</v>
      </c>
      <c r="D15442">
        <v>269.54000000000002</v>
      </c>
    </row>
    <row r="15443" spans="1:4" x14ac:dyDescent="0.35">
      <c r="A15443" s="165" t="s">
        <v>303</v>
      </c>
      <c r="B15443" s="165" t="s">
        <v>304</v>
      </c>
      <c r="C15443" s="166">
        <v>45860</v>
      </c>
      <c r="D15443">
        <v>639.21</v>
      </c>
    </row>
    <row r="15444" spans="1:4" x14ac:dyDescent="0.35">
      <c r="A15444" s="165" t="s">
        <v>303</v>
      </c>
      <c r="B15444" s="165" t="s">
        <v>304</v>
      </c>
      <c r="C15444" s="166">
        <v>45891</v>
      </c>
      <c r="D15444">
        <v>237.04</v>
      </c>
    </row>
    <row r="15445" spans="1:4" x14ac:dyDescent="0.35">
      <c r="A15445" s="165" t="s">
        <v>303</v>
      </c>
      <c r="B15445" s="165" t="s">
        <v>304</v>
      </c>
      <c r="C15445" s="166">
        <v>45922</v>
      </c>
      <c r="D15445">
        <v>174.77</v>
      </c>
    </row>
    <row r="15446" spans="1:4" x14ac:dyDescent="0.35">
      <c r="A15446" s="165" t="s">
        <v>303</v>
      </c>
      <c r="B15446" s="165" t="s">
        <v>304</v>
      </c>
      <c r="C15446" s="166">
        <v>45952</v>
      </c>
      <c r="D15446">
        <v>196.89</v>
      </c>
    </row>
    <row r="15447" spans="1:4" x14ac:dyDescent="0.35">
      <c r="A15447" s="165" t="s">
        <v>303</v>
      </c>
      <c r="B15447" s="165" t="s">
        <v>304</v>
      </c>
      <c r="C15447" s="166">
        <v>45983</v>
      </c>
      <c r="D15447">
        <v>174.58</v>
      </c>
    </row>
    <row r="15448" spans="1:4" x14ac:dyDescent="0.35">
      <c r="A15448" s="165" t="s">
        <v>303</v>
      </c>
      <c r="B15448" s="165" t="s">
        <v>304</v>
      </c>
      <c r="C15448" s="166">
        <v>46013</v>
      </c>
      <c r="D15448">
        <v>174.77</v>
      </c>
    </row>
    <row r="15449" spans="1:4" x14ac:dyDescent="0.35">
      <c r="A15449" s="165" t="s">
        <v>303</v>
      </c>
      <c r="B15449" s="165" t="s">
        <v>304</v>
      </c>
      <c r="C15449" s="166">
        <v>45680</v>
      </c>
      <c r="D15449">
        <v>275.95</v>
      </c>
    </row>
    <row r="15450" spans="1:4" x14ac:dyDescent="0.35">
      <c r="A15450" s="165" t="s">
        <v>303</v>
      </c>
      <c r="B15450" s="165" t="s">
        <v>304</v>
      </c>
      <c r="C15450" s="166">
        <v>45711</v>
      </c>
      <c r="D15450">
        <v>430.48</v>
      </c>
    </row>
    <row r="15451" spans="1:4" x14ac:dyDescent="0.35">
      <c r="A15451" s="165" t="s">
        <v>303</v>
      </c>
      <c r="B15451" s="165" t="s">
        <v>304</v>
      </c>
      <c r="C15451" s="166">
        <v>45739</v>
      </c>
      <c r="D15451">
        <v>418.53</v>
      </c>
    </row>
    <row r="15452" spans="1:4" x14ac:dyDescent="0.35">
      <c r="A15452" s="165" t="s">
        <v>303</v>
      </c>
      <c r="B15452" s="165" t="s">
        <v>304</v>
      </c>
      <c r="C15452" s="166">
        <v>45770</v>
      </c>
      <c r="D15452">
        <v>209.36</v>
      </c>
    </row>
    <row r="15453" spans="1:4" x14ac:dyDescent="0.35">
      <c r="A15453" s="165" t="s">
        <v>303</v>
      </c>
      <c r="B15453" s="165" t="s">
        <v>304</v>
      </c>
      <c r="C15453" s="166">
        <v>45800</v>
      </c>
      <c r="D15453">
        <v>331.94</v>
      </c>
    </row>
    <row r="15454" spans="1:4" x14ac:dyDescent="0.35">
      <c r="A15454" s="165" t="s">
        <v>303</v>
      </c>
      <c r="B15454" s="165" t="s">
        <v>304</v>
      </c>
      <c r="C15454" s="166">
        <v>45831</v>
      </c>
      <c r="D15454">
        <v>312.03000000000003</v>
      </c>
    </row>
    <row r="15455" spans="1:4" x14ac:dyDescent="0.35">
      <c r="A15455" s="165" t="s">
        <v>303</v>
      </c>
      <c r="B15455" s="165" t="s">
        <v>304</v>
      </c>
      <c r="C15455" s="166">
        <v>45861</v>
      </c>
      <c r="D15455">
        <v>282.93</v>
      </c>
    </row>
    <row r="15456" spans="1:4" x14ac:dyDescent="0.35">
      <c r="A15456" s="165" t="s">
        <v>303</v>
      </c>
      <c r="B15456" s="165" t="s">
        <v>304</v>
      </c>
      <c r="C15456" s="166">
        <v>45892</v>
      </c>
      <c r="D15456">
        <v>374.39</v>
      </c>
    </row>
    <row r="15457" spans="1:4" x14ac:dyDescent="0.35">
      <c r="A15457" s="165" t="s">
        <v>303</v>
      </c>
      <c r="B15457" s="165" t="s">
        <v>304</v>
      </c>
      <c r="C15457" s="166">
        <v>45923</v>
      </c>
      <c r="D15457">
        <v>321.16000000000003</v>
      </c>
    </row>
    <row r="15458" spans="1:4" x14ac:dyDescent="0.35">
      <c r="A15458" s="165" t="s">
        <v>303</v>
      </c>
      <c r="B15458" s="165" t="s">
        <v>304</v>
      </c>
      <c r="C15458" s="166">
        <v>45953</v>
      </c>
      <c r="D15458">
        <v>193.71</v>
      </c>
    </row>
    <row r="15459" spans="1:4" x14ac:dyDescent="0.35">
      <c r="A15459" s="165" t="s">
        <v>303</v>
      </c>
      <c r="B15459" s="165" t="s">
        <v>304</v>
      </c>
      <c r="C15459" s="166">
        <v>45984</v>
      </c>
      <c r="D15459">
        <v>262.64</v>
      </c>
    </row>
    <row r="15460" spans="1:4" x14ac:dyDescent="0.35">
      <c r="A15460" s="165" t="s">
        <v>303</v>
      </c>
      <c r="B15460" s="165" t="s">
        <v>304</v>
      </c>
      <c r="C15460" s="166">
        <v>46014</v>
      </c>
      <c r="D15460">
        <v>32078.309999999998</v>
      </c>
    </row>
    <row r="15461" spans="1:4" x14ac:dyDescent="0.35">
      <c r="A15461" s="165" t="s">
        <v>303</v>
      </c>
      <c r="B15461" s="165" t="s">
        <v>304</v>
      </c>
      <c r="C15461" s="166">
        <v>45681</v>
      </c>
      <c r="D15461">
        <v>418.9</v>
      </c>
    </row>
    <row r="15462" spans="1:4" x14ac:dyDescent="0.35">
      <c r="A15462" s="165" t="s">
        <v>303</v>
      </c>
      <c r="B15462" s="165" t="s">
        <v>304</v>
      </c>
      <c r="C15462" s="166">
        <v>45712</v>
      </c>
      <c r="D15462">
        <v>639.03</v>
      </c>
    </row>
    <row r="15463" spans="1:4" x14ac:dyDescent="0.35">
      <c r="A15463" s="165" t="s">
        <v>303</v>
      </c>
      <c r="B15463" s="165" t="s">
        <v>304</v>
      </c>
      <c r="C15463" s="166">
        <v>45740</v>
      </c>
      <c r="D15463">
        <v>350.64</v>
      </c>
    </row>
    <row r="15464" spans="1:4" x14ac:dyDescent="0.35">
      <c r="A15464" s="165" t="s">
        <v>303</v>
      </c>
      <c r="B15464" s="165" t="s">
        <v>304</v>
      </c>
      <c r="C15464" s="166">
        <v>45771</v>
      </c>
      <c r="D15464">
        <v>392.31</v>
      </c>
    </row>
    <row r="15465" spans="1:4" x14ac:dyDescent="0.35">
      <c r="A15465" s="165" t="s">
        <v>303</v>
      </c>
      <c r="B15465" s="165" t="s">
        <v>304</v>
      </c>
      <c r="C15465" s="166">
        <v>45801</v>
      </c>
      <c r="D15465">
        <v>430.01</v>
      </c>
    </row>
    <row r="15466" spans="1:4" x14ac:dyDescent="0.35">
      <c r="A15466" s="165" t="s">
        <v>303</v>
      </c>
      <c r="B15466" s="165" t="s">
        <v>304</v>
      </c>
      <c r="C15466" s="166">
        <v>45832</v>
      </c>
      <c r="D15466">
        <v>358.77</v>
      </c>
    </row>
    <row r="15467" spans="1:4" x14ac:dyDescent="0.35">
      <c r="A15467" s="165" t="s">
        <v>303</v>
      </c>
      <c r="B15467" s="165" t="s">
        <v>304</v>
      </c>
      <c r="C15467" s="166">
        <v>45862</v>
      </c>
      <c r="D15467">
        <v>5403.44</v>
      </c>
    </row>
    <row r="15468" spans="1:4" x14ac:dyDescent="0.35">
      <c r="A15468" s="165" t="s">
        <v>303</v>
      </c>
      <c r="B15468" s="165" t="s">
        <v>304</v>
      </c>
      <c r="C15468" s="166">
        <v>45893</v>
      </c>
      <c r="D15468">
        <v>351.08</v>
      </c>
    </row>
    <row r="15469" spans="1:4" x14ac:dyDescent="0.35">
      <c r="A15469" s="165" t="s">
        <v>303</v>
      </c>
      <c r="B15469" s="165" t="s">
        <v>304</v>
      </c>
      <c r="C15469" s="166">
        <v>45924</v>
      </c>
      <c r="D15469">
        <v>280.55</v>
      </c>
    </row>
    <row r="15470" spans="1:4" x14ac:dyDescent="0.35">
      <c r="A15470" s="165" t="s">
        <v>303</v>
      </c>
      <c r="B15470" s="165" t="s">
        <v>304</v>
      </c>
      <c r="C15470" s="166">
        <v>45954</v>
      </c>
      <c r="D15470">
        <v>285.36</v>
      </c>
    </row>
    <row r="15471" spans="1:4" x14ac:dyDescent="0.35">
      <c r="A15471" s="165" t="s">
        <v>303</v>
      </c>
      <c r="B15471" s="165" t="s">
        <v>304</v>
      </c>
      <c r="C15471" s="166">
        <v>45985</v>
      </c>
      <c r="D15471">
        <v>285.86</v>
      </c>
    </row>
    <row r="15472" spans="1:4" x14ac:dyDescent="0.35">
      <c r="A15472" s="165" t="s">
        <v>303</v>
      </c>
      <c r="B15472" s="165" t="s">
        <v>304</v>
      </c>
      <c r="C15472" s="166">
        <v>46015</v>
      </c>
      <c r="D15472">
        <v>299.3</v>
      </c>
    </row>
    <row r="15473" spans="1:4" x14ac:dyDescent="0.35">
      <c r="A15473" s="165" t="s">
        <v>303</v>
      </c>
      <c r="B15473" s="165" t="s">
        <v>304</v>
      </c>
      <c r="C15473" s="166">
        <v>45682</v>
      </c>
      <c r="D15473">
        <v>503.13</v>
      </c>
    </row>
    <row r="15474" spans="1:4" x14ac:dyDescent="0.35">
      <c r="A15474" s="165" t="s">
        <v>303</v>
      </c>
      <c r="B15474" s="165" t="s">
        <v>304</v>
      </c>
      <c r="C15474" s="166">
        <v>45713</v>
      </c>
      <c r="D15474">
        <v>386.24</v>
      </c>
    </row>
    <row r="15475" spans="1:4" x14ac:dyDescent="0.35">
      <c r="A15475" s="165" t="s">
        <v>303</v>
      </c>
      <c r="B15475" s="165" t="s">
        <v>304</v>
      </c>
      <c r="C15475" s="166">
        <v>45741</v>
      </c>
      <c r="D15475">
        <v>356.16</v>
      </c>
    </row>
    <row r="15476" spans="1:4" x14ac:dyDescent="0.35">
      <c r="A15476" s="165" t="s">
        <v>303</v>
      </c>
      <c r="B15476" s="165" t="s">
        <v>304</v>
      </c>
      <c r="C15476" s="166">
        <v>45772</v>
      </c>
      <c r="D15476">
        <v>370.88</v>
      </c>
    </row>
    <row r="15477" spans="1:4" x14ac:dyDescent="0.35">
      <c r="A15477" s="165" t="s">
        <v>303</v>
      </c>
      <c r="B15477" s="165" t="s">
        <v>304</v>
      </c>
      <c r="C15477" s="166">
        <v>45802</v>
      </c>
      <c r="D15477">
        <v>444.45698053333336</v>
      </c>
    </row>
    <row r="15478" spans="1:4" x14ac:dyDescent="0.35">
      <c r="A15478" s="165" t="s">
        <v>303</v>
      </c>
      <c r="B15478" s="165" t="s">
        <v>304</v>
      </c>
      <c r="C15478" s="166">
        <v>45833</v>
      </c>
      <c r="D15478">
        <v>444.45698053333336</v>
      </c>
    </row>
    <row r="15479" spans="1:4" x14ac:dyDescent="0.35">
      <c r="A15479" s="165" t="s">
        <v>303</v>
      </c>
      <c r="B15479" s="165" t="s">
        <v>304</v>
      </c>
      <c r="C15479" s="166">
        <v>45863</v>
      </c>
      <c r="D15479">
        <v>444.45698053333336</v>
      </c>
    </row>
    <row r="15480" spans="1:4" x14ac:dyDescent="0.35">
      <c r="A15480" s="165" t="s">
        <v>303</v>
      </c>
      <c r="B15480" s="165" t="s">
        <v>304</v>
      </c>
      <c r="C15480" s="166">
        <v>45894</v>
      </c>
      <c r="D15480">
        <v>444.45698053333336</v>
      </c>
    </row>
    <row r="15481" spans="1:4" x14ac:dyDescent="0.35">
      <c r="A15481" s="165" t="s">
        <v>303</v>
      </c>
      <c r="B15481" s="165" t="s">
        <v>304</v>
      </c>
      <c r="C15481" s="166">
        <v>45925</v>
      </c>
      <c r="D15481">
        <v>444.45698053333336</v>
      </c>
    </row>
    <row r="15482" spans="1:4" x14ac:dyDescent="0.35">
      <c r="A15482" s="165" t="s">
        <v>303</v>
      </c>
      <c r="B15482" s="165" t="s">
        <v>304</v>
      </c>
      <c r="C15482" s="166">
        <v>45955</v>
      </c>
      <c r="D15482">
        <v>444.45698053333336</v>
      </c>
    </row>
    <row r="15483" spans="1:4" x14ac:dyDescent="0.35">
      <c r="A15483" s="165" t="s">
        <v>303</v>
      </c>
      <c r="B15483" s="165" t="s">
        <v>304</v>
      </c>
      <c r="C15483" s="166">
        <v>45986</v>
      </c>
      <c r="D15483">
        <v>444.45698053333336</v>
      </c>
    </row>
    <row r="15484" spans="1:4" x14ac:dyDescent="0.35">
      <c r="A15484" s="165" t="s">
        <v>303</v>
      </c>
      <c r="B15484" s="165" t="s">
        <v>304</v>
      </c>
      <c r="C15484" s="166">
        <v>46016</v>
      </c>
      <c r="D15484">
        <v>444.45698053333336</v>
      </c>
    </row>
    <row r="15485" spans="1:4" x14ac:dyDescent="0.35">
      <c r="A15485" s="165" t="s">
        <v>303</v>
      </c>
      <c r="B15485" s="165" t="s">
        <v>304</v>
      </c>
      <c r="C15485" s="166">
        <v>45683</v>
      </c>
      <c r="D15485">
        <v>621.45810007</v>
      </c>
    </row>
    <row r="15486" spans="1:4" x14ac:dyDescent="0.35">
      <c r="A15486" s="165" t="s">
        <v>303</v>
      </c>
      <c r="B15486" s="165" t="s">
        <v>304</v>
      </c>
      <c r="C15486" s="166">
        <v>45714</v>
      </c>
      <c r="D15486">
        <v>621.45810007</v>
      </c>
    </row>
    <row r="15487" spans="1:4" x14ac:dyDescent="0.35">
      <c r="A15487" s="165" t="s">
        <v>303</v>
      </c>
      <c r="B15487" s="165" t="s">
        <v>304</v>
      </c>
      <c r="C15487" s="166">
        <v>45742</v>
      </c>
      <c r="D15487">
        <v>621.45810007</v>
      </c>
    </row>
    <row r="15488" spans="1:4" x14ac:dyDescent="0.35">
      <c r="A15488" s="165" t="s">
        <v>303</v>
      </c>
      <c r="B15488" s="165" t="s">
        <v>304</v>
      </c>
      <c r="C15488" s="166">
        <v>45773</v>
      </c>
      <c r="D15488">
        <v>621.45810007</v>
      </c>
    </row>
    <row r="15489" spans="1:4" x14ac:dyDescent="0.35">
      <c r="A15489" s="165" t="s">
        <v>303</v>
      </c>
      <c r="B15489" s="165" t="s">
        <v>304</v>
      </c>
      <c r="C15489" s="166">
        <v>45803</v>
      </c>
      <c r="D15489">
        <v>621.45810007</v>
      </c>
    </row>
    <row r="15490" spans="1:4" x14ac:dyDescent="0.35">
      <c r="A15490" s="165" t="s">
        <v>303</v>
      </c>
      <c r="B15490" s="165" t="s">
        <v>304</v>
      </c>
      <c r="C15490" s="166">
        <v>45834</v>
      </c>
      <c r="D15490">
        <v>621.45810007</v>
      </c>
    </row>
    <row r="15491" spans="1:4" x14ac:dyDescent="0.35">
      <c r="A15491" s="165" t="s">
        <v>303</v>
      </c>
      <c r="B15491" s="165" t="s">
        <v>304</v>
      </c>
      <c r="C15491" s="166">
        <v>45864</v>
      </c>
      <c r="D15491">
        <v>621.45810007</v>
      </c>
    </row>
    <row r="15492" spans="1:4" x14ac:dyDescent="0.35">
      <c r="A15492" s="165" t="s">
        <v>303</v>
      </c>
      <c r="B15492" s="165" t="s">
        <v>304</v>
      </c>
      <c r="C15492" s="166">
        <v>45895</v>
      </c>
      <c r="D15492">
        <v>621.45810007</v>
      </c>
    </row>
    <row r="15493" spans="1:4" x14ac:dyDescent="0.35">
      <c r="A15493" s="165" t="s">
        <v>303</v>
      </c>
      <c r="B15493" s="165" t="s">
        <v>304</v>
      </c>
      <c r="C15493" s="166">
        <v>45926</v>
      </c>
      <c r="D15493">
        <v>621.45810007</v>
      </c>
    </row>
    <row r="15494" spans="1:4" x14ac:dyDescent="0.35">
      <c r="A15494" s="165" t="s">
        <v>303</v>
      </c>
      <c r="B15494" s="165" t="s">
        <v>304</v>
      </c>
      <c r="C15494" s="166">
        <v>45956</v>
      </c>
      <c r="D15494">
        <v>621.45810007</v>
      </c>
    </row>
    <row r="15495" spans="1:4" x14ac:dyDescent="0.35">
      <c r="A15495" s="165" t="s">
        <v>303</v>
      </c>
      <c r="B15495" s="165" t="s">
        <v>304</v>
      </c>
      <c r="C15495" s="166">
        <v>45987</v>
      </c>
      <c r="D15495">
        <v>621.45810007</v>
      </c>
    </row>
    <row r="15496" spans="1:4" x14ac:dyDescent="0.35">
      <c r="A15496" s="165" t="s">
        <v>303</v>
      </c>
      <c r="B15496" s="165" t="s">
        <v>304</v>
      </c>
      <c r="C15496" s="166">
        <v>46017</v>
      </c>
      <c r="D15496">
        <v>621.45810007</v>
      </c>
    </row>
    <row r="15497" spans="1:4" x14ac:dyDescent="0.35">
      <c r="A15497" s="165" t="s">
        <v>303</v>
      </c>
      <c r="B15497" s="165" t="s">
        <v>304</v>
      </c>
      <c r="C15497" s="166">
        <v>45684</v>
      </c>
      <c r="D15497">
        <v>710.17221602876009</v>
      </c>
    </row>
    <row r="15498" spans="1:4" x14ac:dyDescent="0.35">
      <c r="A15498" s="165" t="s">
        <v>303</v>
      </c>
      <c r="B15498" s="165" t="s">
        <v>304</v>
      </c>
      <c r="C15498" s="166">
        <v>45715</v>
      </c>
      <c r="D15498">
        <v>710.17221602876009</v>
      </c>
    </row>
    <row r="15499" spans="1:4" x14ac:dyDescent="0.35">
      <c r="A15499" s="165" t="s">
        <v>303</v>
      </c>
      <c r="B15499" s="165" t="s">
        <v>304</v>
      </c>
      <c r="C15499" s="166">
        <v>45743</v>
      </c>
      <c r="D15499">
        <v>710.17221602876009</v>
      </c>
    </row>
    <row r="15500" spans="1:4" x14ac:dyDescent="0.35">
      <c r="A15500" s="165" t="s">
        <v>303</v>
      </c>
      <c r="B15500" s="165" t="s">
        <v>304</v>
      </c>
      <c r="C15500" s="166">
        <v>45774</v>
      </c>
      <c r="D15500">
        <v>710.17221602876009</v>
      </c>
    </row>
    <row r="15501" spans="1:4" x14ac:dyDescent="0.35">
      <c r="A15501" s="165" t="s">
        <v>303</v>
      </c>
      <c r="B15501" s="165" t="s">
        <v>304</v>
      </c>
      <c r="C15501" s="166">
        <v>45804</v>
      </c>
      <c r="D15501">
        <v>710.17221602876009</v>
      </c>
    </row>
    <row r="15502" spans="1:4" x14ac:dyDescent="0.35">
      <c r="A15502" s="165" t="s">
        <v>303</v>
      </c>
      <c r="B15502" s="165" t="s">
        <v>304</v>
      </c>
      <c r="C15502" s="166">
        <v>45835</v>
      </c>
      <c r="D15502">
        <v>710.17221602876009</v>
      </c>
    </row>
    <row r="15503" spans="1:4" x14ac:dyDescent="0.35">
      <c r="A15503" s="165" t="s">
        <v>303</v>
      </c>
      <c r="B15503" s="165" t="s">
        <v>304</v>
      </c>
      <c r="C15503" s="166">
        <v>45865</v>
      </c>
      <c r="D15503">
        <v>710.17221602876009</v>
      </c>
    </row>
    <row r="15504" spans="1:4" x14ac:dyDescent="0.35">
      <c r="A15504" s="165" t="s">
        <v>303</v>
      </c>
      <c r="B15504" s="165" t="s">
        <v>304</v>
      </c>
      <c r="C15504" s="166">
        <v>45896</v>
      </c>
      <c r="D15504">
        <v>710.17221602876009</v>
      </c>
    </row>
    <row r="15505" spans="1:4" x14ac:dyDescent="0.35">
      <c r="A15505" s="165" t="s">
        <v>303</v>
      </c>
      <c r="B15505" s="165" t="s">
        <v>304</v>
      </c>
      <c r="C15505" s="166">
        <v>45927</v>
      </c>
      <c r="D15505">
        <v>710.17221602876009</v>
      </c>
    </row>
    <row r="15506" spans="1:4" x14ac:dyDescent="0.35">
      <c r="A15506" s="165" t="s">
        <v>303</v>
      </c>
      <c r="B15506" s="165" t="s">
        <v>304</v>
      </c>
      <c r="C15506" s="166">
        <v>45957</v>
      </c>
      <c r="D15506">
        <v>710.17221602876009</v>
      </c>
    </row>
    <row r="15507" spans="1:4" x14ac:dyDescent="0.35">
      <c r="A15507" s="165" t="s">
        <v>303</v>
      </c>
      <c r="B15507" s="165" t="s">
        <v>304</v>
      </c>
      <c r="C15507" s="166">
        <v>45988</v>
      </c>
      <c r="D15507">
        <v>710.17221602876009</v>
      </c>
    </row>
    <row r="15508" spans="1:4" x14ac:dyDescent="0.35">
      <c r="A15508" s="165" t="s">
        <v>303</v>
      </c>
      <c r="B15508" s="165" t="s">
        <v>304</v>
      </c>
      <c r="C15508" s="166">
        <v>46018</v>
      </c>
      <c r="D15508">
        <v>710.17221602876009</v>
      </c>
    </row>
    <row r="15509" spans="1:4" x14ac:dyDescent="0.35">
      <c r="A15509" s="165" t="s">
        <v>305</v>
      </c>
      <c r="B15509" s="165" t="s">
        <v>306</v>
      </c>
      <c r="C15509" s="166">
        <v>46013</v>
      </c>
      <c r="D15509">
        <v>7.06</v>
      </c>
    </row>
    <row r="15510" spans="1:4" x14ac:dyDescent="0.35">
      <c r="A15510" s="165" t="s">
        <v>305</v>
      </c>
      <c r="B15510" s="165" t="s">
        <v>306</v>
      </c>
      <c r="C15510" s="166">
        <v>45680</v>
      </c>
      <c r="D15510">
        <v>30.85</v>
      </c>
    </row>
    <row r="15511" spans="1:4" x14ac:dyDescent="0.35">
      <c r="A15511" s="165" t="s">
        <v>305</v>
      </c>
      <c r="B15511" s="165" t="s">
        <v>306</v>
      </c>
      <c r="C15511" s="166">
        <v>45711</v>
      </c>
      <c r="D15511">
        <v>16.16</v>
      </c>
    </row>
    <row r="15512" spans="1:4" x14ac:dyDescent="0.35">
      <c r="A15512" s="165" t="s">
        <v>305</v>
      </c>
      <c r="B15512" s="165" t="s">
        <v>306</v>
      </c>
      <c r="C15512" s="166">
        <v>45739</v>
      </c>
      <c r="D15512">
        <v>18.22</v>
      </c>
    </row>
    <row r="15513" spans="1:4" x14ac:dyDescent="0.35">
      <c r="A15513" s="165" t="s">
        <v>305</v>
      </c>
      <c r="B15513" s="165" t="s">
        <v>306</v>
      </c>
      <c r="C15513" s="166">
        <v>45770</v>
      </c>
      <c r="D15513">
        <v>17.07</v>
      </c>
    </row>
    <row r="15514" spans="1:4" x14ac:dyDescent="0.35">
      <c r="A15514" s="165" t="s">
        <v>305</v>
      </c>
      <c r="B15514" s="165" t="s">
        <v>306</v>
      </c>
      <c r="C15514" s="166">
        <v>45800</v>
      </c>
      <c r="D15514">
        <v>17.98</v>
      </c>
    </row>
    <row r="15515" spans="1:4" x14ac:dyDescent="0.35">
      <c r="A15515" s="165" t="s">
        <v>305</v>
      </c>
      <c r="B15515" s="165" t="s">
        <v>306</v>
      </c>
      <c r="C15515" s="166">
        <v>45831</v>
      </c>
      <c r="D15515">
        <v>18.11</v>
      </c>
    </row>
    <row r="15516" spans="1:4" x14ac:dyDescent="0.35">
      <c r="A15516" s="165" t="s">
        <v>305</v>
      </c>
      <c r="B15516" s="165" t="s">
        <v>306</v>
      </c>
      <c r="C15516" s="166">
        <v>45861</v>
      </c>
      <c r="D15516">
        <v>15.21</v>
      </c>
    </row>
    <row r="15517" spans="1:4" x14ac:dyDescent="0.35">
      <c r="A15517" s="165" t="s">
        <v>305</v>
      </c>
      <c r="B15517" s="165" t="s">
        <v>306</v>
      </c>
      <c r="C15517" s="166">
        <v>45892</v>
      </c>
      <c r="D15517">
        <v>23.52</v>
      </c>
    </row>
    <row r="15518" spans="1:4" x14ac:dyDescent="0.35">
      <c r="A15518" s="165" t="s">
        <v>305</v>
      </c>
      <c r="B15518" s="165" t="s">
        <v>306</v>
      </c>
      <c r="C15518" s="166">
        <v>45923</v>
      </c>
      <c r="D15518">
        <v>16.73</v>
      </c>
    </row>
    <row r="15519" spans="1:4" x14ac:dyDescent="0.35">
      <c r="A15519" s="165" t="s">
        <v>305</v>
      </c>
      <c r="B15519" s="165" t="s">
        <v>306</v>
      </c>
      <c r="C15519" s="166">
        <v>45953</v>
      </c>
      <c r="D15519">
        <v>15.33</v>
      </c>
    </row>
    <row r="15520" spans="1:4" x14ac:dyDescent="0.35">
      <c r="A15520" s="165" t="s">
        <v>305</v>
      </c>
      <c r="B15520" s="165" t="s">
        <v>306</v>
      </c>
      <c r="C15520" s="166">
        <v>45984</v>
      </c>
      <c r="D15520">
        <v>18.830000000000002</v>
      </c>
    </row>
    <row r="15521" spans="1:4" x14ac:dyDescent="0.35">
      <c r="A15521" s="165" t="s">
        <v>305</v>
      </c>
      <c r="B15521" s="165" t="s">
        <v>306</v>
      </c>
      <c r="C15521" s="166">
        <v>46014</v>
      </c>
      <c r="D15521">
        <v>16.54</v>
      </c>
    </row>
    <row r="15522" spans="1:4" x14ac:dyDescent="0.35">
      <c r="A15522" s="165" t="s">
        <v>305</v>
      </c>
      <c r="B15522" s="165" t="s">
        <v>306</v>
      </c>
      <c r="C15522" s="166">
        <v>45681</v>
      </c>
      <c r="D15522">
        <v>18.990000000000002</v>
      </c>
    </row>
    <row r="15523" spans="1:4" x14ac:dyDescent="0.35">
      <c r="A15523" s="165" t="s">
        <v>305</v>
      </c>
      <c r="B15523" s="165" t="s">
        <v>306</v>
      </c>
      <c r="C15523" s="166">
        <v>45712</v>
      </c>
      <c r="D15523">
        <v>15.12</v>
      </c>
    </row>
    <row r="15524" spans="1:4" x14ac:dyDescent="0.35">
      <c r="A15524" s="165" t="s">
        <v>305</v>
      </c>
      <c r="B15524" s="165" t="s">
        <v>306</v>
      </c>
      <c r="C15524" s="166">
        <v>45740</v>
      </c>
      <c r="D15524">
        <v>19.91</v>
      </c>
    </row>
    <row r="15525" spans="1:4" x14ac:dyDescent="0.35">
      <c r="A15525" s="165" t="s">
        <v>305</v>
      </c>
      <c r="B15525" s="165" t="s">
        <v>306</v>
      </c>
      <c r="C15525" s="166">
        <v>45771</v>
      </c>
      <c r="D15525">
        <v>18.47</v>
      </c>
    </row>
    <row r="15526" spans="1:4" x14ac:dyDescent="0.35">
      <c r="A15526" s="165" t="s">
        <v>305</v>
      </c>
      <c r="B15526" s="165" t="s">
        <v>306</v>
      </c>
      <c r="C15526" s="166">
        <v>45801</v>
      </c>
      <c r="D15526">
        <v>21.42</v>
      </c>
    </row>
    <row r="15527" spans="1:4" x14ac:dyDescent="0.35">
      <c r="A15527" s="165" t="s">
        <v>305</v>
      </c>
      <c r="B15527" s="165" t="s">
        <v>306</v>
      </c>
      <c r="C15527" s="166">
        <v>45832</v>
      </c>
      <c r="D15527">
        <v>18.46</v>
      </c>
    </row>
    <row r="15528" spans="1:4" x14ac:dyDescent="0.35">
      <c r="A15528" s="165" t="s">
        <v>305</v>
      </c>
      <c r="B15528" s="165" t="s">
        <v>306</v>
      </c>
      <c r="C15528" s="166">
        <v>45862</v>
      </c>
      <c r="D15528">
        <v>10.83</v>
      </c>
    </row>
    <row r="15529" spans="1:4" x14ac:dyDescent="0.35">
      <c r="A15529" s="165" t="s">
        <v>305</v>
      </c>
      <c r="B15529" s="165" t="s">
        <v>306</v>
      </c>
      <c r="C15529" s="166">
        <v>45893</v>
      </c>
      <c r="D15529">
        <v>23.92</v>
      </c>
    </row>
    <row r="15530" spans="1:4" x14ac:dyDescent="0.35">
      <c r="A15530" s="165" t="s">
        <v>305</v>
      </c>
      <c r="B15530" s="165" t="s">
        <v>306</v>
      </c>
      <c r="C15530" s="166">
        <v>45924</v>
      </c>
      <c r="D15530">
        <v>51.38</v>
      </c>
    </row>
    <row r="15531" spans="1:4" x14ac:dyDescent="0.35">
      <c r="A15531" s="165" t="s">
        <v>305</v>
      </c>
      <c r="B15531" s="165" t="s">
        <v>306</v>
      </c>
      <c r="C15531" s="166">
        <v>45954</v>
      </c>
      <c r="D15531">
        <v>20.73</v>
      </c>
    </row>
    <row r="15532" spans="1:4" x14ac:dyDescent="0.35">
      <c r="A15532" s="165" t="s">
        <v>305</v>
      </c>
      <c r="B15532" s="165" t="s">
        <v>306</v>
      </c>
      <c r="C15532" s="166">
        <v>45985</v>
      </c>
      <c r="D15532">
        <v>18.93</v>
      </c>
    </row>
    <row r="15533" spans="1:4" x14ac:dyDescent="0.35">
      <c r="A15533" s="165" t="s">
        <v>305</v>
      </c>
      <c r="B15533" s="165" t="s">
        <v>306</v>
      </c>
      <c r="C15533" s="166">
        <v>46015</v>
      </c>
      <c r="D15533">
        <v>20.260000000000002</v>
      </c>
    </row>
    <row r="15534" spans="1:4" x14ac:dyDescent="0.35">
      <c r="A15534" s="165" t="s">
        <v>305</v>
      </c>
      <c r="B15534" s="165" t="s">
        <v>306</v>
      </c>
      <c r="C15534" s="166">
        <v>45682</v>
      </c>
      <c r="D15534">
        <v>19.830000000000002</v>
      </c>
    </row>
    <row r="15535" spans="1:4" x14ac:dyDescent="0.35">
      <c r="A15535" s="165" t="s">
        <v>305</v>
      </c>
      <c r="B15535" s="165" t="s">
        <v>306</v>
      </c>
      <c r="C15535" s="166">
        <v>45713</v>
      </c>
      <c r="D15535">
        <v>15.01</v>
      </c>
    </row>
    <row r="15536" spans="1:4" x14ac:dyDescent="0.35">
      <c r="A15536" s="165" t="s">
        <v>305</v>
      </c>
      <c r="B15536" s="165" t="s">
        <v>306</v>
      </c>
      <c r="C15536" s="166">
        <v>45741</v>
      </c>
      <c r="D15536">
        <v>17.12</v>
      </c>
    </row>
    <row r="15537" spans="1:4" x14ac:dyDescent="0.35">
      <c r="A15537" s="165" t="s">
        <v>305</v>
      </c>
      <c r="B15537" s="165" t="s">
        <v>306</v>
      </c>
      <c r="C15537" s="166">
        <v>45772</v>
      </c>
      <c r="D15537">
        <v>35.47</v>
      </c>
    </row>
    <row r="15538" spans="1:4" x14ac:dyDescent="0.35">
      <c r="A15538" s="165" t="s">
        <v>305</v>
      </c>
      <c r="B15538" s="165" t="s">
        <v>306</v>
      </c>
      <c r="C15538" s="166">
        <v>45802</v>
      </c>
      <c r="D15538">
        <v>15.408799999999994</v>
      </c>
    </row>
    <row r="15539" spans="1:4" x14ac:dyDescent="0.35">
      <c r="A15539" s="165" t="s">
        <v>305</v>
      </c>
      <c r="B15539" s="165" t="s">
        <v>306</v>
      </c>
      <c r="C15539" s="166">
        <v>45833</v>
      </c>
      <c r="D15539">
        <v>15.408799999999994</v>
      </c>
    </row>
    <row r="15540" spans="1:4" x14ac:dyDescent="0.35">
      <c r="A15540" s="165" t="s">
        <v>305</v>
      </c>
      <c r="B15540" s="165" t="s">
        <v>306</v>
      </c>
      <c r="C15540" s="166">
        <v>45863</v>
      </c>
      <c r="D15540">
        <v>15.408799999999994</v>
      </c>
    </row>
    <row r="15541" spans="1:4" x14ac:dyDescent="0.35">
      <c r="A15541" s="165" t="s">
        <v>305</v>
      </c>
      <c r="B15541" s="165" t="s">
        <v>306</v>
      </c>
      <c r="C15541" s="166">
        <v>45894</v>
      </c>
      <c r="D15541">
        <v>15.408799999999994</v>
      </c>
    </row>
    <row r="15542" spans="1:4" x14ac:dyDescent="0.35">
      <c r="A15542" s="165" t="s">
        <v>305</v>
      </c>
      <c r="B15542" s="165" t="s">
        <v>306</v>
      </c>
      <c r="C15542" s="166">
        <v>45925</v>
      </c>
      <c r="D15542">
        <v>15.408799999999994</v>
      </c>
    </row>
    <row r="15543" spans="1:4" x14ac:dyDescent="0.35">
      <c r="A15543" s="165" t="s">
        <v>305</v>
      </c>
      <c r="B15543" s="165" t="s">
        <v>306</v>
      </c>
      <c r="C15543" s="166">
        <v>45955</v>
      </c>
      <c r="D15543">
        <v>15.408799999999994</v>
      </c>
    </row>
    <row r="15544" spans="1:4" x14ac:dyDescent="0.35">
      <c r="A15544" s="165" t="s">
        <v>305</v>
      </c>
      <c r="B15544" s="165" t="s">
        <v>306</v>
      </c>
      <c r="C15544" s="166">
        <v>45986</v>
      </c>
      <c r="D15544">
        <v>15.408799999999994</v>
      </c>
    </row>
    <row r="15545" spans="1:4" x14ac:dyDescent="0.35">
      <c r="A15545" s="165" t="s">
        <v>305</v>
      </c>
      <c r="B15545" s="165" t="s">
        <v>306</v>
      </c>
      <c r="C15545" s="166">
        <v>46016</v>
      </c>
      <c r="D15545">
        <v>15.408799999999994</v>
      </c>
    </row>
    <row r="15546" spans="1:4" x14ac:dyDescent="0.35">
      <c r="A15546" s="165" t="s">
        <v>305</v>
      </c>
      <c r="B15546" s="165" t="s">
        <v>306</v>
      </c>
      <c r="C15546" s="166">
        <v>45683</v>
      </c>
      <c r="D15546">
        <v>13.502311200000001</v>
      </c>
    </row>
    <row r="15547" spans="1:4" x14ac:dyDescent="0.35">
      <c r="A15547" s="165" t="s">
        <v>305</v>
      </c>
      <c r="B15547" s="165" t="s">
        <v>306</v>
      </c>
      <c r="C15547" s="166">
        <v>45714</v>
      </c>
      <c r="D15547">
        <v>13.502311200000001</v>
      </c>
    </row>
    <row r="15548" spans="1:4" x14ac:dyDescent="0.35">
      <c r="A15548" s="165" t="s">
        <v>305</v>
      </c>
      <c r="B15548" s="165" t="s">
        <v>306</v>
      </c>
      <c r="C15548" s="166">
        <v>45742</v>
      </c>
      <c r="D15548">
        <v>13.502311200000001</v>
      </c>
    </row>
    <row r="15549" spans="1:4" x14ac:dyDescent="0.35">
      <c r="A15549" s="165" t="s">
        <v>305</v>
      </c>
      <c r="B15549" s="165" t="s">
        <v>306</v>
      </c>
      <c r="C15549" s="166">
        <v>45773</v>
      </c>
      <c r="D15549">
        <v>13.502311200000001</v>
      </c>
    </row>
    <row r="15550" spans="1:4" x14ac:dyDescent="0.35">
      <c r="A15550" s="165" t="s">
        <v>305</v>
      </c>
      <c r="B15550" s="165" t="s">
        <v>306</v>
      </c>
      <c r="C15550" s="166">
        <v>45803</v>
      </c>
      <c r="D15550">
        <v>13.502311200000001</v>
      </c>
    </row>
    <row r="15551" spans="1:4" x14ac:dyDescent="0.35">
      <c r="A15551" s="165" t="s">
        <v>305</v>
      </c>
      <c r="B15551" s="165" t="s">
        <v>306</v>
      </c>
      <c r="C15551" s="166">
        <v>45834</v>
      </c>
      <c r="D15551">
        <v>13.502311200000001</v>
      </c>
    </row>
    <row r="15552" spans="1:4" x14ac:dyDescent="0.35">
      <c r="A15552" s="165" t="s">
        <v>305</v>
      </c>
      <c r="B15552" s="165" t="s">
        <v>306</v>
      </c>
      <c r="C15552" s="166">
        <v>45864</v>
      </c>
      <c r="D15552">
        <v>13.502311200000001</v>
      </c>
    </row>
    <row r="15553" spans="1:4" x14ac:dyDescent="0.35">
      <c r="A15553" s="165" t="s">
        <v>305</v>
      </c>
      <c r="B15553" s="165" t="s">
        <v>306</v>
      </c>
      <c r="C15553" s="166">
        <v>45895</v>
      </c>
      <c r="D15553">
        <v>13.502311200000001</v>
      </c>
    </row>
    <row r="15554" spans="1:4" x14ac:dyDescent="0.35">
      <c r="A15554" s="165" t="s">
        <v>305</v>
      </c>
      <c r="B15554" s="165" t="s">
        <v>306</v>
      </c>
      <c r="C15554" s="166">
        <v>45926</v>
      </c>
      <c r="D15554">
        <v>13.502311200000001</v>
      </c>
    </row>
    <row r="15555" spans="1:4" x14ac:dyDescent="0.35">
      <c r="A15555" s="165" t="s">
        <v>305</v>
      </c>
      <c r="B15555" s="165" t="s">
        <v>306</v>
      </c>
      <c r="C15555" s="166">
        <v>45956</v>
      </c>
      <c r="D15555">
        <v>13.502311200000001</v>
      </c>
    </row>
    <row r="15556" spans="1:4" x14ac:dyDescent="0.35">
      <c r="A15556" s="165" t="s">
        <v>305</v>
      </c>
      <c r="B15556" s="165" t="s">
        <v>306</v>
      </c>
      <c r="C15556" s="166">
        <v>45987</v>
      </c>
      <c r="D15556">
        <v>13.502311200000001</v>
      </c>
    </row>
    <row r="15557" spans="1:4" x14ac:dyDescent="0.35">
      <c r="A15557" s="165" t="s">
        <v>305</v>
      </c>
      <c r="B15557" s="165" t="s">
        <v>306</v>
      </c>
      <c r="C15557" s="166">
        <v>46017</v>
      </c>
      <c r="D15557">
        <v>13.502311200000001</v>
      </c>
    </row>
    <row r="15558" spans="1:4" x14ac:dyDescent="0.35">
      <c r="A15558" s="165" t="s">
        <v>305</v>
      </c>
      <c r="B15558" s="165" t="s">
        <v>306</v>
      </c>
      <c r="C15558" s="166">
        <v>45684</v>
      </c>
      <c r="D15558">
        <v>9.1815716160000012</v>
      </c>
    </row>
    <row r="15559" spans="1:4" x14ac:dyDescent="0.35">
      <c r="A15559" s="165" t="s">
        <v>305</v>
      </c>
      <c r="B15559" s="165" t="s">
        <v>306</v>
      </c>
      <c r="C15559" s="166">
        <v>45715</v>
      </c>
      <c r="D15559">
        <v>9.1815716160000012</v>
      </c>
    </row>
    <row r="15560" spans="1:4" x14ac:dyDescent="0.35">
      <c r="A15560" s="165" t="s">
        <v>305</v>
      </c>
      <c r="B15560" s="165" t="s">
        <v>306</v>
      </c>
      <c r="C15560" s="166">
        <v>45743</v>
      </c>
      <c r="D15560">
        <v>9.1815716160000012</v>
      </c>
    </row>
    <row r="15561" spans="1:4" x14ac:dyDescent="0.35">
      <c r="A15561" s="165" t="s">
        <v>305</v>
      </c>
      <c r="B15561" s="165" t="s">
        <v>306</v>
      </c>
      <c r="C15561" s="166">
        <v>45774</v>
      </c>
      <c r="D15561">
        <v>9.1815716160000012</v>
      </c>
    </row>
    <row r="15562" spans="1:4" x14ac:dyDescent="0.35">
      <c r="A15562" s="165" t="s">
        <v>305</v>
      </c>
      <c r="B15562" s="165" t="s">
        <v>306</v>
      </c>
      <c r="C15562" s="166">
        <v>45804</v>
      </c>
      <c r="D15562">
        <v>9.1815716160000012</v>
      </c>
    </row>
    <row r="15563" spans="1:4" x14ac:dyDescent="0.35">
      <c r="A15563" s="165" t="s">
        <v>305</v>
      </c>
      <c r="B15563" s="165" t="s">
        <v>306</v>
      </c>
      <c r="C15563" s="166">
        <v>45835</v>
      </c>
      <c r="D15563">
        <v>9.1815716160000012</v>
      </c>
    </row>
    <row r="15564" spans="1:4" x14ac:dyDescent="0.35">
      <c r="A15564" s="165" t="s">
        <v>305</v>
      </c>
      <c r="B15564" s="165" t="s">
        <v>306</v>
      </c>
      <c r="C15564" s="166">
        <v>45865</v>
      </c>
      <c r="D15564">
        <v>9.1815716160000012</v>
      </c>
    </row>
    <row r="15565" spans="1:4" x14ac:dyDescent="0.35">
      <c r="A15565" s="165" t="s">
        <v>305</v>
      </c>
      <c r="B15565" s="165" t="s">
        <v>306</v>
      </c>
      <c r="C15565" s="166">
        <v>45896</v>
      </c>
      <c r="D15565">
        <v>9.1815716160000012</v>
      </c>
    </row>
    <row r="15566" spans="1:4" x14ac:dyDescent="0.35">
      <c r="A15566" s="165" t="s">
        <v>305</v>
      </c>
      <c r="B15566" s="165" t="s">
        <v>306</v>
      </c>
      <c r="C15566" s="166">
        <v>45927</v>
      </c>
      <c r="D15566">
        <v>9.1815716160000012</v>
      </c>
    </row>
    <row r="15567" spans="1:4" x14ac:dyDescent="0.35">
      <c r="A15567" s="165" t="s">
        <v>305</v>
      </c>
      <c r="B15567" s="165" t="s">
        <v>306</v>
      </c>
      <c r="C15567" s="166">
        <v>45957</v>
      </c>
      <c r="D15567">
        <v>9.1815716160000012</v>
      </c>
    </row>
    <row r="15568" spans="1:4" x14ac:dyDescent="0.35">
      <c r="A15568" s="165" t="s">
        <v>305</v>
      </c>
      <c r="B15568" s="165" t="s">
        <v>306</v>
      </c>
      <c r="C15568" s="166">
        <v>45988</v>
      </c>
      <c r="D15568">
        <v>9.1815716160000012</v>
      </c>
    </row>
    <row r="15569" spans="1:4" x14ac:dyDescent="0.35">
      <c r="A15569" s="165" t="s">
        <v>305</v>
      </c>
      <c r="B15569" s="165" t="s">
        <v>306</v>
      </c>
      <c r="C15569" s="166">
        <v>46018</v>
      </c>
      <c r="D15569">
        <v>9.1815716160000012</v>
      </c>
    </row>
    <row r="15570" spans="1:4" x14ac:dyDescent="0.35">
      <c r="A15570" s="165" t="s">
        <v>307</v>
      </c>
      <c r="B15570" s="165" t="s">
        <v>308</v>
      </c>
      <c r="C15570" s="166">
        <v>45676</v>
      </c>
      <c r="D15570">
        <v>2894.27</v>
      </c>
    </row>
    <row r="15571" spans="1:4" x14ac:dyDescent="0.35">
      <c r="A15571" s="165" t="s">
        <v>307</v>
      </c>
      <c r="B15571" s="165" t="s">
        <v>308</v>
      </c>
      <c r="C15571" s="166">
        <v>45707</v>
      </c>
      <c r="D15571">
        <v>2516.7600000000002</v>
      </c>
    </row>
    <row r="15572" spans="1:4" x14ac:dyDescent="0.35">
      <c r="A15572" s="165" t="s">
        <v>307</v>
      </c>
      <c r="B15572" s="165" t="s">
        <v>308</v>
      </c>
      <c r="C15572" s="166">
        <v>45735</v>
      </c>
      <c r="D15572">
        <v>2642.6</v>
      </c>
    </row>
    <row r="15573" spans="1:4" x14ac:dyDescent="0.35">
      <c r="A15573" s="165" t="s">
        <v>307</v>
      </c>
      <c r="B15573" s="165" t="s">
        <v>308</v>
      </c>
      <c r="C15573" s="166">
        <v>45766</v>
      </c>
      <c r="D15573">
        <v>2768.44</v>
      </c>
    </row>
    <row r="15574" spans="1:4" x14ac:dyDescent="0.35">
      <c r="A15574" s="165" t="s">
        <v>307</v>
      </c>
      <c r="B15574" s="165" t="s">
        <v>308</v>
      </c>
      <c r="C15574" s="166">
        <v>45796</v>
      </c>
      <c r="D15574">
        <v>2894.27</v>
      </c>
    </row>
    <row r="15575" spans="1:4" x14ac:dyDescent="0.35">
      <c r="A15575" s="165" t="s">
        <v>307</v>
      </c>
      <c r="B15575" s="165" t="s">
        <v>308</v>
      </c>
      <c r="C15575" s="166">
        <v>45827</v>
      </c>
      <c r="D15575">
        <v>2516.7600000000002</v>
      </c>
    </row>
    <row r="15576" spans="1:4" x14ac:dyDescent="0.35">
      <c r="A15576" s="165" t="s">
        <v>307</v>
      </c>
      <c r="B15576" s="165" t="s">
        <v>308</v>
      </c>
      <c r="C15576" s="166">
        <v>45857</v>
      </c>
      <c r="D15576">
        <v>2894.27</v>
      </c>
    </row>
    <row r="15577" spans="1:4" x14ac:dyDescent="0.35">
      <c r="A15577" s="165" t="s">
        <v>307</v>
      </c>
      <c r="B15577" s="165" t="s">
        <v>308</v>
      </c>
      <c r="C15577" s="166">
        <v>45888</v>
      </c>
      <c r="D15577">
        <v>3232.04</v>
      </c>
    </row>
    <row r="15578" spans="1:4" x14ac:dyDescent="0.35">
      <c r="A15578" s="165" t="s">
        <v>307</v>
      </c>
      <c r="B15578" s="165" t="s">
        <v>308</v>
      </c>
      <c r="C15578" s="166">
        <v>45919</v>
      </c>
      <c r="D15578">
        <v>2642.6</v>
      </c>
    </row>
    <row r="15579" spans="1:4" x14ac:dyDescent="0.35">
      <c r="A15579" s="165" t="s">
        <v>307</v>
      </c>
      <c r="B15579" s="165" t="s">
        <v>308</v>
      </c>
      <c r="C15579" s="166">
        <v>45949</v>
      </c>
      <c r="D15579">
        <v>1906.96</v>
      </c>
    </row>
    <row r="15580" spans="1:4" x14ac:dyDescent="0.35">
      <c r="A15580" s="165" t="s">
        <v>307</v>
      </c>
      <c r="B15580" s="165" t="s">
        <v>308</v>
      </c>
      <c r="C15580" s="166">
        <v>45980</v>
      </c>
      <c r="D15580">
        <v>1885.51</v>
      </c>
    </row>
    <row r="15581" spans="1:4" x14ac:dyDescent="0.35">
      <c r="A15581" s="165" t="s">
        <v>307</v>
      </c>
      <c r="B15581" s="165" t="s">
        <v>308</v>
      </c>
      <c r="C15581" s="166">
        <v>46010</v>
      </c>
      <c r="D15581">
        <v>-5682.98</v>
      </c>
    </row>
    <row r="15582" spans="1:4" x14ac:dyDescent="0.35">
      <c r="A15582" s="165" t="s">
        <v>307</v>
      </c>
      <c r="B15582" s="165" t="s">
        <v>308</v>
      </c>
      <c r="C15582" s="166">
        <v>45677</v>
      </c>
      <c r="D15582">
        <v>2673.91</v>
      </c>
    </row>
    <row r="15583" spans="1:4" x14ac:dyDescent="0.35">
      <c r="A15583" s="165" t="s">
        <v>307</v>
      </c>
      <c r="B15583" s="165" t="s">
        <v>308</v>
      </c>
      <c r="C15583" s="166">
        <v>45708</v>
      </c>
      <c r="D15583">
        <v>-2106.17</v>
      </c>
    </row>
    <row r="15584" spans="1:4" x14ac:dyDescent="0.35">
      <c r="A15584" s="165" t="s">
        <v>307</v>
      </c>
      <c r="B15584" s="165" t="s">
        <v>308</v>
      </c>
      <c r="C15584" s="166">
        <v>45736</v>
      </c>
      <c r="D15584">
        <v>1819.19</v>
      </c>
    </row>
    <row r="15585" spans="1:4" x14ac:dyDescent="0.35">
      <c r="A15585" s="165" t="s">
        <v>307</v>
      </c>
      <c r="B15585" s="165" t="s">
        <v>308</v>
      </c>
      <c r="C15585" s="166">
        <v>45767</v>
      </c>
      <c r="D15585">
        <v>1827.69</v>
      </c>
    </row>
    <row r="15586" spans="1:4" x14ac:dyDescent="0.35">
      <c r="A15586" s="165" t="s">
        <v>307</v>
      </c>
      <c r="B15586" s="165" t="s">
        <v>308</v>
      </c>
      <c r="C15586" s="166">
        <v>45797</v>
      </c>
      <c r="D15586">
        <v>1744.62</v>
      </c>
    </row>
    <row r="15587" spans="1:4" x14ac:dyDescent="0.35">
      <c r="A15587" s="165" t="s">
        <v>307</v>
      </c>
      <c r="B15587" s="165" t="s">
        <v>308</v>
      </c>
      <c r="C15587" s="166">
        <v>45828</v>
      </c>
      <c r="D15587">
        <v>-17493.84</v>
      </c>
    </row>
    <row r="15588" spans="1:4" x14ac:dyDescent="0.35">
      <c r="A15588" s="165" t="s">
        <v>307</v>
      </c>
      <c r="B15588" s="165" t="s">
        <v>308</v>
      </c>
      <c r="C15588" s="166">
        <v>45858</v>
      </c>
      <c r="D15588">
        <v>0</v>
      </c>
    </row>
    <row r="15589" spans="1:4" x14ac:dyDescent="0.35">
      <c r="A15589" s="165" t="s">
        <v>307</v>
      </c>
      <c r="B15589" s="165" t="s">
        <v>308</v>
      </c>
      <c r="C15589" s="166">
        <v>45889</v>
      </c>
      <c r="D15589">
        <v>0</v>
      </c>
    </row>
    <row r="15590" spans="1:4" x14ac:dyDescent="0.35">
      <c r="A15590" s="165" t="s">
        <v>307</v>
      </c>
      <c r="B15590" s="165" t="s">
        <v>308</v>
      </c>
      <c r="C15590" s="166">
        <v>45920</v>
      </c>
      <c r="D15590">
        <v>0</v>
      </c>
    </row>
    <row r="15591" spans="1:4" x14ac:dyDescent="0.35">
      <c r="A15591" s="165" t="s">
        <v>307</v>
      </c>
      <c r="B15591" s="165" t="s">
        <v>308</v>
      </c>
      <c r="C15591" s="166">
        <v>45950</v>
      </c>
      <c r="D15591">
        <v>0</v>
      </c>
    </row>
    <row r="15592" spans="1:4" x14ac:dyDescent="0.35">
      <c r="A15592" s="165" t="s">
        <v>307</v>
      </c>
      <c r="B15592" s="165" t="s">
        <v>308</v>
      </c>
      <c r="C15592" s="166">
        <v>45981</v>
      </c>
      <c r="D15592">
        <v>0</v>
      </c>
    </row>
    <row r="15593" spans="1:4" x14ac:dyDescent="0.35">
      <c r="A15593" s="165" t="s">
        <v>307</v>
      </c>
      <c r="B15593" s="165" t="s">
        <v>308</v>
      </c>
      <c r="C15593" s="166">
        <v>46011</v>
      </c>
      <c r="D15593">
        <v>0</v>
      </c>
    </row>
    <row r="15594" spans="1:4" x14ac:dyDescent="0.35">
      <c r="A15594" s="165" t="s">
        <v>307</v>
      </c>
      <c r="B15594" s="165" t="s">
        <v>308</v>
      </c>
      <c r="C15594" s="166">
        <v>45678</v>
      </c>
      <c r="D15594">
        <v>631.38</v>
      </c>
    </row>
    <row r="15595" spans="1:4" x14ac:dyDescent="0.35">
      <c r="A15595" s="165" t="s">
        <v>307</v>
      </c>
      <c r="B15595" s="165" t="s">
        <v>308</v>
      </c>
      <c r="C15595" s="166">
        <v>45709</v>
      </c>
      <c r="D15595">
        <v>684.56</v>
      </c>
    </row>
    <row r="15596" spans="1:4" x14ac:dyDescent="0.35">
      <c r="A15596" s="165" t="s">
        <v>307</v>
      </c>
      <c r="B15596" s="165" t="s">
        <v>308</v>
      </c>
      <c r="C15596" s="166">
        <v>45737</v>
      </c>
      <c r="D15596">
        <v>664.62</v>
      </c>
    </row>
    <row r="15597" spans="1:4" x14ac:dyDescent="0.35">
      <c r="A15597" s="165" t="s">
        <v>307</v>
      </c>
      <c r="B15597" s="165" t="s">
        <v>308</v>
      </c>
      <c r="C15597" s="166">
        <v>45768</v>
      </c>
      <c r="D15597">
        <v>963.69</v>
      </c>
    </row>
    <row r="15598" spans="1:4" x14ac:dyDescent="0.35">
      <c r="A15598" s="165" t="s">
        <v>307</v>
      </c>
      <c r="B15598" s="165" t="s">
        <v>308</v>
      </c>
      <c r="C15598" s="166">
        <v>45798</v>
      </c>
      <c r="D15598">
        <v>648</v>
      </c>
    </row>
    <row r="15599" spans="1:4" x14ac:dyDescent="0.35">
      <c r="A15599" s="165" t="s">
        <v>307</v>
      </c>
      <c r="B15599" s="165" t="s">
        <v>308</v>
      </c>
      <c r="C15599" s="166">
        <v>45829</v>
      </c>
      <c r="D15599">
        <v>631.46</v>
      </c>
    </row>
    <row r="15600" spans="1:4" x14ac:dyDescent="0.35">
      <c r="A15600" s="165" t="s">
        <v>307</v>
      </c>
      <c r="B15600" s="165" t="s">
        <v>308</v>
      </c>
      <c r="C15600" s="166">
        <v>45859</v>
      </c>
      <c r="D15600">
        <v>-4223.71</v>
      </c>
    </row>
    <row r="15601" spans="1:4" x14ac:dyDescent="0.35">
      <c r="A15601" s="165" t="s">
        <v>307</v>
      </c>
      <c r="B15601" s="165" t="s">
        <v>308</v>
      </c>
      <c r="C15601" s="166">
        <v>45890</v>
      </c>
      <c r="D15601">
        <v>2043</v>
      </c>
    </row>
    <row r="15602" spans="1:4" x14ac:dyDescent="0.35">
      <c r="A15602" s="165" t="s">
        <v>307</v>
      </c>
      <c r="B15602" s="165" t="s">
        <v>308</v>
      </c>
      <c r="C15602" s="166">
        <v>45921</v>
      </c>
      <c r="D15602">
        <v>2043</v>
      </c>
    </row>
    <row r="15603" spans="1:4" x14ac:dyDescent="0.35">
      <c r="A15603" s="165" t="s">
        <v>307</v>
      </c>
      <c r="B15603" s="165" t="s">
        <v>308</v>
      </c>
      <c r="C15603" s="166">
        <v>45951</v>
      </c>
      <c r="D15603">
        <v>2043</v>
      </c>
    </row>
    <row r="15604" spans="1:4" x14ac:dyDescent="0.35">
      <c r="A15604" s="165" t="s">
        <v>307</v>
      </c>
      <c r="B15604" s="165" t="s">
        <v>308</v>
      </c>
      <c r="C15604" s="166">
        <v>45991</v>
      </c>
      <c r="D15604">
        <v>2043</v>
      </c>
    </row>
    <row r="15605" spans="1:4" x14ac:dyDescent="0.35">
      <c r="A15605" s="165" t="s">
        <v>307</v>
      </c>
      <c r="B15605" s="165" t="s">
        <v>308</v>
      </c>
      <c r="C15605" s="166">
        <v>46022</v>
      </c>
      <c r="D15605">
        <v>16338.04</v>
      </c>
    </row>
    <row r="15606" spans="1:4" x14ac:dyDescent="0.35">
      <c r="A15606" s="165" t="s">
        <v>307</v>
      </c>
      <c r="B15606" s="165" t="s">
        <v>308</v>
      </c>
      <c r="C15606" s="166">
        <v>45679</v>
      </c>
      <c r="D15606">
        <v>2042.5</v>
      </c>
    </row>
    <row r="15607" spans="1:4" x14ac:dyDescent="0.35">
      <c r="A15607" s="165" t="s">
        <v>307</v>
      </c>
      <c r="B15607" s="165" t="s">
        <v>308</v>
      </c>
      <c r="C15607" s="166">
        <v>45710</v>
      </c>
      <c r="D15607">
        <v>2042.5</v>
      </c>
    </row>
    <row r="15608" spans="1:4" x14ac:dyDescent="0.35">
      <c r="A15608" s="165" t="s">
        <v>307</v>
      </c>
      <c r="B15608" s="165" t="s">
        <v>308</v>
      </c>
      <c r="C15608" s="166">
        <v>45738</v>
      </c>
      <c r="D15608">
        <v>2042.5</v>
      </c>
    </row>
    <row r="15609" spans="1:4" x14ac:dyDescent="0.35">
      <c r="A15609" s="165" t="s">
        <v>307</v>
      </c>
      <c r="B15609" s="165" t="s">
        <v>308</v>
      </c>
      <c r="C15609" s="166">
        <v>45769</v>
      </c>
      <c r="D15609">
        <v>2042.5</v>
      </c>
    </row>
    <row r="15610" spans="1:4" x14ac:dyDescent="0.35">
      <c r="A15610" s="165" t="s">
        <v>307</v>
      </c>
      <c r="B15610" s="165" t="s">
        <v>308</v>
      </c>
      <c r="C15610" s="166">
        <v>45799</v>
      </c>
      <c r="D15610">
        <v>2042.5</v>
      </c>
    </row>
    <row r="15611" spans="1:4" x14ac:dyDescent="0.35">
      <c r="A15611" s="165" t="s">
        <v>307</v>
      </c>
      <c r="B15611" s="165" t="s">
        <v>308</v>
      </c>
      <c r="C15611" s="166">
        <v>45830</v>
      </c>
      <c r="D15611">
        <v>2042.5</v>
      </c>
    </row>
    <row r="15612" spans="1:4" x14ac:dyDescent="0.35">
      <c r="A15612" s="165" t="s">
        <v>307</v>
      </c>
      <c r="B15612" s="165" t="s">
        <v>308</v>
      </c>
      <c r="C15612" s="166">
        <v>45860</v>
      </c>
      <c r="D15612">
        <v>2083</v>
      </c>
    </row>
    <row r="15613" spans="1:4" x14ac:dyDescent="0.35">
      <c r="A15613" s="165" t="s">
        <v>307</v>
      </c>
      <c r="B15613" s="165" t="s">
        <v>308</v>
      </c>
      <c r="C15613" s="166">
        <v>45891</v>
      </c>
      <c r="D15613">
        <v>2083</v>
      </c>
    </row>
    <row r="15614" spans="1:4" x14ac:dyDescent="0.35">
      <c r="A15614" s="165" t="s">
        <v>307</v>
      </c>
      <c r="B15614" s="165" t="s">
        <v>308</v>
      </c>
      <c r="C15614" s="166">
        <v>45922</v>
      </c>
      <c r="D15614">
        <v>2083</v>
      </c>
    </row>
    <row r="15615" spans="1:4" x14ac:dyDescent="0.35">
      <c r="A15615" s="165" t="s">
        <v>307</v>
      </c>
      <c r="B15615" s="165" t="s">
        <v>308</v>
      </c>
      <c r="C15615" s="166">
        <v>45952</v>
      </c>
      <c r="D15615">
        <v>1666.25</v>
      </c>
    </row>
    <row r="15616" spans="1:4" x14ac:dyDescent="0.35">
      <c r="A15616" s="165" t="s">
        <v>307</v>
      </c>
      <c r="B15616" s="165" t="s">
        <v>308</v>
      </c>
      <c r="C15616" s="166">
        <v>45983</v>
      </c>
      <c r="D15616">
        <v>1666.25</v>
      </c>
    </row>
    <row r="15617" spans="1:4" x14ac:dyDescent="0.35">
      <c r="A15617" s="165" t="s">
        <v>307</v>
      </c>
      <c r="B15617" s="165" t="s">
        <v>308</v>
      </c>
      <c r="C15617" s="166">
        <v>46013</v>
      </c>
      <c r="D15617">
        <v>-12736.75</v>
      </c>
    </row>
    <row r="15618" spans="1:4" x14ac:dyDescent="0.35">
      <c r="A15618" s="165" t="s">
        <v>307</v>
      </c>
      <c r="B15618" s="165" t="s">
        <v>308</v>
      </c>
      <c r="C15618" s="166">
        <v>45680</v>
      </c>
      <c r="D15618">
        <v>969.25</v>
      </c>
    </row>
    <row r="15619" spans="1:4" x14ac:dyDescent="0.35">
      <c r="A15619" s="165" t="s">
        <v>307</v>
      </c>
      <c r="B15619" s="165" t="s">
        <v>308</v>
      </c>
      <c r="C15619" s="166">
        <v>45711</v>
      </c>
      <c r="D15619">
        <v>1653.25</v>
      </c>
    </row>
    <row r="15620" spans="1:4" x14ac:dyDescent="0.35">
      <c r="A15620" s="165" t="s">
        <v>307</v>
      </c>
      <c r="B15620" s="165" t="s">
        <v>308</v>
      </c>
      <c r="C15620" s="166">
        <v>45739</v>
      </c>
      <c r="D15620">
        <v>1783.25</v>
      </c>
    </row>
    <row r="15621" spans="1:4" x14ac:dyDescent="0.35">
      <c r="A15621" s="165" t="s">
        <v>307</v>
      </c>
      <c r="B15621" s="165" t="s">
        <v>308</v>
      </c>
      <c r="C15621" s="166">
        <v>45770</v>
      </c>
      <c r="D15621">
        <v>1533.25</v>
      </c>
    </row>
    <row r="15622" spans="1:4" x14ac:dyDescent="0.35">
      <c r="A15622" s="165" t="s">
        <v>307</v>
      </c>
      <c r="B15622" s="165" t="s">
        <v>308</v>
      </c>
      <c r="C15622" s="166">
        <v>45800</v>
      </c>
      <c r="D15622">
        <v>1583.25</v>
      </c>
    </row>
    <row r="15623" spans="1:4" x14ac:dyDescent="0.35">
      <c r="A15623" s="165" t="s">
        <v>307</v>
      </c>
      <c r="B15623" s="165" t="s">
        <v>308</v>
      </c>
      <c r="C15623" s="166">
        <v>45831</v>
      </c>
      <c r="D15623">
        <v>1483.25</v>
      </c>
    </row>
    <row r="15624" spans="1:4" x14ac:dyDescent="0.35">
      <c r="A15624" s="165" t="s">
        <v>307</v>
      </c>
      <c r="B15624" s="165" t="s">
        <v>308</v>
      </c>
      <c r="C15624" s="166">
        <v>45861</v>
      </c>
      <c r="D15624">
        <v>1583.25</v>
      </c>
    </row>
    <row r="15625" spans="1:4" x14ac:dyDescent="0.35">
      <c r="A15625" s="165" t="s">
        <v>307</v>
      </c>
      <c r="B15625" s="165" t="s">
        <v>308</v>
      </c>
      <c r="C15625" s="166">
        <v>45892</v>
      </c>
      <c r="D15625">
        <v>6947.25</v>
      </c>
    </row>
    <row r="15626" spans="1:4" x14ac:dyDescent="0.35">
      <c r="A15626" s="165" t="s">
        <v>307</v>
      </c>
      <c r="B15626" s="165" t="s">
        <v>308</v>
      </c>
      <c r="C15626" s="166">
        <v>45923</v>
      </c>
      <c r="D15626">
        <v>1483.25</v>
      </c>
    </row>
    <row r="15627" spans="1:4" x14ac:dyDescent="0.35">
      <c r="A15627" s="165" t="s">
        <v>307</v>
      </c>
      <c r="B15627" s="165" t="s">
        <v>308</v>
      </c>
      <c r="C15627" s="166">
        <v>45953</v>
      </c>
      <c r="D15627">
        <v>1583.25</v>
      </c>
    </row>
    <row r="15628" spans="1:4" x14ac:dyDescent="0.35">
      <c r="A15628" s="165" t="s">
        <v>307</v>
      </c>
      <c r="B15628" s="165" t="s">
        <v>308</v>
      </c>
      <c r="C15628" s="166">
        <v>45984</v>
      </c>
      <c r="D15628">
        <v>2813.35</v>
      </c>
    </row>
    <row r="15629" spans="1:4" x14ac:dyDescent="0.35">
      <c r="A15629" s="165" t="s">
        <v>307</v>
      </c>
      <c r="B15629" s="165" t="s">
        <v>308</v>
      </c>
      <c r="C15629" s="166">
        <v>46014</v>
      </c>
      <c r="D15629">
        <v>1557.35</v>
      </c>
    </row>
    <row r="15630" spans="1:4" x14ac:dyDescent="0.35">
      <c r="A15630" s="165" t="s">
        <v>307</v>
      </c>
      <c r="B15630" s="165" t="s">
        <v>308</v>
      </c>
      <c r="C15630" s="166">
        <v>45681</v>
      </c>
      <c r="D15630">
        <v>1870.2</v>
      </c>
    </row>
    <row r="15631" spans="1:4" x14ac:dyDescent="0.35">
      <c r="A15631" s="165" t="s">
        <v>307</v>
      </c>
      <c r="B15631" s="165" t="s">
        <v>308</v>
      </c>
      <c r="C15631" s="166">
        <v>45712</v>
      </c>
      <c r="D15631">
        <v>1922.15</v>
      </c>
    </row>
    <row r="15632" spans="1:4" x14ac:dyDescent="0.35">
      <c r="A15632" s="165" t="s">
        <v>307</v>
      </c>
      <c r="B15632" s="165" t="s">
        <v>308</v>
      </c>
      <c r="C15632" s="166">
        <v>45740</v>
      </c>
      <c r="D15632">
        <v>2078</v>
      </c>
    </row>
    <row r="15633" spans="1:4" x14ac:dyDescent="0.35">
      <c r="A15633" s="165" t="s">
        <v>307</v>
      </c>
      <c r="B15633" s="165" t="s">
        <v>308</v>
      </c>
      <c r="C15633" s="166">
        <v>45771</v>
      </c>
      <c r="D15633">
        <v>3065.05</v>
      </c>
    </row>
    <row r="15634" spans="1:4" x14ac:dyDescent="0.35">
      <c r="A15634" s="165" t="s">
        <v>307</v>
      </c>
      <c r="B15634" s="165" t="s">
        <v>308</v>
      </c>
      <c r="C15634" s="166">
        <v>45801</v>
      </c>
      <c r="D15634">
        <v>1974.1</v>
      </c>
    </row>
    <row r="15635" spans="1:4" x14ac:dyDescent="0.35">
      <c r="A15635" s="165" t="s">
        <v>307</v>
      </c>
      <c r="B15635" s="165" t="s">
        <v>308</v>
      </c>
      <c r="C15635" s="166">
        <v>45832</v>
      </c>
      <c r="D15635">
        <v>1974.1</v>
      </c>
    </row>
    <row r="15636" spans="1:4" x14ac:dyDescent="0.35">
      <c r="A15636" s="165" t="s">
        <v>307</v>
      </c>
      <c r="B15636" s="165" t="s">
        <v>308</v>
      </c>
      <c r="C15636" s="166">
        <v>45862</v>
      </c>
      <c r="D15636">
        <v>2026.05</v>
      </c>
    </row>
    <row r="15637" spans="1:4" x14ac:dyDescent="0.35">
      <c r="A15637" s="165" t="s">
        <v>307</v>
      </c>
      <c r="B15637" s="165" t="s">
        <v>308</v>
      </c>
      <c r="C15637" s="166">
        <v>45893</v>
      </c>
      <c r="D15637">
        <v>2078</v>
      </c>
    </row>
    <row r="15638" spans="1:4" x14ac:dyDescent="0.35">
      <c r="A15638" s="165" t="s">
        <v>307</v>
      </c>
      <c r="B15638" s="165" t="s">
        <v>308</v>
      </c>
      <c r="C15638" s="166">
        <v>45924</v>
      </c>
      <c r="D15638">
        <v>2009.43</v>
      </c>
    </row>
    <row r="15639" spans="1:4" x14ac:dyDescent="0.35">
      <c r="A15639" s="165" t="s">
        <v>307</v>
      </c>
      <c r="B15639" s="165" t="s">
        <v>308</v>
      </c>
      <c r="C15639" s="166">
        <v>45954</v>
      </c>
      <c r="D15639">
        <v>3061.83</v>
      </c>
    </row>
    <row r="15640" spans="1:4" x14ac:dyDescent="0.35">
      <c r="A15640" s="165" t="s">
        <v>307</v>
      </c>
      <c r="B15640" s="165" t="s">
        <v>308</v>
      </c>
      <c r="C15640" s="166">
        <v>45985</v>
      </c>
      <c r="D15640">
        <v>2148.66</v>
      </c>
    </row>
    <row r="15641" spans="1:4" x14ac:dyDescent="0.35">
      <c r="A15641" s="165" t="s">
        <v>307</v>
      </c>
      <c r="B15641" s="165" t="s">
        <v>308</v>
      </c>
      <c r="C15641" s="166">
        <v>46015</v>
      </c>
      <c r="D15641">
        <v>-18621.57</v>
      </c>
    </row>
    <row r="15642" spans="1:4" x14ac:dyDescent="0.35">
      <c r="A15642" s="165" t="s">
        <v>307</v>
      </c>
      <c r="B15642" s="165" t="s">
        <v>308</v>
      </c>
      <c r="C15642" s="166">
        <v>45682</v>
      </c>
      <c r="D15642">
        <v>2129.5300000000002</v>
      </c>
    </row>
    <row r="15643" spans="1:4" x14ac:dyDescent="0.35">
      <c r="A15643" s="165" t="s">
        <v>307</v>
      </c>
      <c r="B15643" s="165" t="s">
        <v>308</v>
      </c>
      <c r="C15643" s="166">
        <v>45713</v>
      </c>
      <c r="D15643">
        <v>2153.6</v>
      </c>
    </row>
    <row r="15644" spans="1:4" x14ac:dyDescent="0.35">
      <c r="A15644" s="165" t="s">
        <v>307</v>
      </c>
      <c r="B15644" s="165" t="s">
        <v>308</v>
      </c>
      <c r="C15644" s="166">
        <v>45741</v>
      </c>
      <c r="D15644">
        <v>2208.8200000000002</v>
      </c>
    </row>
    <row r="15645" spans="1:4" x14ac:dyDescent="0.35">
      <c r="A15645" s="165" t="s">
        <v>307</v>
      </c>
      <c r="B15645" s="165" t="s">
        <v>308</v>
      </c>
      <c r="C15645" s="166">
        <v>45772</v>
      </c>
      <c r="D15645">
        <v>3313.23</v>
      </c>
    </row>
    <row r="15646" spans="1:4" x14ac:dyDescent="0.35">
      <c r="A15646" s="165" t="s">
        <v>307</v>
      </c>
      <c r="B15646" s="165" t="s">
        <v>308</v>
      </c>
      <c r="C15646" s="166">
        <v>45802</v>
      </c>
      <c r="D15646">
        <v>2408.8358888888888</v>
      </c>
    </row>
    <row r="15647" spans="1:4" x14ac:dyDescent="0.35">
      <c r="A15647" s="165" t="s">
        <v>307</v>
      </c>
      <c r="B15647" s="165" t="s">
        <v>308</v>
      </c>
      <c r="C15647" s="166">
        <v>45833</v>
      </c>
      <c r="D15647">
        <v>2408.8358888888888</v>
      </c>
    </row>
    <row r="15648" spans="1:4" x14ac:dyDescent="0.35">
      <c r="A15648" s="165" t="s">
        <v>307</v>
      </c>
      <c r="B15648" s="165" t="s">
        <v>308</v>
      </c>
      <c r="C15648" s="166">
        <v>45863</v>
      </c>
      <c r="D15648">
        <v>2408.8358888888888</v>
      </c>
    </row>
    <row r="15649" spans="1:4" x14ac:dyDescent="0.35">
      <c r="A15649" s="165" t="s">
        <v>307</v>
      </c>
      <c r="B15649" s="165" t="s">
        <v>308</v>
      </c>
      <c r="C15649" s="166">
        <v>45894</v>
      </c>
      <c r="D15649">
        <v>2408.8358888888888</v>
      </c>
    </row>
    <row r="15650" spans="1:4" x14ac:dyDescent="0.35">
      <c r="A15650" s="165" t="s">
        <v>307</v>
      </c>
      <c r="B15650" s="165" t="s">
        <v>308</v>
      </c>
      <c r="C15650" s="166">
        <v>45925</v>
      </c>
      <c r="D15650">
        <v>2408.8358888888888</v>
      </c>
    </row>
    <row r="15651" spans="1:4" x14ac:dyDescent="0.35">
      <c r="A15651" s="165" t="s">
        <v>307</v>
      </c>
      <c r="B15651" s="165" t="s">
        <v>308</v>
      </c>
      <c r="C15651" s="166">
        <v>45955</v>
      </c>
      <c r="D15651">
        <v>2408.8358888888888</v>
      </c>
    </row>
    <row r="15652" spans="1:4" x14ac:dyDescent="0.35">
      <c r="A15652" s="165" t="s">
        <v>307</v>
      </c>
      <c r="B15652" s="165" t="s">
        <v>308</v>
      </c>
      <c r="C15652" s="166">
        <v>45986</v>
      </c>
      <c r="D15652">
        <v>2408.8358888888888</v>
      </c>
    </row>
    <row r="15653" spans="1:4" x14ac:dyDescent="0.35">
      <c r="A15653" s="165" t="s">
        <v>307</v>
      </c>
      <c r="B15653" s="165" t="s">
        <v>308</v>
      </c>
      <c r="C15653" s="166">
        <v>46016</v>
      </c>
      <c r="D15653">
        <v>2408.8358888888888</v>
      </c>
    </row>
    <row r="15654" spans="1:4" x14ac:dyDescent="0.35">
      <c r="A15654" s="165" t="s">
        <v>307</v>
      </c>
      <c r="B15654" s="165" t="s">
        <v>308</v>
      </c>
      <c r="C15654" s="166">
        <v>45683</v>
      </c>
      <c r="D15654">
        <v>2459.884066666667</v>
      </c>
    </row>
    <row r="15655" spans="1:4" x14ac:dyDescent="0.35">
      <c r="A15655" s="165" t="s">
        <v>307</v>
      </c>
      <c r="B15655" s="165" t="s">
        <v>308</v>
      </c>
      <c r="C15655" s="166">
        <v>45714</v>
      </c>
      <c r="D15655">
        <v>2459.884066666667</v>
      </c>
    </row>
    <row r="15656" spans="1:4" x14ac:dyDescent="0.35">
      <c r="A15656" s="165" t="s">
        <v>307</v>
      </c>
      <c r="B15656" s="165" t="s">
        <v>308</v>
      </c>
      <c r="C15656" s="166">
        <v>45742</v>
      </c>
      <c r="D15656">
        <v>2459.884066666667</v>
      </c>
    </row>
    <row r="15657" spans="1:4" x14ac:dyDescent="0.35">
      <c r="A15657" s="165" t="s">
        <v>307</v>
      </c>
      <c r="B15657" s="165" t="s">
        <v>308</v>
      </c>
      <c r="C15657" s="166">
        <v>45773</v>
      </c>
      <c r="D15657">
        <v>2459.884066666667</v>
      </c>
    </row>
    <row r="15658" spans="1:4" x14ac:dyDescent="0.35">
      <c r="A15658" s="165" t="s">
        <v>307</v>
      </c>
      <c r="B15658" s="165" t="s">
        <v>308</v>
      </c>
      <c r="C15658" s="166">
        <v>45803</v>
      </c>
      <c r="D15658">
        <v>2459.884066666667</v>
      </c>
    </row>
    <row r="15659" spans="1:4" x14ac:dyDescent="0.35">
      <c r="A15659" s="165" t="s">
        <v>307</v>
      </c>
      <c r="B15659" s="165" t="s">
        <v>308</v>
      </c>
      <c r="C15659" s="166">
        <v>45834</v>
      </c>
      <c r="D15659">
        <v>2459.884066666667</v>
      </c>
    </row>
    <row r="15660" spans="1:4" x14ac:dyDescent="0.35">
      <c r="A15660" s="165" t="s">
        <v>307</v>
      </c>
      <c r="B15660" s="165" t="s">
        <v>308</v>
      </c>
      <c r="C15660" s="166">
        <v>45864</v>
      </c>
      <c r="D15660">
        <v>2459.884066666667</v>
      </c>
    </row>
    <row r="15661" spans="1:4" x14ac:dyDescent="0.35">
      <c r="A15661" s="165" t="s">
        <v>307</v>
      </c>
      <c r="B15661" s="165" t="s">
        <v>308</v>
      </c>
      <c r="C15661" s="166">
        <v>45895</v>
      </c>
      <c r="D15661">
        <v>2459.884066666667</v>
      </c>
    </row>
    <row r="15662" spans="1:4" x14ac:dyDescent="0.35">
      <c r="A15662" s="165" t="s">
        <v>307</v>
      </c>
      <c r="B15662" s="165" t="s">
        <v>308</v>
      </c>
      <c r="C15662" s="166">
        <v>45926</v>
      </c>
      <c r="D15662">
        <v>2459.884066666667</v>
      </c>
    </row>
    <row r="15663" spans="1:4" x14ac:dyDescent="0.35">
      <c r="A15663" s="165" t="s">
        <v>307</v>
      </c>
      <c r="B15663" s="165" t="s">
        <v>308</v>
      </c>
      <c r="C15663" s="166">
        <v>45956</v>
      </c>
      <c r="D15663">
        <v>2459.884066666667</v>
      </c>
    </row>
    <row r="15664" spans="1:4" x14ac:dyDescent="0.35">
      <c r="A15664" s="165" t="s">
        <v>307</v>
      </c>
      <c r="B15664" s="165" t="s">
        <v>308</v>
      </c>
      <c r="C15664" s="166">
        <v>45987</v>
      </c>
      <c r="D15664">
        <v>2459.884066666667</v>
      </c>
    </row>
    <row r="15665" spans="1:4" x14ac:dyDescent="0.35">
      <c r="A15665" s="165" t="s">
        <v>307</v>
      </c>
      <c r="B15665" s="165" t="s">
        <v>308</v>
      </c>
      <c r="C15665" s="166">
        <v>46017</v>
      </c>
      <c r="D15665">
        <v>2459.884066666667</v>
      </c>
    </row>
    <row r="15666" spans="1:4" x14ac:dyDescent="0.35">
      <c r="A15666" s="165" t="s">
        <v>307</v>
      </c>
      <c r="B15666" s="165" t="s">
        <v>308</v>
      </c>
      <c r="C15666" s="166">
        <v>45684</v>
      </c>
      <c r="D15666">
        <v>2528.7608205333331</v>
      </c>
    </row>
    <row r="15667" spans="1:4" x14ac:dyDescent="0.35">
      <c r="A15667" s="165" t="s">
        <v>307</v>
      </c>
      <c r="B15667" s="165" t="s">
        <v>308</v>
      </c>
      <c r="C15667" s="166">
        <v>45715</v>
      </c>
      <c r="D15667">
        <v>2528.7608205333331</v>
      </c>
    </row>
    <row r="15668" spans="1:4" x14ac:dyDescent="0.35">
      <c r="A15668" s="165" t="s">
        <v>307</v>
      </c>
      <c r="B15668" s="165" t="s">
        <v>308</v>
      </c>
      <c r="C15668" s="166">
        <v>45743</v>
      </c>
      <c r="D15668">
        <v>2528.7608205333331</v>
      </c>
    </row>
    <row r="15669" spans="1:4" x14ac:dyDescent="0.35">
      <c r="A15669" s="165" t="s">
        <v>307</v>
      </c>
      <c r="B15669" s="165" t="s">
        <v>308</v>
      </c>
      <c r="C15669" s="166">
        <v>45774</v>
      </c>
      <c r="D15669">
        <v>2528.7608205333331</v>
      </c>
    </row>
    <row r="15670" spans="1:4" x14ac:dyDescent="0.35">
      <c r="A15670" s="165" t="s">
        <v>307</v>
      </c>
      <c r="B15670" s="165" t="s">
        <v>308</v>
      </c>
      <c r="C15670" s="166">
        <v>45804</v>
      </c>
      <c r="D15670">
        <v>2528.7608205333331</v>
      </c>
    </row>
    <row r="15671" spans="1:4" x14ac:dyDescent="0.35">
      <c r="A15671" s="165" t="s">
        <v>307</v>
      </c>
      <c r="B15671" s="165" t="s">
        <v>308</v>
      </c>
      <c r="C15671" s="166">
        <v>45835</v>
      </c>
      <c r="D15671">
        <v>2528.7608205333331</v>
      </c>
    </row>
    <row r="15672" spans="1:4" x14ac:dyDescent="0.35">
      <c r="A15672" s="165" t="s">
        <v>307</v>
      </c>
      <c r="B15672" s="165" t="s">
        <v>308</v>
      </c>
      <c r="C15672" s="166">
        <v>45865</v>
      </c>
      <c r="D15672">
        <v>2528.7608205333331</v>
      </c>
    </row>
    <row r="15673" spans="1:4" x14ac:dyDescent="0.35">
      <c r="A15673" s="165" t="s">
        <v>307</v>
      </c>
      <c r="B15673" s="165" t="s">
        <v>308</v>
      </c>
      <c r="C15673" s="166">
        <v>45896</v>
      </c>
      <c r="D15673">
        <v>2528.7608205333331</v>
      </c>
    </row>
    <row r="15674" spans="1:4" x14ac:dyDescent="0.35">
      <c r="A15674" s="165" t="s">
        <v>307</v>
      </c>
      <c r="B15674" s="165" t="s">
        <v>308</v>
      </c>
      <c r="C15674" s="166">
        <v>45927</v>
      </c>
      <c r="D15674">
        <v>2528.7608205333331</v>
      </c>
    </row>
    <row r="15675" spans="1:4" x14ac:dyDescent="0.35">
      <c r="A15675" s="165" t="s">
        <v>307</v>
      </c>
      <c r="B15675" s="165" t="s">
        <v>308</v>
      </c>
      <c r="C15675" s="166">
        <v>45957</v>
      </c>
      <c r="D15675">
        <v>2528.7608205333331</v>
      </c>
    </row>
    <row r="15676" spans="1:4" x14ac:dyDescent="0.35">
      <c r="A15676" s="165" t="s">
        <v>307</v>
      </c>
      <c r="B15676" s="165" t="s">
        <v>308</v>
      </c>
      <c r="C15676" s="166">
        <v>45988</v>
      </c>
      <c r="D15676">
        <v>2528.7608205333331</v>
      </c>
    </row>
    <row r="15677" spans="1:4" x14ac:dyDescent="0.35">
      <c r="A15677" s="165" t="s">
        <v>307</v>
      </c>
      <c r="B15677" s="165" t="s">
        <v>308</v>
      </c>
      <c r="C15677" s="166">
        <v>46018</v>
      </c>
      <c r="D15677">
        <v>2528.7608205333331</v>
      </c>
    </row>
    <row r="15678" spans="1:4" x14ac:dyDescent="0.35">
      <c r="A15678" s="165" t="s">
        <v>309</v>
      </c>
      <c r="B15678" s="165" t="s">
        <v>310</v>
      </c>
      <c r="C15678" s="166">
        <v>45952</v>
      </c>
      <c r="D15678">
        <v>416.75</v>
      </c>
    </row>
    <row r="15679" spans="1:4" x14ac:dyDescent="0.35">
      <c r="A15679" s="165" t="s">
        <v>309</v>
      </c>
      <c r="B15679" s="165" t="s">
        <v>310</v>
      </c>
      <c r="C15679" s="166">
        <v>45983</v>
      </c>
      <c r="D15679">
        <v>416.75</v>
      </c>
    </row>
    <row r="15680" spans="1:4" x14ac:dyDescent="0.35">
      <c r="A15680" s="165" t="s">
        <v>309</v>
      </c>
      <c r="B15680" s="165" t="s">
        <v>310</v>
      </c>
      <c r="C15680" s="166">
        <v>46013</v>
      </c>
      <c r="D15680">
        <v>416.75</v>
      </c>
    </row>
    <row r="15681" spans="1:4" x14ac:dyDescent="0.35">
      <c r="A15681" s="165" t="s">
        <v>309</v>
      </c>
      <c r="B15681" s="165" t="s">
        <v>310</v>
      </c>
      <c r="C15681" s="166">
        <v>45680</v>
      </c>
      <c r="D15681">
        <v>416.75</v>
      </c>
    </row>
    <row r="15682" spans="1:4" x14ac:dyDescent="0.35">
      <c r="A15682" s="165" t="s">
        <v>309</v>
      </c>
      <c r="B15682" s="165" t="s">
        <v>310</v>
      </c>
      <c r="C15682" s="166">
        <v>45711</v>
      </c>
      <c r="D15682">
        <v>416.75</v>
      </c>
    </row>
    <row r="15683" spans="1:4" x14ac:dyDescent="0.35">
      <c r="A15683" s="165" t="s">
        <v>309</v>
      </c>
      <c r="B15683" s="165" t="s">
        <v>310</v>
      </c>
      <c r="C15683" s="166">
        <v>45739</v>
      </c>
      <c r="D15683">
        <v>416.75</v>
      </c>
    </row>
    <row r="15684" spans="1:4" x14ac:dyDescent="0.35">
      <c r="A15684" s="165" t="s">
        <v>309</v>
      </c>
      <c r="B15684" s="165" t="s">
        <v>310</v>
      </c>
      <c r="C15684" s="166">
        <v>45770</v>
      </c>
      <c r="D15684">
        <v>416.75</v>
      </c>
    </row>
    <row r="15685" spans="1:4" x14ac:dyDescent="0.35">
      <c r="A15685" s="165" t="s">
        <v>309</v>
      </c>
      <c r="B15685" s="165" t="s">
        <v>310</v>
      </c>
      <c r="C15685" s="166">
        <v>45800</v>
      </c>
      <c r="D15685">
        <v>416.75</v>
      </c>
    </row>
    <row r="15686" spans="1:4" x14ac:dyDescent="0.35">
      <c r="A15686" s="165" t="s">
        <v>309</v>
      </c>
      <c r="B15686" s="165" t="s">
        <v>310</v>
      </c>
      <c r="C15686" s="166">
        <v>45831</v>
      </c>
      <c r="D15686">
        <v>416.75</v>
      </c>
    </row>
    <row r="15687" spans="1:4" x14ac:dyDescent="0.35">
      <c r="A15687" s="165" t="s">
        <v>309</v>
      </c>
      <c r="B15687" s="165" t="s">
        <v>310</v>
      </c>
      <c r="C15687" s="166">
        <v>45861</v>
      </c>
      <c r="D15687">
        <v>416.75</v>
      </c>
    </row>
    <row r="15688" spans="1:4" x14ac:dyDescent="0.35">
      <c r="A15688" s="165" t="s">
        <v>309</v>
      </c>
      <c r="B15688" s="165" t="s">
        <v>310</v>
      </c>
      <c r="C15688" s="166">
        <v>45892</v>
      </c>
      <c r="D15688">
        <v>416.75</v>
      </c>
    </row>
    <row r="15689" spans="1:4" x14ac:dyDescent="0.35">
      <c r="A15689" s="165" t="s">
        <v>309</v>
      </c>
      <c r="B15689" s="165" t="s">
        <v>310</v>
      </c>
      <c r="C15689" s="166">
        <v>45923</v>
      </c>
      <c r="D15689">
        <v>416.75</v>
      </c>
    </row>
    <row r="15690" spans="1:4" x14ac:dyDescent="0.35">
      <c r="A15690" s="165" t="s">
        <v>309</v>
      </c>
      <c r="B15690" s="165" t="s">
        <v>310</v>
      </c>
      <c r="C15690" s="166">
        <v>45953</v>
      </c>
      <c r="D15690">
        <v>416.75</v>
      </c>
    </row>
    <row r="15691" spans="1:4" x14ac:dyDescent="0.35">
      <c r="A15691" s="165" t="s">
        <v>309</v>
      </c>
      <c r="B15691" s="165" t="s">
        <v>310</v>
      </c>
      <c r="C15691" s="166">
        <v>45984</v>
      </c>
      <c r="D15691">
        <v>416.75</v>
      </c>
    </row>
    <row r="15692" spans="1:4" x14ac:dyDescent="0.35">
      <c r="A15692" s="165" t="s">
        <v>309</v>
      </c>
      <c r="B15692" s="165" t="s">
        <v>310</v>
      </c>
      <c r="C15692" s="166">
        <v>46014</v>
      </c>
      <c r="D15692">
        <v>416.75</v>
      </c>
    </row>
    <row r="15693" spans="1:4" x14ac:dyDescent="0.35">
      <c r="A15693" s="165" t="s">
        <v>309</v>
      </c>
      <c r="B15693" s="165" t="s">
        <v>310</v>
      </c>
      <c r="C15693" s="166">
        <v>45681</v>
      </c>
      <c r="D15693">
        <v>0</v>
      </c>
    </row>
    <row r="15694" spans="1:4" x14ac:dyDescent="0.35">
      <c r="A15694" s="165" t="s">
        <v>309</v>
      </c>
      <c r="B15694" s="165" t="s">
        <v>310</v>
      </c>
      <c r="C15694" s="166">
        <v>45712</v>
      </c>
      <c r="D15694">
        <v>0</v>
      </c>
    </row>
    <row r="15695" spans="1:4" x14ac:dyDescent="0.35">
      <c r="A15695" s="165" t="s">
        <v>309</v>
      </c>
      <c r="B15695" s="165" t="s">
        <v>310</v>
      </c>
      <c r="C15695" s="166">
        <v>45740</v>
      </c>
      <c r="D15695">
        <v>0</v>
      </c>
    </row>
    <row r="15696" spans="1:4" x14ac:dyDescent="0.35">
      <c r="A15696" s="165" t="s">
        <v>309</v>
      </c>
      <c r="B15696" s="165" t="s">
        <v>310</v>
      </c>
      <c r="C15696" s="166">
        <v>45771</v>
      </c>
      <c r="D15696">
        <v>0</v>
      </c>
    </row>
    <row r="15697" spans="1:4" x14ac:dyDescent="0.35">
      <c r="A15697" s="165" t="s">
        <v>309</v>
      </c>
      <c r="B15697" s="165" t="s">
        <v>310</v>
      </c>
      <c r="C15697" s="166">
        <v>45801</v>
      </c>
      <c r="D15697">
        <v>0</v>
      </c>
    </row>
    <row r="15698" spans="1:4" x14ac:dyDescent="0.35">
      <c r="A15698" s="165" t="s">
        <v>309</v>
      </c>
      <c r="B15698" s="165" t="s">
        <v>310</v>
      </c>
      <c r="C15698" s="166">
        <v>45832</v>
      </c>
      <c r="D15698">
        <v>0</v>
      </c>
    </row>
    <row r="15699" spans="1:4" x14ac:dyDescent="0.35">
      <c r="A15699" s="165" t="s">
        <v>309</v>
      </c>
      <c r="B15699" s="165" t="s">
        <v>310</v>
      </c>
      <c r="C15699" s="166">
        <v>45862</v>
      </c>
      <c r="D15699">
        <v>0</v>
      </c>
    </row>
    <row r="15700" spans="1:4" x14ac:dyDescent="0.35">
      <c r="A15700" s="165" t="s">
        <v>309</v>
      </c>
      <c r="B15700" s="165" t="s">
        <v>310</v>
      </c>
      <c r="C15700" s="166">
        <v>45893</v>
      </c>
      <c r="D15700">
        <v>0</v>
      </c>
    </row>
    <row r="15701" spans="1:4" x14ac:dyDescent="0.35">
      <c r="A15701" s="165" t="s">
        <v>309</v>
      </c>
      <c r="B15701" s="165" t="s">
        <v>310</v>
      </c>
      <c r="C15701" s="166">
        <v>45924</v>
      </c>
      <c r="D15701">
        <v>0</v>
      </c>
    </row>
    <row r="15702" spans="1:4" x14ac:dyDescent="0.35">
      <c r="A15702" s="165" t="s">
        <v>309</v>
      </c>
      <c r="B15702" s="165" t="s">
        <v>310</v>
      </c>
      <c r="C15702" s="166">
        <v>45954</v>
      </c>
      <c r="D15702">
        <v>0</v>
      </c>
    </row>
    <row r="15703" spans="1:4" x14ac:dyDescent="0.35">
      <c r="A15703" s="165" t="s">
        <v>309</v>
      </c>
      <c r="B15703" s="165" t="s">
        <v>310</v>
      </c>
      <c r="C15703" s="166">
        <v>45985</v>
      </c>
      <c r="D15703">
        <v>0</v>
      </c>
    </row>
    <row r="15704" spans="1:4" x14ac:dyDescent="0.35">
      <c r="A15704" s="165" t="s">
        <v>309</v>
      </c>
      <c r="B15704" s="165" t="s">
        <v>310</v>
      </c>
      <c r="C15704" s="166">
        <v>46015</v>
      </c>
      <c r="D15704">
        <v>0</v>
      </c>
    </row>
    <row r="15705" spans="1:4" x14ac:dyDescent="0.35">
      <c r="A15705" s="165" t="s">
        <v>309</v>
      </c>
      <c r="B15705" s="165" t="s">
        <v>310</v>
      </c>
      <c r="C15705" s="166">
        <v>45682</v>
      </c>
      <c r="D15705">
        <v>0</v>
      </c>
    </row>
    <row r="15706" spans="1:4" x14ac:dyDescent="0.35">
      <c r="A15706" s="165" t="s">
        <v>309</v>
      </c>
      <c r="B15706" s="165" t="s">
        <v>310</v>
      </c>
      <c r="C15706" s="166">
        <v>45713</v>
      </c>
      <c r="D15706">
        <v>0</v>
      </c>
    </row>
    <row r="15707" spans="1:4" x14ac:dyDescent="0.35">
      <c r="A15707" s="165" t="s">
        <v>309</v>
      </c>
      <c r="B15707" s="165" t="s">
        <v>310</v>
      </c>
      <c r="C15707" s="166">
        <v>45741</v>
      </c>
      <c r="D15707">
        <v>0</v>
      </c>
    </row>
    <row r="15708" spans="1:4" x14ac:dyDescent="0.35">
      <c r="A15708" s="165" t="s">
        <v>309</v>
      </c>
      <c r="B15708" s="165" t="s">
        <v>310</v>
      </c>
      <c r="C15708" s="166">
        <v>45772</v>
      </c>
      <c r="D15708">
        <v>0</v>
      </c>
    </row>
    <row r="15709" spans="1:4" x14ac:dyDescent="0.35">
      <c r="A15709" s="165" t="s">
        <v>309</v>
      </c>
      <c r="B15709" s="165" t="s">
        <v>310</v>
      </c>
      <c r="C15709" s="166">
        <v>45802</v>
      </c>
      <c r="D15709">
        <v>0</v>
      </c>
    </row>
    <row r="15710" spans="1:4" x14ac:dyDescent="0.35">
      <c r="A15710" s="165" t="s">
        <v>309</v>
      </c>
      <c r="B15710" s="165" t="s">
        <v>310</v>
      </c>
      <c r="C15710" s="166">
        <v>45833</v>
      </c>
      <c r="D15710">
        <v>0</v>
      </c>
    </row>
    <row r="15711" spans="1:4" x14ac:dyDescent="0.35">
      <c r="A15711" s="165" t="s">
        <v>309</v>
      </c>
      <c r="B15711" s="165" t="s">
        <v>310</v>
      </c>
      <c r="C15711" s="166">
        <v>45863</v>
      </c>
      <c r="D15711">
        <v>0</v>
      </c>
    </row>
    <row r="15712" spans="1:4" x14ac:dyDescent="0.35">
      <c r="A15712" s="165" t="s">
        <v>309</v>
      </c>
      <c r="B15712" s="165" t="s">
        <v>310</v>
      </c>
      <c r="C15712" s="166">
        <v>45894</v>
      </c>
      <c r="D15712">
        <v>0</v>
      </c>
    </row>
    <row r="15713" spans="1:4" x14ac:dyDescent="0.35">
      <c r="A15713" s="165" t="s">
        <v>309</v>
      </c>
      <c r="B15713" s="165" t="s">
        <v>310</v>
      </c>
      <c r="C15713" s="166">
        <v>45925</v>
      </c>
      <c r="D15713">
        <v>0</v>
      </c>
    </row>
    <row r="15714" spans="1:4" x14ac:dyDescent="0.35">
      <c r="A15714" s="165" t="s">
        <v>309</v>
      </c>
      <c r="B15714" s="165" t="s">
        <v>310</v>
      </c>
      <c r="C15714" s="166">
        <v>45955</v>
      </c>
      <c r="D15714">
        <v>0</v>
      </c>
    </row>
    <row r="15715" spans="1:4" x14ac:dyDescent="0.35">
      <c r="A15715" s="165" t="s">
        <v>309</v>
      </c>
      <c r="B15715" s="165" t="s">
        <v>310</v>
      </c>
      <c r="C15715" s="166">
        <v>45986</v>
      </c>
      <c r="D15715">
        <v>0</v>
      </c>
    </row>
    <row r="15716" spans="1:4" x14ac:dyDescent="0.35">
      <c r="A15716" s="165" t="s">
        <v>309</v>
      </c>
      <c r="B15716" s="165" t="s">
        <v>310</v>
      </c>
      <c r="C15716" s="166">
        <v>46016</v>
      </c>
      <c r="D15716">
        <v>0</v>
      </c>
    </row>
    <row r="15717" spans="1:4" x14ac:dyDescent="0.35">
      <c r="A15717" s="165" t="s">
        <v>309</v>
      </c>
      <c r="B15717" s="165" t="s">
        <v>310</v>
      </c>
      <c r="C15717" s="166">
        <v>45683</v>
      </c>
      <c r="D15717">
        <v>0</v>
      </c>
    </row>
    <row r="15718" spans="1:4" x14ac:dyDescent="0.35">
      <c r="A15718" s="165" t="s">
        <v>309</v>
      </c>
      <c r="B15718" s="165" t="s">
        <v>310</v>
      </c>
      <c r="C15718" s="166">
        <v>45714</v>
      </c>
      <c r="D15718">
        <v>0</v>
      </c>
    </row>
    <row r="15719" spans="1:4" x14ac:dyDescent="0.35">
      <c r="A15719" s="165" t="s">
        <v>309</v>
      </c>
      <c r="B15719" s="165" t="s">
        <v>310</v>
      </c>
      <c r="C15719" s="166">
        <v>45742</v>
      </c>
      <c r="D15719">
        <v>0</v>
      </c>
    </row>
    <row r="15720" spans="1:4" x14ac:dyDescent="0.35">
      <c r="A15720" s="165" t="s">
        <v>309</v>
      </c>
      <c r="B15720" s="165" t="s">
        <v>310</v>
      </c>
      <c r="C15720" s="166">
        <v>45773</v>
      </c>
      <c r="D15720">
        <v>0</v>
      </c>
    </row>
    <row r="15721" spans="1:4" x14ac:dyDescent="0.35">
      <c r="A15721" s="165" t="s">
        <v>309</v>
      </c>
      <c r="B15721" s="165" t="s">
        <v>310</v>
      </c>
      <c r="C15721" s="166">
        <v>45803</v>
      </c>
      <c r="D15721">
        <v>0</v>
      </c>
    </row>
    <row r="15722" spans="1:4" x14ac:dyDescent="0.35">
      <c r="A15722" s="165" t="s">
        <v>309</v>
      </c>
      <c r="B15722" s="165" t="s">
        <v>310</v>
      </c>
      <c r="C15722" s="166">
        <v>45834</v>
      </c>
      <c r="D15722">
        <v>0</v>
      </c>
    </row>
    <row r="15723" spans="1:4" x14ac:dyDescent="0.35">
      <c r="A15723" s="165" t="s">
        <v>309</v>
      </c>
      <c r="B15723" s="165" t="s">
        <v>310</v>
      </c>
      <c r="C15723" s="166">
        <v>45864</v>
      </c>
      <c r="D15723">
        <v>0</v>
      </c>
    </row>
    <row r="15724" spans="1:4" x14ac:dyDescent="0.35">
      <c r="A15724" s="165" t="s">
        <v>309</v>
      </c>
      <c r="B15724" s="165" t="s">
        <v>310</v>
      </c>
      <c r="C15724" s="166">
        <v>45895</v>
      </c>
      <c r="D15724">
        <v>0</v>
      </c>
    </row>
    <row r="15725" spans="1:4" x14ac:dyDescent="0.35">
      <c r="A15725" s="165" t="s">
        <v>309</v>
      </c>
      <c r="B15725" s="165" t="s">
        <v>310</v>
      </c>
      <c r="C15725" s="166">
        <v>45926</v>
      </c>
      <c r="D15725">
        <v>0</v>
      </c>
    </row>
    <row r="15726" spans="1:4" x14ac:dyDescent="0.35">
      <c r="A15726" s="165" t="s">
        <v>309</v>
      </c>
      <c r="B15726" s="165" t="s">
        <v>310</v>
      </c>
      <c r="C15726" s="166">
        <v>45956</v>
      </c>
      <c r="D15726">
        <v>0</v>
      </c>
    </row>
    <row r="15727" spans="1:4" x14ac:dyDescent="0.35">
      <c r="A15727" s="165" t="s">
        <v>309</v>
      </c>
      <c r="B15727" s="165" t="s">
        <v>310</v>
      </c>
      <c r="C15727" s="166">
        <v>45987</v>
      </c>
      <c r="D15727">
        <v>0</v>
      </c>
    </row>
    <row r="15728" spans="1:4" x14ac:dyDescent="0.35">
      <c r="A15728" s="165" t="s">
        <v>309</v>
      </c>
      <c r="B15728" s="165" t="s">
        <v>310</v>
      </c>
      <c r="C15728" s="166">
        <v>46017</v>
      </c>
      <c r="D15728">
        <v>0</v>
      </c>
    </row>
    <row r="15729" spans="1:4" x14ac:dyDescent="0.35">
      <c r="A15729" s="165" t="s">
        <v>309</v>
      </c>
      <c r="B15729" s="165" t="s">
        <v>310</v>
      </c>
      <c r="C15729" s="166">
        <v>45684</v>
      </c>
      <c r="D15729">
        <v>0</v>
      </c>
    </row>
    <row r="15730" spans="1:4" x14ac:dyDescent="0.35">
      <c r="A15730" s="165" t="s">
        <v>309</v>
      </c>
      <c r="B15730" s="165" t="s">
        <v>310</v>
      </c>
      <c r="C15730" s="166">
        <v>45715</v>
      </c>
      <c r="D15730">
        <v>0</v>
      </c>
    </row>
    <row r="15731" spans="1:4" x14ac:dyDescent="0.35">
      <c r="A15731" s="165" t="s">
        <v>309</v>
      </c>
      <c r="B15731" s="165" t="s">
        <v>310</v>
      </c>
      <c r="C15731" s="166">
        <v>45743</v>
      </c>
      <c r="D15731">
        <v>0</v>
      </c>
    </row>
    <row r="15732" spans="1:4" x14ac:dyDescent="0.35">
      <c r="A15732" s="165" t="s">
        <v>309</v>
      </c>
      <c r="B15732" s="165" t="s">
        <v>310</v>
      </c>
      <c r="C15732" s="166">
        <v>45774</v>
      </c>
      <c r="D15732">
        <v>0</v>
      </c>
    </row>
    <row r="15733" spans="1:4" x14ac:dyDescent="0.35">
      <c r="A15733" s="165" t="s">
        <v>309</v>
      </c>
      <c r="B15733" s="165" t="s">
        <v>310</v>
      </c>
      <c r="C15733" s="166">
        <v>45804</v>
      </c>
      <c r="D15733">
        <v>0</v>
      </c>
    </row>
    <row r="15734" spans="1:4" x14ac:dyDescent="0.35">
      <c r="A15734" s="165" t="s">
        <v>309</v>
      </c>
      <c r="B15734" s="165" t="s">
        <v>310</v>
      </c>
      <c r="C15734" s="166">
        <v>45835</v>
      </c>
      <c r="D15734">
        <v>0</v>
      </c>
    </row>
    <row r="15735" spans="1:4" x14ac:dyDescent="0.35">
      <c r="A15735" s="165" t="s">
        <v>309</v>
      </c>
      <c r="B15735" s="165" t="s">
        <v>310</v>
      </c>
      <c r="C15735" s="166">
        <v>45865</v>
      </c>
      <c r="D15735">
        <v>0</v>
      </c>
    </row>
    <row r="15736" spans="1:4" x14ac:dyDescent="0.35">
      <c r="A15736" s="165" t="s">
        <v>309</v>
      </c>
      <c r="B15736" s="165" t="s">
        <v>310</v>
      </c>
      <c r="C15736" s="166">
        <v>45896</v>
      </c>
      <c r="D15736">
        <v>0</v>
      </c>
    </row>
    <row r="15737" spans="1:4" x14ac:dyDescent="0.35">
      <c r="A15737" s="165" t="s">
        <v>309</v>
      </c>
      <c r="B15737" s="165" t="s">
        <v>310</v>
      </c>
      <c r="C15737" s="166">
        <v>45927</v>
      </c>
      <c r="D15737">
        <v>0</v>
      </c>
    </row>
    <row r="15738" spans="1:4" x14ac:dyDescent="0.35">
      <c r="A15738" s="165" t="s">
        <v>309</v>
      </c>
      <c r="B15738" s="165" t="s">
        <v>310</v>
      </c>
      <c r="C15738" s="166">
        <v>45957</v>
      </c>
      <c r="D15738">
        <v>0</v>
      </c>
    </row>
    <row r="15739" spans="1:4" x14ac:dyDescent="0.35">
      <c r="A15739" s="165" t="s">
        <v>309</v>
      </c>
      <c r="B15739" s="165" t="s">
        <v>310</v>
      </c>
      <c r="C15739" s="166">
        <v>45988</v>
      </c>
      <c r="D15739">
        <v>0</v>
      </c>
    </row>
    <row r="15740" spans="1:4" x14ac:dyDescent="0.35">
      <c r="A15740" s="165" t="s">
        <v>309</v>
      </c>
      <c r="B15740" s="165" t="s">
        <v>310</v>
      </c>
      <c r="C15740" s="166">
        <v>46018</v>
      </c>
      <c r="D15740">
        <v>0</v>
      </c>
    </row>
    <row r="15741" spans="1:4" x14ac:dyDescent="0.35">
      <c r="A15741" s="165" t="s">
        <v>311</v>
      </c>
      <c r="B15741" s="165" t="s">
        <v>312</v>
      </c>
      <c r="C15741" s="166">
        <v>45676</v>
      </c>
      <c r="D15741">
        <v>1085.68</v>
      </c>
    </row>
    <row r="15742" spans="1:4" x14ac:dyDescent="0.35">
      <c r="A15742" s="165" t="s">
        <v>311</v>
      </c>
      <c r="B15742" s="165" t="s">
        <v>312</v>
      </c>
      <c r="C15742" s="166">
        <v>45707</v>
      </c>
      <c r="D15742">
        <v>1132.8500000000001</v>
      </c>
    </row>
    <row r="15743" spans="1:4" x14ac:dyDescent="0.35">
      <c r="A15743" s="165" t="s">
        <v>311</v>
      </c>
      <c r="B15743" s="165" t="s">
        <v>312</v>
      </c>
      <c r="C15743" s="166">
        <v>45735</v>
      </c>
      <c r="D15743">
        <v>1114.6300000000001</v>
      </c>
    </row>
    <row r="15744" spans="1:4" x14ac:dyDescent="0.35">
      <c r="A15744" s="165" t="s">
        <v>311</v>
      </c>
      <c r="B15744" s="165" t="s">
        <v>312</v>
      </c>
      <c r="C15744" s="166">
        <v>45766</v>
      </c>
      <c r="D15744">
        <v>1140.8600000000001</v>
      </c>
    </row>
    <row r="15745" spans="1:4" x14ac:dyDescent="0.35">
      <c r="A15745" s="165" t="s">
        <v>311</v>
      </c>
      <c r="B15745" s="165" t="s">
        <v>312</v>
      </c>
      <c r="C15745" s="166">
        <v>45796</v>
      </c>
      <c r="D15745">
        <v>802.4</v>
      </c>
    </row>
    <row r="15746" spans="1:4" x14ac:dyDescent="0.35">
      <c r="A15746" s="165" t="s">
        <v>311</v>
      </c>
      <c r="B15746" s="165" t="s">
        <v>312</v>
      </c>
      <c r="C15746" s="166">
        <v>45827</v>
      </c>
      <c r="D15746">
        <v>1710.44</v>
      </c>
    </row>
    <row r="15747" spans="1:4" x14ac:dyDescent="0.35">
      <c r="A15747" s="165" t="s">
        <v>311</v>
      </c>
      <c r="B15747" s="165" t="s">
        <v>312</v>
      </c>
      <c r="C15747" s="166">
        <v>45857</v>
      </c>
      <c r="D15747">
        <v>1170.1300000000001</v>
      </c>
    </row>
    <row r="15748" spans="1:4" x14ac:dyDescent="0.35">
      <c r="A15748" s="165" t="s">
        <v>311</v>
      </c>
      <c r="B15748" s="165" t="s">
        <v>312</v>
      </c>
      <c r="C15748" s="166">
        <v>45888</v>
      </c>
      <c r="D15748">
        <v>1183.67</v>
      </c>
    </row>
    <row r="15749" spans="1:4" x14ac:dyDescent="0.35">
      <c r="A15749" s="165" t="s">
        <v>311</v>
      </c>
      <c r="B15749" s="165" t="s">
        <v>312</v>
      </c>
      <c r="C15749" s="166">
        <v>45919</v>
      </c>
      <c r="D15749">
        <v>1144.2</v>
      </c>
    </row>
    <row r="15750" spans="1:4" x14ac:dyDescent="0.35">
      <c r="A15750" s="165" t="s">
        <v>311</v>
      </c>
      <c r="B15750" s="165" t="s">
        <v>312</v>
      </c>
      <c r="C15750" s="166">
        <v>45949</v>
      </c>
      <c r="D15750">
        <v>1621.94</v>
      </c>
    </row>
    <row r="15751" spans="1:4" x14ac:dyDescent="0.35">
      <c r="A15751" s="165" t="s">
        <v>311</v>
      </c>
      <c r="B15751" s="165" t="s">
        <v>312</v>
      </c>
      <c r="C15751" s="166">
        <v>45980</v>
      </c>
      <c r="D15751">
        <v>1469.43</v>
      </c>
    </row>
    <row r="15752" spans="1:4" x14ac:dyDescent="0.35">
      <c r="A15752" s="165" t="s">
        <v>311</v>
      </c>
      <c r="B15752" s="165" t="s">
        <v>312</v>
      </c>
      <c r="C15752" s="166">
        <v>46010</v>
      </c>
      <c r="D15752">
        <v>1570.94</v>
      </c>
    </row>
    <row r="15753" spans="1:4" x14ac:dyDescent="0.35">
      <c r="A15753" s="165" t="s">
        <v>311</v>
      </c>
      <c r="B15753" s="165" t="s">
        <v>312</v>
      </c>
      <c r="C15753" s="166">
        <v>45677</v>
      </c>
      <c r="D15753">
        <v>1263.46</v>
      </c>
    </row>
    <row r="15754" spans="1:4" x14ac:dyDescent="0.35">
      <c r="A15754" s="165" t="s">
        <v>311</v>
      </c>
      <c r="B15754" s="165" t="s">
        <v>312</v>
      </c>
      <c r="C15754" s="166">
        <v>45708</v>
      </c>
      <c r="D15754">
        <v>1753.21</v>
      </c>
    </row>
    <row r="15755" spans="1:4" x14ac:dyDescent="0.35">
      <c r="A15755" s="165" t="s">
        <v>311</v>
      </c>
      <c r="B15755" s="165" t="s">
        <v>312</v>
      </c>
      <c r="C15755" s="166">
        <v>45736</v>
      </c>
      <c r="D15755">
        <v>2183.8999999999996</v>
      </c>
    </row>
    <row r="15756" spans="1:4" x14ac:dyDescent="0.35">
      <c r="A15756" s="165" t="s">
        <v>311</v>
      </c>
      <c r="B15756" s="165" t="s">
        <v>312</v>
      </c>
      <c r="C15756" s="166">
        <v>45767</v>
      </c>
      <c r="D15756">
        <v>1939.79</v>
      </c>
    </row>
    <row r="15757" spans="1:4" x14ac:dyDescent="0.35">
      <c r="A15757" s="165" t="s">
        <v>311</v>
      </c>
      <c r="B15757" s="165" t="s">
        <v>312</v>
      </c>
      <c r="C15757" s="166">
        <v>45797</v>
      </c>
      <c r="D15757">
        <v>2928.5199999999995</v>
      </c>
    </row>
    <row r="15758" spans="1:4" x14ac:dyDescent="0.35">
      <c r="A15758" s="165" t="s">
        <v>311</v>
      </c>
      <c r="B15758" s="165" t="s">
        <v>312</v>
      </c>
      <c r="C15758" s="166">
        <v>45828</v>
      </c>
      <c r="D15758">
        <v>2029.6200000000008</v>
      </c>
    </row>
    <row r="15759" spans="1:4" x14ac:dyDescent="0.35">
      <c r="A15759" s="165" t="s">
        <v>311</v>
      </c>
      <c r="B15759" s="165" t="s">
        <v>312</v>
      </c>
      <c r="C15759" s="166">
        <v>45858</v>
      </c>
      <c r="D15759">
        <v>2051.3600000000006</v>
      </c>
    </row>
    <row r="15760" spans="1:4" x14ac:dyDescent="0.35">
      <c r="A15760" s="165" t="s">
        <v>311</v>
      </c>
      <c r="B15760" s="165" t="s">
        <v>312</v>
      </c>
      <c r="C15760" s="166">
        <v>45889</v>
      </c>
      <c r="D15760">
        <v>1067.0499999999993</v>
      </c>
    </row>
    <row r="15761" spans="1:4" x14ac:dyDescent="0.35">
      <c r="A15761" s="165" t="s">
        <v>311</v>
      </c>
      <c r="B15761" s="165" t="s">
        <v>312</v>
      </c>
      <c r="C15761" s="166">
        <v>45920</v>
      </c>
      <c r="D15761">
        <v>1109.53</v>
      </c>
    </row>
    <row r="15762" spans="1:4" x14ac:dyDescent="0.35">
      <c r="A15762" s="165" t="s">
        <v>311</v>
      </c>
      <c r="B15762" s="165" t="s">
        <v>312</v>
      </c>
      <c r="C15762" s="166">
        <v>45950</v>
      </c>
      <c r="D15762">
        <v>-84.99</v>
      </c>
    </row>
    <row r="15763" spans="1:4" x14ac:dyDescent="0.35">
      <c r="A15763" s="165" t="s">
        <v>311</v>
      </c>
      <c r="B15763" s="165" t="s">
        <v>312</v>
      </c>
      <c r="C15763" s="166">
        <v>45981</v>
      </c>
      <c r="D15763">
        <v>-111.27</v>
      </c>
    </row>
    <row r="15764" spans="1:4" x14ac:dyDescent="0.35">
      <c r="A15764" s="165" t="s">
        <v>311</v>
      </c>
      <c r="B15764" s="165" t="s">
        <v>312</v>
      </c>
      <c r="C15764" s="166">
        <v>46011</v>
      </c>
      <c r="D15764">
        <v>298.35000000000002</v>
      </c>
    </row>
    <row r="15765" spans="1:4" x14ac:dyDescent="0.35">
      <c r="A15765" s="165" t="s">
        <v>311</v>
      </c>
      <c r="B15765" s="165" t="s">
        <v>312</v>
      </c>
      <c r="C15765" s="166">
        <v>45678</v>
      </c>
      <c r="D15765">
        <v>949.03</v>
      </c>
    </row>
    <row r="15766" spans="1:4" x14ac:dyDescent="0.35">
      <c r="A15766" s="165" t="s">
        <v>311</v>
      </c>
      <c r="B15766" s="165" t="s">
        <v>312</v>
      </c>
      <c r="C15766" s="166">
        <v>45709</v>
      </c>
      <c r="D15766">
        <v>650.79</v>
      </c>
    </row>
    <row r="15767" spans="1:4" x14ac:dyDescent="0.35">
      <c r="A15767" s="165" t="s">
        <v>311</v>
      </c>
      <c r="B15767" s="165" t="s">
        <v>312</v>
      </c>
      <c r="C15767" s="166">
        <v>45737</v>
      </c>
      <c r="D15767">
        <v>820.26</v>
      </c>
    </row>
    <row r="15768" spans="1:4" x14ac:dyDescent="0.35">
      <c r="A15768" s="165" t="s">
        <v>311</v>
      </c>
      <c r="B15768" s="165" t="s">
        <v>312</v>
      </c>
      <c r="C15768" s="166">
        <v>45768</v>
      </c>
      <c r="D15768">
        <v>799.62</v>
      </c>
    </row>
    <row r="15769" spans="1:4" x14ac:dyDescent="0.35">
      <c r="A15769" s="165" t="s">
        <v>311</v>
      </c>
      <c r="B15769" s="165" t="s">
        <v>312</v>
      </c>
      <c r="C15769" s="166">
        <v>45798</v>
      </c>
      <c r="D15769">
        <v>799.39</v>
      </c>
    </row>
    <row r="15770" spans="1:4" x14ac:dyDescent="0.35">
      <c r="A15770" s="165" t="s">
        <v>311</v>
      </c>
      <c r="B15770" s="165" t="s">
        <v>312</v>
      </c>
      <c r="C15770" s="166">
        <v>45829</v>
      </c>
      <c r="D15770">
        <v>731.65</v>
      </c>
    </row>
    <row r="15771" spans="1:4" x14ac:dyDescent="0.35">
      <c r="A15771" s="165" t="s">
        <v>311</v>
      </c>
      <c r="B15771" s="165" t="s">
        <v>312</v>
      </c>
      <c r="C15771" s="166">
        <v>45859</v>
      </c>
      <c r="D15771">
        <v>799.39</v>
      </c>
    </row>
    <row r="15772" spans="1:4" x14ac:dyDescent="0.35">
      <c r="A15772" s="165" t="s">
        <v>311</v>
      </c>
      <c r="B15772" s="165" t="s">
        <v>312</v>
      </c>
      <c r="C15772" s="166">
        <v>45890</v>
      </c>
      <c r="D15772">
        <v>797.89</v>
      </c>
    </row>
    <row r="15773" spans="1:4" x14ac:dyDescent="0.35">
      <c r="A15773" s="165" t="s">
        <v>311</v>
      </c>
      <c r="B15773" s="165" t="s">
        <v>312</v>
      </c>
      <c r="C15773" s="166">
        <v>45921</v>
      </c>
      <c r="D15773">
        <v>799.42</v>
      </c>
    </row>
    <row r="15774" spans="1:4" x14ac:dyDescent="0.35">
      <c r="A15774" s="165" t="s">
        <v>311</v>
      </c>
      <c r="B15774" s="165" t="s">
        <v>312</v>
      </c>
      <c r="C15774" s="166">
        <v>45951</v>
      </c>
      <c r="D15774">
        <v>799.42</v>
      </c>
    </row>
    <row r="15775" spans="1:4" x14ac:dyDescent="0.35">
      <c r="A15775" s="165" t="s">
        <v>311</v>
      </c>
      <c r="B15775" s="165" t="s">
        <v>312</v>
      </c>
      <c r="C15775" s="166">
        <v>45991</v>
      </c>
      <c r="D15775">
        <v>744.47</v>
      </c>
    </row>
    <row r="15776" spans="1:4" x14ac:dyDescent="0.35">
      <c r="A15776" s="165" t="s">
        <v>311</v>
      </c>
      <c r="B15776" s="165" t="s">
        <v>312</v>
      </c>
      <c r="C15776" s="166">
        <v>46022</v>
      </c>
      <c r="D15776">
        <v>786.81</v>
      </c>
    </row>
    <row r="15777" spans="1:4" x14ac:dyDescent="0.35">
      <c r="A15777" s="165" t="s">
        <v>311</v>
      </c>
      <c r="B15777" s="165" t="s">
        <v>312</v>
      </c>
      <c r="C15777" s="166">
        <v>45679</v>
      </c>
      <c r="D15777">
        <v>799.42</v>
      </c>
    </row>
    <row r="15778" spans="1:4" x14ac:dyDescent="0.35">
      <c r="A15778" s="165" t="s">
        <v>311</v>
      </c>
      <c r="B15778" s="165" t="s">
        <v>312</v>
      </c>
      <c r="C15778" s="166">
        <v>45710</v>
      </c>
      <c r="D15778">
        <v>922.81</v>
      </c>
    </row>
    <row r="15779" spans="1:4" x14ac:dyDescent="0.35">
      <c r="A15779" s="165" t="s">
        <v>311</v>
      </c>
      <c r="B15779" s="165" t="s">
        <v>312</v>
      </c>
      <c r="C15779" s="166">
        <v>45738</v>
      </c>
      <c r="D15779">
        <v>516.24</v>
      </c>
    </row>
    <row r="15780" spans="1:4" x14ac:dyDescent="0.35">
      <c r="A15780" s="165" t="s">
        <v>311</v>
      </c>
      <c r="B15780" s="165" t="s">
        <v>312</v>
      </c>
      <c r="C15780" s="166">
        <v>45769</v>
      </c>
      <c r="D15780">
        <v>930.52</v>
      </c>
    </row>
    <row r="15781" spans="1:4" x14ac:dyDescent="0.35">
      <c r="A15781" s="165" t="s">
        <v>311</v>
      </c>
      <c r="B15781" s="165" t="s">
        <v>312</v>
      </c>
      <c r="C15781" s="166">
        <v>45799</v>
      </c>
      <c r="D15781">
        <v>799.47</v>
      </c>
    </row>
    <row r="15782" spans="1:4" x14ac:dyDescent="0.35">
      <c r="A15782" s="165" t="s">
        <v>311</v>
      </c>
      <c r="B15782" s="165" t="s">
        <v>312</v>
      </c>
      <c r="C15782" s="166">
        <v>45830</v>
      </c>
      <c r="D15782">
        <v>704.63</v>
      </c>
    </row>
    <row r="15783" spans="1:4" x14ac:dyDescent="0.35">
      <c r="A15783" s="165" t="s">
        <v>311</v>
      </c>
      <c r="B15783" s="165" t="s">
        <v>312</v>
      </c>
      <c r="C15783" s="166">
        <v>45860</v>
      </c>
      <c r="D15783">
        <v>2203.13</v>
      </c>
    </row>
    <row r="15784" spans="1:4" x14ac:dyDescent="0.35">
      <c r="A15784" s="165" t="s">
        <v>311</v>
      </c>
      <c r="B15784" s="165" t="s">
        <v>312</v>
      </c>
      <c r="C15784" s="166">
        <v>45891</v>
      </c>
      <c r="D15784">
        <v>731.27</v>
      </c>
    </row>
    <row r="15785" spans="1:4" x14ac:dyDescent="0.35">
      <c r="A15785" s="165" t="s">
        <v>311</v>
      </c>
      <c r="B15785" s="165" t="s">
        <v>312</v>
      </c>
      <c r="C15785" s="166">
        <v>45922</v>
      </c>
      <c r="D15785">
        <v>1066.54</v>
      </c>
    </row>
    <row r="15786" spans="1:4" x14ac:dyDescent="0.35">
      <c r="A15786" s="165" t="s">
        <v>311</v>
      </c>
      <c r="B15786" s="165" t="s">
        <v>312</v>
      </c>
      <c r="C15786" s="166">
        <v>45952</v>
      </c>
      <c r="D15786">
        <v>914.32</v>
      </c>
    </row>
    <row r="15787" spans="1:4" x14ac:dyDescent="0.35">
      <c r="A15787" s="165" t="s">
        <v>311</v>
      </c>
      <c r="B15787" s="165" t="s">
        <v>312</v>
      </c>
      <c r="C15787" s="166">
        <v>45983</v>
      </c>
      <c r="D15787">
        <v>-194.54</v>
      </c>
    </row>
    <row r="15788" spans="1:4" x14ac:dyDescent="0.35">
      <c r="A15788" s="165" t="s">
        <v>311</v>
      </c>
      <c r="B15788" s="165" t="s">
        <v>312</v>
      </c>
      <c r="C15788" s="166">
        <v>46013</v>
      </c>
      <c r="D15788">
        <v>1939.15</v>
      </c>
    </row>
    <row r="15789" spans="1:4" x14ac:dyDescent="0.35">
      <c r="A15789" s="165" t="s">
        <v>311</v>
      </c>
      <c r="B15789" s="165" t="s">
        <v>312</v>
      </c>
      <c r="C15789" s="166">
        <v>45680</v>
      </c>
      <c r="D15789">
        <v>885.41</v>
      </c>
    </row>
    <row r="15790" spans="1:4" x14ac:dyDescent="0.35">
      <c r="A15790" s="165" t="s">
        <v>311</v>
      </c>
      <c r="B15790" s="165" t="s">
        <v>312</v>
      </c>
      <c r="C15790" s="166">
        <v>45711</v>
      </c>
      <c r="D15790">
        <v>903.31</v>
      </c>
    </row>
    <row r="15791" spans="1:4" x14ac:dyDescent="0.35">
      <c r="A15791" s="165" t="s">
        <v>311</v>
      </c>
      <c r="B15791" s="165" t="s">
        <v>312</v>
      </c>
      <c r="C15791" s="166">
        <v>45739</v>
      </c>
      <c r="D15791">
        <v>876.78</v>
      </c>
    </row>
    <row r="15792" spans="1:4" x14ac:dyDescent="0.35">
      <c r="A15792" s="165" t="s">
        <v>311</v>
      </c>
      <c r="B15792" s="165" t="s">
        <v>312</v>
      </c>
      <c r="C15792" s="166">
        <v>45770</v>
      </c>
      <c r="D15792">
        <v>993.1</v>
      </c>
    </row>
    <row r="15793" spans="1:4" x14ac:dyDescent="0.35">
      <c r="A15793" s="165" t="s">
        <v>311</v>
      </c>
      <c r="B15793" s="165" t="s">
        <v>312</v>
      </c>
      <c r="C15793" s="166">
        <v>45800</v>
      </c>
      <c r="D15793">
        <v>1202.6600000000001</v>
      </c>
    </row>
    <row r="15794" spans="1:4" x14ac:dyDescent="0.35">
      <c r="A15794" s="165" t="s">
        <v>311</v>
      </c>
      <c r="B15794" s="165" t="s">
        <v>312</v>
      </c>
      <c r="C15794" s="166">
        <v>45831</v>
      </c>
      <c r="D15794">
        <v>1208.8700000000001</v>
      </c>
    </row>
    <row r="15795" spans="1:4" x14ac:dyDescent="0.35">
      <c r="A15795" s="165" t="s">
        <v>311</v>
      </c>
      <c r="B15795" s="165" t="s">
        <v>312</v>
      </c>
      <c r="C15795" s="166">
        <v>45861</v>
      </c>
      <c r="D15795">
        <v>1300.54</v>
      </c>
    </row>
    <row r="15796" spans="1:4" x14ac:dyDescent="0.35">
      <c r="A15796" s="165" t="s">
        <v>311</v>
      </c>
      <c r="B15796" s="165" t="s">
        <v>312</v>
      </c>
      <c r="C15796" s="166">
        <v>45892</v>
      </c>
      <c r="D15796">
        <v>1300.7</v>
      </c>
    </row>
    <row r="15797" spans="1:4" x14ac:dyDescent="0.35">
      <c r="A15797" s="165" t="s">
        <v>311</v>
      </c>
      <c r="B15797" s="165" t="s">
        <v>312</v>
      </c>
      <c r="C15797" s="166">
        <v>45923</v>
      </c>
      <c r="D15797">
        <v>1339.61</v>
      </c>
    </row>
    <row r="15798" spans="1:4" x14ac:dyDescent="0.35">
      <c r="A15798" s="165" t="s">
        <v>311</v>
      </c>
      <c r="B15798" s="165" t="s">
        <v>312</v>
      </c>
      <c r="C15798" s="166">
        <v>45953</v>
      </c>
      <c r="D15798">
        <v>894.39</v>
      </c>
    </row>
    <row r="15799" spans="1:4" x14ac:dyDescent="0.35">
      <c r="A15799" s="165" t="s">
        <v>311</v>
      </c>
      <c r="B15799" s="165" t="s">
        <v>312</v>
      </c>
      <c r="C15799" s="166">
        <v>45984</v>
      </c>
      <c r="D15799">
        <v>1028.19</v>
      </c>
    </row>
    <row r="15800" spans="1:4" x14ac:dyDescent="0.35">
      <c r="A15800" s="165" t="s">
        <v>311</v>
      </c>
      <c r="B15800" s="165" t="s">
        <v>312</v>
      </c>
      <c r="C15800" s="166">
        <v>46014</v>
      </c>
      <c r="D15800">
        <v>1433.27</v>
      </c>
    </row>
    <row r="15801" spans="1:4" x14ac:dyDescent="0.35">
      <c r="A15801" s="165" t="s">
        <v>311</v>
      </c>
      <c r="B15801" s="165" t="s">
        <v>312</v>
      </c>
      <c r="C15801" s="166">
        <v>45681</v>
      </c>
      <c r="D15801">
        <v>1282.71</v>
      </c>
    </row>
    <row r="15802" spans="1:4" x14ac:dyDescent="0.35">
      <c r="A15802" s="165" t="s">
        <v>311</v>
      </c>
      <c r="B15802" s="165" t="s">
        <v>312</v>
      </c>
      <c r="C15802" s="166">
        <v>45712</v>
      </c>
      <c r="D15802">
        <v>1528.83</v>
      </c>
    </row>
    <row r="15803" spans="1:4" x14ac:dyDescent="0.35">
      <c r="A15803" s="165" t="s">
        <v>311</v>
      </c>
      <c r="B15803" s="165" t="s">
        <v>312</v>
      </c>
      <c r="C15803" s="166">
        <v>45740</v>
      </c>
      <c r="D15803">
        <v>912.88</v>
      </c>
    </row>
    <row r="15804" spans="1:4" x14ac:dyDescent="0.35">
      <c r="A15804" s="165" t="s">
        <v>311</v>
      </c>
      <c r="B15804" s="165" t="s">
        <v>312</v>
      </c>
      <c r="C15804" s="166">
        <v>45771</v>
      </c>
      <c r="D15804">
        <v>-68.53</v>
      </c>
    </row>
    <row r="15805" spans="1:4" x14ac:dyDescent="0.35">
      <c r="A15805" s="165" t="s">
        <v>311</v>
      </c>
      <c r="B15805" s="165" t="s">
        <v>312</v>
      </c>
      <c r="C15805" s="166">
        <v>45801</v>
      </c>
      <c r="D15805">
        <v>-85.23</v>
      </c>
    </row>
    <row r="15806" spans="1:4" x14ac:dyDescent="0.35">
      <c r="A15806" s="165" t="s">
        <v>311</v>
      </c>
      <c r="B15806" s="165" t="s">
        <v>312</v>
      </c>
      <c r="C15806" s="166">
        <v>45832</v>
      </c>
      <c r="D15806">
        <v>-85.23</v>
      </c>
    </row>
    <row r="15807" spans="1:4" x14ac:dyDescent="0.35">
      <c r="A15807" s="165" t="s">
        <v>311</v>
      </c>
      <c r="B15807" s="165" t="s">
        <v>312</v>
      </c>
      <c r="C15807" s="166">
        <v>45862</v>
      </c>
      <c r="D15807">
        <v>-85.23</v>
      </c>
    </row>
    <row r="15808" spans="1:4" x14ac:dyDescent="0.35">
      <c r="A15808" s="165" t="s">
        <v>311</v>
      </c>
      <c r="B15808" s="165" t="s">
        <v>312</v>
      </c>
      <c r="C15808" s="166">
        <v>45893</v>
      </c>
      <c r="D15808">
        <v>54.92</v>
      </c>
    </row>
    <row r="15809" spans="1:4" x14ac:dyDescent="0.35">
      <c r="A15809" s="165" t="s">
        <v>311</v>
      </c>
      <c r="B15809" s="165" t="s">
        <v>312</v>
      </c>
      <c r="C15809" s="166">
        <v>45924</v>
      </c>
      <c r="D15809">
        <v>569.84</v>
      </c>
    </row>
    <row r="15810" spans="1:4" x14ac:dyDescent="0.35">
      <c r="A15810" s="165" t="s">
        <v>311</v>
      </c>
      <c r="B15810" s="165" t="s">
        <v>312</v>
      </c>
      <c r="C15810" s="166">
        <v>45954</v>
      </c>
      <c r="D15810">
        <v>451.2</v>
      </c>
    </row>
    <row r="15811" spans="1:4" x14ac:dyDescent="0.35">
      <c r="A15811" s="165" t="s">
        <v>311</v>
      </c>
      <c r="B15811" s="165" t="s">
        <v>312</v>
      </c>
      <c r="C15811" s="166">
        <v>45985</v>
      </c>
      <c r="D15811">
        <v>1150.6500000000001</v>
      </c>
    </row>
    <row r="15812" spans="1:4" x14ac:dyDescent="0.35">
      <c r="A15812" s="165" t="s">
        <v>311</v>
      </c>
      <c r="B15812" s="165" t="s">
        <v>312</v>
      </c>
      <c r="C15812" s="166">
        <v>46015</v>
      </c>
      <c r="D15812">
        <v>827.75</v>
      </c>
    </row>
    <row r="15813" spans="1:4" x14ac:dyDescent="0.35">
      <c r="A15813" s="165" t="s">
        <v>311</v>
      </c>
      <c r="B15813" s="165" t="s">
        <v>312</v>
      </c>
      <c r="C15813" s="166">
        <v>45682</v>
      </c>
      <c r="D15813">
        <v>406.56</v>
      </c>
    </row>
    <row r="15814" spans="1:4" x14ac:dyDescent="0.35">
      <c r="A15814" s="165" t="s">
        <v>311</v>
      </c>
      <c r="B15814" s="165" t="s">
        <v>312</v>
      </c>
      <c r="C15814" s="166">
        <v>45713</v>
      </c>
      <c r="D15814">
        <v>1487.91</v>
      </c>
    </row>
    <row r="15815" spans="1:4" x14ac:dyDescent="0.35">
      <c r="A15815" s="165" t="s">
        <v>311</v>
      </c>
      <c r="B15815" s="165" t="s">
        <v>312</v>
      </c>
      <c r="C15815" s="166">
        <v>45741</v>
      </c>
      <c r="D15815">
        <v>997.49</v>
      </c>
    </row>
    <row r="15816" spans="1:4" x14ac:dyDescent="0.35">
      <c r="A15816" s="165" t="s">
        <v>311</v>
      </c>
      <c r="B15816" s="165" t="s">
        <v>312</v>
      </c>
      <c r="C15816" s="166">
        <v>45772</v>
      </c>
      <c r="D15816">
        <v>875.49</v>
      </c>
    </row>
    <row r="15817" spans="1:4" x14ac:dyDescent="0.35">
      <c r="A15817" s="165" t="s">
        <v>311</v>
      </c>
      <c r="B15817" s="165" t="s">
        <v>312</v>
      </c>
      <c r="C15817" s="166">
        <v>45802</v>
      </c>
      <c r="D15817">
        <v>2121.7499999999991</v>
      </c>
    </row>
    <row r="15818" spans="1:4" x14ac:dyDescent="0.35">
      <c r="A15818" s="165" t="s">
        <v>311</v>
      </c>
      <c r="B15818" s="165" t="s">
        <v>312</v>
      </c>
      <c r="C15818" s="166">
        <v>45833</v>
      </c>
      <c r="D15818">
        <v>2121.7499999999991</v>
      </c>
    </row>
    <row r="15819" spans="1:4" x14ac:dyDescent="0.35">
      <c r="A15819" s="165" t="s">
        <v>311</v>
      </c>
      <c r="B15819" s="165" t="s">
        <v>312</v>
      </c>
      <c r="C15819" s="166">
        <v>45863</v>
      </c>
      <c r="D15819">
        <v>2121.7499999999991</v>
      </c>
    </row>
    <row r="15820" spans="1:4" x14ac:dyDescent="0.35">
      <c r="A15820" s="165" t="s">
        <v>311</v>
      </c>
      <c r="B15820" s="165" t="s">
        <v>312</v>
      </c>
      <c r="C15820" s="166">
        <v>45894</v>
      </c>
      <c r="D15820">
        <v>2121.7499999999991</v>
      </c>
    </row>
    <row r="15821" spans="1:4" x14ac:dyDescent="0.35">
      <c r="A15821" s="165" t="s">
        <v>311</v>
      </c>
      <c r="B15821" s="165" t="s">
        <v>312</v>
      </c>
      <c r="C15821" s="166">
        <v>45925</v>
      </c>
      <c r="D15821">
        <v>2121.7499999999991</v>
      </c>
    </row>
    <row r="15822" spans="1:4" x14ac:dyDescent="0.35">
      <c r="A15822" s="165" t="s">
        <v>311</v>
      </c>
      <c r="B15822" s="165" t="s">
        <v>312</v>
      </c>
      <c r="C15822" s="166">
        <v>45955</v>
      </c>
      <c r="D15822">
        <v>2121.7499999999991</v>
      </c>
    </row>
    <row r="15823" spans="1:4" x14ac:dyDescent="0.35">
      <c r="A15823" s="165" t="s">
        <v>311</v>
      </c>
      <c r="B15823" s="165" t="s">
        <v>312</v>
      </c>
      <c r="C15823" s="166">
        <v>45986</v>
      </c>
      <c r="D15823">
        <v>2121.7499999999991</v>
      </c>
    </row>
    <row r="15824" spans="1:4" x14ac:dyDescent="0.35">
      <c r="A15824" s="165" t="s">
        <v>311</v>
      </c>
      <c r="B15824" s="165" t="s">
        <v>312</v>
      </c>
      <c r="C15824" s="166">
        <v>46016</v>
      </c>
      <c r="D15824">
        <v>2121.7499999999991</v>
      </c>
    </row>
    <row r="15825" spans="1:4" x14ac:dyDescent="0.35">
      <c r="A15825" s="165" t="s">
        <v>311</v>
      </c>
      <c r="B15825" s="165" t="s">
        <v>312</v>
      </c>
      <c r="C15825" s="166">
        <v>45683</v>
      </c>
      <c r="D15825">
        <v>2381.6643749999989</v>
      </c>
    </row>
    <row r="15826" spans="1:4" x14ac:dyDescent="0.35">
      <c r="A15826" s="165" t="s">
        <v>311</v>
      </c>
      <c r="B15826" s="165" t="s">
        <v>312</v>
      </c>
      <c r="C15826" s="166">
        <v>45714</v>
      </c>
      <c r="D15826">
        <v>2381.6643749999989</v>
      </c>
    </row>
    <row r="15827" spans="1:4" x14ac:dyDescent="0.35">
      <c r="A15827" s="165" t="s">
        <v>311</v>
      </c>
      <c r="B15827" s="165" t="s">
        <v>312</v>
      </c>
      <c r="C15827" s="166">
        <v>45742</v>
      </c>
      <c r="D15827">
        <v>2381.6643749999989</v>
      </c>
    </row>
    <row r="15828" spans="1:4" x14ac:dyDescent="0.35">
      <c r="A15828" s="165" t="s">
        <v>311</v>
      </c>
      <c r="B15828" s="165" t="s">
        <v>312</v>
      </c>
      <c r="C15828" s="166">
        <v>45773</v>
      </c>
      <c r="D15828">
        <v>2381.6643749999989</v>
      </c>
    </row>
    <row r="15829" spans="1:4" x14ac:dyDescent="0.35">
      <c r="A15829" s="165" t="s">
        <v>311</v>
      </c>
      <c r="B15829" s="165" t="s">
        <v>312</v>
      </c>
      <c r="C15829" s="166">
        <v>45803</v>
      </c>
      <c r="D15829">
        <v>2381.6643749999989</v>
      </c>
    </row>
    <row r="15830" spans="1:4" x14ac:dyDescent="0.35">
      <c r="A15830" s="165" t="s">
        <v>311</v>
      </c>
      <c r="B15830" s="165" t="s">
        <v>312</v>
      </c>
      <c r="C15830" s="166">
        <v>45834</v>
      </c>
      <c r="D15830">
        <v>2381.6643749999989</v>
      </c>
    </row>
    <row r="15831" spans="1:4" x14ac:dyDescent="0.35">
      <c r="A15831" s="165" t="s">
        <v>311</v>
      </c>
      <c r="B15831" s="165" t="s">
        <v>312</v>
      </c>
      <c r="C15831" s="166">
        <v>45864</v>
      </c>
      <c r="D15831">
        <v>2381.6643749999989</v>
      </c>
    </row>
    <row r="15832" spans="1:4" x14ac:dyDescent="0.35">
      <c r="A15832" s="165" t="s">
        <v>311</v>
      </c>
      <c r="B15832" s="165" t="s">
        <v>312</v>
      </c>
      <c r="C15832" s="166">
        <v>45895</v>
      </c>
      <c r="D15832">
        <v>2381.6643749999989</v>
      </c>
    </row>
    <row r="15833" spans="1:4" x14ac:dyDescent="0.35">
      <c r="A15833" s="165" t="s">
        <v>311</v>
      </c>
      <c r="B15833" s="165" t="s">
        <v>312</v>
      </c>
      <c r="C15833" s="166">
        <v>45926</v>
      </c>
      <c r="D15833">
        <v>2381.6643749999989</v>
      </c>
    </row>
    <row r="15834" spans="1:4" x14ac:dyDescent="0.35">
      <c r="A15834" s="165" t="s">
        <v>311</v>
      </c>
      <c r="B15834" s="165" t="s">
        <v>312</v>
      </c>
      <c r="C15834" s="166">
        <v>45956</v>
      </c>
      <c r="D15834">
        <v>2381.6643749999989</v>
      </c>
    </row>
    <row r="15835" spans="1:4" x14ac:dyDescent="0.35">
      <c r="A15835" s="165" t="s">
        <v>311</v>
      </c>
      <c r="B15835" s="165" t="s">
        <v>312</v>
      </c>
      <c r="C15835" s="166">
        <v>45987</v>
      </c>
      <c r="D15835">
        <v>2381.6643749999989</v>
      </c>
    </row>
    <row r="15836" spans="1:4" x14ac:dyDescent="0.35">
      <c r="A15836" s="165" t="s">
        <v>311</v>
      </c>
      <c r="B15836" s="165" t="s">
        <v>312</v>
      </c>
      <c r="C15836" s="166">
        <v>46017</v>
      </c>
      <c r="D15836">
        <v>2381.6643749999989</v>
      </c>
    </row>
    <row r="15837" spans="1:4" x14ac:dyDescent="0.35">
      <c r="A15837" s="165" t="s">
        <v>311</v>
      </c>
      <c r="B15837" s="165" t="s">
        <v>312</v>
      </c>
      <c r="C15837" s="166">
        <v>45684</v>
      </c>
      <c r="D15837">
        <v>2816.6231249999987</v>
      </c>
    </row>
    <row r="15838" spans="1:4" x14ac:dyDescent="0.35">
      <c r="A15838" s="165" t="s">
        <v>311</v>
      </c>
      <c r="B15838" s="165" t="s">
        <v>312</v>
      </c>
      <c r="C15838" s="166">
        <v>45715</v>
      </c>
      <c r="D15838">
        <v>2816.6231249999987</v>
      </c>
    </row>
    <row r="15839" spans="1:4" x14ac:dyDescent="0.35">
      <c r="A15839" s="165" t="s">
        <v>311</v>
      </c>
      <c r="B15839" s="165" t="s">
        <v>312</v>
      </c>
      <c r="C15839" s="166">
        <v>45743</v>
      </c>
      <c r="D15839">
        <v>2816.6231249999987</v>
      </c>
    </row>
    <row r="15840" spans="1:4" x14ac:dyDescent="0.35">
      <c r="A15840" s="165" t="s">
        <v>311</v>
      </c>
      <c r="B15840" s="165" t="s">
        <v>312</v>
      </c>
      <c r="C15840" s="166">
        <v>45774</v>
      </c>
      <c r="D15840">
        <v>2816.6231249999987</v>
      </c>
    </row>
    <row r="15841" spans="1:4" x14ac:dyDescent="0.35">
      <c r="A15841" s="165" t="s">
        <v>311</v>
      </c>
      <c r="B15841" s="165" t="s">
        <v>312</v>
      </c>
      <c r="C15841" s="166">
        <v>45804</v>
      </c>
      <c r="D15841">
        <v>2816.6231249999987</v>
      </c>
    </row>
    <row r="15842" spans="1:4" x14ac:dyDescent="0.35">
      <c r="A15842" s="165" t="s">
        <v>311</v>
      </c>
      <c r="B15842" s="165" t="s">
        <v>312</v>
      </c>
      <c r="C15842" s="166">
        <v>45835</v>
      </c>
      <c r="D15842">
        <v>2816.6231249999987</v>
      </c>
    </row>
    <row r="15843" spans="1:4" x14ac:dyDescent="0.35">
      <c r="A15843" s="165" t="s">
        <v>311</v>
      </c>
      <c r="B15843" s="165" t="s">
        <v>312</v>
      </c>
      <c r="C15843" s="166">
        <v>45865</v>
      </c>
      <c r="D15843">
        <v>2816.6231249999987</v>
      </c>
    </row>
    <row r="15844" spans="1:4" x14ac:dyDescent="0.35">
      <c r="A15844" s="165" t="s">
        <v>311</v>
      </c>
      <c r="B15844" s="165" t="s">
        <v>312</v>
      </c>
      <c r="C15844" s="166">
        <v>45896</v>
      </c>
      <c r="D15844">
        <v>2816.6231249999987</v>
      </c>
    </row>
    <row r="15845" spans="1:4" x14ac:dyDescent="0.35">
      <c r="A15845" s="165" t="s">
        <v>311</v>
      </c>
      <c r="B15845" s="165" t="s">
        <v>312</v>
      </c>
      <c r="C15845" s="166">
        <v>45927</v>
      </c>
      <c r="D15845">
        <v>2816.6231249999987</v>
      </c>
    </row>
    <row r="15846" spans="1:4" x14ac:dyDescent="0.35">
      <c r="A15846" s="165" t="s">
        <v>311</v>
      </c>
      <c r="B15846" s="165" t="s">
        <v>312</v>
      </c>
      <c r="C15846" s="166">
        <v>45957</v>
      </c>
      <c r="D15846">
        <v>2816.6231249999987</v>
      </c>
    </row>
    <row r="15847" spans="1:4" x14ac:dyDescent="0.35">
      <c r="A15847" s="165" t="s">
        <v>311</v>
      </c>
      <c r="B15847" s="165" t="s">
        <v>312</v>
      </c>
      <c r="C15847" s="166">
        <v>45988</v>
      </c>
      <c r="D15847">
        <v>2816.6231249999987</v>
      </c>
    </row>
    <row r="15848" spans="1:4" x14ac:dyDescent="0.35">
      <c r="A15848" s="165" t="s">
        <v>311</v>
      </c>
      <c r="B15848" s="165" t="s">
        <v>312</v>
      </c>
      <c r="C15848" s="166">
        <v>46018</v>
      </c>
      <c r="D15848">
        <v>2816.6231249999987</v>
      </c>
    </row>
    <row r="15849" spans="1:4" x14ac:dyDescent="0.35">
      <c r="A15849" s="165" t="s">
        <v>313</v>
      </c>
      <c r="B15849" s="165" t="s">
        <v>314</v>
      </c>
      <c r="C15849" s="166">
        <v>45676</v>
      </c>
      <c r="D15849">
        <v>1906.12</v>
      </c>
    </row>
    <row r="15850" spans="1:4" x14ac:dyDescent="0.35">
      <c r="A15850" s="165" t="s">
        <v>313</v>
      </c>
      <c r="B15850" s="165" t="s">
        <v>314</v>
      </c>
      <c r="C15850" s="166">
        <v>45707</v>
      </c>
      <c r="D15850">
        <v>1797</v>
      </c>
    </row>
    <row r="15851" spans="1:4" x14ac:dyDescent="0.35">
      <c r="A15851" s="165" t="s">
        <v>313</v>
      </c>
      <c r="B15851" s="165" t="s">
        <v>314</v>
      </c>
      <c r="C15851" s="166">
        <v>45735</v>
      </c>
      <c r="D15851">
        <v>1873.28</v>
      </c>
    </row>
    <row r="15852" spans="1:4" x14ac:dyDescent="0.35">
      <c r="A15852" s="165" t="s">
        <v>313</v>
      </c>
      <c r="B15852" s="165" t="s">
        <v>314</v>
      </c>
      <c r="C15852" s="166">
        <v>45766</v>
      </c>
      <c r="D15852">
        <v>3731.83</v>
      </c>
    </row>
    <row r="15853" spans="1:4" x14ac:dyDescent="0.35">
      <c r="A15853" s="165" t="s">
        <v>313</v>
      </c>
      <c r="B15853" s="165" t="s">
        <v>314</v>
      </c>
      <c r="C15853" s="166">
        <v>45796</v>
      </c>
      <c r="D15853">
        <v>1980.85</v>
      </c>
    </row>
    <row r="15854" spans="1:4" x14ac:dyDescent="0.35">
      <c r="A15854" s="165" t="s">
        <v>313</v>
      </c>
      <c r="B15854" s="165" t="s">
        <v>314</v>
      </c>
      <c r="C15854" s="166">
        <v>45827</v>
      </c>
      <c r="D15854">
        <v>1710.34</v>
      </c>
    </row>
    <row r="15855" spans="1:4" x14ac:dyDescent="0.35">
      <c r="A15855" s="165" t="s">
        <v>313</v>
      </c>
      <c r="B15855" s="165" t="s">
        <v>314</v>
      </c>
      <c r="C15855" s="166">
        <v>45857</v>
      </c>
      <c r="D15855">
        <v>2031.04</v>
      </c>
    </row>
    <row r="15856" spans="1:4" x14ac:dyDescent="0.35">
      <c r="A15856" s="165" t="s">
        <v>313</v>
      </c>
      <c r="B15856" s="165" t="s">
        <v>314</v>
      </c>
      <c r="C15856" s="166">
        <v>45888</v>
      </c>
      <c r="D15856">
        <v>1607.74</v>
      </c>
    </row>
    <row r="15857" spans="1:4" x14ac:dyDescent="0.35">
      <c r="A15857" s="165" t="s">
        <v>313</v>
      </c>
      <c r="B15857" s="165" t="s">
        <v>314</v>
      </c>
      <c r="C15857" s="166">
        <v>45919</v>
      </c>
      <c r="D15857">
        <v>1573.9</v>
      </c>
    </row>
    <row r="15858" spans="1:4" x14ac:dyDescent="0.35">
      <c r="A15858" s="165" t="s">
        <v>313</v>
      </c>
      <c r="B15858" s="165" t="s">
        <v>314</v>
      </c>
      <c r="C15858" s="166">
        <v>45949</v>
      </c>
      <c r="D15858">
        <v>2407.5</v>
      </c>
    </row>
    <row r="15859" spans="1:4" x14ac:dyDescent="0.35">
      <c r="A15859" s="165" t="s">
        <v>313</v>
      </c>
      <c r="B15859" s="165" t="s">
        <v>314</v>
      </c>
      <c r="C15859" s="166">
        <v>45980</v>
      </c>
      <c r="D15859">
        <v>1356.16</v>
      </c>
    </row>
    <row r="15860" spans="1:4" x14ac:dyDescent="0.35">
      <c r="A15860" s="165" t="s">
        <v>313</v>
      </c>
      <c r="B15860" s="165" t="s">
        <v>314</v>
      </c>
      <c r="C15860" s="166">
        <v>46010</v>
      </c>
      <c r="D15860">
        <v>1300.05</v>
      </c>
    </row>
    <row r="15861" spans="1:4" x14ac:dyDescent="0.35">
      <c r="A15861" s="165" t="s">
        <v>313</v>
      </c>
      <c r="B15861" s="165" t="s">
        <v>314</v>
      </c>
      <c r="C15861" s="166">
        <v>45677</v>
      </c>
      <c r="D15861">
        <v>1470.27</v>
      </c>
    </row>
    <row r="15862" spans="1:4" x14ac:dyDescent="0.35">
      <c r="A15862" s="165" t="s">
        <v>313</v>
      </c>
      <c r="B15862" s="165" t="s">
        <v>314</v>
      </c>
      <c r="C15862" s="166">
        <v>45708</v>
      </c>
      <c r="D15862">
        <v>-3130.75</v>
      </c>
    </row>
    <row r="15863" spans="1:4" x14ac:dyDescent="0.35">
      <c r="A15863" s="165" t="s">
        <v>313</v>
      </c>
      <c r="B15863" s="165" t="s">
        <v>314</v>
      </c>
      <c r="C15863" s="166">
        <v>45736</v>
      </c>
      <c r="D15863">
        <v>5581.7199999999993</v>
      </c>
    </row>
    <row r="15864" spans="1:4" x14ac:dyDescent="0.35">
      <c r="A15864" s="165" t="s">
        <v>313</v>
      </c>
      <c r="B15864" s="165" t="s">
        <v>314</v>
      </c>
      <c r="C15864" s="166">
        <v>45767</v>
      </c>
      <c r="D15864">
        <v>605.17000000000053</v>
      </c>
    </row>
    <row r="15865" spans="1:4" x14ac:dyDescent="0.35">
      <c r="A15865" s="165" t="s">
        <v>313</v>
      </c>
      <c r="B15865" s="165" t="s">
        <v>314</v>
      </c>
      <c r="C15865" s="166">
        <v>45797</v>
      </c>
      <c r="D15865">
        <v>604.35000000000036</v>
      </c>
    </row>
    <row r="15866" spans="1:4" x14ac:dyDescent="0.35">
      <c r="A15866" s="165" t="s">
        <v>313</v>
      </c>
      <c r="B15866" s="165" t="s">
        <v>314</v>
      </c>
      <c r="C15866" s="166">
        <v>45828</v>
      </c>
      <c r="D15866">
        <v>819.13999999999942</v>
      </c>
    </row>
    <row r="15867" spans="1:4" x14ac:dyDescent="0.35">
      <c r="A15867" s="165" t="s">
        <v>313</v>
      </c>
      <c r="B15867" s="165" t="s">
        <v>314</v>
      </c>
      <c r="C15867" s="166">
        <v>45858</v>
      </c>
      <c r="D15867">
        <v>970.24000000000069</v>
      </c>
    </row>
    <row r="15868" spans="1:4" x14ac:dyDescent="0.35">
      <c r="A15868" s="165" t="s">
        <v>313</v>
      </c>
      <c r="B15868" s="165" t="s">
        <v>314</v>
      </c>
      <c r="C15868" s="166">
        <v>45889</v>
      </c>
      <c r="D15868">
        <v>1154.21</v>
      </c>
    </row>
    <row r="15869" spans="1:4" x14ac:dyDescent="0.35">
      <c r="A15869" s="165" t="s">
        <v>313</v>
      </c>
      <c r="B15869" s="165" t="s">
        <v>314</v>
      </c>
      <c r="C15869" s="166">
        <v>45920</v>
      </c>
      <c r="D15869">
        <v>1099.8900000000001</v>
      </c>
    </row>
    <row r="15870" spans="1:4" x14ac:dyDescent="0.35">
      <c r="A15870" s="165" t="s">
        <v>313</v>
      </c>
      <c r="B15870" s="165" t="s">
        <v>314</v>
      </c>
      <c r="C15870" s="166">
        <v>45950</v>
      </c>
      <c r="D15870">
        <v>1107.6600000000001</v>
      </c>
    </row>
    <row r="15871" spans="1:4" x14ac:dyDescent="0.35">
      <c r="A15871" s="165" t="s">
        <v>313</v>
      </c>
      <c r="B15871" s="165" t="s">
        <v>314</v>
      </c>
      <c r="C15871" s="166">
        <v>45981</v>
      </c>
      <c r="D15871">
        <v>1125.32</v>
      </c>
    </row>
    <row r="15872" spans="1:4" x14ac:dyDescent="0.35">
      <c r="A15872" s="165" t="s">
        <v>313</v>
      </c>
      <c r="B15872" s="165" t="s">
        <v>314</v>
      </c>
      <c r="C15872" s="166">
        <v>46011</v>
      </c>
      <c r="D15872">
        <v>1054.1200000000001</v>
      </c>
    </row>
    <row r="15873" spans="1:4" x14ac:dyDescent="0.35">
      <c r="A15873" s="165" t="s">
        <v>313</v>
      </c>
      <c r="B15873" s="165" t="s">
        <v>314</v>
      </c>
      <c r="C15873" s="166">
        <v>45678</v>
      </c>
      <c r="D15873">
        <v>972.67</v>
      </c>
    </row>
    <row r="15874" spans="1:4" x14ac:dyDescent="0.35">
      <c r="A15874" s="165" t="s">
        <v>313</v>
      </c>
      <c r="B15874" s="165" t="s">
        <v>314</v>
      </c>
      <c r="C15874" s="166">
        <v>45709</v>
      </c>
      <c r="D15874">
        <v>906.61</v>
      </c>
    </row>
    <row r="15875" spans="1:4" x14ac:dyDescent="0.35">
      <c r="A15875" s="165" t="s">
        <v>313</v>
      </c>
      <c r="B15875" s="165" t="s">
        <v>314</v>
      </c>
      <c r="C15875" s="166">
        <v>45737</v>
      </c>
      <c r="D15875">
        <v>1114.4000000000001</v>
      </c>
    </row>
    <row r="15876" spans="1:4" x14ac:dyDescent="0.35">
      <c r="A15876" s="165" t="s">
        <v>313</v>
      </c>
      <c r="B15876" s="165" t="s">
        <v>314</v>
      </c>
      <c r="C15876" s="166">
        <v>45768</v>
      </c>
      <c r="D15876">
        <v>896.98</v>
      </c>
    </row>
    <row r="15877" spans="1:4" x14ac:dyDescent="0.35">
      <c r="A15877" s="165" t="s">
        <v>313</v>
      </c>
      <c r="B15877" s="165" t="s">
        <v>314</v>
      </c>
      <c r="C15877" s="166">
        <v>45798</v>
      </c>
      <c r="D15877">
        <v>1154.6400000000001</v>
      </c>
    </row>
    <row r="15878" spans="1:4" x14ac:dyDescent="0.35">
      <c r="A15878" s="165" t="s">
        <v>313</v>
      </c>
      <c r="B15878" s="165" t="s">
        <v>314</v>
      </c>
      <c r="C15878" s="166">
        <v>45829</v>
      </c>
      <c r="D15878">
        <v>1326.55</v>
      </c>
    </row>
    <row r="15879" spans="1:4" x14ac:dyDescent="0.35">
      <c r="A15879" s="165" t="s">
        <v>313</v>
      </c>
      <c r="B15879" s="165" t="s">
        <v>314</v>
      </c>
      <c r="C15879" s="166">
        <v>45859</v>
      </c>
      <c r="D15879">
        <v>1223.6100000000001</v>
      </c>
    </row>
    <row r="15880" spans="1:4" x14ac:dyDescent="0.35">
      <c r="A15880" s="165" t="s">
        <v>313</v>
      </c>
      <c r="B15880" s="165" t="s">
        <v>314</v>
      </c>
      <c r="C15880" s="166">
        <v>45890</v>
      </c>
      <c r="D15880">
        <v>1268.3800000000001</v>
      </c>
    </row>
    <row r="15881" spans="1:4" x14ac:dyDescent="0.35">
      <c r="A15881" s="165" t="s">
        <v>313</v>
      </c>
      <c r="B15881" s="165" t="s">
        <v>314</v>
      </c>
      <c r="C15881" s="166">
        <v>45921</v>
      </c>
      <c r="D15881">
        <v>997.02</v>
      </c>
    </row>
    <row r="15882" spans="1:4" x14ac:dyDescent="0.35">
      <c r="A15882" s="165" t="s">
        <v>313</v>
      </c>
      <c r="B15882" s="165" t="s">
        <v>314</v>
      </c>
      <c r="C15882" s="166">
        <v>45951</v>
      </c>
      <c r="D15882">
        <v>1011.94</v>
      </c>
    </row>
    <row r="15883" spans="1:4" x14ac:dyDescent="0.35">
      <c r="A15883" s="165" t="s">
        <v>313</v>
      </c>
      <c r="B15883" s="165" t="s">
        <v>314</v>
      </c>
      <c r="C15883" s="166">
        <v>45991</v>
      </c>
      <c r="D15883">
        <v>1052.17</v>
      </c>
    </row>
    <row r="15884" spans="1:4" x14ac:dyDescent="0.35">
      <c r="A15884" s="165" t="s">
        <v>313</v>
      </c>
      <c r="B15884" s="165" t="s">
        <v>314</v>
      </c>
      <c r="C15884" s="166">
        <v>46022</v>
      </c>
      <c r="D15884">
        <v>934.9</v>
      </c>
    </row>
    <row r="15885" spans="1:4" x14ac:dyDescent="0.35">
      <c r="A15885" s="165" t="s">
        <v>313</v>
      </c>
      <c r="B15885" s="165" t="s">
        <v>314</v>
      </c>
      <c r="C15885" s="166">
        <v>45679</v>
      </c>
      <c r="D15885">
        <v>1276.58</v>
      </c>
    </row>
    <row r="15886" spans="1:4" x14ac:dyDescent="0.35">
      <c r="A15886" s="165" t="s">
        <v>313</v>
      </c>
      <c r="B15886" s="165" t="s">
        <v>314</v>
      </c>
      <c r="C15886" s="166">
        <v>45710</v>
      </c>
      <c r="D15886">
        <v>1230.3399999999999</v>
      </c>
    </row>
    <row r="15887" spans="1:4" x14ac:dyDescent="0.35">
      <c r="A15887" s="165" t="s">
        <v>313</v>
      </c>
      <c r="B15887" s="165" t="s">
        <v>314</v>
      </c>
      <c r="C15887" s="166">
        <v>45738</v>
      </c>
      <c r="D15887">
        <v>1060.55</v>
      </c>
    </row>
    <row r="15888" spans="1:4" x14ac:dyDescent="0.35">
      <c r="A15888" s="165" t="s">
        <v>313</v>
      </c>
      <c r="B15888" s="165" t="s">
        <v>314</v>
      </c>
      <c r="C15888" s="166">
        <v>45769</v>
      </c>
      <c r="D15888">
        <v>1167.6000000000001</v>
      </c>
    </row>
    <row r="15889" spans="1:4" x14ac:dyDescent="0.35">
      <c r="A15889" s="165" t="s">
        <v>313</v>
      </c>
      <c r="B15889" s="165" t="s">
        <v>314</v>
      </c>
      <c r="C15889" s="166">
        <v>45799</v>
      </c>
      <c r="D15889">
        <v>1617.17</v>
      </c>
    </row>
    <row r="15890" spans="1:4" x14ac:dyDescent="0.35">
      <c r="A15890" s="165" t="s">
        <v>313</v>
      </c>
      <c r="B15890" s="165" t="s">
        <v>314</v>
      </c>
      <c r="C15890" s="166">
        <v>45830</v>
      </c>
      <c r="D15890">
        <v>1446.22</v>
      </c>
    </row>
    <row r="15891" spans="1:4" x14ac:dyDescent="0.35">
      <c r="A15891" s="165" t="s">
        <v>313</v>
      </c>
      <c r="B15891" s="165" t="s">
        <v>314</v>
      </c>
      <c r="C15891" s="166">
        <v>45860</v>
      </c>
      <c r="D15891">
        <v>1502.67</v>
      </c>
    </row>
    <row r="15892" spans="1:4" x14ac:dyDescent="0.35">
      <c r="A15892" s="165" t="s">
        <v>313</v>
      </c>
      <c r="B15892" s="165" t="s">
        <v>314</v>
      </c>
      <c r="C15892" s="166">
        <v>45891</v>
      </c>
      <c r="D15892">
        <v>1491.14</v>
      </c>
    </row>
    <row r="15893" spans="1:4" x14ac:dyDescent="0.35">
      <c r="A15893" s="165" t="s">
        <v>313</v>
      </c>
      <c r="B15893" s="165" t="s">
        <v>314</v>
      </c>
      <c r="C15893" s="166">
        <v>45922</v>
      </c>
      <c r="D15893">
        <v>1418.11</v>
      </c>
    </row>
    <row r="15894" spans="1:4" x14ac:dyDescent="0.35">
      <c r="A15894" s="165" t="s">
        <v>313</v>
      </c>
      <c r="B15894" s="165" t="s">
        <v>314</v>
      </c>
      <c r="C15894" s="166">
        <v>45952</v>
      </c>
      <c r="D15894">
        <v>1439.93</v>
      </c>
    </row>
    <row r="15895" spans="1:4" x14ac:dyDescent="0.35">
      <c r="A15895" s="165" t="s">
        <v>313</v>
      </c>
      <c r="B15895" s="165" t="s">
        <v>314</v>
      </c>
      <c r="C15895" s="166">
        <v>45983</v>
      </c>
      <c r="D15895">
        <v>1409.11</v>
      </c>
    </row>
    <row r="15896" spans="1:4" x14ac:dyDescent="0.35">
      <c r="A15896" s="165" t="s">
        <v>313</v>
      </c>
      <c r="B15896" s="165" t="s">
        <v>314</v>
      </c>
      <c r="C15896" s="166">
        <v>46013</v>
      </c>
      <c r="D15896">
        <v>1300.3900000000001</v>
      </c>
    </row>
    <row r="15897" spans="1:4" x14ac:dyDescent="0.35">
      <c r="A15897" s="165" t="s">
        <v>313</v>
      </c>
      <c r="B15897" s="165" t="s">
        <v>314</v>
      </c>
      <c r="C15897" s="166">
        <v>45680</v>
      </c>
      <c r="D15897">
        <v>1549.61</v>
      </c>
    </row>
    <row r="15898" spans="1:4" x14ac:dyDescent="0.35">
      <c r="A15898" s="165" t="s">
        <v>313</v>
      </c>
      <c r="B15898" s="165" t="s">
        <v>314</v>
      </c>
      <c r="C15898" s="166">
        <v>45711</v>
      </c>
      <c r="D15898">
        <v>4167.59</v>
      </c>
    </row>
    <row r="15899" spans="1:4" x14ac:dyDescent="0.35">
      <c r="A15899" s="165" t="s">
        <v>313</v>
      </c>
      <c r="B15899" s="165" t="s">
        <v>314</v>
      </c>
      <c r="C15899" s="166">
        <v>45739</v>
      </c>
      <c r="D15899">
        <v>1939.49</v>
      </c>
    </row>
    <row r="15900" spans="1:4" x14ac:dyDescent="0.35">
      <c r="A15900" s="165" t="s">
        <v>313</v>
      </c>
      <c r="B15900" s="165" t="s">
        <v>314</v>
      </c>
      <c r="C15900" s="166">
        <v>45770</v>
      </c>
      <c r="D15900">
        <v>904.92</v>
      </c>
    </row>
    <row r="15901" spans="1:4" x14ac:dyDescent="0.35">
      <c r="A15901" s="165" t="s">
        <v>313</v>
      </c>
      <c r="B15901" s="165" t="s">
        <v>314</v>
      </c>
      <c r="C15901" s="166">
        <v>45800</v>
      </c>
      <c r="D15901">
        <v>1722.51</v>
      </c>
    </row>
    <row r="15902" spans="1:4" x14ac:dyDescent="0.35">
      <c r="A15902" s="165" t="s">
        <v>313</v>
      </c>
      <c r="B15902" s="165" t="s">
        <v>314</v>
      </c>
      <c r="C15902" s="166">
        <v>45831</v>
      </c>
      <c r="D15902">
        <v>1685.67</v>
      </c>
    </row>
    <row r="15903" spans="1:4" x14ac:dyDescent="0.35">
      <c r="A15903" s="165" t="s">
        <v>313</v>
      </c>
      <c r="B15903" s="165" t="s">
        <v>314</v>
      </c>
      <c r="C15903" s="166">
        <v>45861</v>
      </c>
      <c r="D15903">
        <v>1471.97</v>
      </c>
    </row>
    <row r="15904" spans="1:4" x14ac:dyDescent="0.35">
      <c r="A15904" s="165" t="s">
        <v>313</v>
      </c>
      <c r="B15904" s="165" t="s">
        <v>314</v>
      </c>
      <c r="C15904" s="166">
        <v>45892</v>
      </c>
      <c r="D15904">
        <v>1704.71</v>
      </c>
    </row>
    <row r="15905" spans="1:4" x14ac:dyDescent="0.35">
      <c r="A15905" s="165" t="s">
        <v>313</v>
      </c>
      <c r="B15905" s="165" t="s">
        <v>314</v>
      </c>
      <c r="C15905" s="166">
        <v>45923</v>
      </c>
      <c r="D15905">
        <v>1676.68</v>
      </c>
    </row>
    <row r="15906" spans="1:4" x14ac:dyDescent="0.35">
      <c r="A15906" s="165" t="s">
        <v>313</v>
      </c>
      <c r="B15906" s="165" t="s">
        <v>314</v>
      </c>
      <c r="C15906" s="166">
        <v>45953</v>
      </c>
      <c r="D15906">
        <v>1420.54</v>
      </c>
    </row>
    <row r="15907" spans="1:4" x14ac:dyDescent="0.35">
      <c r="A15907" s="165" t="s">
        <v>313</v>
      </c>
      <c r="B15907" s="165" t="s">
        <v>314</v>
      </c>
      <c r="C15907" s="166">
        <v>45984</v>
      </c>
      <c r="D15907">
        <v>1955.94</v>
      </c>
    </row>
    <row r="15908" spans="1:4" x14ac:dyDescent="0.35">
      <c r="A15908" s="165" t="s">
        <v>313</v>
      </c>
      <c r="B15908" s="165" t="s">
        <v>314</v>
      </c>
      <c r="C15908" s="166">
        <v>46014</v>
      </c>
      <c r="D15908">
        <v>1430.65</v>
      </c>
    </row>
    <row r="15909" spans="1:4" x14ac:dyDescent="0.35">
      <c r="A15909" s="165" t="s">
        <v>313</v>
      </c>
      <c r="B15909" s="165" t="s">
        <v>314</v>
      </c>
      <c r="C15909" s="166">
        <v>45681</v>
      </c>
      <c r="D15909">
        <v>2038.74</v>
      </c>
    </row>
    <row r="15910" spans="1:4" x14ac:dyDescent="0.35">
      <c r="A15910" s="165" t="s">
        <v>313</v>
      </c>
      <c r="B15910" s="165" t="s">
        <v>314</v>
      </c>
      <c r="C15910" s="166">
        <v>45712</v>
      </c>
      <c r="D15910">
        <v>1527.62</v>
      </c>
    </row>
    <row r="15911" spans="1:4" x14ac:dyDescent="0.35">
      <c r="A15911" s="165" t="s">
        <v>313</v>
      </c>
      <c r="B15911" s="165" t="s">
        <v>314</v>
      </c>
      <c r="C15911" s="166">
        <v>45740</v>
      </c>
      <c r="D15911">
        <v>1883.52</v>
      </c>
    </row>
    <row r="15912" spans="1:4" x14ac:dyDescent="0.35">
      <c r="A15912" s="165" t="s">
        <v>313</v>
      </c>
      <c r="B15912" s="165" t="s">
        <v>314</v>
      </c>
      <c r="C15912" s="166">
        <v>45771</v>
      </c>
      <c r="D15912">
        <v>1841.46</v>
      </c>
    </row>
    <row r="15913" spans="1:4" x14ac:dyDescent="0.35">
      <c r="A15913" s="165" t="s">
        <v>313</v>
      </c>
      <c r="B15913" s="165" t="s">
        <v>314</v>
      </c>
      <c r="C15913" s="166">
        <v>45801</v>
      </c>
      <c r="D15913">
        <v>1862.62</v>
      </c>
    </row>
    <row r="15914" spans="1:4" x14ac:dyDescent="0.35">
      <c r="A15914" s="165" t="s">
        <v>313</v>
      </c>
      <c r="B15914" s="165" t="s">
        <v>314</v>
      </c>
      <c r="C15914" s="166">
        <v>45832</v>
      </c>
      <c r="D15914">
        <v>1970.62</v>
      </c>
    </row>
    <row r="15915" spans="1:4" x14ac:dyDescent="0.35">
      <c r="A15915" s="165" t="s">
        <v>313</v>
      </c>
      <c r="B15915" s="165" t="s">
        <v>314</v>
      </c>
      <c r="C15915" s="166">
        <v>45862</v>
      </c>
      <c r="D15915">
        <v>1886.08</v>
      </c>
    </row>
    <row r="15916" spans="1:4" x14ac:dyDescent="0.35">
      <c r="A15916" s="165" t="s">
        <v>313</v>
      </c>
      <c r="B15916" s="165" t="s">
        <v>314</v>
      </c>
      <c r="C15916" s="166">
        <v>45893</v>
      </c>
      <c r="D15916">
        <v>1874.72</v>
      </c>
    </row>
    <row r="15917" spans="1:4" x14ac:dyDescent="0.35">
      <c r="A15917" s="165" t="s">
        <v>313</v>
      </c>
      <c r="B15917" s="165" t="s">
        <v>314</v>
      </c>
      <c r="C15917" s="166">
        <v>45924</v>
      </c>
      <c r="D15917">
        <v>1866.33</v>
      </c>
    </row>
    <row r="15918" spans="1:4" x14ac:dyDescent="0.35">
      <c r="A15918" s="165" t="s">
        <v>313</v>
      </c>
      <c r="B15918" s="165" t="s">
        <v>314</v>
      </c>
      <c r="C15918" s="166">
        <v>45954</v>
      </c>
      <c r="D15918">
        <v>1860.89</v>
      </c>
    </row>
    <row r="15919" spans="1:4" x14ac:dyDescent="0.35">
      <c r="A15919" s="165" t="s">
        <v>313</v>
      </c>
      <c r="B15919" s="165" t="s">
        <v>314</v>
      </c>
      <c r="C15919" s="166">
        <v>45985</v>
      </c>
      <c r="D15919">
        <v>1915.67</v>
      </c>
    </row>
    <row r="15920" spans="1:4" x14ac:dyDescent="0.35">
      <c r="A15920" s="165" t="s">
        <v>313</v>
      </c>
      <c r="B15920" s="165" t="s">
        <v>314</v>
      </c>
      <c r="C15920" s="166">
        <v>46015</v>
      </c>
      <c r="D15920">
        <v>1878.26</v>
      </c>
    </row>
    <row r="15921" spans="1:4" x14ac:dyDescent="0.35">
      <c r="A15921" s="165" t="s">
        <v>313</v>
      </c>
      <c r="B15921" s="165" t="s">
        <v>314</v>
      </c>
      <c r="C15921" s="166">
        <v>45682</v>
      </c>
      <c r="D15921">
        <v>1913.61</v>
      </c>
    </row>
    <row r="15922" spans="1:4" x14ac:dyDescent="0.35">
      <c r="A15922" s="165" t="s">
        <v>313</v>
      </c>
      <c r="B15922" s="165" t="s">
        <v>314</v>
      </c>
      <c r="C15922" s="166">
        <v>45713</v>
      </c>
      <c r="D15922">
        <v>3625.96</v>
      </c>
    </row>
    <row r="15923" spans="1:4" x14ac:dyDescent="0.35">
      <c r="A15923" s="165" t="s">
        <v>313</v>
      </c>
      <c r="B15923" s="165" t="s">
        <v>314</v>
      </c>
      <c r="C15923" s="166">
        <v>45741</v>
      </c>
      <c r="D15923">
        <v>2428.25</v>
      </c>
    </row>
    <row r="15924" spans="1:4" x14ac:dyDescent="0.35">
      <c r="A15924" s="165" t="s">
        <v>313</v>
      </c>
      <c r="B15924" s="165" t="s">
        <v>314</v>
      </c>
      <c r="C15924" s="166">
        <v>45772</v>
      </c>
      <c r="D15924">
        <v>1691.22</v>
      </c>
    </row>
    <row r="15925" spans="1:4" x14ac:dyDescent="0.35">
      <c r="A15925" s="165" t="s">
        <v>313</v>
      </c>
      <c r="B15925" s="165" t="s">
        <v>314</v>
      </c>
      <c r="C15925" s="166">
        <v>45802</v>
      </c>
      <c r="D15925">
        <v>2406.6222776888894</v>
      </c>
    </row>
    <row r="15926" spans="1:4" x14ac:dyDescent="0.35">
      <c r="A15926" s="165" t="s">
        <v>313</v>
      </c>
      <c r="B15926" s="165" t="s">
        <v>314</v>
      </c>
      <c r="C15926" s="166">
        <v>45833</v>
      </c>
      <c r="D15926">
        <v>2406.6222776888894</v>
      </c>
    </row>
    <row r="15927" spans="1:4" x14ac:dyDescent="0.35">
      <c r="A15927" s="165" t="s">
        <v>313</v>
      </c>
      <c r="B15927" s="165" t="s">
        <v>314</v>
      </c>
      <c r="C15927" s="166">
        <v>45863</v>
      </c>
      <c r="D15927">
        <v>2406.6222776888894</v>
      </c>
    </row>
    <row r="15928" spans="1:4" x14ac:dyDescent="0.35">
      <c r="A15928" s="165" t="s">
        <v>313</v>
      </c>
      <c r="B15928" s="165" t="s">
        <v>314</v>
      </c>
      <c r="C15928" s="166">
        <v>45894</v>
      </c>
      <c r="D15928">
        <v>2406.6222776888894</v>
      </c>
    </row>
    <row r="15929" spans="1:4" x14ac:dyDescent="0.35">
      <c r="A15929" s="165" t="s">
        <v>313</v>
      </c>
      <c r="B15929" s="165" t="s">
        <v>314</v>
      </c>
      <c r="C15929" s="166">
        <v>45925</v>
      </c>
      <c r="D15929">
        <v>2406.6222776888894</v>
      </c>
    </row>
    <row r="15930" spans="1:4" x14ac:dyDescent="0.35">
      <c r="A15930" s="165" t="s">
        <v>313</v>
      </c>
      <c r="B15930" s="165" t="s">
        <v>314</v>
      </c>
      <c r="C15930" s="166">
        <v>45955</v>
      </c>
      <c r="D15930">
        <v>2406.6222776888894</v>
      </c>
    </row>
    <row r="15931" spans="1:4" x14ac:dyDescent="0.35">
      <c r="A15931" s="165" t="s">
        <v>313</v>
      </c>
      <c r="B15931" s="165" t="s">
        <v>314</v>
      </c>
      <c r="C15931" s="166">
        <v>45986</v>
      </c>
      <c r="D15931">
        <v>2406.6222776888894</v>
      </c>
    </row>
    <row r="15932" spans="1:4" x14ac:dyDescent="0.35">
      <c r="A15932" s="165" t="s">
        <v>313</v>
      </c>
      <c r="B15932" s="165" t="s">
        <v>314</v>
      </c>
      <c r="C15932" s="166">
        <v>46016</v>
      </c>
      <c r="D15932">
        <v>2406.6222776888894</v>
      </c>
    </row>
    <row r="15933" spans="1:4" x14ac:dyDescent="0.35">
      <c r="A15933" s="165" t="s">
        <v>313</v>
      </c>
      <c r="B15933" s="165" t="s">
        <v>314</v>
      </c>
      <c r="C15933" s="166">
        <v>45683</v>
      </c>
      <c r="D15933">
        <v>3048.5601208494936</v>
      </c>
    </row>
    <row r="15934" spans="1:4" x14ac:dyDescent="0.35">
      <c r="A15934" s="165" t="s">
        <v>313</v>
      </c>
      <c r="B15934" s="165" t="s">
        <v>314</v>
      </c>
      <c r="C15934" s="166">
        <v>45714</v>
      </c>
      <c r="D15934">
        <v>3048.5601208494936</v>
      </c>
    </row>
    <row r="15935" spans="1:4" x14ac:dyDescent="0.35">
      <c r="A15935" s="165" t="s">
        <v>313</v>
      </c>
      <c r="B15935" s="165" t="s">
        <v>314</v>
      </c>
      <c r="C15935" s="166">
        <v>45742</v>
      </c>
      <c r="D15935">
        <v>3048.5601208494936</v>
      </c>
    </row>
    <row r="15936" spans="1:4" x14ac:dyDescent="0.35">
      <c r="A15936" s="165" t="s">
        <v>313</v>
      </c>
      <c r="B15936" s="165" t="s">
        <v>314</v>
      </c>
      <c r="C15936" s="166">
        <v>45773</v>
      </c>
      <c r="D15936">
        <v>3048.5601208494936</v>
      </c>
    </row>
    <row r="15937" spans="1:4" x14ac:dyDescent="0.35">
      <c r="A15937" s="165" t="s">
        <v>313</v>
      </c>
      <c r="B15937" s="165" t="s">
        <v>314</v>
      </c>
      <c r="C15937" s="166">
        <v>45803</v>
      </c>
      <c r="D15937">
        <v>3048.5601208494936</v>
      </c>
    </row>
    <row r="15938" spans="1:4" x14ac:dyDescent="0.35">
      <c r="A15938" s="165" t="s">
        <v>313</v>
      </c>
      <c r="B15938" s="165" t="s">
        <v>314</v>
      </c>
      <c r="C15938" s="166">
        <v>45834</v>
      </c>
      <c r="D15938">
        <v>3048.5601208494936</v>
      </c>
    </row>
    <row r="15939" spans="1:4" x14ac:dyDescent="0.35">
      <c r="A15939" s="165" t="s">
        <v>313</v>
      </c>
      <c r="B15939" s="165" t="s">
        <v>314</v>
      </c>
      <c r="C15939" s="166">
        <v>45864</v>
      </c>
      <c r="D15939">
        <v>3048.5601208494936</v>
      </c>
    </row>
    <row r="15940" spans="1:4" x14ac:dyDescent="0.35">
      <c r="A15940" s="165" t="s">
        <v>313</v>
      </c>
      <c r="B15940" s="165" t="s">
        <v>314</v>
      </c>
      <c r="C15940" s="166">
        <v>45895</v>
      </c>
      <c r="D15940">
        <v>3048.5601208494936</v>
      </c>
    </row>
    <row r="15941" spans="1:4" x14ac:dyDescent="0.35">
      <c r="A15941" s="165" t="s">
        <v>313</v>
      </c>
      <c r="B15941" s="165" t="s">
        <v>314</v>
      </c>
      <c r="C15941" s="166">
        <v>45926</v>
      </c>
      <c r="D15941">
        <v>3048.5601208494936</v>
      </c>
    </row>
    <row r="15942" spans="1:4" x14ac:dyDescent="0.35">
      <c r="A15942" s="165" t="s">
        <v>313</v>
      </c>
      <c r="B15942" s="165" t="s">
        <v>314</v>
      </c>
      <c r="C15942" s="166">
        <v>45956</v>
      </c>
      <c r="D15942">
        <v>3048.5601208494936</v>
      </c>
    </row>
    <row r="15943" spans="1:4" x14ac:dyDescent="0.35">
      <c r="A15943" s="165" t="s">
        <v>313</v>
      </c>
      <c r="B15943" s="165" t="s">
        <v>314</v>
      </c>
      <c r="C15943" s="166">
        <v>45987</v>
      </c>
      <c r="D15943">
        <v>3048.5601208494936</v>
      </c>
    </row>
    <row r="15944" spans="1:4" x14ac:dyDescent="0.35">
      <c r="A15944" s="165" t="s">
        <v>313</v>
      </c>
      <c r="B15944" s="165" t="s">
        <v>314</v>
      </c>
      <c r="C15944" s="166">
        <v>46017</v>
      </c>
      <c r="D15944">
        <v>3048.5601208494936</v>
      </c>
    </row>
    <row r="15945" spans="1:4" x14ac:dyDescent="0.35">
      <c r="A15945" s="165" t="s">
        <v>313</v>
      </c>
      <c r="B15945" s="165" t="s">
        <v>314</v>
      </c>
      <c r="C15945" s="166">
        <v>45684</v>
      </c>
      <c r="D15945">
        <v>3423.3844960050124</v>
      </c>
    </row>
    <row r="15946" spans="1:4" x14ac:dyDescent="0.35">
      <c r="A15946" s="165" t="s">
        <v>313</v>
      </c>
      <c r="B15946" s="165" t="s">
        <v>314</v>
      </c>
      <c r="C15946" s="166">
        <v>45715</v>
      </c>
      <c r="D15946">
        <v>3423.3844960050124</v>
      </c>
    </row>
    <row r="15947" spans="1:4" x14ac:dyDescent="0.35">
      <c r="A15947" s="165" t="s">
        <v>313</v>
      </c>
      <c r="B15947" s="165" t="s">
        <v>314</v>
      </c>
      <c r="C15947" s="166">
        <v>45743</v>
      </c>
      <c r="D15947">
        <v>3423.3844960050124</v>
      </c>
    </row>
    <row r="15948" spans="1:4" x14ac:dyDescent="0.35">
      <c r="A15948" s="165" t="s">
        <v>313</v>
      </c>
      <c r="B15948" s="165" t="s">
        <v>314</v>
      </c>
      <c r="C15948" s="166">
        <v>45774</v>
      </c>
      <c r="D15948">
        <v>3423.3844960050124</v>
      </c>
    </row>
    <row r="15949" spans="1:4" x14ac:dyDescent="0.35">
      <c r="A15949" s="165" t="s">
        <v>313</v>
      </c>
      <c r="B15949" s="165" t="s">
        <v>314</v>
      </c>
      <c r="C15949" s="166">
        <v>45804</v>
      </c>
      <c r="D15949">
        <v>3423.3844960050124</v>
      </c>
    </row>
    <row r="15950" spans="1:4" x14ac:dyDescent="0.35">
      <c r="A15950" s="165" t="s">
        <v>313</v>
      </c>
      <c r="B15950" s="165" t="s">
        <v>314</v>
      </c>
      <c r="C15950" s="166">
        <v>45835</v>
      </c>
      <c r="D15950">
        <v>3423.3844960050124</v>
      </c>
    </row>
    <row r="15951" spans="1:4" x14ac:dyDescent="0.35">
      <c r="A15951" s="165" t="s">
        <v>313</v>
      </c>
      <c r="B15951" s="165" t="s">
        <v>314</v>
      </c>
      <c r="C15951" s="166">
        <v>45865</v>
      </c>
      <c r="D15951">
        <v>3423.3844960050124</v>
      </c>
    </row>
    <row r="15952" spans="1:4" x14ac:dyDescent="0.35">
      <c r="A15952" s="165" t="s">
        <v>313</v>
      </c>
      <c r="B15952" s="165" t="s">
        <v>314</v>
      </c>
      <c r="C15952" s="166">
        <v>45896</v>
      </c>
      <c r="D15952">
        <v>3423.3844960050124</v>
      </c>
    </row>
    <row r="15953" spans="1:4" x14ac:dyDescent="0.35">
      <c r="A15953" s="165" t="s">
        <v>313</v>
      </c>
      <c r="B15953" s="165" t="s">
        <v>314</v>
      </c>
      <c r="C15953" s="166">
        <v>45927</v>
      </c>
      <c r="D15953">
        <v>3423.3844960050124</v>
      </c>
    </row>
    <row r="15954" spans="1:4" x14ac:dyDescent="0.35">
      <c r="A15954" s="165" t="s">
        <v>313</v>
      </c>
      <c r="B15954" s="165" t="s">
        <v>314</v>
      </c>
      <c r="C15954" s="166">
        <v>45957</v>
      </c>
      <c r="D15954">
        <v>3423.3844960050124</v>
      </c>
    </row>
    <row r="15955" spans="1:4" x14ac:dyDescent="0.35">
      <c r="A15955" s="165" t="s">
        <v>313</v>
      </c>
      <c r="B15955" s="165" t="s">
        <v>314</v>
      </c>
      <c r="C15955" s="166">
        <v>45988</v>
      </c>
      <c r="D15955">
        <v>3423.3844960050124</v>
      </c>
    </row>
    <row r="15956" spans="1:4" x14ac:dyDescent="0.35">
      <c r="A15956" s="165" t="s">
        <v>313</v>
      </c>
      <c r="B15956" s="165" t="s">
        <v>314</v>
      </c>
      <c r="C15956" s="166">
        <v>46018</v>
      </c>
      <c r="D15956">
        <v>3423.3844960050124</v>
      </c>
    </row>
    <row r="15957" spans="1:4" x14ac:dyDescent="0.35">
      <c r="A15957" s="165" t="s">
        <v>315</v>
      </c>
      <c r="B15957" s="165" t="s">
        <v>316</v>
      </c>
      <c r="C15957" s="166">
        <v>46013</v>
      </c>
      <c r="D15957">
        <v>28.6</v>
      </c>
    </row>
    <row r="15958" spans="1:4" x14ac:dyDescent="0.35">
      <c r="A15958" s="165" t="s">
        <v>315</v>
      </c>
      <c r="B15958" s="165" t="s">
        <v>316</v>
      </c>
      <c r="C15958" s="166">
        <v>45680</v>
      </c>
      <c r="D15958">
        <v>126.21</v>
      </c>
    </row>
    <row r="15959" spans="1:4" x14ac:dyDescent="0.35">
      <c r="A15959" s="165" t="s">
        <v>315</v>
      </c>
      <c r="B15959" s="165" t="s">
        <v>316</v>
      </c>
      <c r="C15959" s="166">
        <v>45711</v>
      </c>
      <c r="D15959">
        <v>66.13</v>
      </c>
    </row>
    <row r="15960" spans="1:4" x14ac:dyDescent="0.35">
      <c r="A15960" s="165" t="s">
        <v>315</v>
      </c>
      <c r="B15960" s="165" t="s">
        <v>316</v>
      </c>
      <c r="C15960" s="166">
        <v>45739</v>
      </c>
      <c r="D15960">
        <v>74.55</v>
      </c>
    </row>
    <row r="15961" spans="1:4" x14ac:dyDescent="0.35">
      <c r="A15961" s="165" t="s">
        <v>315</v>
      </c>
      <c r="B15961" s="165" t="s">
        <v>316</v>
      </c>
      <c r="C15961" s="166">
        <v>45770</v>
      </c>
      <c r="D15961">
        <v>69.8</v>
      </c>
    </row>
    <row r="15962" spans="1:4" x14ac:dyDescent="0.35">
      <c r="A15962" s="165" t="s">
        <v>315</v>
      </c>
      <c r="B15962" s="165" t="s">
        <v>316</v>
      </c>
      <c r="C15962" s="166">
        <v>45800</v>
      </c>
      <c r="D15962">
        <v>73.53</v>
      </c>
    </row>
    <row r="15963" spans="1:4" x14ac:dyDescent="0.35">
      <c r="A15963" s="165" t="s">
        <v>315</v>
      </c>
      <c r="B15963" s="165" t="s">
        <v>316</v>
      </c>
      <c r="C15963" s="166">
        <v>45831</v>
      </c>
      <c r="D15963">
        <v>74.09</v>
      </c>
    </row>
    <row r="15964" spans="1:4" x14ac:dyDescent="0.35">
      <c r="A15964" s="165" t="s">
        <v>315</v>
      </c>
      <c r="B15964" s="165" t="s">
        <v>316</v>
      </c>
      <c r="C15964" s="166">
        <v>45861</v>
      </c>
      <c r="D15964">
        <v>62.24</v>
      </c>
    </row>
    <row r="15965" spans="1:4" x14ac:dyDescent="0.35">
      <c r="A15965" s="165" t="s">
        <v>315</v>
      </c>
      <c r="B15965" s="165" t="s">
        <v>316</v>
      </c>
      <c r="C15965" s="166">
        <v>45892</v>
      </c>
      <c r="D15965">
        <v>78.17</v>
      </c>
    </row>
    <row r="15966" spans="1:4" x14ac:dyDescent="0.35">
      <c r="A15966" s="165" t="s">
        <v>315</v>
      </c>
      <c r="B15966" s="165" t="s">
        <v>316</v>
      </c>
      <c r="C15966" s="166">
        <v>45923</v>
      </c>
      <c r="D15966">
        <v>68.150000000000006</v>
      </c>
    </row>
    <row r="15967" spans="1:4" x14ac:dyDescent="0.35">
      <c r="A15967" s="165" t="s">
        <v>315</v>
      </c>
      <c r="B15967" s="165" t="s">
        <v>316</v>
      </c>
      <c r="C15967" s="166">
        <v>45953</v>
      </c>
      <c r="D15967">
        <v>65.73</v>
      </c>
    </row>
    <row r="15968" spans="1:4" x14ac:dyDescent="0.35">
      <c r="A15968" s="165" t="s">
        <v>315</v>
      </c>
      <c r="B15968" s="165" t="s">
        <v>316</v>
      </c>
      <c r="C15968" s="166">
        <v>45984</v>
      </c>
      <c r="D15968">
        <v>77.06</v>
      </c>
    </row>
    <row r="15969" spans="1:4" x14ac:dyDescent="0.35">
      <c r="A15969" s="165" t="s">
        <v>315</v>
      </c>
      <c r="B15969" s="165" t="s">
        <v>316</v>
      </c>
      <c r="C15969" s="166">
        <v>46014</v>
      </c>
      <c r="D15969">
        <v>67.67</v>
      </c>
    </row>
    <row r="15970" spans="1:4" x14ac:dyDescent="0.35">
      <c r="A15970" s="165" t="s">
        <v>315</v>
      </c>
      <c r="B15970" s="165" t="s">
        <v>316</v>
      </c>
      <c r="C15970" s="166">
        <v>45681</v>
      </c>
      <c r="D15970">
        <v>77.73</v>
      </c>
    </row>
    <row r="15971" spans="1:4" x14ac:dyDescent="0.35">
      <c r="A15971" s="165" t="s">
        <v>315</v>
      </c>
      <c r="B15971" s="165" t="s">
        <v>316</v>
      </c>
      <c r="C15971" s="166">
        <v>45712</v>
      </c>
      <c r="D15971">
        <v>61.9</v>
      </c>
    </row>
    <row r="15972" spans="1:4" x14ac:dyDescent="0.35">
      <c r="A15972" s="165" t="s">
        <v>315</v>
      </c>
      <c r="B15972" s="165" t="s">
        <v>316</v>
      </c>
      <c r="C15972" s="166">
        <v>45740</v>
      </c>
      <c r="D15972">
        <v>71.239999999999995</v>
      </c>
    </row>
    <row r="15973" spans="1:4" x14ac:dyDescent="0.35">
      <c r="A15973" s="165" t="s">
        <v>315</v>
      </c>
      <c r="B15973" s="165" t="s">
        <v>316</v>
      </c>
      <c r="C15973" s="166">
        <v>45771</v>
      </c>
      <c r="D15973">
        <v>65.8</v>
      </c>
    </row>
    <row r="15974" spans="1:4" x14ac:dyDescent="0.35">
      <c r="A15974" s="165" t="s">
        <v>315</v>
      </c>
      <c r="B15974" s="165" t="s">
        <v>316</v>
      </c>
      <c r="C15974" s="166">
        <v>45801</v>
      </c>
      <c r="D15974">
        <v>76.27</v>
      </c>
    </row>
    <row r="15975" spans="1:4" x14ac:dyDescent="0.35">
      <c r="A15975" s="165" t="s">
        <v>315</v>
      </c>
      <c r="B15975" s="165" t="s">
        <v>316</v>
      </c>
      <c r="C15975" s="166">
        <v>45832</v>
      </c>
      <c r="D15975">
        <v>65.739999999999995</v>
      </c>
    </row>
    <row r="15976" spans="1:4" x14ac:dyDescent="0.35">
      <c r="A15976" s="165" t="s">
        <v>315</v>
      </c>
      <c r="B15976" s="165" t="s">
        <v>316</v>
      </c>
      <c r="C15976" s="166">
        <v>45862</v>
      </c>
      <c r="D15976">
        <v>38.58</v>
      </c>
    </row>
    <row r="15977" spans="1:4" x14ac:dyDescent="0.35">
      <c r="A15977" s="165" t="s">
        <v>315</v>
      </c>
      <c r="B15977" s="165" t="s">
        <v>316</v>
      </c>
      <c r="C15977" s="166">
        <v>45893</v>
      </c>
      <c r="D15977">
        <v>85.17</v>
      </c>
    </row>
    <row r="15978" spans="1:4" x14ac:dyDescent="0.35">
      <c r="A15978" s="165" t="s">
        <v>315</v>
      </c>
      <c r="B15978" s="165" t="s">
        <v>316</v>
      </c>
      <c r="C15978" s="166">
        <v>45924</v>
      </c>
      <c r="D15978">
        <v>67.62</v>
      </c>
    </row>
    <row r="15979" spans="1:4" x14ac:dyDescent="0.35">
      <c r="A15979" s="165" t="s">
        <v>315</v>
      </c>
      <c r="B15979" s="165" t="s">
        <v>316</v>
      </c>
      <c r="C15979" s="166">
        <v>45954</v>
      </c>
      <c r="D15979">
        <v>73.83</v>
      </c>
    </row>
    <row r="15980" spans="1:4" x14ac:dyDescent="0.35">
      <c r="A15980" s="165" t="s">
        <v>315</v>
      </c>
      <c r="B15980" s="165" t="s">
        <v>316</v>
      </c>
      <c r="C15980" s="166">
        <v>45985</v>
      </c>
      <c r="D15980">
        <v>67.44</v>
      </c>
    </row>
    <row r="15981" spans="1:4" x14ac:dyDescent="0.35">
      <c r="A15981" s="165" t="s">
        <v>315</v>
      </c>
      <c r="B15981" s="165" t="s">
        <v>316</v>
      </c>
      <c r="C15981" s="166">
        <v>46015</v>
      </c>
      <c r="D15981">
        <v>72.14</v>
      </c>
    </row>
    <row r="15982" spans="1:4" x14ac:dyDescent="0.35">
      <c r="A15982" s="165" t="s">
        <v>315</v>
      </c>
      <c r="B15982" s="165" t="s">
        <v>316</v>
      </c>
      <c r="C15982" s="166">
        <v>45682</v>
      </c>
      <c r="D15982">
        <v>70.64</v>
      </c>
    </row>
    <row r="15983" spans="1:4" x14ac:dyDescent="0.35">
      <c r="A15983" s="165" t="s">
        <v>315</v>
      </c>
      <c r="B15983" s="165" t="s">
        <v>316</v>
      </c>
      <c r="C15983" s="166">
        <v>45713</v>
      </c>
      <c r="D15983">
        <v>64.16</v>
      </c>
    </row>
    <row r="15984" spans="1:4" x14ac:dyDescent="0.35">
      <c r="A15984" s="165" t="s">
        <v>315</v>
      </c>
      <c r="B15984" s="165" t="s">
        <v>316</v>
      </c>
      <c r="C15984" s="166">
        <v>45741</v>
      </c>
      <c r="D15984">
        <v>73.12</v>
      </c>
    </row>
    <row r="15985" spans="1:4" x14ac:dyDescent="0.35">
      <c r="A15985" s="165" t="s">
        <v>315</v>
      </c>
      <c r="B15985" s="165" t="s">
        <v>316</v>
      </c>
      <c r="C15985" s="166">
        <v>45772</v>
      </c>
      <c r="D15985">
        <v>74.680000000000007</v>
      </c>
    </row>
    <row r="15986" spans="1:4" x14ac:dyDescent="0.35">
      <c r="A15986" s="165" t="s">
        <v>315</v>
      </c>
      <c r="B15986" s="165" t="s">
        <v>316</v>
      </c>
      <c r="C15986" s="166">
        <v>45802</v>
      </c>
      <c r="D15986">
        <v>61.635199999999976</v>
      </c>
    </row>
    <row r="15987" spans="1:4" x14ac:dyDescent="0.35">
      <c r="A15987" s="165" t="s">
        <v>315</v>
      </c>
      <c r="B15987" s="165" t="s">
        <v>316</v>
      </c>
      <c r="C15987" s="166">
        <v>45833</v>
      </c>
      <c r="D15987">
        <v>61.635199999999976</v>
      </c>
    </row>
    <row r="15988" spans="1:4" x14ac:dyDescent="0.35">
      <c r="A15988" s="165" t="s">
        <v>315</v>
      </c>
      <c r="B15988" s="165" t="s">
        <v>316</v>
      </c>
      <c r="C15988" s="166">
        <v>45863</v>
      </c>
      <c r="D15988">
        <v>61.635199999999976</v>
      </c>
    </row>
    <row r="15989" spans="1:4" x14ac:dyDescent="0.35">
      <c r="A15989" s="165" t="s">
        <v>315</v>
      </c>
      <c r="B15989" s="165" t="s">
        <v>316</v>
      </c>
      <c r="C15989" s="166">
        <v>45894</v>
      </c>
      <c r="D15989">
        <v>61.635199999999976</v>
      </c>
    </row>
    <row r="15990" spans="1:4" x14ac:dyDescent="0.35">
      <c r="A15990" s="165" t="s">
        <v>315</v>
      </c>
      <c r="B15990" s="165" t="s">
        <v>316</v>
      </c>
      <c r="C15990" s="166">
        <v>45925</v>
      </c>
      <c r="D15990">
        <v>61.635199999999976</v>
      </c>
    </row>
    <row r="15991" spans="1:4" x14ac:dyDescent="0.35">
      <c r="A15991" s="165" t="s">
        <v>315</v>
      </c>
      <c r="B15991" s="165" t="s">
        <v>316</v>
      </c>
      <c r="C15991" s="166">
        <v>45955</v>
      </c>
      <c r="D15991">
        <v>61.635199999999976</v>
      </c>
    </row>
    <row r="15992" spans="1:4" x14ac:dyDescent="0.35">
      <c r="A15992" s="165" t="s">
        <v>315</v>
      </c>
      <c r="B15992" s="165" t="s">
        <v>316</v>
      </c>
      <c r="C15992" s="166">
        <v>45986</v>
      </c>
      <c r="D15992">
        <v>61.635199999999976</v>
      </c>
    </row>
    <row r="15993" spans="1:4" x14ac:dyDescent="0.35">
      <c r="A15993" s="165" t="s">
        <v>315</v>
      </c>
      <c r="B15993" s="165" t="s">
        <v>316</v>
      </c>
      <c r="C15993" s="166">
        <v>46016</v>
      </c>
      <c r="D15993">
        <v>61.635199999999976</v>
      </c>
    </row>
    <row r="15994" spans="1:4" x14ac:dyDescent="0.35">
      <c r="A15994" s="165" t="s">
        <v>315</v>
      </c>
      <c r="B15994" s="165" t="s">
        <v>316</v>
      </c>
      <c r="C15994" s="166">
        <v>45683</v>
      </c>
      <c r="D15994">
        <v>51.437376</v>
      </c>
    </row>
    <row r="15995" spans="1:4" x14ac:dyDescent="0.35">
      <c r="A15995" s="165" t="s">
        <v>315</v>
      </c>
      <c r="B15995" s="165" t="s">
        <v>316</v>
      </c>
      <c r="C15995" s="166">
        <v>45714</v>
      </c>
      <c r="D15995">
        <v>51.437376</v>
      </c>
    </row>
    <row r="15996" spans="1:4" x14ac:dyDescent="0.35">
      <c r="A15996" s="165" t="s">
        <v>315</v>
      </c>
      <c r="B15996" s="165" t="s">
        <v>316</v>
      </c>
      <c r="C15996" s="166">
        <v>45742</v>
      </c>
      <c r="D15996">
        <v>51.437376</v>
      </c>
    </row>
    <row r="15997" spans="1:4" x14ac:dyDescent="0.35">
      <c r="A15997" s="165" t="s">
        <v>315</v>
      </c>
      <c r="B15997" s="165" t="s">
        <v>316</v>
      </c>
      <c r="C15997" s="166">
        <v>45773</v>
      </c>
      <c r="D15997">
        <v>51.437376</v>
      </c>
    </row>
    <row r="15998" spans="1:4" x14ac:dyDescent="0.35">
      <c r="A15998" s="165" t="s">
        <v>315</v>
      </c>
      <c r="B15998" s="165" t="s">
        <v>316</v>
      </c>
      <c r="C15998" s="166">
        <v>45803</v>
      </c>
      <c r="D15998">
        <v>51.437376</v>
      </c>
    </row>
    <row r="15999" spans="1:4" x14ac:dyDescent="0.35">
      <c r="A15999" s="165" t="s">
        <v>315</v>
      </c>
      <c r="B15999" s="165" t="s">
        <v>316</v>
      </c>
      <c r="C15999" s="166">
        <v>45834</v>
      </c>
      <c r="D15999">
        <v>51.437376</v>
      </c>
    </row>
    <row r="16000" spans="1:4" x14ac:dyDescent="0.35">
      <c r="A16000" s="165" t="s">
        <v>315</v>
      </c>
      <c r="B16000" s="165" t="s">
        <v>316</v>
      </c>
      <c r="C16000" s="166">
        <v>45864</v>
      </c>
      <c r="D16000">
        <v>51.437376</v>
      </c>
    </row>
    <row r="16001" spans="1:4" x14ac:dyDescent="0.35">
      <c r="A16001" s="165" t="s">
        <v>315</v>
      </c>
      <c r="B16001" s="165" t="s">
        <v>316</v>
      </c>
      <c r="C16001" s="166">
        <v>45895</v>
      </c>
      <c r="D16001">
        <v>51.437376</v>
      </c>
    </row>
    <row r="16002" spans="1:4" x14ac:dyDescent="0.35">
      <c r="A16002" s="165" t="s">
        <v>315</v>
      </c>
      <c r="B16002" s="165" t="s">
        <v>316</v>
      </c>
      <c r="C16002" s="166">
        <v>45926</v>
      </c>
      <c r="D16002">
        <v>51.437376</v>
      </c>
    </row>
    <row r="16003" spans="1:4" x14ac:dyDescent="0.35">
      <c r="A16003" s="165" t="s">
        <v>315</v>
      </c>
      <c r="B16003" s="165" t="s">
        <v>316</v>
      </c>
      <c r="C16003" s="166">
        <v>45956</v>
      </c>
      <c r="D16003">
        <v>51.437376</v>
      </c>
    </row>
    <row r="16004" spans="1:4" x14ac:dyDescent="0.35">
      <c r="A16004" s="165" t="s">
        <v>315</v>
      </c>
      <c r="B16004" s="165" t="s">
        <v>316</v>
      </c>
      <c r="C16004" s="166">
        <v>45987</v>
      </c>
      <c r="D16004">
        <v>51.437376</v>
      </c>
    </row>
    <row r="16005" spans="1:4" x14ac:dyDescent="0.35">
      <c r="A16005" s="165" t="s">
        <v>315</v>
      </c>
      <c r="B16005" s="165" t="s">
        <v>316</v>
      </c>
      <c r="C16005" s="166">
        <v>46017</v>
      </c>
      <c r="D16005">
        <v>51.437376</v>
      </c>
    </row>
    <row r="16006" spans="1:4" x14ac:dyDescent="0.35">
      <c r="A16006" s="165" t="s">
        <v>315</v>
      </c>
      <c r="B16006" s="165" t="s">
        <v>316</v>
      </c>
      <c r="C16006" s="166">
        <v>45684</v>
      </c>
      <c r="D16006">
        <v>34.977415680000007</v>
      </c>
    </row>
    <row r="16007" spans="1:4" x14ac:dyDescent="0.35">
      <c r="A16007" s="165" t="s">
        <v>315</v>
      </c>
      <c r="B16007" s="165" t="s">
        <v>316</v>
      </c>
      <c r="C16007" s="166">
        <v>45715</v>
      </c>
      <c r="D16007">
        <v>34.977415680000007</v>
      </c>
    </row>
    <row r="16008" spans="1:4" x14ac:dyDescent="0.35">
      <c r="A16008" s="165" t="s">
        <v>315</v>
      </c>
      <c r="B16008" s="165" t="s">
        <v>316</v>
      </c>
      <c r="C16008" s="166">
        <v>45743</v>
      </c>
      <c r="D16008">
        <v>34.977415680000007</v>
      </c>
    </row>
    <row r="16009" spans="1:4" x14ac:dyDescent="0.35">
      <c r="A16009" s="165" t="s">
        <v>315</v>
      </c>
      <c r="B16009" s="165" t="s">
        <v>316</v>
      </c>
      <c r="C16009" s="166">
        <v>45774</v>
      </c>
      <c r="D16009">
        <v>34.977415680000007</v>
      </c>
    </row>
    <row r="16010" spans="1:4" x14ac:dyDescent="0.35">
      <c r="A16010" s="165" t="s">
        <v>315</v>
      </c>
      <c r="B16010" s="165" t="s">
        <v>316</v>
      </c>
      <c r="C16010" s="166">
        <v>45804</v>
      </c>
      <c r="D16010">
        <v>34.977415680000007</v>
      </c>
    </row>
    <row r="16011" spans="1:4" x14ac:dyDescent="0.35">
      <c r="A16011" s="165" t="s">
        <v>315</v>
      </c>
      <c r="B16011" s="165" t="s">
        <v>316</v>
      </c>
      <c r="C16011" s="166">
        <v>45835</v>
      </c>
      <c r="D16011">
        <v>34.977415680000007</v>
      </c>
    </row>
    <row r="16012" spans="1:4" x14ac:dyDescent="0.35">
      <c r="A16012" s="165" t="s">
        <v>315</v>
      </c>
      <c r="B16012" s="165" t="s">
        <v>316</v>
      </c>
      <c r="C16012" s="166">
        <v>45865</v>
      </c>
      <c r="D16012">
        <v>34.977415680000007</v>
      </c>
    </row>
    <row r="16013" spans="1:4" x14ac:dyDescent="0.35">
      <c r="A16013" s="165" t="s">
        <v>315</v>
      </c>
      <c r="B16013" s="165" t="s">
        <v>316</v>
      </c>
      <c r="C16013" s="166">
        <v>45896</v>
      </c>
      <c r="D16013">
        <v>34.977415680000007</v>
      </c>
    </row>
    <row r="16014" spans="1:4" x14ac:dyDescent="0.35">
      <c r="A16014" s="165" t="s">
        <v>315</v>
      </c>
      <c r="B16014" s="165" t="s">
        <v>316</v>
      </c>
      <c r="C16014" s="166">
        <v>45927</v>
      </c>
      <c r="D16014">
        <v>34.977415680000007</v>
      </c>
    </row>
    <row r="16015" spans="1:4" x14ac:dyDescent="0.35">
      <c r="A16015" s="165" t="s">
        <v>315</v>
      </c>
      <c r="B16015" s="165" t="s">
        <v>316</v>
      </c>
      <c r="C16015" s="166">
        <v>45957</v>
      </c>
      <c r="D16015">
        <v>34.977415680000007</v>
      </c>
    </row>
    <row r="16016" spans="1:4" x14ac:dyDescent="0.35">
      <c r="A16016" s="165" t="s">
        <v>315</v>
      </c>
      <c r="B16016" s="165" t="s">
        <v>316</v>
      </c>
      <c r="C16016" s="166">
        <v>45988</v>
      </c>
      <c r="D16016">
        <v>34.977415680000007</v>
      </c>
    </row>
    <row r="16017" spans="1:4" x14ac:dyDescent="0.35">
      <c r="A16017" s="165" t="s">
        <v>315</v>
      </c>
      <c r="B16017" s="165" t="s">
        <v>316</v>
      </c>
      <c r="C16017" s="166">
        <v>46018</v>
      </c>
      <c r="D16017">
        <v>34.977415680000007</v>
      </c>
    </row>
    <row r="16018" spans="1:4" x14ac:dyDescent="0.35">
      <c r="A16018" s="165" t="s">
        <v>317</v>
      </c>
      <c r="B16018" s="165" t="s">
        <v>318</v>
      </c>
      <c r="C16018" s="166">
        <v>45676</v>
      </c>
      <c r="D16018">
        <v>-500</v>
      </c>
    </row>
    <row r="16019" spans="1:4" x14ac:dyDescent="0.35">
      <c r="A16019" s="165" t="s">
        <v>317</v>
      </c>
      <c r="B16019" s="165" t="s">
        <v>318</v>
      </c>
      <c r="C16019" s="166">
        <v>45707</v>
      </c>
      <c r="D16019">
        <v>2907.5</v>
      </c>
    </row>
    <row r="16020" spans="1:4" x14ac:dyDescent="0.35">
      <c r="A16020" s="165" t="s">
        <v>317</v>
      </c>
      <c r="B16020" s="165" t="s">
        <v>318</v>
      </c>
      <c r="C16020" s="166">
        <v>45735</v>
      </c>
      <c r="D16020">
        <v>1200</v>
      </c>
    </row>
    <row r="16021" spans="1:4" x14ac:dyDescent="0.35">
      <c r="A16021" s="165" t="s">
        <v>317</v>
      </c>
      <c r="B16021" s="165" t="s">
        <v>318</v>
      </c>
      <c r="C16021" s="166">
        <v>45766</v>
      </c>
      <c r="D16021">
        <v>496.76</v>
      </c>
    </row>
    <row r="16022" spans="1:4" x14ac:dyDescent="0.35">
      <c r="A16022" s="165" t="s">
        <v>317</v>
      </c>
      <c r="B16022" s="165" t="s">
        <v>318</v>
      </c>
      <c r="C16022" s="166">
        <v>45796</v>
      </c>
      <c r="D16022">
        <v>-500</v>
      </c>
    </row>
    <row r="16023" spans="1:4" x14ac:dyDescent="0.35">
      <c r="A16023" s="165" t="s">
        <v>317</v>
      </c>
      <c r="B16023" s="165" t="s">
        <v>318</v>
      </c>
      <c r="C16023" s="166">
        <v>45827</v>
      </c>
      <c r="D16023">
        <v>2436.66</v>
      </c>
    </row>
    <row r="16024" spans="1:4" x14ac:dyDescent="0.35">
      <c r="A16024" s="165" t="s">
        <v>317</v>
      </c>
      <c r="B16024" s="165" t="s">
        <v>318</v>
      </c>
      <c r="C16024" s="166">
        <v>45857</v>
      </c>
      <c r="D16024">
        <v>1523.92</v>
      </c>
    </row>
    <row r="16025" spans="1:4" x14ac:dyDescent="0.35">
      <c r="A16025" s="165" t="s">
        <v>317</v>
      </c>
      <c r="B16025" s="165" t="s">
        <v>318</v>
      </c>
      <c r="C16025" s="166">
        <v>45888</v>
      </c>
      <c r="D16025">
        <v>1805</v>
      </c>
    </row>
    <row r="16026" spans="1:4" x14ac:dyDescent="0.35">
      <c r="A16026" s="165" t="s">
        <v>317</v>
      </c>
      <c r="B16026" s="165" t="s">
        <v>318</v>
      </c>
      <c r="C16026" s="166">
        <v>45919</v>
      </c>
      <c r="D16026">
        <v>0</v>
      </c>
    </row>
    <row r="16027" spans="1:4" x14ac:dyDescent="0.35">
      <c r="A16027" s="165" t="s">
        <v>317</v>
      </c>
      <c r="B16027" s="165" t="s">
        <v>318</v>
      </c>
      <c r="C16027" s="166">
        <v>45949</v>
      </c>
      <c r="D16027">
        <v>750</v>
      </c>
    </row>
    <row r="16028" spans="1:4" x14ac:dyDescent="0.35">
      <c r="A16028" s="165" t="s">
        <v>317</v>
      </c>
      <c r="B16028" s="165" t="s">
        <v>318</v>
      </c>
      <c r="C16028" s="166">
        <v>45980</v>
      </c>
      <c r="D16028">
        <v>-157.5</v>
      </c>
    </row>
    <row r="16029" spans="1:4" x14ac:dyDescent="0.35">
      <c r="A16029" s="165" t="s">
        <v>317</v>
      </c>
      <c r="B16029" s="165" t="s">
        <v>318</v>
      </c>
      <c r="C16029" s="166">
        <v>46010</v>
      </c>
      <c r="D16029">
        <v>-675</v>
      </c>
    </row>
    <row r="16030" spans="1:4" x14ac:dyDescent="0.35">
      <c r="A16030" s="165" t="s">
        <v>317</v>
      </c>
      <c r="B16030" s="165" t="s">
        <v>318</v>
      </c>
      <c r="C16030" s="166">
        <v>45677</v>
      </c>
      <c r="D16030">
        <v>425</v>
      </c>
    </row>
    <row r="16031" spans="1:4" x14ac:dyDescent="0.35">
      <c r="A16031" s="165" t="s">
        <v>317</v>
      </c>
      <c r="B16031" s="165" t="s">
        <v>318</v>
      </c>
      <c r="C16031" s="166">
        <v>45708</v>
      </c>
      <c r="D16031">
        <v>0</v>
      </c>
    </row>
    <row r="16032" spans="1:4" x14ac:dyDescent="0.35">
      <c r="A16032" s="165" t="s">
        <v>317</v>
      </c>
      <c r="B16032" s="165" t="s">
        <v>318</v>
      </c>
      <c r="C16032" s="166">
        <v>45736</v>
      </c>
      <c r="D16032">
        <v>-250</v>
      </c>
    </row>
    <row r="16033" spans="1:4" x14ac:dyDescent="0.35">
      <c r="A16033" s="165" t="s">
        <v>317</v>
      </c>
      <c r="B16033" s="165" t="s">
        <v>318</v>
      </c>
      <c r="C16033" s="166">
        <v>45767</v>
      </c>
      <c r="D16033">
        <v>0</v>
      </c>
    </row>
    <row r="16034" spans="1:4" x14ac:dyDescent="0.35">
      <c r="A16034" s="165" t="s">
        <v>317</v>
      </c>
      <c r="B16034" s="165" t="s">
        <v>318</v>
      </c>
      <c r="C16034" s="166">
        <v>45797</v>
      </c>
      <c r="D16034">
        <v>0</v>
      </c>
    </row>
    <row r="16035" spans="1:4" x14ac:dyDescent="0.35">
      <c r="A16035" s="165" t="s">
        <v>317</v>
      </c>
      <c r="B16035" s="165" t="s">
        <v>318</v>
      </c>
      <c r="C16035" s="166">
        <v>45828</v>
      </c>
      <c r="D16035">
        <v>0</v>
      </c>
    </row>
    <row r="16036" spans="1:4" x14ac:dyDescent="0.35">
      <c r="A16036" s="165" t="s">
        <v>317</v>
      </c>
      <c r="B16036" s="165" t="s">
        <v>318</v>
      </c>
      <c r="C16036" s="166">
        <v>45858</v>
      </c>
      <c r="D16036">
        <v>0</v>
      </c>
    </row>
    <row r="16037" spans="1:4" x14ac:dyDescent="0.35">
      <c r="A16037" s="165" t="s">
        <v>317</v>
      </c>
      <c r="B16037" s="165" t="s">
        <v>318</v>
      </c>
      <c r="C16037" s="166">
        <v>45889</v>
      </c>
      <c r="D16037">
        <v>95</v>
      </c>
    </row>
    <row r="16038" spans="1:4" x14ac:dyDescent="0.35">
      <c r="A16038" s="165" t="s">
        <v>317</v>
      </c>
      <c r="B16038" s="165" t="s">
        <v>318</v>
      </c>
      <c r="C16038" s="166">
        <v>45920</v>
      </c>
      <c r="D16038">
        <v>0</v>
      </c>
    </row>
    <row r="16039" spans="1:4" x14ac:dyDescent="0.35">
      <c r="A16039" s="165" t="s">
        <v>317</v>
      </c>
      <c r="B16039" s="165" t="s">
        <v>318</v>
      </c>
      <c r="C16039" s="166">
        <v>45950</v>
      </c>
      <c r="D16039">
        <v>250</v>
      </c>
    </row>
    <row r="16040" spans="1:4" x14ac:dyDescent="0.35">
      <c r="A16040" s="165" t="s">
        <v>317</v>
      </c>
      <c r="B16040" s="165" t="s">
        <v>318</v>
      </c>
      <c r="C16040" s="166">
        <v>45981</v>
      </c>
      <c r="D16040">
        <v>100</v>
      </c>
    </row>
    <row r="16041" spans="1:4" x14ac:dyDescent="0.35">
      <c r="A16041" s="165" t="s">
        <v>317</v>
      </c>
      <c r="B16041" s="165" t="s">
        <v>318</v>
      </c>
      <c r="C16041" s="166">
        <v>46011</v>
      </c>
      <c r="D16041">
        <v>100</v>
      </c>
    </row>
    <row r="16042" spans="1:4" x14ac:dyDescent="0.35">
      <c r="A16042" s="165" t="s">
        <v>317</v>
      </c>
      <c r="B16042" s="165" t="s">
        <v>318</v>
      </c>
      <c r="C16042" s="166">
        <v>45678</v>
      </c>
      <c r="D16042">
        <v>-250</v>
      </c>
    </row>
    <row r="16043" spans="1:4" x14ac:dyDescent="0.35">
      <c r="A16043" s="165" t="s">
        <v>317</v>
      </c>
      <c r="B16043" s="165" t="s">
        <v>318</v>
      </c>
      <c r="C16043" s="166">
        <v>45709</v>
      </c>
      <c r="D16043">
        <v>0</v>
      </c>
    </row>
    <row r="16044" spans="1:4" x14ac:dyDescent="0.35">
      <c r="A16044" s="165" t="s">
        <v>317</v>
      </c>
      <c r="B16044" s="165" t="s">
        <v>318</v>
      </c>
      <c r="C16044" s="166">
        <v>45737</v>
      </c>
      <c r="D16044">
        <v>0</v>
      </c>
    </row>
    <row r="16045" spans="1:4" x14ac:dyDescent="0.35">
      <c r="A16045" s="165" t="s">
        <v>317</v>
      </c>
      <c r="B16045" s="165" t="s">
        <v>318</v>
      </c>
      <c r="C16045" s="166">
        <v>45768</v>
      </c>
      <c r="D16045">
        <v>0</v>
      </c>
    </row>
    <row r="16046" spans="1:4" x14ac:dyDescent="0.35">
      <c r="A16046" s="165" t="s">
        <v>317</v>
      </c>
      <c r="B16046" s="165" t="s">
        <v>318</v>
      </c>
      <c r="C16046" s="166">
        <v>45798</v>
      </c>
      <c r="D16046">
        <v>0</v>
      </c>
    </row>
    <row r="16047" spans="1:4" x14ac:dyDescent="0.35">
      <c r="A16047" s="165" t="s">
        <v>317</v>
      </c>
      <c r="B16047" s="165" t="s">
        <v>318</v>
      </c>
      <c r="C16047" s="166">
        <v>45829</v>
      </c>
      <c r="D16047">
        <v>0</v>
      </c>
    </row>
    <row r="16048" spans="1:4" x14ac:dyDescent="0.35">
      <c r="A16048" s="165" t="s">
        <v>317</v>
      </c>
      <c r="B16048" s="165" t="s">
        <v>318</v>
      </c>
      <c r="C16048" s="166">
        <v>45859</v>
      </c>
      <c r="D16048">
        <v>0</v>
      </c>
    </row>
    <row r="16049" spans="1:4" x14ac:dyDescent="0.35">
      <c r="A16049" s="165" t="s">
        <v>317</v>
      </c>
      <c r="B16049" s="165" t="s">
        <v>318</v>
      </c>
      <c r="C16049" s="166">
        <v>45890</v>
      </c>
      <c r="D16049">
        <v>0</v>
      </c>
    </row>
    <row r="16050" spans="1:4" x14ac:dyDescent="0.35">
      <c r="A16050" s="165" t="s">
        <v>317</v>
      </c>
      <c r="B16050" s="165" t="s">
        <v>318</v>
      </c>
      <c r="C16050" s="166">
        <v>45921</v>
      </c>
      <c r="D16050">
        <v>0</v>
      </c>
    </row>
    <row r="16051" spans="1:4" x14ac:dyDescent="0.35">
      <c r="A16051" s="165" t="s">
        <v>317</v>
      </c>
      <c r="B16051" s="165" t="s">
        <v>318</v>
      </c>
      <c r="C16051" s="166">
        <v>45951</v>
      </c>
      <c r="D16051">
        <v>0</v>
      </c>
    </row>
    <row r="16052" spans="1:4" x14ac:dyDescent="0.35">
      <c r="A16052" s="165" t="s">
        <v>317</v>
      </c>
      <c r="B16052" s="165" t="s">
        <v>318</v>
      </c>
      <c r="C16052" s="166">
        <v>45991</v>
      </c>
      <c r="D16052">
        <v>0</v>
      </c>
    </row>
    <row r="16053" spans="1:4" x14ac:dyDescent="0.35">
      <c r="A16053" s="165" t="s">
        <v>317</v>
      </c>
      <c r="B16053" s="165" t="s">
        <v>318</v>
      </c>
      <c r="C16053" s="166">
        <v>46022</v>
      </c>
      <c r="D16053">
        <v>0</v>
      </c>
    </row>
    <row r="16054" spans="1:4" x14ac:dyDescent="0.35">
      <c r="A16054" s="165" t="s">
        <v>317</v>
      </c>
      <c r="B16054" s="165" t="s">
        <v>318</v>
      </c>
      <c r="C16054" s="166">
        <v>45679</v>
      </c>
      <c r="D16054">
        <v>0</v>
      </c>
    </row>
    <row r="16055" spans="1:4" x14ac:dyDescent="0.35">
      <c r="A16055" s="165" t="s">
        <v>317</v>
      </c>
      <c r="B16055" s="165" t="s">
        <v>318</v>
      </c>
      <c r="C16055" s="166">
        <v>45710</v>
      </c>
      <c r="D16055">
        <v>0</v>
      </c>
    </row>
    <row r="16056" spans="1:4" x14ac:dyDescent="0.35">
      <c r="A16056" s="165" t="s">
        <v>317</v>
      </c>
      <c r="B16056" s="165" t="s">
        <v>318</v>
      </c>
      <c r="C16056" s="166">
        <v>45738</v>
      </c>
      <c r="D16056">
        <v>0</v>
      </c>
    </row>
    <row r="16057" spans="1:4" x14ac:dyDescent="0.35">
      <c r="A16057" s="165" t="s">
        <v>317</v>
      </c>
      <c r="B16057" s="165" t="s">
        <v>318</v>
      </c>
      <c r="C16057" s="166">
        <v>45769</v>
      </c>
      <c r="D16057">
        <v>0</v>
      </c>
    </row>
    <row r="16058" spans="1:4" x14ac:dyDescent="0.35">
      <c r="A16058" s="165" t="s">
        <v>317</v>
      </c>
      <c r="B16058" s="165" t="s">
        <v>318</v>
      </c>
      <c r="C16058" s="166">
        <v>45799</v>
      </c>
      <c r="D16058">
        <v>0</v>
      </c>
    </row>
    <row r="16059" spans="1:4" x14ac:dyDescent="0.35">
      <c r="A16059" s="165" t="s">
        <v>317</v>
      </c>
      <c r="B16059" s="165" t="s">
        <v>318</v>
      </c>
      <c r="C16059" s="166">
        <v>45830</v>
      </c>
      <c r="D16059">
        <v>0</v>
      </c>
    </row>
    <row r="16060" spans="1:4" x14ac:dyDescent="0.35">
      <c r="A16060" s="165" t="s">
        <v>317</v>
      </c>
      <c r="B16060" s="165" t="s">
        <v>318</v>
      </c>
      <c r="C16060" s="166">
        <v>45860</v>
      </c>
      <c r="D16060">
        <v>0</v>
      </c>
    </row>
    <row r="16061" spans="1:4" x14ac:dyDescent="0.35">
      <c r="A16061" s="165" t="s">
        <v>317</v>
      </c>
      <c r="B16061" s="165" t="s">
        <v>318</v>
      </c>
      <c r="C16061" s="166">
        <v>45891</v>
      </c>
      <c r="D16061">
        <v>0</v>
      </c>
    </row>
    <row r="16062" spans="1:4" x14ac:dyDescent="0.35">
      <c r="A16062" s="165" t="s">
        <v>317</v>
      </c>
      <c r="B16062" s="165" t="s">
        <v>318</v>
      </c>
      <c r="C16062" s="166">
        <v>45922</v>
      </c>
      <c r="D16062">
        <v>0</v>
      </c>
    </row>
    <row r="16063" spans="1:4" x14ac:dyDescent="0.35">
      <c r="A16063" s="165" t="s">
        <v>317</v>
      </c>
      <c r="B16063" s="165" t="s">
        <v>318</v>
      </c>
      <c r="C16063" s="166">
        <v>45952</v>
      </c>
      <c r="D16063">
        <v>0</v>
      </c>
    </row>
    <row r="16064" spans="1:4" x14ac:dyDescent="0.35">
      <c r="A16064" s="165" t="s">
        <v>317</v>
      </c>
      <c r="B16064" s="165" t="s">
        <v>318</v>
      </c>
      <c r="C16064" s="166">
        <v>45983</v>
      </c>
      <c r="D16064">
        <v>0</v>
      </c>
    </row>
    <row r="16065" spans="1:4" x14ac:dyDescent="0.35">
      <c r="A16065" s="165" t="s">
        <v>317</v>
      </c>
      <c r="B16065" s="165" t="s">
        <v>318</v>
      </c>
      <c r="C16065" s="166">
        <v>46013</v>
      </c>
      <c r="D16065">
        <v>0</v>
      </c>
    </row>
    <row r="16066" spans="1:4" x14ac:dyDescent="0.35">
      <c r="A16066" s="165" t="s">
        <v>317</v>
      </c>
      <c r="B16066" s="165" t="s">
        <v>318</v>
      </c>
      <c r="C16066" s="166">
        <v>45680</v>
      </c>
      <c r="D16066">
        <v>0</v>
      </c>
    </row>
    <row r="16067" spans="1:4" x14ac:dyDescent="0.35">
      <c r="A16067" s="165" t="s">
        <v>317</v>
      </c>
      <c r="B16067" s="165" t="s">
        <v>318</v>
      </c>
      <c r="C16067" s="166">
        <v>45711</v>
      </c>
      <c r="D16067">
        <v>0</v>
      </c>
    </row>
    <row r="16068" spans="1:4" x14ac:dyDescent="0.35">
      <c r="A16068" s="165" t="s">
        <v>317</v>
      </c>
      <c r="B16068" s="165" t="s">
        <v>318</v>
      </c>
      <c r="C16068" s="166">
        <v>45739</v>
      </c>
      <c r="D16068">
        <v>0</v>
      </c>
    </row>
    <row r="16069" spans="1:4" x14ac:dyDescent="0.35">
      <c r="A16069" s="165" t="s">
        <v>317</v>
      </c>
      <c r="B16069" s="165" t="s">
        <v>318</v>
      </c>
      <c r="C16069" s="166">
        <v>45770</v>
      </c>
      <c r="D16069">
        <v>0</v>
      </c>
    </row>
    <row r="16070" spans="1:4" x14ac:dyDescent="0.35">
      <c r="A16070" s="165" t="s">
        <v>317</v>
      </c>
      <c r="B16070" s="165" t="s">
        <v>318</v>
      </c>
      <c r="C16070" s="166">
        <v>45800</v>
      </c>
      <c r="D16070">
        <v>0</v>
      </c>
    </row>
    <row r="16071" spans="1:4" x14ac:dyDescent="0.35">
      <c r="A16071" s="165" t="s">
        <v>317</v>
      </c>
      <c r="B16071" s="165" t="s">
        <v>318</v>
      </c>
      <c r="C16071" s="166">
        <v>45831</v>
      </c>
      <c r="D16071">
        <v>0</v>
      </c>
    </row>
    <row r="16072" spans="1:4" x14ac:dyDescent="0.35">
      <c r="A16072" s="165" t="s">
        <v>317</v>
      </c>
      <c r="B16072" s="165" t="s">
        <v>318</v>
      </c>
      <c r="C16072" s="166">
        <v>45861</v>
      </c>
      <c r="D16072">
        <v>0</v>
      </c>
    </row>
    <row r="16073" spans="1:4" x14ac:dyDescent="0.35">
      <c r="A16073" s="165" t="s">
        <v>317</v>
      </c>
      <c r="B16073" s="165" t="s">
        <v>318</v>
      </c>
      <c r="C16073" s="166">
        <v>45892</v>
      </c>
      <c r="D16073">
        <v>0</v>
      </c>
    </row>
    <row r="16074" spans="1:4" x14ac:dyDescent="0.35">
      <c r="A16074" s="165" t="s">
        <v>317</v>
      </c>
      <c r="B16074" s="165" t="s">
        <v>318</v>
      </c>
      <c r="C16074" s="166">
        <v>45923</v>
      </c>
      <c r="D16074">
        <v>0</v>
      </c>
    </row>
    <row r="16075" spans="1:4" x14ac:dyDescent="0.35">
      <c r="A16075" s="165" t="s">
        <v>317</v>
      </c>
      <c r="B16075" s="165" t="s">
        <v>318</v>
      </c>
      <c r="C16075" s="166">
        <v>45953</v>
      </c>
      <c r="D16075">
        <v>0</v>
      </c>
    </row>
    <row r="16076" spans="1:4" x14ac:dyDescent="0.35">
      <c r="A16076" s="165" t="s">
        <v>317</v>
      </c>
      <c r="B16076" s="165" t="s">
        <v>318</v>
      </c>
      <c r="C16076" s="166">
        <v>45984</v>
      </c>
      <c r="D16076">
        <v>0</v>
      </c>
    </row>
    <row r="16077" spans="1:4" x14ac:dyDescent="0.35">
      <c r="A16077" s="165" t="s">
        <v>317</v>
      </c>
      <c r="B16077" s="165" t="s">
        <v>318</v>
      </c>
      <c r="C16077" s="166">
        <v>46014</v>
      </c>
      <c r="D16077">
        <v>0</v>
      </c>
    </row>
    <row r="16078" spans="1:4" x14ac:dyDescent="0.35">
      <c r="A16078" s="165" t="s">
        <v>317</v>
      </c>
      <c r="B16078" s="165" t="s">
        <v>318</v>
      </c>
      <c r="C16078" s="166">
        <v>45681</v>
      </c>
      <c r="D16078">
        <v>0</v>
      </c>
    </row>
    <row r="16079" spans="1:4" x14ac:dyDescent="0.35">
      <c r="A16079" s="165" t="s">
        <v>317</v>
      </c>
      <c r="B16079" s="165" t="s">
        <v>318</v>
      </c>
      <c r="C16079" s="166">
        <v>45712</v>
      </c>
      <c r="D16079">
        <v>0</v>
      </c>
    </row>
    <row r="16080" spans="1:4" x14ac:dyDescent="0.35">
      <c r="A16080" s="165" t="s">
        <v>317</v>
      </c>
      <c r="B16080" s="165" t="s">
        <v>318</v>
      </c>
      <c r="C16080" s="166">
        <v>45740</v>
      </c>
      <c r="D16080">
        <v>0</v>
      </c>
    </row>
    <row r="16081" spans="1:4" x14ac:dyDescent="0.35">
      <c r="A16081" s="165" t="s">
        <v>317</v>
      </c>
      <c r="B16081" s="165" t="s">
        <v>318</v>
      </c>
      <c r="C16081" s="166">
        <v>45771</v>
      </c>
      <c r="D16081">
        <v>0</v>
      </c>
    </row>
    <row r="16082" spans="1:4" x14ac:dyDescent="0.35">
      <c r="A16082" s="165" t="s">
        <v>317</v>
      </c>
      <c r="B16082" s="165" t="s">
        <v>318</v>
      </c>
      <c r="C16082" s="166">
        <v>45801</v>
      </c>
      <c r="D16082">
        <v>0</v>
      </c>
    </row>
    <row r="16083" spans="1:4" x14ac:dyDescent="0.35">
      <c r="A16083" s="165" t="s">
        <v>317</v>
      </c>
      <c r="B16083" s="165" t="s">
        <v>318</v>
      </c>
      <c r="C16083" s="166">
        <v>45832</v>
      </c>
      <c r="D16083">
        <v>183.5</v>
      </c>
    </row>
    <row r="16084" spans="1:4" x14ac:dyDescent="0.35">
      <c r="A16084" s="165" t="s">
        <v>317</v>
      </c>
      <c r="B16084" s="165" t="s">
        <v>318</v>
      </c>
      <c r="C16084" s="166">
        <v>45862</v>
      </c>
      <c r="D16084">
        <v>0</v>
      </c>
    </row>
    <row r="16085" spans="1:4" x14ac:dyDescent="0.35">
      <c r="A16085" s="165" t="s">
        <v>317</v>
      </c>
      <c r="B16085" s="165" t="s">
        <v>318</v>
      </c>
      <c r="C16085" s="166">
        <v>45893</v>
      </c>
      <c r="D16085">
        <v>0</v>
      </c>
    </row>
    <row r="16086" spans="1:4" x14ac:dyDescent="0.35">
      <c r="A16086" s="165" t="s">
        <v>317</v>
      </c>
      <c r="B16086" s="165" t="s">
        <v>318</v>
      </c>
      <c r="C16086" s="166">
        <v>45924</v>
      </c>
      <c r="D16086">
        <v>0</v>
      </c>
    </row>
    <row r="16087" spans="1:4" x14ac:dyDescent="0.35">
      <c r="A16087" s="165" t="s">
        <v>317</v>
      </c>
      <c r="B16087" s="165" t="s">
        <v>318</v>
      </c>
      <c r="C16087" s="166">
        <v>45954</v>
      </c>
      <c r="D16087">
        <v>0</v>
      </c>
    </row>
    <row r="16088" spans="1:4" x14ac:dyDescent="0.35">
      <c r="A16088" s="165" t="s">
        <v>317</v>
      </c>
      <c r="B16088" s="165" t="s">
        <v>318</v>
      </c>
      <c r="C16088" s="166">
        <v>45985</v>
      </c>
      <c r="D16088">
        <v>0</v>
      </c>
    </row>
    <row r="16089" spans="1:4" x14ac:dyDescent="0.35">
      <c r="A16089" s="165" t="s">
        <v>317</v>
      </c>
      <c r="B16089" s="165" t="s">
        <v>318</v>
      </c>
      <c r="C16089" s="166">
        <v>46015</v>
      </c>
      <c r="D16089">
        <v>0</v>
      </c>
    </row>
    <row r="16090" spans="1:4" x14ac:dyDescent="0.35">
      <c r="A16090" s="165" t="s">
        <v>317</v>
      </c>
      <c r="B16090" s="165" t="s">
        <v>318</v>
      </c>
      <c r="C16090" s="166">
        <v>45682</v>
      </c>
      <c r="D16090">
        <v>0</v>
      </c>
    </row>
    <row r="16091" spans="1:4" x14ac:dyDescent="0.35">
      <c r="A16091" s="165" t="s">
        <v>317</v>
      </c>
      <c r="B16091" s="165" t="s">
        <v>318</v>
      </c>
      <c r="C16091" s="166">
        <v>45713</v>
      </c>
      <c r="D16091">
        <v>0</v>
      </c>
    </row>
    <row r="16092" spans="1:4" x14ac:dyDescent="0.35">
      <c r="A16092" s="165" t="s">
        <v>317</v>
      </c>
      <c r="B16092" s="165" t="s">
        <v>318</v>
      </c>
      <c r="C16092" s="166">
        <v>45741</v>
      </c>
      <c r="D16092">
        <v>0</v>
      </c>
    </row>
    <row r="16093" spans="1:4" x14ac:dyDescent="0.35">
      <c r="A16093" s="165" t="s">
        <v>317</v>
      </c>
      <c r="B16093" s="165" t="s">
        <v>318</v>
      </c>
      <c r="C16093" s="166">
        <v>45772</v>
      </c>
      <c r="D16093">
        <v>0</v>
      </c>
    </row>
    <row r="16094" spans="1:4" x14ac:dyDescent="0.35">
      <c r="A16094" s="165" t="s">
        <v>317</v>
      </c>
      <c r="B16094" s="165" t="s">
        <v>318</v>
      </c>
      <c r="C16094" s="166">
        <v>45802</v>
      </c>
      <c r="D16094">
        <v>0</v>
      </c>
    </row>
    <row r="16095" spans="1:4" x14ac:dyDescent="0.35">
      <c r="A16095" s="165" t="s">
        <v>317</v>
      </c>
      <c r="B16095" s="165" t="s">
        <v>318</v>
      </c>
      <c r="C16095" s="166">
        <v>45833</v>
      </c>
      <c r="D16095">
        <v>0</v>
      </c>
    </row>
    <row r="16096" spans="1:4" x14ac:dyDescent="0.35">
      <c r="A16096" s="165" t="s">
        <v>317</v>
      </c>
      <c r="B16096" s="165" t="s">
        <v>318</v>
      </c>
      <c r="C16096" s="166">
        <v>45863</v>
      </c>
      <c r="D16096">
        <v>0</v>
      </c>
    </row>
    <row r="16097" spans="1:4" x14ac:dyDescent="0.35">
      <c r="A16097" s="165" t="s">
        <v>317</v>
      </c>
      <c r="B16097" s="165" t="s">
        <v>318</v>
      </c>
      <c r="C16097" s="166">
        <v>45894</v>
      </c>
      <c r="D16097">
        <v>0</v>
      </c>
    </row>
    <row r="16098" spans="1:4" x14ac:dyDescent="0.35">
      <c r="A16098" s="165" t="s">
        <v>317</v>
      </c>
      <c r="B16098" s="165" t="s">
        <v>318</v>
      </c>
      <c r="C16098" s="166">
        <v>45925</v>
      </c>
      <c r="D16098">
        <v>0</v>
      </c>
    </row>
    <row r="16099" spans="1:4" x14ac:dyDescent="0.35">
      <c r="A16099" s="165" t="s">
        <v>317</v>
      </c>
      <c r="B16099" s="165" t="s">
        <v>318</v>
      </c>
      <c r="C16099" s="166">
        <v>45955</v>
      </c>
      <c r="D16099">
        <v>0</v>
      </c>
    </row>
    <row r="16100" spans="1:4" x14ac:dyDescent="0.35">
      <c r="A16100" s="165" t="s">
        <v>317</v>
      </c>
      <c r="B16100" s="165" t="s">
        <v>318</v>
      </c>
      <c r="C16100" s="166">
        <v>45986</v>
      </c>
      <c r="D16100">
        <v>0</v>
      </c>
    </row>
    <row r="16101" spans="1:4" x14ac:dyDescent="0.35">
      <c r="A16101" s="165" t="s">
        <v>317</v>
      </c>
      <c r="B16101" s="165" t="s">
        <v>318</v>
      </c>
      <c r="C16101" s="166">
        <v>46016</v>
      </c>
      <c r="D16101">
        <v>0</v>
      </c>
    </row>
    <row r="16102" spans="1:4" x14ac:dyDescent="0.35">
      <c r="A16102" s="165" t="s">
        <v>317</v>
      </c>
      <c r="B16102" s="165" t="s">
        <v>318</v>
      </c>
      <c r="C16102" s="166">
        <v>45683</v>
      </c>
      <c r="D16102">
        <v>0</v>
      </c>
    </row>
    <row r="16103" spans="1:4" x14ac:dyDescent="0.35">
      <c r="A16103" s="165" t="s">
        <v>317</v>
      </c>
      <c r="B16103" s="165" t="s">
        <v>318</v>
      </c>
      <c r="C16103" s="166">
        <v>45714</v>
      </c>
      <c r="D16103">
        <v>0</v>
      </c>
    </row>
    <row r="16104" spans="1:4" x14ac:dyDescent="0.35">
      <c r="A16104" s="165" t="s">
        <v>317</v>
      </c>
      <c r="B16104" s="165" t="s">
        <v>318</v>
      </c>
      <c r="C16104" s="166">
        <v>45742</v>
      </c>
      <c r="D16104">
        <v>0</v>
      </c>
    </row>
    <row r="16105" spans="1:4" x14ac:dyDescent="0.35">
      <c r="A16105" s="165" t="s">
        <v>317</v>
      </c>
      <c r="B16105" s="165" t="s">
        <v>318</v>
      </c>
      <c r="C16105" s="166">
        <v>45773</v>
      </c>
      <c r="D16105">
        <v>0</v>
      </c>
    </row>
    <row r="16106" spans="1:4" x14ac:dyDescent="0.35">
      <c r="A16106" s="165" t="s">
        <v>317</v>
      </c>
      <c r="B16106" s="165" t="s">
        <v>318</v>
      </c>
      <c r="C16106" s="166">
        <v>45803</v>
      </c>
      <c r="D16106">
        <v>0</v>
      </c>
    </row>
    <row r="16107" spans="1:4" x14ac:dyDescent="0.35">
      <c r="A16107" s="165" t="s">
        <v>317</v>
      </c>
      <c r="B16107" s="165" t="s">
        <v>318</v>
      </c>
      <c r="C16107" s="166">
        <v>45834</v>
      </c>
      <c r="D16107">
        <v>0</v>
      </c>
    </row>
    <row r="16108" spans="1:4" x14ac:dyDescent="0.35">
      <c r="A16108" s="165" t="s">
        <v>317</v>
      </c>
      <c r="B16108" s="165" t="s">
        <v>318</v>
      </c>
      <c r="C16108" s="166">
        <v>45864</v>
      </c>
      <c r="D16108">
        <v>0</v>
      </c>
    </row>
    <row r="16109" spans="1:4" x14ac:dyDescent="0.35">
      <c r="A16109" s="165" t="s">
        <v>317</v>
      </c>
      <c r="B16109" s="165" t="s">
        <v>318</v>
      </c>
      <c r="C16109" s="166">
        <v>45895</v>
      </c>
      <c r="D16109">
        <v>0</v>
      </c>
    </row>
    <row r="16110" spans="1:4" x14ac:dyDescent="0.35">
      <c r="A16110" s="165" t="s">
        <v>317</v>
      </c>
      <c r="B16110" s="165" t="s">
        <v>318</v>
      </c>
      <c r="C16110" s="166">
        <v>45926</v>
      </c>
      <c r="D16110">
        <v>0</v>
      </c>
    </row>
    <row r="16111" spans="1:4" x14ac:dyDescent="0.35">
      <c r="A16111" s="165" t="s">
        <v>317</v>
      </c>
      <c r="B16111" s="165" t="s">
        <v>318</v>
      </c>
      <c r="C16111" s="166">
        <v>45956</v>
      </c>
      <c r="D16111">
        <v>0</v>
      </c>
    </row>
    <row r="16112" spans="1:4" x14ac:dyDescent="0.35">
      <c r="A16112" s="165" t="s">
        <v>317</v>
      </c>
      <c r="B16112" s="165" t="s">
        <v>318</v>
      </c>
      <c r="C16112" s="166">
        <v>45987</v>
      </c>
      <c r="D16112">
        <v>0</v>
      </c>
    </row>
    <row r="16113" spans="1:4" x14ac:dyDescent="0.35">
      <c r="A16113" s="165" t="s">
        <v>317</v>
      </c>
      <c r="B16113" s="165" t="s">
        <v>318</v>
      </c>
      <c r="C16113" s="166">
        <v>46017</v>
      </c>
      <c r="D16113">
        <v>0</v>
      </c>
    </row>
    <row r="16114" spans="1:4" x14ac:dyDescent="0.35">
      <c r="A16114" s="165" t="s">
        <v>317</v>
      </c>
      <c r="B16114" s="165" t="s">
        <v>318</v>
      </c>
      <c r="C16114" s="166">
        <v>45684</v>
      </c>
      <c r="D16114">
        <v>0</v>
      </c>
    </row>
    <row r="16115" spans="1:4" x14ac:dyDescent="0.35">
      <c r="A16115" s="165" t="s">
        <v>317</v>
      </c>
      <c r="B16115" s="165" t="s">
        <v>318</v>
      </c>
      <c r="C16115" s="166">
        <v>45715</v>
      </c>
      <c r="D16115">
        <v>0</v>
      </c>
    </row>
    <row r="16116" spans="1:4" x14ac:dyDescent="0.35">
      <c r="A16116" s="165" t="s">
        <v>317</v>
      </c>
      <c r="B16116" s="165" t="s">
        <v>318</v>
      </c>
      <c r="C16116" s="166">
        <v>45743</v>
      </c>
      <c r="D16116">
        <v>0</v>
      </c>
    </row>
    <row r="16117" spans="1:4" x14ac:dyDescent="0.35">
      <c r="A16117" s="165" t="s">
        <v>317</v>
      </c>
      <c r="B16117" s="165" t="s">
        <v>318</v>
      </c>
      <c r="C16117" s="166">
        <v>45774</v>
      </c>
      <c r="D16117">
        <v>0</v>
      </c>
    </row>
    <row r="16118" spans="1:4" x14ac:dyDescent="0.35">
      <c r="A16118" s="165" t="s">
        <v>317</v>
      </c>
      <c r="B16118" s="165" t="s">
        <v>318</v>
      </c>
      <c r="C16118" s="166">
        <v>45804</v>
      </c>
      <c r="D16118">
        <v>0</v>
      </c>
    </row>
    <row r="16119" spans="1:4" x14ac:dyDescent="0.35">
      <c r="A16119" s="165" t="s">
        <v>317</v>
      </c>
      <c r="B16119" s="165" t="s">
        <v>318</v>
      </c>
      <c r="C16119" s="166">
        <v>45835</v>
      </c>
      <c r="D16119">
        <v>0</v>
      </c>
    </row>
    <row r="16120" spans="1:4" x14ac:dyDescent="0.35">
      <c r="A16120" s="165" t="s">
        <v>317</v>
      </c>
      <c r="B16120" s="165" t="s">
        <v>318</v>
      </c>
      <c r="C16120" s="166">
        <v>45865</v>
      </c>
      <c r="D16120">
        <v>0</v>
      </c>
    </row>
    <row r="16121" spans="1:4" x14ac:dyDescent="0.35">
      <c r="A16121" s="165" t="s">
        <v>317</v>
      </c>
      <c r="B16121" s="165" t="s">
        <v>318</v>
      </c>
      <c r="C16121" s="166">
        <v>45896</v>
      </c>
      <c r="D16121">
        <v>0</v>
      </c>
    </row>
    <row r="16122" spans="1:4" x14ac:dyDescent="0.35">
      <c r="A16122" s="165" t="s">
        <v>317</v>
      </c>
      <c r="B16122" s="165" t="s">
        <v>318</v>
      </c>
      <c r="C16122" s="166">
        <v>45927</v>
      </c>
      <c r="D16122">
        <v>0</v>
      </c>
    </row>
    <row r="16123" spans="1:4" x14ac:dyDescent="0.35">
      <c r="A16123" s="165" t="s">
        <v>317</v>
      </c>
      <c r="B16123" s="165" t="s">
        <v>318</v>
      </c>
      <c r="C16123" s="166">
        <v>45957</v>
      </c>
      <c r="D16123">
        <v>0</v>
      </c>
    </row>
    <row r="16124" spans="1:4" x14ac:dyDescent="0.35">
      <c r="A16124" s="165" t="s">
        <v>317</v>
      </c>
      <c r="B16124" s="165" t="s">
        <v>318</v>
      </c>
      <c r="C16124" s="166">
        <v>45988</v>
      </c>
      <c r="D16124">
        <v>0</v>
      </c>
    </row>
    <row r="16125" spans="1:4" x14ac:dyDescent="0.35">
      <c r="A16125" s="165" t="s">
        <v>317</v>
      </c>
      <c r="B16125" s="165" t="s">
        <v>318</v>
      </c>
      <c r="C16125" s="166">
        <v>46018</v>
      </c>
      <c r="D16125">
        <v>0</v>
      </c>
    </row>
    <row r="16126" spans="1:4" x14ac:dyDescent="0.35">
      <c r="A16126" s="165" t="s">
        <v>319</v>
      </c>
      <c r="B16126" s="165" t="s">
        <v>320</v>
      </c>
      <c r="C16126" s="166">
        <v>45676</v>
      </c>
      <c r="D16126">
        <v>0</v>
      </c>
    </row>
    <row r="16127" spans="1:4" x14ac:dyDescent="0.35">
      <c r="A16127" s="165" t="s">
        <v>319</v>
      </c>
      <c r="B16127" s="165" t="s">
        <v>320</v>
      </c>
      <c r="C16127" s="166">
        <v>45707</v>
      </c>
      <c r="D16127">
        <v>0</v>
      </c>
    </row>
    <row r="16128" spans="1:4" x14ac:dyDescent="0.35">
      <c r="A16128" s="165" t="s">
        <v>319</v>
      </c>
      <c r="B16128" s="165" t="s">
        <v>320</v>
      </c>
      <c r="C16128" s="166">
        <v>45735</v>
      </c>
      <c r="D16128">
        <v>0</v>
      </c>
    </row>
    <row r="16129" spans="1:4" x14ac:dyDescent="0.35">
      <c r="A16129" s="165" t="s">
        <v>319</v>
      </c>
      <c r="B16129" s="165" t="s">
        <v>320</v>
      </c>
      <c r="C16129" s="166">
        <v>45766</v>
      </c>
      <c r="D16129">
        <v>-639.94000000000005</v>
      </c>
    </row>
    <row r="16130" spans="1:4" x14ac:dyDescent="0.35">
      <c r="A16130" s="165" t="s">
        <v>319</v>
      </c>
      <c r="B16130" s="165" t="s">
        <v>320</v>
      </c>
      <c r="C16130" s="166">
        <v>45796</v>
      </c>
      <c r="D16130">
        <v>23.65</v>
      </c>
    </row>
    <row r="16131" spans="1:4" x14ac:dyDescent="0.35">
      <c r="A16131" s="165" t="s">
        <v>319</v>
      </c>
      <c r="B16131" s="165" t="s">
        <v>320</v>
      </c>
      <c r="C16131" s="166">
        <v>45827</v>
      </c>
      <c r="D16131">
        <v>0</v>
      </c>
    </row>
    <row r="16132" spans="1:4" x14ac:dyDescent="0.35">
      <c r="A16132" s="165" t="s">
        <v>319</v>
      </c>
      <c r="B16132" s="165" t="s">
        <v>320</v>
      </c>
      <c r="C16132" s="166">
        <v>45857</v>
      </c>
      <c r="D16132">
        <v>289.87</v>
      </c>
    </row>
    <row r="16133" spans="1:4" x14ac:dyDescent="0.35">
      <c r="A16133" s="165" t="s">
        <v>319</v>
      </c>
      <c r="B16133" s="165" t="s">
        <v>320</v>
      </c>
      <c r="C16133" s="166">
        <v>45888</v>
      </c>
      <c r="D16133">
        <v>53.89</v>
      </c>
    </row>
    <row r="16134" spans="1:4" x14ac:dyDescent="0.35">
      <c r="A16134" s="165" t="s">
        <v>319</v>
      </c>
      <c r="B16134" s="165" t="s">
        <v>320</v>
      </c>
      <c r="C16134" s="166">
        <v>45919</v>
      </c>
      <c r="D16134">
        <v>6.99</v>
      </c>
    </row>
    <row r="16135" spans="1:4" x14ac:dyDescent="0.35">
      <c r="A16135" s="165" t="s">
        <v>319</v>
      </c>
      <c r="B16135" s="165" t="s">
        <v>320</v>
      </c>
      <c r="C16135" s="166">
        <v>45949</v>
      </c>
      <c r="D16135">
        <v>205.99</v>
      </c>
    </row>
    <row r="16136" spans="1:4" x14ac:dyDescent="0.35">
      <c r="A16136" s="165" t="s">
        <v>319</v>
      </c>
      <c r="B16136" s="165" t="s">
        <v>320</v>
      </c>
      <c r="C16136" s="166">
        <v>45980</v>
      </c>
      <c r="D16136">
        <v>226.49</v>
      </c>
    </row>
    <row r="16137" spans="1:4" x14ac:dyDescent="0.35">
      <c r="A16137" s="165" t="s">
        <v>319</v>
      </c>
      <c r="B16137" s="165" t="s">
        <v>320</v>
      </c>
      <c r="C16137" s="166">
        <v>46010</v>
      </c>
      <c r="D16137">
        <v>440.57</v>
      </c>
    </row>
    <row r="16138" spans="1:4" x14ac:dyDescent="0.35">
      <c r="A16138" s="165" t="s">
        <v>319</v>
      </c>
      <c r="B16138" s="165" t="s">
        <v>320</v>
      </c>
      <c r="C16138" s="166">
        <v>45677</v>
      </c>
      <c r="D16138">
        <v>0</v>
      </c>
    </row>
    <row r="16139" spans="1:4" x14ac:dyDescent="0.35">
      <c r="A16139" s="165" t="s">
        <v>319</v>
      </c>
      <c r="B16139" s="165" t="s">
        <v>320</v>
      </c>
      <c r="C16139" s="166">
        <v>45708</v>
      </c>
      <c r="D16139">
        <v>0</v>
      </c>
    </row>
    <row r="16140" spans="1:4" x14ac:dyDescent="0.35">
      <c r="A16140" s="165" t="s">
        <v>319</v>
      </c>
      <c r="B16140" s="165" t="s">
        <v>320</v>
      </c>
      <c r="C16140" s="166">
        <v>45736</v>
      </c>
      <c r="D16140">
        <v>0</v>
      </c>
    </row>
    <row r="16141" spans="1:4" x14ac:dyDescent="0.35">
      <c r="A16141" s="165" t="s">
        <v>319</v>
      </c>
      <c r="B16141" s="165" t="s">
        <v>320</v>
      </c>
      <c r="C16141" s="166">
        <v>45767</v>
      </c>
      <c r="D16141">
        <v>0</v>
      </c>
    </row>
    <row r="16142" spans="1:4" x14ac:dyDescent="0.35">
      <c r="A16142" s="165" t="s">
        <v>319</v>
      </c>
      <c r="B16142" s="165" t="s">
        <v>320</v>
      </c>
      <c r="C16142" s="166">
        <v>45797</v>
      </c>
      <c r="D16142">
        <v>0</v>
      </c>
    </row>
    <row r="16143" spans="1:4" x14ac:dyDescent="0.35">
      <c r="A16143" s="165" t="s">
        <v>319</v>
      </c>
      <c r="B16143" s="165" t="s">
        <v>320</v>
      </c>
      <c r="C16143" s="166">
        <v>45828</v>
      </c>
      <c r="D16143">
        <v>0</v>
      </c>
    </row>
    <row r="16144" spans="1:4" x14ac:dyDescent="0.35">
      <c r="A16144" s="165" t="s">
        <v>319</v>
      </c>
      <c r="B16144" s="165" t="s">
        <v>320</v>
      </c>
      <c r="C16144" s="166">
        <v>45858</v>
      </c>
      <c r="D16144">
        <v>0</v>
      </c>
    </row>
    <row r="16145" spans="1:4" x14ac:dyDescent="0.35">
      <c r="A16145" s="165" t="s">
        <v>319</v>
      </c>
      <c r="B16145" s="165" t="s">
        <v>320</v>
      </c>
      <c r="C16145" s="166">
        <v>45889</v>
      </c>
      <c r="D16145">
        <v>0</v>
      </c>
    </row>
    <row r="16146" spans="1:4" x14ac:dyDescent="0.35">
      <c r="A16146" s="165" t="s">
        <v>319</v>
      </c>
      <c r="B16146" s="165" t="s">
        <v>320</v>
      </c>
      <c r="C16146" s="166">
        <v>45920</v>
      </c>
      <c r="D16146">
        <v>161.97999999999999</v>
      </c>
    </row>
    <row r="16147" spans="1:4" x14ac:dyDescent="0.35">
      <c r="A16147" s="165" t="s">
        <v>319</v>
      </c>
      <c r="B16147" s="165" t="s">
        <v>320</v>
      </c>
      <c r="C16147" s="166">
        <v>45950</v>
      </c>
      <c r="D16147">
        <v>0</v>
      </c>
    </row>
    <row r="16148" spans="1:4" x14ac:dyDescent="0.35">
      <c r="A16148" s="165" t="s">
        <v>319</v>
      </c>
      <c r="B16148" s="165" t="s">
        <v>320</v>
      </c>
      <c r="C16148" s="166">
        <v>45981</v>
      </c>
      <c r="D16148">
        <v>0</v>
      </c>
    </row>
    <row r="16149" spans="1:4" x14ac:dyDescent="0.35">
      <c r="A16149" s="165" t="s">
        <v>319</v>
      </c>
      <c r="B16149" s="165" t="s">
        <v>320</v>
      </c>
      <c r="C16149" s="166">
        <v>46011</v>
      </c>
      <c r="D16149">
        <v>200</v>
      </c>
    </row>
    <row r="16150" spans="1:4" x14ac:dyDescent="0.35">
      <c r="A16150" s="165" t="s">
        <v>319</v>
      </c>
      <c r="B16150" s="165" t="s">
        <v>320</v>
      </c>
      <c r="C16150" s="166">
        <v>45678</v>
      </c>
      <c r="D16150">
        <v>0</v>
      </c>
    </row>
    <row r="16151" spans="1:4" x14ac:dyDescent="0.35">
      <c r="A16151" s="165" t="s">
        <v>319</v>
      </c>
      <c r="B16151" s="165" t="s">
        <v>320</v>
      </c>
      <c r="C16151" s="166">
        <v>45709</v>
      </c>
      <c r="D16151">
        <v>0</v>
      </c>
    </row>
    <row r="16152" spans="1:4" x14ac:dyDescent="0.35">
      <c r="A16152" s="165" t="s">
        <v>319</v>
      </c>
      <c r="B16152" s="165" t="s">
        <v>320</v>
      </c>
      <c r="C16152" s="166">
        <v>45737</v>
      </c>
      <c r="D16152">
        <v>49.01</v>
      </c>
    </row>
    <row r="16153" spans="1:4" x14ac:dyDescent="0.35">
      <c r="A16153" s="165" t="s">
        <v>319</v>
      </c>
      <c r="B16153" s="165" t="s">
        <v>320</v>
      </c>
      <c r="C16153" s="166">
        <v>45768</v>
      </c>
      <c r="D16153">
        <v>0</v>
      </c>
    </row>
    <row r="16154" spans="1:4" x14ac:dyDescent="0.35">
      <c r="A16154" s="165" t="s">
        <v>319</v>
      </c>
      <c r="B16154" s="165" t="s">
        <v>320</v>
      </c>
      <c r="C16154" s="166">
        <v>45798</v>
      </c>
      <c r="D16154">
        <v>0</v>
      </c>
    </row>
    <row r="16155" spans="1:4" x14ac:dyDescent="0.35">
      <c r="A16155" s="165" t="s">
        <v>319</v>
      </c>
      <c r="B16155" s="165" t="s">
        <v>320</v>
      </c>
      <c r="C16155" s="166">
        <v>45829</v>
      </c>
      <c r="D16155">
        <v>0</v>
      </c>
    </row>
    <row r="16156" spans="1:4" x14ac:dyDescent="0.35">
      <c r="A16156" s="165" t="s">
        <v>319</v>
      </c>
      <c r="B16156" s="165" t="s">
        <v>320</v>
      </c>
      <c r="C16156" s="166">
        <v>45859</v>
      </c>
      <c r="D16156">
        <v>0</v>
      </c>
    </row>
    <row r="16157" spans="1:4" x14ac:dyDescent="0.35">
      <c r="A16157" s="165" t="s">
        <v>319</v>
      </c>
      <c r="B16157" s="165" t="s">
        <v>320</v>
      </c>
      <c r="C16157" s="166">
        <v>45890</v>
      </c>
      <c r="D16157">
        <v>39.980000000000004</v>
      </c>
    </row>
    <row r="16158" spans="1:4" x14ac:dyDescent="0.35">
      <c r="A16158" s="165" t="s">
        <v>319</v>
      </c>
      <c r="B16158" s="165" t="s">
        <v>320</v>
      </c>
      <c r="C16158" s="166">
        <v>45921</v>
      </c>
      <c r="D16158">
        <v>0</v>
      </c>
    </row>
    <row r="16159" spans="1:4" x14ac:dyDescent="0.35">
      <c r="A16159" s="165" t="s">
        <v>319</v>
      </c>
      <c r="B16159" s="165" t="s">
        <v>320</v>
      </c>
      <c r="C16159" s="166">
        <v>45951</v>
      </c>
      <c r="D16159">
        <v>487.65</v>
      </c>
    </row>
    <row r="16160" spans="1:4" x14ac:dyDescent="0.35">
      <c r="A16160" s="165" t="s">
        <v>319</v>
      </c>
      <c r="B16160" s="165" t="s">
        <v>320</v>
      </c>
      <c r="C16160" s="166">
        <v>45991</v>
      </c>
      <c r="D16160">
        <v>77.960000000000008</v>
      </c>
    </row>
    <row r="16161" spans="1:4" x14ac:dyDescent="0.35">
      <c r="A16161" s="165" t="s">
        <v>319</v>
      </c>
      <c r="B16161" s="165" t="s">
        <v>320</v>
      </c>
      <c r="C16161" s="166">
        <v>46022</v>
      </c>
      <c r="D16161">
        <v>0</v>
      </c>
    </row>
    <row r="16162" spans="1:4" x14ac:dyDescent="0.35">
      <c r="A16162" s="165" t="s">
        <v>319</v>
      </c>
      <c r="B16162" s="165" t="s">
        <v>320</v>
      </c>
      <c r="C16162" s="166">
        <v>45679</v>
      </c>
      <c r="D16162">
        <v>154.99</v>
      </c>
    </row>
    <row r="16163" spans="1:4" x14ac:dyDescent="0.35">
      <c r="A16163" s="165" t="s">
        <v>319</v>
      </c>
      <c r="B16163" s="165" t="s">
        <v>320</v>
      </c>
      <c r="C16163" s="166">
        <v>45710</v>
      </c>
      <c r="D16163">
        <v>548.84</v>
      </c>
    </row>
    <row r="16164" spans="1:4" x14ac:dyDescent="0.35">
      <c r="A16164" s="165" t="s">
        <v>319</v>
      </c>
      <c r="B16164" s="165" t="s">
        <v>320</v>
      </c>
      <c r="C16164" s="166">
        <v>45738</v>
      </c>
      <c r="D16164">
        <v>0</v>
      </c>
    </row>
    <row r="16165" spans="1:4" x14ac:dyDescent="0.35">
      <c r="A16165" s="165" t="s">
        <v>319</v>
      </c>
      <c r="B16165" s="165" t="s">
        <v>320</v>
      </c>
      <c r="C16165" s="166">
        <v>45769</v>
      </c>
      <c r="D16165">
        <v>0</v>
      </c>
    </row>
    <row r="16166" spans="1:4" x14ac:dyDescent="0.35">
      <c r="A16166" s="165" t="s">
        <v>319</v>
      </c>
      <c r="B16166" s="165" t="s">
        <v>320</v>
      </c>
      <c r="C16166" s="166">
        <v>45799</v>
      </c>
      <c r="D16166">
        <v>300</v>
      </c>
    </row>
    <row r="16167" spans="1:4" x14ac:dyDescent="0.35">
      <c r="A16167" s="165" t="s">
        <v>319</v>
      </c>
      <c r="B16167" s="165" t="s">
        <v>320</v>
      </c>
      <c r="C16167" s="166">
        <v>45830</v>
      </c>
      <c r="D16167">
        <v>0</v>
      </c>
    </row>
    <row r="16168" spans="1:4" x14ac:dyDescent="0.35">
      <c r="A16168" s="165" t="s">
        <v>319</v>
      </c>
      <c r="B16168" s="165" t="s">
        <v>320</v>
      </c>
      <c r="C16168" s="166">
        <v>45860</v>
      </c>
      <c r="D16168">
        <v>47.49</v>
      </c>
    </row>
    <row r="16169" spans="1:4" x14ac:dyDescent="0.35">
      <c r="A16169" s="165" t="s">
        <v>319</v>
      </c>
      <c r="B16169" s="165" t="s">
        <v>320</v>
      </c>
      <c r="C16169" s="166">
        <v>45891</v>
      </c>
      <c r="D16169">
        <v>22.77</v>
      </c>
    </row>
    <row r="16170" spans="1:4" x14ac:dyDescent="0.35">
      <c r="A16170" s="165" t="s">
        <v>319</v>
      </c>
      <c r="B16170" s="165" t="s">
        <v>320</v>
      </c>
      <c r="C16170" s="166">
        <v>45922</v>
      </c>
      <c r="D16170">
        <v>298.07</v>
      </c>
    </row>
    <row r="16171" spans="1:4" x14ac:dyDescent="0.35">
      <c r="A16171" s="165" t="s">
        <v>319</v>
      </c>
      <c r="B16171" s="165" t="s">
        <v>320</v>
      </c>
      <c r="C16171" s="166">
        <v>45952</v>
      </c>
      <c r="D16171">
        <v>156.70000000000002</v>
      </c>
    </row>
    <row r="16172" spans="1:4" x14ac:dyDescent="0.35">
      <c r="A16172" s="165" t="s">
        <v>319</v>
      </c>
      <c r="B16172" s="165" t="s">
        <v>320</v>
      </c>
      <c r="C16172" s="166">
        <v>45983</v>
      </c>
      <c r="D16172">
        <v>0</v>
      </c>
    </row>
    <row r="16173" spans="1:4" x14ac:dyDescent="0.35">
      <c r="A16173" s="165" t="s">
        <v>319</v>
      </c>
      <c r="B16173" s="165" t="s">
        <v>320</v>
      </c>
      <c r="C16173" s="166">
        <v>46013</v>
      </c>
      <c r="D16173">
        <v>0</v>
      </c>
    </row>
    <row r="16174" spans="1:4" x14ac:dyDescent="0.35">
      <c r="A16174" s="165" t="s">
        <v>319</v>
      </c>
      <c r="B16174" s="165" t="s">
        <v>320</v>
      </c>
      <c r="C16174" s="166">
        <v>45680</v>
      </c>
      <c r="D16174">
        <v>0</v>
      </c>
    </row>
    <row r="16175" spans="1:4" x14ac:dyDescent="0.35">
      <c r="A16175" s="165" t="s">
        <v>319</v>
      </c>
      <c r="B16175" s="165" t="s">
        <v>320</v>
      </c>
      <c r="C16175" s="166">
        <v>45711</v>
      </c>
      <c r="D16175">
        <v>-169.54</v>
      </c>
    </row>
    <row r="16176" spans="1:4" x14ac:dyDescent="0.35">
      <c r="A16176" s="165" t="s">
        <v>319</v>
      </c>
      <c r="B16176" s="165" t="s">
        <v>320</v>
      </c>
      <c r="C16176" s="166">
        <v>45739</v>
      </c>
      <c r="D16176">
        <v>108.42</v>
      </c>
    </row>
    <row r="16177" spans="1:4" x14ac:dyDescent="0.35">
      <c r="A16177" s="165" t="s">
        <v>319</v>
      </c>
      <c r="B16177" s="165" t="s">
        <v>320</v>
      </c>
      <c r="C16177" s="166">
        <v>45770</v>
      </c>
      <c r="D16177">
        <v>3.51</v>
      </c>
    </row>
    <row r="16178" spans="1:4" x14ac:dyDescent="0.35">
      <c r="A16178" s="165" t="s">
        <v>319</v>
      </c>
      <c r="B16178" s="165" t="s">
        <v>320</v>
      </c>
      <c r="C16178" s="166">
        <v>45800</v>
      </c>
      <c r="D16178">
        <v>419</v>
      </c>
    </row>
    <row r="16179" spans="1:4" x14ac:dyDescent="0.35">
      <c r="A16179" s="165" t="s">
        <v>319</v>
      </c>
      <c r="B16179" s="165" t="s">
        <v>320</v>
      </c>
      <c r="C16179" s="166">
        <v>45831</v>
      </c>
      <c r="D16179">
        <v>288.89</v>
      </c>
    </row>
    <row r="16180" spans="1:4" x14ac:dyDescent="0.35">
      <c r="A16180" s="165" t="s">
        <v>319</v>
      </c>
      <c r="B16180" s="165" t="s">
        <v>320</v>
      </c>
      <c r="C16180" s="166">
        <v>45861</v>
      </c>
      <c r="D16180">
        <v>1748.56</v>
      </c>
    </row>
    <row r="16181" spans="1:4" x14ac:dyDescent="0.35">
      <c r="A16181" s="165" t="s">
        <v>319</v>
      </c>
      <c r="B16181" s="165" t="s">
        <v>320</v>
      </c>
      <c r="C16181" s="166">
        <v>45892</v>
      </c>
      <c r="D16181">
        <v>176.11</v>
      </c>
    </row>
    <row r="16182" spans="1:4" x14ac:dyDescent="0.35">
      <c r="A16182" s="165" t="s">
        <v>319</v>
      </c>
      <c r="B16182" s="165" t="s">
        <v>320</v>
      </c>
      <c r="C16182" s="166">
        <v>45923</v>
      </c>
      <c r="D16182">
        <v>435.73</v>
      </c>
    </row>
    <row r="16183" spans="1:4" x14ac:dyDescent="0.35">
      <c r="A16183" s="165" t="s">
        <v>319</v>
      </c>
      <c r="B16183" s="165" t="s">
        <v>320</v>
      </c>
      <c r="C16183" s="166">
        <v>45953</v>
      </c>
      <c r="D16183">
        <v>479.71</v>
      </c>
    </row>
    <row r="16184" spans="1:4" x14ac:dyDescent="0.35">
      <c r="A16184" s="165" t="s">
        <v>319</v>
      </c>
      <c r="B16184" s="165" t="s">
        <v>320</v>
      </c>
      <c r="C16184" s="166">
        <v>45984</v>
      </c>
      <c r="D16184">
        <v>281.87</v>
      </c>
    </row>
    <row r="16185" spans="1:4" x14ac:dyDescent="0.35">
      <c r="A16185" s="165" t="s">
        <v>319</v>
      </c>
      <c r="B16185" s="165" t="s">
        <v>320</v>
      </c>
      <c r="C16185" s="166">
        <v>46014</v>
      </c>
      <c r="D16185">
        <v>1391.24</v>
      </c>
    </row>
    <row r="16186" spans="1:4" x14ac:dyDescent="0.35">
      <c r="A16186" s="165" t="s">
        <v>319</v>
      </c>
      <c r="B16186" s="165" t="s">
        <v>320</v>
      </c>
      <c r="C16186" s="166">
        <v>45681</v>
      </c>
      <c r="D16186">
        <v>196.83</v>
      </c>
    </row>
    <row r="16187" spans="1:4" x14ac:dyDescent="0.35">
      <c r="A16187" s="165" t="s">
        <v>319</v>
      </c>
      <c r="B16187" s="165" t="s">
        <v>320</v>
      </c>
      <c r="C16187" s="166">
        <v>45712</v>
      </c>
      <c r="D16187">
        <v>373.43</v>
      </c>
    </row>
    <row r="16188" spans="1:4" x14ac:dyDescent="0.35">
      <c r="A16188" s="165" t="s">
        <v>319</v>
      </c>
      <c r="B16188" s="165" t="s">
        <v>320</v>
      </c>
      <c r="C16188" s="166">
        <v>45740</v>
      </c>
      <c r="D16188">
        <v>172.52</v>
      </c>
    </row>
    <row r="16189" spans="1:4" x14ac:dyDescent="0.35">
      <c r="A16189" s="165" t="s">
        <v>319</v>
      </c>
      <c r="B16189" s="165" t="s">
        <v>320</v>
      </c>
      <c r="C16189" s="166">
        <v>45771</v>
      </c>
      <c r="D16189">
        <v>120.29</v>
      </c>
    </row>
    <row r="16190" spans="1:4" x14ac:dyDescent="0.35">
      <c r="A16190" s="165" t="s">
        <v>319</v>
      </c>
      <c r="B16190" s="165" t="s">
        <v>320</v>
      </c>
      <c r="C16190" s="166">
        <v>45801</v>
      </c>
      <c r="D16190">
        <v>44.41</v>
      </c>
    </row>
    <row r="16191" spans="1:4" x14ac:dyDescent="0.35">
      <c r="A16191" s="165" t="s">
        <v>319</v>
      </c>
      <c r="B16191" s="165" t="s">
        <v>320</v>
      </c>
      <c r="C16191" s="166">
        <v>45832</v>
      </c>
      <c r="D16191">
        <v>144.44999999999999</v>
      </c>
    </row>
    <row r="16192" spans="1:4" x14ac:dyDescent="0.35">
      <c r="A16192" s="165" t="s">
        <v>319</v>
      </c>
      <c r="B16192" s="165" t="s">
        <v>320</v>
      </c>
      <c r="C16192" s="166">
        <v>45862</v>
      </c>
      <c r="D16192">
        <v>764.86</v>
      </c>
    </row>
    <row r="16193" spans="1:4" x14ac:dyDescent="0.35">
      <c r="A16193" s="165" t="s">
        <v>319</v>
      </c>
      <c r="B16193" s="165" t="s">
        <v>320</v>
      </c>
      <c r="C16193" s="166">
        <v>45893</v>
      </c>
      <c r="D16193">
        <v>344.45</v>
      </c>
    </row>
    <row r="16194" spans="1:4" x14ac:dyDescent="0.35">
      <c r="A16194" s="165" t="s">
        <v>319</v>
      </c>
      <c r="B16194" s="165" t="s">
        <v>320</v>
      </c>
      <c r="C16194" s="166">
        <v>45924</v>
      </c>
      <c r="D16194">
        <v>364.66</v>
      </c>
    </row>
    <row r="16195" spans="1:4" x14ac:dyDescent="0.35">
      <c r="A16195" s="165" t="s">
        <v>319</v>
      </c>
      <c r="B16195" s="165" t="s">
        <v>320</v>
      </c>
      <c r="C16195" s="166">
        <v>45954</v>
      </c>
      <c r="D16195">
        <v>335.12</v>
      </c>
    </row>
    <row r="16196" spans="1:4" x14ac:dyDescent="0.35">
      <c r="A16196" s="165" t="s">
        <v>319</v>
      </c>
      <c r="B16196" s="165" t="s">
        <v>320</v>
      </c>
      <c r="C16196" s="166">
        <v>45985</v>
      </c>
      <c r="D16196">
        <v>120.23</v>
      </c>
    </row>
    <row r="16197" spans="1:4" x14ac:dyDescent="0.35">
      <c r="A16197" s="165" t="s">
        <v>319</v>
      </c>
      <c r="B16197" s="165" t="s">
        <v>320</v>
      </c>
      <c r="C16197" s="166">
        <v>46015</v>
      </c>
      <c r="D16197">
        <v>70.350000000000009</v>
      </c>
    </row>
    <row r="16198" spans="1:4" x14ac:dyDescent="0.35">
      <c r="A16198" s="165" t="s">
        <v>319</v>
      </c>
      <c r="B16198" s="165" t="s">
        <v>320</v>
      </c>
      <c r="C16198" s="166">
        <v>45682</v>
      </c>
      <c r="D16198">
        <v>81.52</v>
      </c>
    </row>
    <row r="16199" spans="1:4" x14ac:dyDescent="0.35">
      <c r="A16199" s="165" t="s">
        <v>319</v>
      </c>
      <c r="B16199" s="165" t="s">
        <v>320</v>
      </c>
      <c r="C16199" s="166">
        <v>45713</v>
      </c>
      <c r="D16199">
        <v>186.09</v>
      </c>
    </row>
    <row r="16200" spans="1:4" x14ac:dyDescent="0.35">
      <c r="A16200" s="165" t="s">
        <v>319</v>
      </c>
      <c r="B16200" s="165" t="s">
        <v>320</v>
      </c>
      <c r="C16200" s="166">
        <v>45741</v>
      </c>
      <c r="D16200">
        <v>410.76</v>
      </c>
    </row>
    <row r="16201" spans="1:4" x14ac:dyDescent="0.35">
      <c r="A16201" s="165" t="s">
        <v>319</v>
      </c>
      <c r="B16201" s="165" t="s">
        <v>320</v>
      </c>
      <c r="C16201" s="166">
        <v>45772</v>
      </c>
      <c r="D16201">
        <v>339.99</v>
      </c>
    </row>
    <row r="16202" spans="1:4" x14ac:dyDescent="0.35">
      <c r="A16202" s="165" t="s">
        <v>319</v>
      </c>
      <c r="B16202" s="165" t="s">
        <v>320</v>
      </c>
      <c r="C16202" s="166">
        <v>45802</v>
      </c>
      <c r="D16202">
        <v>250</v>
      </c>
    </row>
    <row r="16203" spans="1:4" x14ac:dyDescent="0.35">
      <c r="A16203" s="165" t="s">
        <v>319</v>
      </c>
      <c r="B16203" s="165" t="s">
        <v>320</v>
      </c>
      <c r="C16203" s="166">
        <v>45833</v>
      </c>
      <c r="D16203">
        <v>250</v>
      </c>
    </row>
    <row r="16204" spans="1:4" x14ac:dyDescent="0.35">
      <c r="A16204" s="165" t="s">
        <v>319</v>
      </c>
      <c r="B16204" s="165" t="s">
        <v>320</v>
      </c>
      <c r="C16204" s="166">
        <v>45863</v>
      </c>
      <c r="D16204">
        <v>250</v>
      </c>
    </row>
    <row r="16205" spans="1:4" x14ac:dyDescent="0.35">
      <c r="A16205" s="165" t="s">
        <v>319</v>
      </c>
      <c r="B16205" s="165" t="s">
        <v>320</v>
      </c>
      <c r="C16205" s="166">
        <v>45894</v>
      </c>
      <c r="D16205">
        <v>250</v>
      </c>
    </row>
    <row r="16206" spans="1:4" x14ac:dyDescent="0.35">
      <c r="A16206" s="165" t="s">
        <v>319</v>
      </c>
      <c r="B16206" s="165" t="s">
        <v>320</v>
      </c>
      <c r="C16206" s="166">
        <v>45925</v>
      </c>
      <c r="D16206">
        <v>250</v>
      </c>
    </row>
    <row r="16207" spans="1:4" x14ac:dyDescent="0.35">
      <c r="A16207" s="165" t="s">
        <v>319</v>
      </c>
      <c r="B16207" s="165" t="s">
        <v>320</v>
      </c>
      <c r="C16207" s="166">
        <v>45955</v>
      </c>
      <c r="D16207">
        <v>250</v>
      </c>
    </row>
    <row r="16208" spans="1:4" x14ac:dyDescent="0.35">
      <c r="A16208" s="165" t="s">
        <v>319</v>
      </c>
      <c r="B16208" s="165" t="s">
        <v>320</v>
      </c>
      <c r="C16208" s="166">
        <v>45986</v>
      </c>
      <c r="D16208">
        <v>250</v>
      </c>
    </row>
    <row r="16209" spans="1:4" x14ac:dyDescent="0.35">
      <c r="A16209" s="165" t="s">
        <v>319</v>
      </c>
      <c r="B16209" s="165" t="s">
        <v>320</v>
      </c>
      <c r="C16209" s="166">
        <v>46016</v>
      </c>
      <c r="D16209">
        <v>250</v>
      </c>
    </row>
    <row r="16210" spans="1:4" x14ac:dyDescent="0.35">
      <c r="A16210" s="165" t="s">
        <v>319</v>
      </c>
      <c r="B16210" s="165" t="s">
        <v>320</v>
      </c>
      <c r="C16210" s="166">
        <v>45683</v>
      </c>
      <c r="D16210">
        <v>250</v>
      </c>
    </row>
    <row r="16211" spans="1:4" x14ac:dyDescent="0.35">
      <c r="A16211" s="165" t="s">
        <v>319</v>
      </c>
      <c r="B16211" s="165" t="s">
        <v>320</v>
      </c>
      <c r="C16211" s="166">
        <v>45714</v>
      </c>
      <c r="D16211">
        <v>250</v>
      </c>
    </row>
    <row r="16212" spans="1:4" x14ac:dyDescent="0.35">
      <c r="A16212" s="165" t="s">
        <v>319</v>
      </c>
      <c r="B16212" s="165" t="s">
        <v>320</v>
      </c>
      <c r="C16212" s="166">
        <v>45742</v>
      </c>
      <c r="D16212">
        <v>250</v>
      </c>
    </row>
    <row r="16213" spans="1:4" x14ac:dyDescent="0.35">
      <c r="A16213" s="165" t="s">
        <v>319</v>
      </c>
      <c r="B16213" s="165" t="s">
        <v>320</v>
      </c>
      <c r="C16213" s="166">
        <v>45773</v>
      </c>
      <c r="D16213">
        <v>250</v>
      </c>
    </row>
    <row r="16214" spans="1:4" x14ac:dyDescent="0.35">
      <c r="A16214" s="165" t="s">
        <v>319</v>
      </c>
      <c r="B16214" s="165" t="s">
        <v>320</v>
      </c>
      <c r="C16214" s="166">
        <v>45803</v>
      </c>
      <c r="D16214">
        <v>250</v>
      </c>
    </row>
    <row r="16215" spans="1:4" x14ac:dyDescent="0.35">
      <c r="A16215" s="165" t="s">
        <v>319</v>
      </c>
      <c r="B16215" s="165" t="s">
        <v>320</v>
      </c>
      <c r="C16215" s="166">
        <v>45834</v>
      </c>
      <c r="D16215">
        <v>250</v>
      </c>
    </row>
    <row r="16216" spans="1:4" x14ac:dyDescent="0.35">
      <c r="A16216" s="165" t="s">
        <v>319</v>
      </c>
      <c r="B16216" s="165" t="s">
        <v>320</v>
      </c>
      <c r="C16216" s="166">
        <v>45864</v>
      </c>
      <c r="D16216">
        <v>250</v>
      </c>
    </row>
    <row r="16217" spans="1:4" x14ac:dyDescent="0.35">
      <c r="A16217" s="165" t="s">
        <v>319</v>
      </c>
      <c r="B16217" s="165" t="s">
        <v>320</v>
      </c>
      <c r="C16217" s="166">
        <v>45895</v>
      </c>
      <c r="D16217">
        <v>250</v>
      </c>
    </row>
    <row r="16218" spans="1:4" x14ac:dyDescent="0.35">
      <c r="A16218" s="165" t="s">
        <v>319</v>
      </c>
      <c r="B16218" s="165" t="s">
        <v>320</v>
      </c>
      <c r="C16218" s="166">
        <v>45926</v>
      </c>
      <c r="D16218">
        <v>250</v>
      </c>
    </row>
    <row r="16219" spans="1:4" x14ac:dyDescent="0.35">
      <c r="A16219" s="165" t="s">
        <v>319</v>
      </c>
      <c r="B16219" s="165" t="s">
        <v>320</v>
      </c>
      <c r="C16219" s="166">
        <v>45956</v>
      </c>
      <c r="D16219">
        <v>250</v>
      </c>
    </row>
    <row r="16220" spans="1:4" x14ac:dyDescent="0.35">
      <c r="A16220" s="165" t="s">
        <v>319</v>
      </c>
      <c r="B16220" s="165" t="s">
        <v>320</v>
      </c>
      <c r="C16220" s="166">
        <v>45987</v>
      </c>
      <c r="D16220">
        <v>250</v>
      </c>
    </row>
    <row r="16221" spans="1:4" x14ac:dyDescent="0.35">
      <c r="A16221" s="165" t="s">
        <v>319</v>
      </c>
      <c r="B16221" s="165" t="s">
        <v>320</v>
      </c>
      <c r="C16221" s="166">
        <v>46017</v>
      </c>
      <c r="D16221">
        <v>250</v>
      </c>
    </row>
    <row r="16222" spans="1:4" x14ac:dyDescent="0.35">
      <c r="A16222" s="165" t="s">
        <v>319</v>
      </c>
      <c r="B16222" s="165" t="s">
        <v>320</v>
      </c>
      <c r="C16222" s="166">
        <v>45684</v>
      </c>
      <c r="D16222">
        <v>250</v>
      </c>
    </row>
    <row r="16223" spans="1:4" x14ac:dyDescent="0.35">
      <c r="A16223" s="165" t="s">
        <v>319</v>
      </c>
      <c r="B16223" s="165" t="s">
        <v>320</v>
      </c>
      <c r="C16223" s="166">
        <v>45715</v>
      </c>
      <c r="D16223">
        <v>250</v>
      </c>
    </row>
    <row r="16224" spans="1:4" x14ac:dyDescent="0.35">
      <c r="A16224" s="165" t="s">
        <v>319</v>
      </c>
      <c r="B16224" s="165" t="s">
        <v>320</v>
      </c>
      <c r="C16224" s="166">
        <v>45743</v>
      </c>
      <c r="D16224">
        <v>250</v>
      </c>
    </row>
    <row r="16225" spans="1:4" x14ac:dyDescent="0.35">
      <c r="A16225" s="165" t="s">
        <v>319</v>
      </c>
      <c r="B16225" s="165" t="s">
        <v>320</v>
      </c>
      <c r="C16225" s="166">
        <v>45774</v>
      </c>
      <c r="D16225">
        <v>250</v>
      </c>
    </row>
    <row r="16226" spans="1:4" x14ac:dyDescent="0.35">
      <c r="A16226" s="165" t="s">
        <v>319</v>
      </c>
      <c r="B16226" s="165" t="s">
        <v>320</v>
      </c>
      <c r="C16226" s="166">
        <v>45804</v>
      </c>
      <c r="D16226">
        <v>250</v>
      </c>
    </row>
    <row r="16227" spans="1:4" x14ac:dyDescent="0.35">
      <c r="A16227" s="165" t="s">
        <v>319</v>
      </c>
      <c r="B16227" s="165" t="s">
        <v>320</v>
      </c>
      <c r="C16227" s="166">
        <v>45835</v>
      </c>
      <c r="D16227">
        <v>250</v>
      </c>
    </row>
    <row r="16228" spans="1:4" x14ac:dyDescent="0.35">
      <c r="A16228" s="165" t="s">
        <v>319</v>
      </c>
      <c r="B16228" s="165" t="s">
        <v>320</v>
      </c>
      <c r="C16228" s="166">
        <v>45865</v>
      </c>
      <c r="D16228">
        <v>250</v>
      </c>
    </row>
    <row r="16229" spans="1:4" x14ac:dyDescent="0.35">
      <c r="A16229" s="165" t="s">
        <v>319</v>
      </c>
      <c r="B16229" s="165" t="s">
        <v>320</v>
      </c>
      <c r="C16229" s="166">
        <v>45896</v>
      </c>
      <c r="D16229">
        <v>250</v>
      </c>
    </row>
    <row r="16230" spans="1:4" x14ac:dyDescent="0.35">
      <c r="A16230" s="165" t="s">
        <v>319</v>
      </c>
      <c r="B16230" s="165" t="s">
        <v>320</v>
      </c>
      <c r="C16230" s="166">
        <v>45927</v>
      </c>
      <c r="D16230">
        <v>250</v>
      </c>
    </row>
    <row r="16231" spans="1:4" x14ac:dyDescent="0.35">
      <c r="A16231" s="165" t="s">
        <v>319</v>
      </c>
      <c r="B16231" s="165" t="s">
        <v>320</v>
      </c>
      <c r="C16231" s="166">
        <v>45957</v>
      </c>
      <c r="D16231">
        <v>250</v>
      </c>
    </row>
    <row r="16232" spans="1:4" x14ac:dyDescent="0.35">
      <c r="A16232" s="165" t="s">
        <v>319</v>
      </c>
      <c r="B16232" s="165" t="s">
        <v>320</v>
      </c>
      <c r="C16232" s="166">
        <v>45988</v>
      </c>
      <c r="D16232">
        <v>250</v>
      </c>
    </row>
    <row r="16233" spans="1:4" x14ac:dyDescent="0.35">
      <c r="A16233" s="165" t="s">
        <v>319</v>
      </c>
      <c r="B16233" s="165" t="s">
        <v>320</v>
      </c>
      <c r="C16233" s="166">
        <v>46018</v>
      </c>
      <c r="D16233">
        <v>250</v>
      </c>
    </row>
    <row r="16234" spans="1:4" x14ac:dyDescent="0.35">
      <c r="A16234" s="165" t="s">
        <v>321</v>
      </c>
      <c r="B16234" s="165" t="s">
        <v>322</v>
      </c>
      <c r="C16234" s="166">
        <v>45676</v>
      </c>
      <c r="D16234">
        <v>0</v>
      </c>
    </row>
    <row r="16235" spans="1:4" x14ac:dyDescent="0.35">
      <c r="A16235" s="165" t="s">
        <v>321</v>
      </c>
      <c r="B16235" s="165" t="s">
        <v>322</v>
      </c>
      <c r="C16235" s="166">
        <v>45707</v>
      </c>
      <c r="D16235">
        <v>0</v>
      </c>
    </row>
    <row r="16236" spans="1:4" x14ac:dyDescent="0.35">
      <c r="A16236" s="165" t="s">
        <v>321</v>
      </c>
      <c r="B16236" s="165" t="s">
        <v>322</v>
      </c>
      <c r="C16236" s="166">
        <v>45735</v>
      </c>
      <c r="D16236">
        <v>0</v>
      </c>
    </row>
    <row r="16237" spans="1:4" x14ac:dyDescent="0.35">
      <c r="A16237" s="165" t="s">
        <v>321</v>
      </c>
      <c r="B16237" s="165" t="s">
        <v>322</v>
      </c>
      <c r="C16237" s="166">
        <v>45766</v>
      </c>
      <c r="D16237">
        <v>0</v>
      </c>
    </row>
    <row r="16238" spans="1:4" x14ac:dyDescent="0.35">
      <c r="A16238" s="165" t="s">
        <v>321</v>
      </c>
      <c r="B16238" s="165" t="s">
        <v>322</v>
      </c>
      <c r="C16238" s="166">
        <v>45796</v>
      </c>
      <c r="D16238">
        <v>0</v>
      </c>
    </row>
    <row r="16239" spans="1:4" x14ac:dyDescent="0.35">
      <c r="A16239" s="165" t="s">
        <v>321</v>
      </c>
      <c r="B16239" s="165" t="s">
        <v>322</v>
      </c>
      <c r="C16239" s="166">
        <v>45827</v>
      </c>
      <c r="D16239">
        <v>0</v>
      </c>
    </row>
    <row r="16240" spans="1:4" x14ac:dyDescent="0.35">
      <c r="A16240" s="165" t="s">
        <v>321</v>
      </c>
      <c r="B16240" s="165" t="s">
        <v>322</v>
      </c>
      <c r="C16240" s="166">
        <v>45857</v>
      </c>
      <c r="D16240">
        <v>0</v>
      </c>
    </row>
    <row r="16241" spans="1:4" x14ac:dyDescent="0.35">
      <c r="A16241" s="165" t="s">
        <v>321</v>
      </c>
      <c r="B16241" s="165" t="s">
        <v>322</v>
      </c>
      <c r="C16241" s="166">
        <v>45888</v>
      </c>
      <c r="D16241">
        <v>0</v>
      </c>
    </row>
    <row r="16242" spans="1:4" x14ac:dyDescent="0.35">
      <c r="A16242" s="165" t="s">
        <v>321</v>
      </c>
      <c r="B16242" s="165" t="s">
        <v>322</v>
      </c>
      <c r="C16242" s="166">
        <v>45919</v>
      </c>
      <c r="D16242">
        <v>0</v>
      </c>
    </row>
    <row r="16243" spans="1:4" x14ac:dyDescent="0.35">
      <c r="A16243" s="165" t="s">
        <v>321</v>
      </c>
      <c r="B16243" s="165" t="s">
        <v>322</v>
      </c>
      <c r="C16243" s="166">
        <v>45949</v>
      </c>
      <c r="D16243">
        <v>9913.630000000001</v>
      </c>
    </row>
    <row r="16244" spans="1:4" x14ac:dyDescent="0.35">
      <c r="A16244" s="165" t="s">
        <v>321</v>
      </c>
      <c r="B16244" s="165" t="s">
        <v>322</v>
      </c>
      <c r="C16244" s="166">
        <v>45980</v>
      </c>
      <c r="D16244">
        <v>0</v>
      </c>
    </row>
    <row r="16245" spans="1:4" x14ac:dyDescent="0.35">
      <c r="A16245" s="165" t="s">
        <v>321</v>
      </c>
      <c r="B16245" s="165" t="s">
        <v>322</v>
      </c>
      <c r="C16245" s="166">
        <v>46010</v>
      </c>
      <c r="D16245">
        <v>539.07000000000005</v>
      </c>
    </row>
    <row r="16246" spans="1:4" x14ac:dyDescent="0.35">
      <c r="A16246" s="165" t="s">
        <v>321</v>
      </c>
      <c r="B16246" s="165" t="s">
        <v>322</v>
      </c>
      <c r="C16246" s="166">
        <v>45677</v>
      </c>
      <c r="D16246">
        <v>0</v>
      </c>
    </row>
    <row r="16247" spans="1:4" x14ac:dyDescent="0.35">
      <c r="A16247" s="165" t="s">
        <v>321</v>
      </c>
      <c r="B16247" s="165" t="s">
        <v>322</v>
      </c>
      <c r="C16247" s="166">
        <v>45708</v>
      </c>
      <c r="D16247">
        <v>0</v>
      </c>
    </row>
    <row r="16248" spans="1:4" x14ac:dyDescent="0.35">
      <c r="A16248" s="165" t="s">
        <v>321</v>
      </c>
      <c r="B16248" s="165" t="s">
        <v>322</v>
      </c>
      <c r="C16248" s="166">
        <v>45736</v>
      </c>
      <c r="D16248">
        <v>0</v>
      </c>
    </row>
    <row r="16249" spans="1:4" x14ac:dyDescent="0.35">
      <c r="A16249" s="165" t="s">
        <v>321</v>
      </c>
      <c r="B16249" s="165" t="s">
        <v>322</v>
      </c>
      <c r="C16249" s="166">
        <v>45767</v>
      </c>
      <c r="D16249">
        <v>0</v>
      </c>
    </row>
    <row r="16250" spans="1:4" x14ac:dyDescent="0.35">
      <c r="A16250" s="165" t="s">
        <v>321</v>
      </c>
      <c r="B16250" s="165" t="s">
        <v>322</v>
      </c>
      <c r="C16250" s="166">
        <v>45797</v>
      </c>
      <c r="D16250">
        <v>0</v>
      </c>
    </row>
    <row r="16251" spans="1:4" x14ac:dyDescent="0.35">
      <c r="A16251" s="165" t="s">
        <v>321</v>
      </c>
      <c r="B16251" s="165" t="s">
        <v>322</v>
      </c>
      <c r="C16251" s="166">
        <v>45828</v>
      </c>
      <c r="D16251">
        <v>0</v>
      </c>
    </row>
    <row r="16252" spans="1:4" x14ac:dyDescent="0.35">
      <c r="A16252" s="165" t="s">
        <v>321</v>
      </c>
      <c r="B16252" s="165" t="s">
        <v>322</v>
      </c>
      <c r="C16252" s="166">
        <v>45858</v>
      </c>
      <c r="D16252">
        <v>0</v>
      </c>
    </row>
    <row r="16253" spans="1:4" x14ac:dyDescent="0.35">
      <c r="A16253" s="165" t="s">
        <v>321</v>
      </c>
      <c r="B16253" s="165" t="s">
        <v>322</v>
      </c>
      <c r="C16253" s="166">
        <v>45889</v>
      </c>
      <c r="D16253">
        <v>0</v>
      </c>
    </row>
    <row r="16254" spans="1:4" x14ac:dyDescent="0.35">
      <c r="A16254" s="165" t="s">
        <v>321</v>
      </c>
      <c r="B16254" s="165" t="s">
        <v>322</v>
      </c>
      <c r="C16254" s="166">
        <v>45920</v>
      </c>
      <c r="D16254">
        <v>0</v>
      </c>
    </row>
    <row r="16255" spans="1:4" x14ac:dyDescent="0.35">
      <c r="A16255" s="165" t="s">
        <v>321</v>
      </c>
      <c r="B16255" s="165" t="s">
        <v>322</v>
      </c>
      <c r="C16255" s="166">
        <v>45950</v>
      </c>
      <c r="D16255">
        <v>0</v>
      </c>
    </row>
    <row r="16256" spans="1:4" x14ac:dyDescent="0.35">
      <c r="A16256" s="165" t="s">
        <v>321</v>
      </c>
      <c r="B16256" s="165" t="s">
        <v>322</v>
      </c>
      <c r="C16256" s="166">
        <v>45981</v>
      </c>
      <c r="D16256">
        <v>0</v>
      </c>
    </row>
    <row r="16257" spans="1:4" x14ac:dyDescent="0.35">
      <c r="A16257" s="165" t="s">
        <v>321</v>
      </c>
      <c r="B16257" s="165" t="s">
        <v>322</v>
      </c>
      <c r="C16257" s="166">
        <v>46011</v>
      </c>
      <c r="D16257">
        <v>0</v>
      </c>
    </row>
    <row r="16258" spans="1:4" x14ac:dyDescent="0.35">
      <c r="A16258" s="165" t="s">
        <v>321</v>
      </c>
      <c r="B16258" s="165" t="s">
        <v>322</v>
      </c>
      <c r="C16258" s="166">
        <v>45678</v>
      </c>
      <c r="D16258">
        <v>0</v>
      </c>
    </row>
    <row r="16259" spans="1:4" x14ac:dyDescent="0.35">
      <c r="A16259" s="165" t="s">
        <v>321</v>
      </c>
      <c r="B16259" s="165" t="s">
        <v>322</v>
      </c>
      <c r="C16259" s="166">
        <v>45709</v>
      </c>
      <c r="D16259">
        <v>0</v>
      </c>
    </row>
    <row r="16260" spans="1:4" x14ac:dyDescent="0.35">
      <c r="A16260" s="165" t="s">
        <v>321</v>
      </c>
      <c r="B16260" s="165" t="s">
        <v>322</v>
      </c>
      <c r="C16260" s="166">
        <v>45737</v>
      </c>
      <c r="D16260">
        <v>0</v>
      </c>
    </row>
    <row r="16261" spans="1:4" x14ac:dyDescent="0.35">
      <c r="A16261" s="165" t="s">
        <v>321</v>
      </c>
      <c r="B16261" s="165" t="s">
        <v>322</v>
      </c>
      <c r="C16261" s="166">
        <v>45768</v>
      </c>
      <c r="D16261">
        <v>0</v>
      </c>
    </row>
    <row r="16262" spans="1:4" x14ac:dyDescent="0.35">
      <c r="A16262" s="165" t="s">
        <v>321</v>
      </c>
      <c r="B16262" s="165" t="s">
        <v>322</v>
      </c>
      <c r="C16262" s="166">
        <v>45798</v>
      </c>
      <c r="D16262">
        <v>0</v>
      </c>
    </row>
    <row r="16263" spans="1:4" x14ac:dyDescent="0.35">
      <c r="A16263" s="165" t="s">
        <v>321</v>
      </c>
      <c r="B16263" s="165" t="s">
        <v>322</v>
      </c>
      <c r="C16263" s="166">
        <v>45829</v>
      </c>
      <c r="D16263">
        <v>0</v>
      </c>
    </row>
    <row r="16264" spans="1:4" x14ac:dyDescent="0.35">
      <c r="A16264" s="165" t="s">
        <v>321</v>
      </c>
      <c r="B16264" s="165" t="s">
        <v>322</v>
      </c>
      <c r="C16264" s="166">
        <v>45859</v>
      </c>
      <c r="D16264">
        <v>0</v>
      </c>
    </row>
    <row r="16265" spans="1:4" x14ac:dyDescent="0.35">
      <c r="A16265" s="165" t="s">
        <v>321</v>
      </c>
      <c r="B16265" s="165" t="s">
        <v>322</v>
      </c>
      <c r="C16265" s="166">
        <v>45890</v>
      </c>
      <c r="D16265">
        <v>0</v>
      </c>
    </row>
    <row r="16266" spans="1:4" x14ac:dyDescent="0.35">
      <c r="A16266" s="165" t="s">
        <v>321</v>
      </c>
      <c r="B16266" s="165" t="s">
        <v>322</v>
      </c>
      <c r="C16266" s="166">
        <v>45921</v>
      </c>
      <c r="D16266">
        <v>0</v>
      </c>
    </row>
    <row r="16267" spans="1:4" x14ac:dyDescent="0.35">
      <c r="A16267" s="165" t="s">
        <v>321</v>
      </c>
      <c r="B16267" s="165" t="s">
        <v>322</v>
      </c>
      <c r="C16267" s="166">
        <v>45951</v>
      </c>
      <c r="D16267">
        <v>0</v>
      </c>
    </row>
    <row r="16268" spans="1:4" x14ac:dyDescent="0.35">
      <c r="A16268" s="165" t="s">
        <v>321</v>
      </c>
      <c r="B16268" s="165" t="s">
        <v>322</v>
      </c>
      <c r="C16268" s="166">
        <v>45991</v>
      </c>
      <c r="D16268">
        <v>0</v>
      </c>
    </row>
    <row r="16269" spans="1:4" x14ac:dyDescent="0.35">
      <c r="A16269" s="165" t="s">
        <v>321</v>
      </c>
      <c r="B16269" s="165" t="s">
        <v>322</v>
      </c>
      <c r="C16269" s="166">
        <v>46022</v>
      </c>
      <c r="D16269">
        <v>0</v>
      </c>
    </row>
    <row r="16270" spans="1:4" x14ac:dyDescent="0.35">
      <c r="A16270" s="165" t="s">
        <v>321</v>
      </c>
      <c r="B16270" s="165" t="s">
        <v>322</v>
      </c>
      <c r="C16270" s="166">
        <v>45679</v>
      </c>
      <c r="D16270">
        <v>0</v>
      </c>
    </row>
    <row r="16271" spans="1:4" x14ac:dyDescent="0.35">
      <c r="A16271" s="165" t="s">
        <v>321</v>
      </c>
      <c r="B16271" s="165" t="s">
        <v>322</v>
      </c>
      <c r="C16271" s="166">
        <v>45710</v>
      </c>
      <c r="D16271">
        <v>0</v>
      </c>
    </row>
    <row r="16272" spans="1:4" x14ac:dyDescent="0.35">
      <c r="A16272" s="165" t="s">
        <v>321</v>
      </c>
      <c r="B16272" s="165" t="s">
        <v>322</v>
      </c>
      <c r="C16272" s="166">
        <v>45738</v>
      </c>
      <c r="D16272">
        <v>0</v>
      </c>
    </row>
    <row r="16273" spans="1:4" x14ac:dyDescent="0.35">
      <c r="A16273" s="165" t="s">
        <v>321</v>
      </c>
      <c r="B16273" s="165" t="s">
        <v>322</v>
      </c>
      <c r="C16273" s="166">
        <v>45769</v>
      </c>
      <c r="D16273">
        <v>0</v>
      </c>
    </row>
    <row r="16274" spans="1:4" x14ac:dyDescent="0.35">
      <c r="A16274" s="165" t="s">
        <v>321</v>
      </c>
      <c r="B16274" s="165" t="s">
        <v>322</v>
      </c>
      <c r="C16274" s="166">
        <v>45799</v>
      </c>
      <c r="D16274">
        <v>0</v>
      </c>
    </row>
    <row r="16275" spans="1:4" x14ac:dyDescent="0.35">
      <c r="A16275" s="165" t="s">
        <v>321</v>
      </c>
      <c r="B16275" s="165" t="s">
        <v>322</v>
      </c>
      <c r="C16275" s="166">
        <v>45830</v>
      </c>
      <c r="D16275">
        <v>213.31</v>
      </c>
    </row>
    <row r="16276" spans="1:4" x14ac:dyDescent="0.35">
      <c r="A16276" s="165" t="s">
        <v>321</v>
      </c>
      <c r="B16276" s="165" t="s">
        <v>322</v>
      </c>
      <c r="C16276" s="166">
        <v>45860</v>
      </c>
      <c r="D16276">
        <v>0</v>
      </c>
    </row>
    <row r="16277" spans="1:4" x14ac:dyDescent="0.35">
      <c r="A16277" s="165" t="s">
        <v>321</v>
      </c>
      <c r="B16277" s="165" t="s">
        <v>322</v>
      </c>
      <c r="C16277" s="166">
        <v>45891</v>
      </c>
      <c r="D16277">
        <v>0</v>
      </c>
    </row>
    <row r="16278" spans="1:4" x14ac:dyDescent="0.35">
      <c r="A16278" s="165" t="s">
        <v>321</v>
      </c>
      <c r="B16278" s="165" t="s">
        <v>322</v>
      </c>
      <c r="C16278" s="166">
        <v>45922</v>
      </c>
      <c r="D16278">
        <v>0</v>
      </c>
    </row>
    <row r="16279" spans="1:4" x14ac:dyDescent="0.35">
      <c r="A16279" s="165" t="s">
        <v>321</v>
      </c>
      <c r="B16279" s="165" t="s">
        <v>322</v>
      </c>
      <c r="C16279" s="166">
        <v>45952</v>
      </c>
      <c r="D16279">
        <v>0</v>
      </c>
    </row>
    <row r="16280" spans="1:4" x14ac:dyDescent="0.35">
      <c r="A16280" s="165" t="s">
        <v>321</v>
      </c>
      <c r="B16280" s="165" t="s">
        <v>322</v>
      </c>
      <c r="C16280" s="166">
        <v>45983</v>
      </c>
      <c r="D16280">
        <v>0</v>
      </c>
    </row>
    <row r="16281" spans="1:4" x14ac:dyDescent="0.35">
      <c r="A16281" s="165" t="s">
        <v>321</v>
      </c>
      <c r="B16281" s="165" t="s">
        <v>322</v>
      </c>
      <c r="C16281" s="166">
        <v>46013</v>
      </c>
      <c r="D16281">
        <v>0</v>
      </c>
    </row>
    <row r="16282" spans="1:4" x14ac:dyDescent="0.35">
      <c r="A16282" s="165" t="s">
        <v>321</v>
      </c>
      <c r="B16282" s="165" t="s">
        <v>322</v>
      </c>
      <c r="C16282" s="166">
        <v>45680</v>
      </c>
      <c r="D16282">
        <v>895</v>
      </c>
    </row>
    <row r="16283" spans="1:4" x14ac:dyDescent="0.35">
      <c r="A16283" s="165" t="s">
        <v>321</v>
      </c>
      <c r="B16283" s="165" t="s">
        <v>322</v>
      </c>
      <c r="C16283" s="166">
        <v>45711</v>
      </c>
      <c r="D16283">
        <v>0</v>
      </c>
    </row>
    <row r="16284" spans="1:4" x14ac:dyDescent="0.35">
      <c r="A16284" s="165" t="s">
        <v>321</v>
      </c>
      <c r="B16284" s="165" t="s">
        <v>322</v>
      </c>
      <c r="C16284" s="166">
        <v>45739</v>
      </c>
      <c r="D16284">
        <v>0</v>
      </c>
    </row>
    <row r="16285" spans="1:4" x14ac:dyDescent="0.35">
      <c r="A16285" s="165" t="s">
        <v>321</v>
      </c>
      <c r="B16285" s="165" t="s">
        <v>322</v>
      </c>
      <c r="C16285" s="166">
        <v>45770</v>
      </c>
      <c r="D16285">
        <v>29.01</v>
      </c>
    </row>
    <row r="16286" spans="1:4" x14ac:dyDescent="0.35">
      <c r="A16286" s="165" t="s">
        <v>321</v>
      </c>
      <c r="B16286" s="165" t="s">
        <v>322</v>
      </c>
      <c r="C16286" s="166">
        <v>45800</v>
      </c>
      <c r="D16286">
        <v>0</v>
      </c>
    </row>
    <row r="16287" spans="1:4" x14ac:dyDescent="0.35">
      <c r="A16287" s="165" t="s">
        <v>321</v>
      </c>
      <c r="B16287" s="165" t="s">
        <v>322</v>
      </c>
      <c r="C16287" s="166">
        <v>45831</v>
      </c>
      <c r="D16287">
        <v>0</v>
      </c>
    </row>
    <row r="16288" spans="1:4" x14ac:dyDescent="0.35">
      <c r="A16288" s="165" t="s">
        <v>321</v>
      </c>
      <c r="B16288" s="165" t="s">
        <v>322</v>
      </c>
      <c r="C16288" s="166">
        <v>45861</v>
      </c>
      <c r="D16288">
        <v>0</v>
      </c>
    </row>
    <row r="16289" spans="1:4" x14ac:dyDescent="0.35">
      <c r="A16289" s="165" t="s">
        <v>321</v>
      </c>
      <c r="B16289" s="165" t="s">
        <v>322</v>
      </c>
      <c r="C16289" s="166">
        <v>45892</v>
      </c>
      <c r="D16289">
        <v>0</v>
      </c>
    </row>
    <row r="16290" spans="1:4" x14ac:dyDescent="0.35">
      <c r="A16290" s="165" t="s">
        <v>321</v>
      </c>
      <c r="B16290" s="165" t="s">
        <v>322</v>
      </c>
      <c r="C16290" s="166">
        <v>45923</v>
      </c>
      <c r="D16290">
        <v>0</v>
      </c>
    </row>
    <row r="16291" spans="1:4" x14ac:dyDescent="0.35">
      <c r="A16291" s="165" t="s">
        <v>321</v>
      </c>
      <c r="B16291" s="165" t="s">
        <v>322</v>
      </c>
      <c r="C16291" s="166">
        <v>45953</v>
      </c>
      <c r="D16291">
        <v>1667.34</v>
      </c>
    </row>
    <row r="16292" spans="1:4" x14ac:dyDescent="0.35">
      <c r="A16292" s="165" t="s">
        <v>321</v>
      </c>
      <c r="B16292" s="165" t="s">
        <v>322</v>
      </c>
      <c r="C16292" s="166">
        <v>45984</v>
      </c>
      <c r="D16292">
        <v>317.06</v>
      </c>
    </row>
    <row r="16293" spans="1:4" x14ac:dyDescent="0.35">
      <c r="A16293" s="165" t="s">
        <v>321</v>
      </c>
      <c r="B16293" s="165" t="s">
        <v>322</v>
      </c>
      <c r="C16293" s="166">
        <v>46014</v>
      </c>
      <c r="D16293">
        <v>0</v>
      </c>
    </row>
    <row r="16294" spans="1:4" x14ac:dyDescent="0.35">
      <c r="A16294" s="165" t="s">
        <v>321</v>
      </c>
      <c r="B16294" s="165" t="s">
        <v>322</v>
      </c>
      <c r="C16294" s="166">
        <v>45681</v>
      </c>
      <c r="D16294">
        <v>0</v>
      </c>
    </row>
    <row r="16295" spans="1:4" x14ac:dyDescent="0.35">
      <c r="A16295" s="165" t="s">
        <v>321</v>
      </c>
      <c r="B16295" s="165" t="s">
        <v>322</v>
      </c>
      <c r="C16295" s="166">
        <v>45712</v>
      </c>
      <c r="D16295">
        <v>0</v>
      </c>
    </row>
    <row r="16296" spans="1:4" x14ac:dyDescent="0.35">
      <c r="A16296" s="165" t="s">
        <v>321</v>
      </c>
      <c r="B16296" s="165" t="s">
        <v>322</v>
      </c>
      <c r="C16296" s="166">
        <v>45740</v>
      </c>
      <c r="D16296">
        <v>0</v>
      </c>
    </row>
    <row r="16297" spans="1:4" x14ac:dyDescent="0.35">
      <c r="A16297" s="165" t="s">
        <v>321</v>
      </c>
      <c r="B16297" s="165" t="s">
        <v>322</v>
      </c>
      <c r="C16297" s="166">
        <v>45771</v>
      </c>
      <c r="D16297">
        <v>0</v>
      </c>
    </row>
    <row r="16298" spans="1:4" x14ac:dyDescent="0.35">
      <c r="A16298" s="165" t="s">
        <v>321</v>
      </c>
      <c r="B16298" s="165" t="s">
        <v>322</v>
      </c>
      <c r="C16298" s="166">
        <v>45801</v>
      </c>
      <c r="D16298">
        <v>0</v>
      </c>
    </row>
    <row r="16299" spans="1:4" x14ac:dyDescent="0.35">
      <c r="A16299" s="165" t="s">
        <v>321</v>
      </c>
      <c r="B16299" s="165" t="s">
        <v>322</v>
      </c>
      <c r="C16299" s="166">
        <v>45832</v>
      </c>
      <c r="D16299">
        <v>0</v>
      </c>
    </row>
    <row r="16300" spans="1:4" x14ac:dyDescent="0.35">
      <c r="A16300" s="165" t="s">
        <v>321</v>
      </c>
      <c r="B16300" s="165" t="s">
        <v>322</v>
      </c>
      <c r="C16300" s="166">
        <v>45862</v>
      </c>
      <c r="D16300">
        <v>0</v>
      </c>
    </row>
    <row r="16301" spans="1:4" x14ac:dyDescent="0.35">
      <c r="A16301" s="165" t="s">
        <v>321</v>
      </c>
      <c r="B16301" s="165" t="s">
        <v>322</v>
      </c>
      <c r="C16301" s="166">
        <v>45893</v>
      </c>
      <c r="D16301">
        <v>0</v>
      </c>
    </row>
    <row r="16302" spans="1:4" x14ac:dyDescent="0.35">
      <c r="A16302" s="165" t="s">
        <v>321</v>
      </c>
      <c r="B16302" s="165" t="s">
        <v>322</v>
      </c>
      <c r="C16302" s="166">
        <v>45924</v>
      </c>
      <c r="D16302">
        <v>0</v>
      </c>
    </row>
    <row r="16303" spans="1:4" x14ac:dyDescent="0.35">
      <c r="A16303" s="165" t="s">
        <v>321</v>
      </c>
      <c r="B16303" s="165" t="s">
        <v>322</v>
      </c>
      <c r="C16303" s="166">
        <v>45954</v>
      </c>
      <c r="D16303">
        <v>0</v>
      </c>
    </row>
    <row r="16304" spans="1:4" x14ac:dyDescent="0.35">
      <c r="A16304" s="165" t="s">
        <v>321</v>
      </c>
      <c r="B16304" s="165" t="s">
        <v>322</v>
      </c>
      <c r="C16304" s="166">
        <v>45985</v>
      </c>
      <c r="D16304">
        <v>0</v>
      </c>
    </row>
    <row r="16305" spans="1:4" x14ac:dyDescent="0.35">
      <c r="A16305" s="165" t="s">
        <v>321</v>
      </c>
      <c r="B16305" s="165" t="s">
        <v>322</v>
      </c>
      <c r="C16305" s="166">
        <v>46015</v>
      </c>
      <c r="D16305">
        <v>0</v>
      </c>
    </row>
    <row r="16306" spans="1:4" x14ac:dyDescent="0.35">
      <c r="A16306" s="165" t="s">
        <v>321</v>
      </c>
      <c r="B16306" s="165" t="s">
        <v>322</v>
      </c>
      <c r="C16306" s="166">
        <v>45682</v>
      </c>
      <c r="D16306">
        <v>1848.5</v>
      </c>
    </row>
    <row r="16307" spans="1:4" x14ac:dyDescent="0.35">
      <c r="A16307" s="165" t="s">
        <v>321</v>
      </c>
      <c r="B16307" s="165" t="s">
        <v>322</v>
      </c>
      <c r="C16307" s="166">
        <v>45713</v>
      </c>
      <c r="D16307">
        <v>0</v>
      </c>
    </row>
    <row r="16308" spans="1:4" x14ac:dyDescent="0.35">
      <c r="A16308" s="165" t="s">
        <v>321</v>
      </c>
      <c r="B16308" s="165" t="s">
        <v>322</v>
      </c>
      <c r="C16308" s="166">
        <v>45741</v>
      </c>
      <c r="D16308">
        <v>0</v>
      </c>
    </row>
    <row r="16309" spans="1:4" x14ac:dyDescent="0.35">
      <c r="A16309" s="165" t="s">
        <v>321</v>
      </c>
      <c r="B16309" s="165" t="s">
        <v>322</v>
      </c>
      <c r="C16309" s="166">
        <v>45772</v>
      </c>
      <c r="D16309">
        <v>0</v>
      </c>
    </row>
    <row r="16310" spans="1:4" x14ac:dyDescent="0.35">
      <c r="A16310" s="165" t="s">
        <v>321</v>
      </c>
      <c r="B16310" s="165" t="s">
        <v>322</v>
      </c>
      <c r="C16310" s="166">
        <v>45802</v>
      </c>
      <c r="D16310">
        <v>0</v>
      </c>
    </row>
    <row r="16311" spans="1:4" x14ac:dyDescent="0.35">
      <c r="A16311" s="165" t="s">
        <v>321</v>
      </c>
      <c r="B16311" s="165" t="s">
        <v>322</v>
      </c>
      <c r="C16311" s="166">
        <v>45833</v>
      </c>
      <c r="D16311">
        <v>0</v>
      </c>
    </row>
    <row r="16312" spans="1:4" x14ac:dyDescent="0.35">
      <c r="A16312" s="165" t="s">
        <v>321</v>
      </c>
      <c r="B16312" s="165" t="s">
        <v>322</v>
      </c>
      <c r="C16312" s="166">
        <v>45863</v>
      </c>
      <c r="D16312">
        <v>0</v>
      </c>
    </row>
    <row r="16313" spans="1:4" x14ac:dyDescent="0.35">
      <c r="A16313" s="165" t="s">
        <v>321</v>
      </c>
      <c r="B16313" s="165" t="s">
        <v>322</v>
      </c>
      <c r="C16313" s="166">
        <v>45894</v>
      </c>
      <c r="D16313">
        <v>0</v>
      </c>
    </row>
    <row r="16314" spans="1:4" x14ac:dyDescent="0.35">
      <c r="A16314" s="165" t="s">
        <v>321</v>
      </c>
      <c r="B16314" s="165" t="s">
        <v>322</v>
      </c>
      <c r="C16314" s="166">
        <v>45925</v>
      </c>
      <c r="D16314">
        <v>0</v>
      </c>
    </row>
    <row r="16315" spans="1:4" x14ac:dyDescent="0.35">
      <c r="A16315" s="165" t="s">
        <v>321</v>
      </c>
      <c r="B16315" s="165" t="s">
        <v>322</v>
      </c>
      <c r="C16315" s="166">
        <v>45955</v>
      </c>
      <c r="D16315">
        <v>0</v>
      </c>
    </row>
    <row r="16316" spans="1:4" x14ac:dyDescent="0.35">
      <c r="A16316" s="165" t="s">
        <v>321</v>
      </c>
      <c r="B16316" s="165" t="s">
        <v>322</v>
      </c>
      <c r="C16316" s="166">
        <v>45986</v>
      </c>
      <c r="D16316">
        <v>0</v>
      </c>
    </row>
    <row r="16317" spans="1:4" x14ac:dyDescent="0.35">
      <c r="A16317" s="165" t="s">
        <v>321</v>
      </c>
      <c r="B16317" s="165" t="s">
        <v>322</v>
      </c>
      <c r="C16317" s="166">
        <v>46016</v>
      </c>
      <c r="D16317">
        <v>0</v>
      </c>
    </row>
    <row r="16318" spans="1:4" x14ac:dyDescent="0.35">
      <c r="A16318" s="165" t="s">
        <v>321</v>
      </c>
      <c r="B16318" s="165" t="s">
        <v>322</v>
      </c>
      <c r="C16318" s="166">
        <v>45683</v>
      </c>
      <c r="D16318">
        <v>0</v>
      </c>
    </row>
    <row r="16319" spans="1:4" x14ac:dyDescent="0.35">
      <c r="A16319" s="165" t="s">
        <v>321</v>
      </c>
      <c r="B16319" s="165" t="s">
        <v>322</v>
      </c>
      <c r="C16319" s="166">
        <v>45714</v>
      </c>
      <c r="D16319">
        <v>0</v>
      </c>
    </row>
    <row r="16320" spans="1:4" x14ac:dyDescent="0.35">
      <c r="A16320" s="165" t="s">
        <v>321</v>
      </c>
      <c r="B16320" s="165" t="s">
        <v>322</v>
      </c>
      <c r="C16320" s="166">
        <v>45742</v>
      </c>
      <c r="D16320">
        <v>0</v>
      </c>
    </row>
    <row r="16321" spans="1:4" x14ac:dyDescent="0.35">
      <c r="A16321" s="165" t="s">
        <v>321</v>
      </c>
      <c r="B16321" s="165" t="s">
        <v>322</v>
      </c>
      <c r="C16321" s="166">
        <v>45773</v>
      </c>
      <c r="D16321">
        <v>0</v>
      </c>
    </row>
    <row r="16322" spans="1:4" x14ac:dyDescent="0.35">
      <c r="A16322" s="165" t="s">
        <v>321</v>
      </c>
      <c r="B16322" s="165" t="s">
        <v>322</v>
      </c>
      <c r="C16322" s="166">
        <v>45803</v>
      </c>
      <c r="D16322">
        <v>0</v>
      </c>
    </row>
    <row r="16323" spans="1:4" x14ac:dyDescent="0.35">
      <c r="A16323" s="165" t="s">
        <v>321</v>
      </c>
      <c r="B16323" s="165" t="s">
        <v>322</v>
      </c>
      <c r="C16323" s="166">
        <v>45834</v>
      </c>
      <c r="D16323">
        <v>0</v>
      </c>
    </row>
    <row r="16324" spans="1:4" x14ac:dyDescent="0.35">
      <c r="A16324" s="165" t="s">
        <v>321</v>
      </c>
      <c r="B16324" s="165" t="s">
        <v>322</v>
      </c>
      <c r="C16324" s="166">
        <v>45864</v>
      </c>
      <c r="D16324">
        <v>0</v>
      </c>
    </row>
    <row r="16325" spans="1:4" x14ac:dyDescent="0.35">
      <c r="A16325" s="165" t="s">
        <v>321</v>
      </c>
      <c r="B16325" s="165" t="s">
        <v>322</v>
      </c>
      <c r="C16325" s="166">
        <v>45895</v>
      </c>
      <c r="D16325">
        <v>0</v>
      </c>
    </row>
    <row r="16326" spans="1:4" x14ac:dyDescent="0.35">
      <c r="A16326" s="165" t="s">
        <v>321</v>
      </c>
      <c r="B16326" s="165" t="s">
        <v>322</v>
      </c>
      <c r="C16326" s="166">
        <v>45926</v>
      </c>
      <c r="D16326">
        <v>0</v>
      </c>
    </row>
    <row r="16327" spans="1:4" x14ac:dyDescent="0.35">
      <c r="A16327" s="165" t="s">
        <v>321</v>
      </c>
      <c r="B16327" s="165" t="s">
        <v>322</v>
      </c>
      <c r="C16327" s="166">
        <v>45956</v>
      </c>
      <c r="D16327">
        <v>0</v>
      </c>
    </row>
    <row r="16328" spans="1:4" x14ac:dyDescent="0.35">
      <c r="A16328" s="165" t="s">
        <v>321</v>
      </c>
      <c r="B16328" s="165" t="s">
        <v>322</v>
      </c>
      <c r="C16328" s="166">
        <v>45987</v>
      </c>
      <c r="D16328">
        <v>0</v>
      </c>
    </row>
    <row r="16329" spans="1:4" x14ac:dyDescent="0.35">
      <c r="A16329" s="165" t="s">
        <v>321</v>
      </c>
      <c r="B16329" s="165" t="s">
        <v>322</v>
      </c>
      <c r="C16329" s="166">
        <v>46017</v>
      </c>
      <c r="D16329">
        <v>0</v>
      </c>
    </row>
    <row r="16330" spans="1:4" x14ac:dyDescent="0.35">
      <c r="A16330" s="165" t="s">
        <v>321</v>
      </c>
      <c r="B16330" s="165" t="s">
        <v>322</v>
      </c>
      <c r="C16330" s="166">
        <v>45684</v>
      </c>
      <c r="D16330">
        <v>0</v>
      </c>
    </row>
    <row r="16331" spans="1:4" x14ac:dyDescent="0.35">
      <c r="A16331" s="165" t="s">
        <v>321</v>
      </c>
      <c r="B16331" s="165" t="s">
        <v>322</v>
      </c>
      <c r="C16331" s="166">
        <v>45715</v>
      </c>
      <c r="D16331">
        <v>0</v>
      </c>
    </row>
    <row r="16332" spans="1:4" x14ac:dyDescent="0.35">
      <c r="A16332" s="165" t="s">
        <v>321</v>
      </c>
      <c r="B16332" s="165" t="s">
        <v>322</v>
      </c>
      <c r="C16332" s="166">
        <v>45743</v>
      </c>
      <c r="D16332">
        <v>0</v>
      </c>
    </row>
    <row r="16333" spans="1:4" x14ac:dyDescent="0.35">
      <c r="A16333" s="165" t="s">
        <v>321</v>
      </c>
      <c r="B16333" s="165" t="s">
        <v>322</v>
      </c>
      <c r="C16333" s="166">
        <v>45774</v>
      </c>
      <c r="D16333">
        <v>0</v>
      </c>
    </row>
    <row r="16334" spans="1:4" x14ac:dyDescent="0.35">
      <c r="A16334" s="165" t="s">
        <v>321</v>
      </c>
      <c r="B16334" s="165" t="s">
        <v>322</v>
      </c>
      <c r="C16334" s="166">
        <v>45804</v>
      </c>
      <c r="D16334">
        <v>0</v>
      </c>
    </row>
    <row r="16335" spans="1:4" x14ac:dyDescent="0.35">
      <c r="A16335" s="165" t="s">
        <v>321</v>
      </c>
      <c r="B16335" s="165" t="s">
        <v>322</v>
      </c>
      <c r="C16335" s="166">
        <v>45835</v>
      </c>
      <c r="D16335">
        <v>0</v>
      </c>
    </row>
    <row r="16336" spans="1:4" x14ac:dyDescent="0.35">
      <c r="A16336" s="165" t="s">
        <v>321</v>
      </c>
      <c r="B16336" s="165" t="s">
        <v>322</v>
      </c>
      <c r="C16336" s="166">
        <v>45865</v>
      </c>
      <c r="D16336">
        <v>0</v>
      </c>
    </row>
    <row r="16337" spans="1:4" x14ac:dyDescent="0.35">
      <c r="A16337" s="165" t="s">
        <v>321</v>
      </c>
      <c r="B16337" s="165" t="s">
        <v>322</v>
      </c>
      <c r="C16337" s="166">
        <v>45896</v>
      </c>
      <c r="D16337">
        <v>0</v>
      </c>
    </row>
    <row r="16338" spans="1:4" x14ac:dyDescent="0.35">
      <c r="A16338" s="165" t="s">
        <v>321</v>
      </c>
      <c r="B16338" s="165" t="s">
        <v>322</v>
      </c>
      <c r="C16338" s="166">
        <v>45927</v>
      </c>
      <c r="D16338">
        <v>0</v>
      </c>
    </row>
    <row r="16339" spans="1:4" x14ac:dyDescent="0.35">
      <c r="A16339" s="165" t="s">
        <v>321</v>
      </c>
      <c r="B16339" s="165" t="s">
        <v>322</v>
      </c>
      <c r="C16339" s="166">
        <v>45957</v>
      </c>
      <c r="D16339">
        <v>0</v>
      </c>
    </row>
    <row r="16340" spans="1:4" x14ac:dyDescent="0.35">
      <c r="A16340" s="165" t="s">
        <v>321</v>
      </c>
      <c r="B16340" s="165" t="s">
        <v>322</v>
      </c>
      <c r="C16340" s="166">
        <v>45988</v>
      </c>
      <c r="D16340">
        <v>0</v>
      </c>
    </row>
    <row r="16341" spans="1:4" x14ac:dyDescent="0.35">
      <c r="A16341" s="165" t="s">
        <v>321</v>
      </c>
      <c r="B16341" s="165" t="s">
        <v>322</v>
      </c>
      <c r="C16341" s="166">
        <v>46018</v>
      </c>
      <c r="D16341">
        <v>0</v>
      </c>
    </row>
    <row r="16342" spans="1:4" x14ac:dyDescent="0.35">
      <c r="A16342" s="165" t="s">
        <v>323</v>
      </c>
      <c r="B16342" s="165" t="s">
        <v>324</v>
      </c>
      <c r="C16342" s="166">
        <v>45710</v>
      </c>
      <c r="D16342">
        <v>465</v>
      </c>
    </row>
    <row r="16343" spans="1:4" x14ac:dyDescent="0.35">
      <c r="A16343" s="165" t="s">
        <v>323</v>
      </c>
      <c r="B16343" s="165" t="s">
        <v>324</v>
      </c>
      <c r="C16343" s="166">
        <v>45738</v>
      </c>
      <c r="D16343">
        <v>0</v>
      </c>
    </row>
    <row r="16344" spans="1:4" x14ac:dyDescent="0.35">
      <c r="A16344" s="165" t="s">
        <v>323</v>
      </c>
      <c r="B16344" s="165" t="s">
        <v>324</v>
      </c>
      <c r="C16344" s="166">
        <v>45769</v>
      </c>
      <c r="D16344">
        <v>0</v>
      </c>
    </row>
    <row r="16345" spans="1:4" x14ac:dyDescent="0.35">
      <c r="A16345" s="165" t="s">
        <v>323</v>
      </c>
      <c r="B16345" s="165" t="s">
        <v>324</v>
      </c>
      <c r="C16345" s="166">
        <v>45799</v>
      </c>
      <c r="D16345">
        <v>0</v>
      </c>
    </row>
    <row r="16346" spans="1:4" x14ac:dyDescent="0.35">
      <c r="A16346" s="165" t="s">
        <v>323</v>
      </c>
      <c r="B16346" s="165" t="s">
        <v>324</v>
      </c>
      <c r="C16346" s="166">
        <v>45830</v>
      </c>
      <c r="D16346">
        <v>0</v>
      </c>
    </row>
    <row r="16347" spans="1:4" x14ac:dyDescent="0.35">
      <c r="A16347" s="165" t="s">
        <v>323</v>
      </c>
      <c r="B16347" s="165" t="s">
        <v>324</v>
      </c>
      <c r="C16347" s="166">
        <v>45860</v>
      </c>
      <c r="D16347">
        <v>0</v>
      </c>
    </row>
    <row r="16348" spans="1:4" x14ac:dyDescent="0.35">
      <c r="A16348" s="165" t="s">
        <v>323</v>
      </c>
      <c r="B16348" s="165" t="s">
        <v>324</v>
      </c>
      <c r="C16348" s="166">
        <v>45891</v>
      </c>
      <c r="D16348">
        <v>0</v>
      </c>
    </row>
    <row r="16349" spans="1:4" x14ac:dyDescent="0.35">
      <c r="A16349" s="165" t="s">
        <v>323</v>
      </c>
      <c r="B16349" s="165" t="s">
        <v>324</v>
      </c>
      <c r="C16349" s="166">
        <v>45922</v>
      </c>
      <c r="D16349">
        <v>0</v>
      </c>
    </row>
    <row r="16350" spans="1:4" x14ac:dyDescent="0.35">
      <c r="A16350" s="165" t="s">
        <v>323</v>
      </c>
      <c r="B16350" s="165" t="s">
        <v>324</v>
      </c>
      <c r="C16350" s="166">
        <v>45952</v>
      </c>
      <c r="D16350">
        <v>135</v>
      </c>
    </row>
    <row r="16351" spans="1:4" x14ac:dyDescent="0.35">
      <c r="A16351" s="165" t="s">
        <v>323</v>
      </c>
      <c r="B16351" s="165" t="s">
        <v>324</v>
      </c>
      <c r="C16351" s="166">
        <v>45983</v>
      </c>
      <c r="D16351">
        <v>135</v>
      </c>
    </row>
    <row r="16352" spans="1:4" x14ac:dyDescent="0.35">
      <c r="A16352" s="165" t="s">
        <v>323</v>
      </c>
      <c r="B16352" s="165" t="s">
        <v>324</v>
      </c>
      <c r="C16352" s="166">
        <v>46013</v>
      </c>
      <c r="D16352">
        <v>0</v>
      </c>
    </row>
    <row r="16353" spans="1:4" x14ac:dyDescent="0.35">
      <c r="A16353" s="165" t="s">
        <v>323</v>
      </c>
      <c r="B16353" s="165" t="s">
        <v>324</v>
      </c>
      <c r="C16353" s="166">
        <v>45680</v>
      </c>
      <c r="D16353">
        <v>0</v>
      </c>
    </row>
    <row r="16354" spans="1:4" x14ac:dyDescent="0.35">
      <c r="A16354" s="165" t="s">
        <v>323</v>
      </c>
      <c r="B16354" s="165" t="s">
        <v>324</v>
      </c>
      <c r="C16354" s="166">
        <v>45711</v>
      </c>
      <c r="D16354">
        <v>0</v>
      </c>
    </row>
    <row r="16355" spans="1:4" x14ac:dyDescent="0.35">
      <c r="A16355" s="165" t="s">
        <v>323</v>
      </c>
      <c r="B16355" s="165" t="s">
        <v>324</v>
      </c>
      <c r="C16355" s="166">
        <v>45739</v>
      </c>
      <c r="D16355">
        <v>0</v>
      </c>
    </row>
    <row r="16356" spans="1:4" x14ac:dyDescent="0.35">
      <c r="A16356" s="165" t="s">
        <v>323</v>
      </c>
      <c r="B16356" s="165" t="s">
        <v>324</v>
      </c>
      <c r="C16356" s="166">
        <v>45770</v>
      </c>
      <c r="D16356">
        <v>0</v>
      </c>
    </row>
    <row r="16357" spans="1:4" x14ac:dyDescent="0.35">
      <c r="A16357" s="165" t="s">
        <v>323</v>
      </c>
      <c r="B16357" s="165" t="s">
        <v>324</v>
      </c>
      <c r="C16357" s="166">
        <v>45800</v>
      </c>
      <c r="D16357">
        <v>0</v>
      </c>
    </row>
    <row r="16358" spans="1:4" x14ac:dyDescent="0.35">
      <c r="A16358" s="165" t="s">
        <v>323</v>
      </c>
      <c r="B16358" s="165" t="s">
        <v>324</v>
      </c>
      <c r="C16358" s="166">
        <v>45831</v>
      </c>
      <c r="D16358">
        <v>0</v>
      </c>
    </row>
    <row r="16359" spans="1:4" x14ac:dyDescent="0.35">
      <c r="A16359" s="165" t="s">
        <v>323</v>
      </c>
      <c r="B16359" s="165" t="s">
        <v>324</v>
      </c>
      <c r="C16359" s="166">
        <v>45861</v>
      </c>
      <c r="D16359">
        <v>0</v>
      </c>
    </row>
    <row r="16360" spans="1:4" x14ac:dyDescent="0.35">
      <c r="A16360" s="165" t="s">
        <v>323</v>
      </c>
      <c r="B16360" s="165" t="s">
        <v>324</v>
      </c>
      <c r="C16360" s="166">
        <v>45892</v>
      </c>
      <c r="D16360">
        <v>-95</v>
      </c>
    </row>
    <row r="16361" spans="1:4" x14ac:dyDescent="0.35">
      <c r="A16361" s="165" t="s">
        <v>323</v>
      </c>
      <c r="B16361" s="165" t="s">
        <v>324</v>
      </c>
      <c r="C16361" s="166">
        <v>45923</v>
      </c>
      <c r="D16361">
        <v>-95</v>
      </c>
    </row>
    <row r="16362" spans="1:4" x14ac:dyDescent="0.35">
      <c r="A16362" s="165" t="s">
        <v>323</v>
      </c>
      <c r="B16362" s="165" t="s">
        <v>324</v>
      </c>
      <c r="C16362" s="166">
        <v>45953</v>
      </c>
      <c r="D16362">
        <v>0</v>
      </c>
    </row>
    <row r="16363" spans="1:4" x14ac:dyDescent="0.35">
      <c r="A16363" s="165" t="s">
        <v>323</v>
      </c>
      <c r="B16363" s="165" t="s">
        <v>324</v>
      </c>
      <c r="C16363" s="166">
        <v>45984</v>
      </c>
      <c r="D16363">
        <v>0</v>
      </c>
    </row>
    <row r="16364" spans="1:4" x14ac:dyDescent="0.35">
      <c r="A16364" s="165" t="s">
        <v>323</v>
      </c>
      <c r="B16364" s="165" t="s">
        <v>324</v>
      </c>
      <c r="C16364" s="166">
        <v>46014</v>
      </c>
      <c r="D16364">
        <v>0</v>
      </c>
    </row>
    <row r="16365" spans="1:4" x14ac:dyDescent="0.35">
      <c r="A16365" s="165" t="s">
        <v>323</v>
      </c>
      <c r="B16365" s="165" t="s">
        <v>324</v>
      </c>
      <c r="C16365" s="166">
        <v>45681</v>
      </c>
      <c r="D16365">
        <v>-190</v>
      </c>
    </row>
    <row r="16366" spans="1:4" x14ac:dyDescent="0.35">
      <c r="A16366" s="165" t="s">
        <v>323</v>
      </c>
      <c r="B16366" s="165" t="s">
        <v>324</v>
      </c>
      <c r="C16366" s="166">
        <v>45712</v>
      </c>
      <c r="D16366">
        <v>190</v>
      </c>
    </row>
    <row r="16367" spans="1:4" x14ac:dyDescent="0.35">
      <c r="A16367" s="165" t="s">
        <v>323</v>
      </c>
      <c r="B16367" s="165" t="s">
        <v>324</v>
      </c>
      <c r="C16367" s="166">
        <v>45740</v>
      </c>
      <c r="D16367">
        <v>-95</v>
      </c>
    </row>
    <row r="16368" spans="1:4" x14ac:dyDescent="0.35">
      <c r="A16368" s="165" t="s">
        <v>323</v>
      </c>
      <c r="B16368" s="165" t="s">
        <v>324</v>
      </c>
      <c r="C16368" s="166">
        <v>45771</v>
      </c>
      <c r="D16368">
        <v>0</v>
      </c>
    </row>
    <row r="16369" spans="1:4" x14ac:dyDescent="0.35">
      <c r="A16369" s="165" t="s">
        <v>323</v>
      </c>
      <c r="B16369" s="165" t="s">
        <v>324</v>
      </c>
      <c r="C16369" s="166">
        <v>45801</v>
      </c>
      <c r="D16369">
        <v>0</v>
      </c>
    </row>
    <row r="16370" spans="1:4" x14ac:dyDescent="0.35">
      <c r="A16370" s="165" t="s">
        <v>323</v>
      </c>
      <c r="B16370" s="165" t="s">
        <v>324</v>
      </c>
      <c r="C16370" s="166">
        <v>45832</v>
      </c>
      <c r="D16370">
        <v>0</v>
      </c>
    </row>
    <row r="16371" spans="1:4" x14ac:dyDescent="0.35">
      <c r="A16371" s="165" t="s">
        <v>323</v>
      </c>
      <c r="B16371" s="165" t="s">
        <v>324</v>
      </c>
      <c r="C16371" s="166">
        <v>45862</v>
      </c>
      <c r="D16371">
        <v>0</v>
      </c>
    </row>
    <row r="16372" spans="1:4" x14ac:dyDescent="0.35">
      <c r="A16372" s="165" t="s">
        <v>323</v>
      </c>
      <c r="B16372" s="165" t="s">
        <v>324</v>
      </c>
      <c r="C16372" s="166">
        <v>45893</v>
      </c>
      <c r="D16372">
        <v>0</v>
      </c>
    </row>
    <row r="16373" spans="1:4" x14ac:dyDescent="0.35">
      <c r="A16373" s="165" t="s">
        <v>323</v>
      </c>
      <c r="B16373" s="165" t="s">
        <v>324</v>
      </c>
      <c r="C16373" s="166">
        <v>45924</v>
      </c>
      <c r="D16373">
        <v>0</v>
      </c>
    </row>
    <row r="16374" spans="1:4" x14ac:dyDescent="0.35">
      <c r="A16374" s="165" t="s">
        <v>323</v>
      </c>
      <c r="B16374" s="165" t="s">
        <v>324</v>
      </c>
      <c r="C16374" s="166">
        <v>45954</v>
      </c>
      <c r="D16374">
        <v>0</v>
      </c>
    </row>
    <row r="16375" spans="1:4" x14ac:dyDescent="0.35">
      <c r="A16375" s="165" t="s">
        <v>323</v>
      </c>
      <c r="B16375" s="165" t="s">
        <v>324</v>
      </c>
      <c r="C16375" s="166">
        <v>45985</v>
      </c>
      <c r="D16375">
        <v>0</v>
      </c>
    </row>
    <row r="16376" spans="1:4" x14ac:dyDescent="0.35">
      <c r="A16376" s="165" t="s">
        <v>323</v>
      </c>
      <c r="B16376" s="165" t="s">
        <v>324</v>
      </c>
      <c r="C16376" s="166">
        <v>46015</v>
      </c>
      <c r="D16376">
        <v>0</v>
      </c>
    </row>
    <row r="16377" spans="1:4" x14ac:dyDescent="0.35">
      <c r="A16377" s="165" t="s">
        <v>323</v>
      </c>
      <c r="B16377" s="165" t="s">
        <v>324</v>
      </c>
      <c r="C16377" s="166">
        <v>45682</v>
      </c>
      <c r="D16377">
        <v>0</v>
      </c>
    </row>
    <row r="16378" spans="1:4" x14ac:dyDescent="0.35">
      <c r="A16378" s="165" t="s">
        <v>323</v>
      </c>
      <c r="B16378" s="165" t="s">
        <v>324</v>
      </c>
      <c r="C16378" s="166">
        <v>45713</v>
      </c>
      <c r="D16378">
        <v>0</v>
      </c>
    </row>
    <row r="16379" spans="1:4" x14ac:dyDescent="0.35">
      <c r="A16379" s="165" t="s">
        <v>323</v>
      </c>
      <c r="B16379" s="165" t="s">
        <v>324</v>
      </c>
      <c r="C16379" s="166">
        <v>45741</v>
      </c>
      <c r="D16379">
        <v>0</v>
      </c>
    </row>
    <row r="16380" spans="1:4" x14ac:dyDescent="0.35">
      <c r="A16380" s="165" t="s">
        <v>323</v>
      </c>
      <c r="B16380" s="165" t="s">
        <v>324</v>
      </c>
      <c r="C16380" s="166">
        <v>45772</v>
      </c>
      <c r="D16380">
        <v>0</v>
      </c>
    </row>
    <row r="16381" spans="1:4" x14ac:dyDescent="0.35">
      <c r="A16381" s="165" t="s">
        <v>323</v>
      </c>
      <c r="B16381" s="165" t="s">
        <v>324</v>
      </c>
      <c r="C16381" s="166">
        <v>45802</v>
      </c>
      <c r="D16381">
        <v>0</v>
      </c>
    </row>
    <row r="16382" spans="1:4" x14ac:dyDescent="0.35">
      <c r="A16382" s="165" t="s">
        <v>323</v>
      </c>
      <c r="B16382" s="165" t="s">
        <v>324</v>
      </c>
      <c r="C16382" s="166">
        <v>45833</v>
      </c>
      <c r="D16382">
        <v>0</v>
      </c>
    </row>
    <row r="16383" spans="1:4" x14ac:dyDescent="0.35">
      <c r="A16383" s="165" t="s">
        <v>323</v>
      </c>
      <c r="B16383" s="165" t="s">
        <v>324</v>
      </c>
      <c r="C16383" s="166">
        <v>45863</v>
      </c>
      <c r="D16383">
        <v>0</v>
      </c>
    </row>
    <row r="16384" spans="1:4" x14ac:dyDescent="0.35">
      <c r="A16384" s="165" t="s">
        <v>323</v>
      </c>
      <c r="B16384" s="165" t="s">
        <v>324</v>
      </c>
      <c r="C16384" s="166">
        <v>45894</v>
      </c>
      <c r="D16384">
        <v>0</v>
      </c>
    </row>
    <row r="16385" spans="1:4" x14ac:dyDescent="0.35">
      <c r="A16385" s="165" t="s">
        <v>323</v>
      </c>
      <c r="B16385" s="165" t="s">
        <v>324</v>
      </c>
      <c r="C16385" s="166">
        <v>45925</v>
      </c>
      <c r="D16385">
        <v>0</v>
      </c>
    </row>
    <row r="16386" spans="1:4" x14ac:dyDescent="0.35">
      <c r="A16386" s="165" t="s">
        <v>323</v>
      </c>
      <c r="B16386" s="165" t="s">
        <v>324</v>
      </c>
      <c r="C16386" s="166">
        <v>45955</v>
      </c>
      <c r="D16386">
        <v>0</v>
      </c>
    </row>
    <row r="16387" spans="1:4" x14ac:dyDescent="0.35">
      <c r="A16387" s="165" t="s">
        <v>323</v>
      </c>
      <c r="B16387" s="165" t="s">
        <v>324</v>
      </c>
      <c r="C16387" s="166">
        <v>45986</v>
      </c>
      <c r="D16387">
        <v>0</v>
      </c>
    </row>
    <row r="16388" spans="1:4" x14ac:dyDescent="0.35">
      <c r="A16388" s="165" t="s">
        <v>323</v>
      </c>
      <c r="B16388" s="165" t="s">
        <v>324</v>
      </c>
      <c r="C16388" s="166">
        <v>46016</v>
      </c>
      <c r="D16388">
        <v>0</v>
      </c>
    </row>
    <row r="16389" spans="1:4" x14ac:dyDescent="0.35">
      <c r="A16389" s="165" t="s">
        <v>323</v>
      </c>
      <c r="B16389" s="165" t="s">
        <v>324</v>
      </c>
      <c r="C16389" s="166">
        <v>45683</v>
      </c>
      <c r="D16389">
        <v>0</v>
      </c>
    </row>
    <row r="16390" spans="1:4" x14ac:dyDescent="0.35">
      <c r="A16390" s="165" t="s">
        <v>323</v>
      </c>
      <c r="B16390" s="165" t="s">
        <v>324</v>
      </c>
      <c r="C16390" s="166">
        <v>45714</v>
      </c>
      <c r="D16390">
        <v>0</v>
      </c>
    </row>
    <row r="16391" spans="1:4" x14ac:dyDescent="0.35">
      <c r="A16391" s="165" t="s">
        <v>323</v>
      </c>
      <c r="B16391" s="165" t="s">
        <v>324</v>
      </c>
      <c r="C16391" s="166">
        <v>45742</v>
      </c>
      <c r="D16391">
        <v>0</v>
      </c>
    </row>
    <row r="16392" spans="1:4" x14ac:dyDescent="0.35">
      <c r="A16392" s="165" t="s">
        <v>323</v>
      </c>
      <c r="B16392" s="165" t="s">
        <v>324</v>
      </c>
      <c r="C16392" s="166">
        <v>45773</v>
      </c>
      <c r="D16392">
        <v>0</v>
      </c>
    </row>
    <row r="16393" spans="1:4" x14ac:dyDescent="0.35">
      <c r="A16393" s="165" t="s">
        <v>323</v>
      </c>
      <c r="B16393" s="165" t="s">
        <v>324</v>
      </c>
      <c r="C16393" s="166">
        <v>45803</v>
      </c>
      <c r="D16393">
        <v>0</v>
      </c>
    </row>
    <row r="16394" spans="1:4" x14ac:dyDescent="0.35">
      <c r="A16394" s="165" t="s">
        <v>323</v>
      </c>
      <c r="B16394" s="165" t="s">
        <v>324</v>
      </c>
      <c r="C16394" s="166">
        <v>45834</v>
      </c>
      <c r="D16394">
        <v>0</v>
      </c>
    </row>
    <row r="16395" spans="1:4" x14ac:dyDescent="0.35">
      <c r="A16395" s="165" t="s">
        <v>323</v>
      </c>
      <c r="B16395" s="165" t="s">
        <v>324</v>
      </c>
      <c r="C16395" s="166">
        <v>45864</v>
      </c>
      <c r="D16395">
        <v>0</v>
      </c>
    </row>
    <row r="16396" spans="1:4" x14ac:dyDescent="0.35">
      <c r="A16396" s="165" t="s">
        <v>323</v>
      </c>
      <c r="B16396" s="165" t="s">
        <v>324</v>
      </c>
      <c r="C16396" s="166">
        <v>45895</v>
      </c>
      <c r="D16396">
        <v>0</v>
      </c>
    </row>
    <row r="16397" spans="1:4" x14ac:dyDescent="0.35">
      <c r="A16397" s="165" t="s">
        <v>323</v>
      </c>
      <c r="B16397" s="165" t="s">
        <v>324</v>
      </c>
      <c r="C16397" s="166">
        <v>45926</v>
      </c>
      <c r="D16397">
        <v>0</v>
      </c>
    </row>
    <row r="16398" spans="1:4" x14ac:dyDescent="0.35">
      <c r="A16398" s="165" t="s">
        <v>323</v>
      </c>
      <c r="B16398" s="165" t="s">
        <v>324</v>
      </c>
      <c r="C16398" s="166">
        <v>45956</v>
      </c>
      <c r="D16398">
        <v>0</v>
      </c>
    </row>
    <row r="16399" spans="1:4" x14ac:dyDescent="0.35">
      <c r="A16399" s="165" t="s">
        <v>323</v>
      </c>
      <c r="B16399" s="165" t="s">
        <v>324</v>
      </c>
      <c r="C16399" s="166">
        <v>45987</v>
      </c>
      <c r="D16399">
        <v>0</v>
      </c>
    </row>
    <row r="16400" spans="1:4" x14ac:dyDescent="0.35">
      <c r="A16400" s="165" t="s">
        <v>323</v>
      </c>
      <c r="B16400" s="165" t="s">
        <v>324</v>
      </c>
      <c r="C16400" s="166">
        <v>46017</v>
      </c>
      <c r="D16400">
        <v>0</v>
      </c>
    </row>
    <row r="16401" spans="1:4" x14ac:dyDescent="0.35">
      <c r="A16401" s="165" t="s">
        <v>323</v>
      </c>
      <c r="B16401" s="165" t="s">
        <v>324</v>
      </c>
      <c r="C16401" s="166">
        <v>45684</v>
      </c>
      <c r="D16401">
        <v>0</v>
      </c>
    </row>
    <row r="16402" spans="1:4" x14ac:dyDescent="0.35">
      <c r="A16402" s="165" t="s">
        <v>323</v>
      </c>
      <c r="B16402" s="165" t="s">
        <v>324</v>
      </c>
      <c r="C16402" s="166">
        <v>45715</v>
      </c>
      <c r="D16402">
        <v>0</v>
      </c>
    </row>
    <row r="16403" spans="1:4" x14ac:dyDescent="0.35">
      <c r="A16403" s="165" t="s">
        <v>323</v>
      </c>
      <c r="B16403" s="165" t="s">
        <v>324</v>
      </c>
      <c r="C16403" s="166">
        <v>45743</v>
      </c>
      <c r="D16403">
        <v>0</v>
      </c>
    </row>
    <row r="16404" spans="1:4" x14ac:dyDescent="0.35">
      <c r="A16404" s="165" t="s">
        <v>323</v>
      </c>
      <c r="B16404" s="165" t="s">
        <v>324</v>
      </c>
      <c r="C16404" s="166">
        <v>45774</v>
      </c>
      <c r="D16404">
        <v>0</v>
      </c>
    </row>
    <row r="16405" spans="1:4" x14ac:dyDescent="0.35">
      <c r="A16405" s="165" t="s">
        <v>323</v>
      </c>
      <c r="B16405" s="165" t="s">
        <v>324</v>
      </c>
      <c r="C16405" s="166">
        <v>45804</v>
      </c>
      <c r="D16405">
        <v>0</v>
      </c>
    </row>
    <row r="16406" spans="1:4" x14ac:dyDescent="0.35">
      <c r="A16406" s="165" t="s">
        <v>323</v>
      </c>
      <c r="B16406" s="165" t="s">
        <v>324</v>
      </c>
      <c r="C16406" s="166">
        <v>45835</v>
      </c>
      <c r="D16406">
        <v>0</v>
      </c>
    </row>
    <row r="16407" spans="1:4" x14ac:dyDescent="0.35">
      <c r="A16407" s="165" t="s">
        <v>323</v>
      </c>
      <c r="B16407" s="165" t="s">
        <v>324</v>
      </c>
      <c r="C16407" s="166">
        <v>45865</v>
      </c>
      <c r="D16407">
        <v>0</v>
      </c>
    </row>
    <row r="16408" spans="1:4" x14ac:dyDescent="0.35">
      <c r="A16408" s="165" t="s">
        <v>323</v>
      </c>
      <c r="B16408" s="165" t="s">
        <v>324</v>
      </c>
      <c r="C16408" s="166">
        <v>45896</v>
      </c>
      <c r="D16408">
        <v>0</v>
      </c>
    </row>
    <row r="16409" spans="1:4" x14ac:dyDescent="0.35">
      <c r="A16409" s="165" t="s">
        <v>323</v>
      </c>
      <c r="B16409" s="165" t="s">
        <v>324</v>
      </c>
      <c r="C16409" s="166">
        <v>45927</v>
      </c>
      <c r="D16409">
        <v>0</v>
      </c>
    </row>
    <row r="16410" spans="1:4" x14ac:dyDescent="0.35">
      <c r="A16410" s="165" t="s">
        <v>323</v>
      </c>
      <c r="B16410" s="165" t="s">
        <v>324</v>
      </c>
      <c r="C16410" s="166">
        <v>45957</v>
      </c>
      <c r="D16410">
        <v>0</v>
      </c>
    </row>
    <row r="16411" spans="1:4" x14ac:dyDescent="0.35">
      <c r="A16411" s="165" t="s">
        <v>323</v>
      </c>
      <c r="B16411" s="165" t="s">
        <v>324</v>
      </c>
      <c r="C16411" s="166">
        <v>45988</v>
      </c>
      <c r="D16411">
        <v>0</v>
      </c>
    </row>
    <row r="16412" spans="1:4" x14ac:dyDescent="0.35">
      <c r="A16412" s="165" t="s">
        <v>323</v>
      </c>
      <c r="B16412" s="165" t="s">
        <v>324</v>
      </c>
      <c r="C16412" s="166">
        <v>46018</v>
      </c>
      <c r="D16412">
        <v>0</v>
      </c>
    </row>
    <row r="16413" spans="1:4" x14ac:dyDescent="0.35">
      <c r="A16413" s="165" t="s">
        <v>325</v>
      </c>
      <c r="B16413" s="165" t="s">
        <v>326</v>
      </c>
      <c r="C16413" s="166">
        <v>46013</v>
      </c>
      <c r="D16413">
        <v>1828.35</v>
      </c>
    </row>
    <row r="16414" spans="1:4" x14ac:dyDescent="0.35">
      <c r="A16414" s="165" t="s">
        <v>325</v>
      </c>
      <c r="B16414" s="165" t="s">
        <v>326</v>
      </c>
      <c r="C16414" s="166">
        <v>45680</v>
      </c>
      <c r="D16414">
        <v>0</v>
      </c>
    </row>
    <row r="16415" spans="1:4" x14ac:dyDescent="0.35">
      <c r="A16415" s="165" t="s">
        <v>325</v>
      </c>
      <c r="B16415" s="165" t="s">
        <v>326</v>
      </c>
      <c r="C16415" s="166">
        <v>45711</v>
      </c>
      <c r="D16415">
        <v>0</v>
      </c>
    </row>
    <row r="16416" spans="1:4" x14ac:dyDescent="0.35">
      <c r="A16416" s="165" t="s">
        <v>325</v>
      </c>
      <c r="B16416" s="165" t="s">
        <v>326</v>
      </c>
      <c r="C16416" s="166">
        <v>45739</v>
      </c>
      <c r="D16416">
        <v>0</v>
      </c>
    </row>
    <row r="16417" spans="1:4" x14ac:dyDescent="0.35">
      <c r="A16417" s="165" t="s">
        <v>325</v>
      </c>
      <c r="B16417" s="165" t="s">
        <v>326</v>
      </c>
      <c r="C16417" s="166">
        <v>45770</v>
      </c>
      <c r="D16417">
        <v>0</v>
      </c>
    </row>
    <row r="16418" spans="1:4" x14ac:dyDescent="0.35">
      <c r="A16418" s="165" t="s">
        <v>325</v>
      </c>
      <c r="B16418" s="165" t="s">
        <v>326</v>
      </c>
      <c r="C16418" s="166">
        <v>45800</v>
      </c>
      <c r="D16418">
        <v>0</v>
      </c>
    </row>
    <row r="16419" spans="1:4" x14ac:dyDescent="0.35">
      <c r="A16419" s="165" t="s">
        <v>325</v>
      </c>
      <c r="B16419" s="165" t="s">
        <v>326</v>
      </c>
      <c r="C16419" s="166">
        <v>45831</v>
      </c>
      <c r="D16419">
        <v>0</v>
      </c>
    </row>
    <row r="16420" spans="1:4" x14ac:dyDescent="0.35">
      <c r="A16420" s="165" t="s">
        <v>325</v>
      </c>
      <c r="B16420" s="165" t="s">
        <v>326</v>
      </c>
      <c r="C16420" s="166">
        <v>45861</v>
      </c>
      <c r="D16420">
        <v>0</v>
      </c>
    </row>
    <row r="16421" spans="1:4" x14ac:dyDescent="0.35">
      <c r="A16421" s="165" t="s">
        <v>325</v>
      </c>
      <c r="B16421" s="165" t="s">
        <v>326</v>
      </c>
      <c r="C16421" s="166">
        <v>45892</v>
      </c>
      <c r="D16421">
        <v>0</v>
      </c>
    </row>
    <row r="16422" spans="1:4" x14ac:dyDescent="0.35">
      <c r="A16422" s="165" t="s">
        <v>325</v>
      </c>
      <c r="B16422" s="165" t="s">
        <v>326</v>
      </c>
      <c r="C16422" s="166">
        <v>45923</v>
      </c>
      <c r="D16422">
        <v>0</v>
      </c>
    </row>
    <row r="16423" spans="1:4" x14ac:dyDescent="0.35">
      <c r="A16423" s="165" t="s">
        <v>325</v>
      </c>
      <c r="B16423" s="165" t="s">
        <v>326</v>
      </c>
      <c r="C16423" s="166">
        <v>45953</v>
      </c>
      <c r="D16423">
        <v>0</v>
      </c>
    </row>
    <row r="16424" spans="1:4" x14ac:dyDescent="0.35">
      <c r="A16424" s="165" t="s">
        <v>325</v>
      </c>
      <c r="B16424" s="165" t="s">
        <v>326</v>
      </c>
      <c r="C16424" s="166">
        <v>45984</v>
      </c>
      <c r="D16424">
        <v>0</v>
      </c>
    </row>
    <row r="16425" spans="1:4" x14ac:dyDescent="0.35">
      <c r="A16425" s="165" t="s">
        <v>325</v>
      </c>
      <c r="B16425" s="165" t="s">
        <v>326</v>
      </c>
      <c r="C16425" s="166">
        <v>46014</v>
      </c>
      <c r="D16425">
        <v>0</v>
      </c>
    </row>
    <row r="16426" spans="1:4" x14ac:dyDescent="0.35">
      <c r="A16426" s="165" t="s">
        <v>325</v>
      </c>
      <c r="B16426" s="165" t="s">
        <v>326</v>
      </c>
      <c r="C16426" s="166">
        <v>45681</v>
      </c>
      <c r="D16426">
        <v>0</v>
      </c>
    </row>
    <row r="16427" spans="1:4" x14ac:dyDescent="0.35">
      <c r="A16427" s="165" t="s">
        <v>325</v>
      </c>
      <c r="B16427" s="165" t="s">
        <v>326</v>
      </c>
      <c r="C16427" s="166">
        <v>45712</v>
      </c>
      <c r="D16427">
        <v>0</v>
      </c>
    </row>
    <row r="16428" spans="1:4" x14ac:dyDescent="0.35">
      <c r="A16428" s="165" t="s">
        <v>325</v>
      </c>
      <c r="B16428" s="165" t="s">
        <v>326</v>
      </c>
      <c r="C16428" s="166">
        <v>45740</v>
      </c>
      <c r="D16428">
        <v>0</v>
      </c>
    </row>
    <row r="16429" spans="1:4" x14ac:dyDescent="0.35">
      <c r="A16429" s="165" t="s">
        <v>325</v>
      </c>
      <c r="B16429" s="165" t="s">
        <v>326</v>
      </c>
      <c r="C16429" s="166">
        <v>45771</v>
      </c>
      <c r="D16429">
        <v>0</v>
      </c>
    </row>
    <row r="16430" spans="1:4" x14ac:dyDescent="0.35">
      <c r="A16430" s="165" t="s">
        <v>325</v>
      </c>
      <c r="B16430" s="165" t="s">
        <v>326</v>
      </c>
      <c r="C16430" s="166">
        <v>45801</v>
      </c>
      <c r="D16430">
        <v>0</v>
      </c>
    </row>
    <row r="16431" spans="1:4" x14ac:dyDescent="0.35">
      <c r="A16431" s="165" t="s">
        <v>325</v>
      </c>
      <c r="B16431" s="165" t="s">
        <v>326</v>
      </c>
      <c r="C16431" s="166">
        <v>45832</v>
      </c>
      <c r="D16431">
        <v>0</v>
      </c>
    </row>
    <row r="16432" spans="1:4" x14ac:dyDescent="0.35">
      <c r="A16432" s="165" t="s">
        <v>325</v>
      </c>
      <c r="B16432" s="165" t="s">
        <v>326</v>
      </c>
      <c r="C16432" s="166">
        <v>45862</v>
      </c>
      <c r="D16432">
        <v>0</v>
      </c>
    </row>
    <row r="16433" spans="1:4" x14ac:dyDescent="0.35">
      <c r="A16433" s="165" t="s">
        <v>325</v>
      </c>
      <c r="B16433" s="165" t="s">
        <v>326</v>
      </c>
      <c r="C16433" s="166">
        <v>45893</v>
      </c>
      <c r="D16433">
        <v>0</v>
      </c>
    </row>
    <row r="16434" spans="1:4" x14ac:dyDescent="0.35">
      <c r="A16434" s="165" t="s">
        <v>325</v>
      </c>
      <c r="B16434" s="165" t="s">
        <v>326</v>
      </c>
      <c r="C16434" s="166">
        <v>45924</v>
      </c>
      <c r="D16434">
        <v>0</v>
      </c>
    </row>
    <row r="16435" spans="1:4" x14ac:dyDescent="0.35">
      <c r="A16435" s="165" t="s">
        <v>325</v>
      </c>
      <c r="B16435" s="165" t="s">
        <v>326</v>
      </c>
      <c r="C16435" s="166">
        <v>45954</v>
      </c>
      <c r="D16435">
        <v>0</v>
      </c>
    </row>
    <row r="16436" spans="1:4" x14ac:dyDescent="0.35">
      <c r="A16436" s="165" t="s">
        <v>325</v>
      </c>
      <c r="B16436" s="165" t="s">
        <v>326</v>
      </c>
      <c r="C16436" s="166">
        <v>45985</v>
      </c>
      <c r="D16436">
        <v>0</v>
      </c>
    </row>
    <row r="16437" spans="1:4" x14ac:dyDescent="0.35">
      <c r="A16437" s="165" t="s">
        <v>325</v>
      </c>
      <c r="B16437" s="165" t="s">
        <v>326</v>
      </c>
      <c r="C16437" s="166">
        <v>46015</v>
      </c>
      <c r="D16437">
        <v>0</v>
      </c>
    </row>
    <row r="16438" spans="1:4" x14ac:dyDescent="0.35">
      <c r="A16438" s="165" t="s">
        <v>325</v>
      </c>
      <c r="B16438" s="165" t="s">
        <v>326</v>
      </c>
      <c r="C16438" s="166">
        <v>45682</v>
      </c>
      <c r="D16438">
        <v>0</v>
      </c>
    </row>
    <row r="16439" spans="1:4" x14ac:dyDescent="0.35">
      <c r="A16439" s="165" t="s">
        <v>325</v>
      </c>
      <c r="B16439" s="165" t="s">
        <v>326</v>
      </c>
      <c r="C16439" s="166">
        <v>45713</v>
      </c>
      <c r="D16439">
        <v>0</v>
      </c>
    </row>
    <row r="16440" spans="1:4" x14ac:dyDescent="0.35">
      <c r="A16440" s="165" t="s">
        <v>325</v>
      </c>
      <c r="B16440" s="165" t="s">
        <v>326</v>
      </c>
      <c r="C16440" s="166">
        <v>45741</v>
      </c>
      <c r="D16440">
        <v>0</v>
      </c>
    </row>
    <row r="16441" spans="1:4" x14ac:dyDescent="0.35">
      <c r="A16441" s="165" t="s">
        <v>325</v>
      </c>
      <c r="B16441" s="165" t="s">
        <v>326</v>
      </c>
      <c r="C16441" s="166">
        <v>45772</v>
      </c>
      <c r="D16441">
        <v>0</v>
      </c>
    </row>
    <row r="16442" spans="1:4" x14ac:dyDescent="0.35">
      <c r="A16442" s="165" t="s">
        <v>325</v>
      </c>
      <c r="B16442" s="165" t="s">
        <v>326</v>
      </c>
      <c r="C16442" s="166">
        <v>45802</v>
      </c>
      <c r="D16442">
        <v>0</v>
      </c>
    </row>
    <row r="16443" spans="1:4" x14ac:dyDescent="0.35">
      <c r="A16443" s="165" t="s">
        <v>325</v>
      </c>
      <c r="B16443" s="165" t="s">
        <v>326</v>
      </c>
      <c r="C16443" s="166">
        <v>45833</v>
      </c>
      <c r="D16443">
        <v>0</v>
      </c>
    </row>
    <row r="16444" spans="1:4" x14ac:dyDescent="0.35">
      <c r="A16444" s="165" t="s">
        <v>325</v>
      </c>
      <c r="B16444" s="165" t="s">
        <v>326</v>
      </c>
      <c r="C16444" s="166">
        <v>45863</v>
      </c>
      <c r="D16444">
        <v>0</v>
      </c>
    </row>
    <row r="16445" spans="1:4" x14ac:dyDescent="0.35">
      <c r="A16445" s="165" t="s">
        <v>325</v>
      </c>
      <c r="B16445" s="165" t="s">
        <v>326</v>
      </c>
      <c r="C16445" s="166">
        <v>45894</v>
      </c>
      <c r="D16445">
        <v>0</v>
      </c>
    </row>
    <row r="16446" spans="1:4" x14ac:dyDescent="0.35">
      <c r="A16446" s="165" t="s">
        <v>325</v>
      </c>
      <c r="B16446" s="165" t="s">
        <v>326</v>
      </c>
      <c r="C16446" s="166">
        <v>45925</v>
      </c>
      <c r="D16446">
        <v>0</v>
      </c>
    </row>
    <row r="16447" spans="1:4" x14ac:dyDescent="0.35">
      <c r="A16447" s="165" t="s">
        <v>325</v>
      </c>
      <c r="B16447" s="165" t="s">
        <v>326</v>
      </c>
      <c r="C16447" s="166">
        <v>45955</v>
      </c>
      <c r="D16447">
        <v>0</v>
      </c>
    </row>
    <row r="16448" spans="1:4" x14ac:dyDescent="0.35">
      <c r="A16448" s="165" t="s">
        <v>325</v>
      </c>
      <c r="B16448" s="165" t="s">
        <v>326</v>
      </c>
      <c r="C16448" s="166">
        <v>45986</v>
      </c>
      <c r="D16448">
        <v>0</v>
      </c>
    </row>
    <row r="16449" spans="1:4" x14ac:dyDescent="0.35">
      <c r="A16449" s="165" t="s">
        <v>325</v>
      </c>
      <c r="B16449" s="165" t="s">
        <v>326</v>
      </c>
      <c r="C16449" s="166">
        <v>46016</v>
      </c>
      <c r="D16449">
        <v>0</v>
      </c>
    </row>
    <row r="16450" spans="1:4" x14ac:dyDescent="0.35">
      <c r="A16450" s="165" t="s">
        <v>325</v>
      </c>
      <c r="B16450" s="165" t="s">
        <v>326</v>
      </c>
      <c r="C16450" s="166">
        <v>45683</v>
      </c>
      <c r="D16450">
        <v>0</v>
      </c>
    </row>
    <row r="16451" spans="1:4" x14ac:dyDescent="0.35">
      <c r="A16451" s="165" t="s">
        <v>325</v>
      </c>
      <c r="B16451" s="165" t="s">
        <v>326</v>
      </c>
      <c r="C16451" s="166">
        <v>45714</v>
      </c>
      <c r="D16451">
        <v>0</v>
      </c>
    </row>
    <row r="16452" spans="1:4" x14ac:dyDescent="0.35">
      <c r="A16452" s="165" t="s">
        <v>325</v>
      </c>
      <c r="B16452" s="165" t="s">
        <v>326</v>
      </c>
      <c r="C16452" s="166">
        <v>45742</v>
      </c>
      <c r="D16452">
        <v>0</v>
      </c>
    </row>
    <row r="16453" spans="1:4" x14ac:dyDescent="0.35">
      <c r="A16453" s="165" t="s">
        <v>325</v>
      </c>
      <c r="B16453" s="165" t="s">
        <v>326</v>
      </c>
      <c r="C16453" s="166">
        <v>45773</v>
      </c>
      <c r="D16453">
        <v>0</v>
      </c>
    </row>
    <row r="16454" spans="1:4" x14ac:dyDescent="0.35">
      <c r="A16454" s="165" t="s">
        <v>325</v>
      </c>
      <c r="B16454" s="165" t="s">
        <v>326</v>
      </c>
      <c r="C16454" s="166">
        <v>45803</v>
      </c>
      <c r="D16454">
        <v>0</v>
      </c>
    </row>
    <row r="16455" spans="1:4" x14ac:dyDescent="0.35">
      <c r="A16455" s="165" t="s">
        <v>325</v>
      </c>
      <c r="B16455" s="165" t="s">
        <v>326</v>
      </c>
      <c r="C16455" s="166">
        <v>45834</v>
      </c>
      <c r="D16455">
        <v>0</v>
      </c>
    </row>
    <row r="16456" spans="1:4" x14ac:dyDescent="0.35">
      <c r="A16456" s="165" t="s">
        <v>325</v>
      </c>
      <c r="B16456" s="165" t="s">
        <v>326</v>
      </c>
      <c r="C16456" s="166">
        <v>45864</v>
      </c>
      <c r="D16456">
        <v>0</v>
      </c>
    </row>
    <row r="16457" spans="1:4" x14ac:dyDescent="0.35">
      <c r="A16457" s="165" t="s">
        <v>325</v>
      </c>
      <c r="B16457" s="165" t="s">
        <v>326</v>
      </c>
      <c r="C16457" s="166">
        <v>45895</v>
      </c>
      <c r="D16457">
        <v>0</v>
      </c>
    </row>
    <row r="16458" spans="1:4" x14ac:dyDescent="0.35">
      <c r="A16458" s="165" t="s">
        <v>325</v>
      </c>
      <c r="B16458" s="165" t="s">
        <v>326</v>
      </c>
      <c r="C16458" s="166">
        <v>45926</v>
      </c>
      <c r="D16458">
        <v>0</v>
      </c>
    </row>
    <row r="16459" spans="1:4" x14ac:dyDescent="0.35">
      <c r="A16459" s="165" t="s">
        <v>325</v>
      </c>
      <c r="B16459" s="165" t="s">
        <v>326</v>
      </c>
      <c r="C16459" s="166">
        <v>45956</v>
      </c>
      <c r="D16459">
        <v>0</v>
      </c>
    </row>
    <row r="16460" spans="1:4" x14ac:dyDescent="0.35">
      <c r="A16460" s="165" t="s">
        <v>325</v>
      </c>
      <c r="B16460" s="165" t="s">
        <v>326</v>
      </c>
      <c r="C16460" s="166">
        <v>45987</v>
      </c>
      <c r="D16460">
        <v>0</v>
      </c>
    </row>
    <row r="16461" spans="1:4" x14ac:dyDescent="0.35">
      <c r="A16461" s="165" t="s">
        <v>325</v>
      </c>
      <c r="B16461" s="165" t="s">
        <v>326</v>
      </c>
      <c r="C16461" s="166">
        <v>46017</v>
      </c>
      <c r="D16461">
        <v>0</v>
      </c>
    </row>
    <row r="16462" spans="1:4" x14ac:dyDescent="0.35">
      <c r="A16462" s="165" t="s">
        <v>325</v>
      </c>
      <c r="B16462" s="165" t="s">
        <v>326</v>
      </c>
      <c r="C16462" s="166">
        <v>45684</v>
      </c>
      <c r="D16462">
        <v>0</v>
      </c>
    </row>
    <row r="16463" spans="1:4" x14ac:dyDescent="0.35">
      <c r="A16463" s="165" t="s">
        <v>325</v>
      </c>
      <c r="B16463" s="165" t="s">
        <v>326</v>
      </c>
      <c r="C16463" s="166">
        <v>45715</v>
      </c>
      <c r="D16463">
        <v>0</v>
      </c>
    </row>
    <row r="16464" spans="1:4" x14ac:dyDescent="0.35">
      <c r="A16464" s="165" t="s">
        <v>325</v>
      </c>
      <c r="B16464" s="165" t="s">
        <v>326</v>
      </c>
      <c r="C16464" s="166">
        <v>45743</v>
      </c>
      <c r="D16464">
        <v>0</v>
      </c>
    </row>
    <row r="16465" spans="1:4" x14ac:dyDescent="0.35">
      <c r="A16465" s="165" t="s">
        <v>325</v>
      </c>
      <c r="B16465" s="165" t="s">
        <v>326</v>
      </c>
      <c r="C16465" s="166">
        <v>45774</v>
      </c>
      <c r="D16465">
        <v>0</v>
      </c>
    </row>
    <row r="16466" spans="1:4" x14ac:dyDescent="0.35">
      <c r="A16466" s="165" t="s">
        <v>325</v>
      </c>
      <c r="B16466" s="165" t="s">
        <v>326</v>
      </c>
      <c r="C16466" s="166">
        <v>45804</v>
      </c>
      <c r="D16466">
        <v>0</v>
      </c>
    </row>
    <row r="16467" spans="1:4" x14ac:dyDescent="0.35">
      <c r="A16467" s="165" t="s">
        <v>325</v>
      </c>
      <c r="B16467" s="165" t="s">
        <v>326</v>
      </c>
      <c r="C16467" s="166">
        <v>45835</v>
      </c>
      <c r="D16467">
        <v>0</v>
      </c>
    </row>
    <row r="16468" spans="1:4" x14ac:dyDescent="0.35">
      <c r="A16468" s="165" t="s">
        <v>325</v>
      </c>
      <c r="B16468" s="165" t="s">
        <v>326</v>
      </c>
      <c r="C16468" s="166">
        <v>45865</v>
      </c>
      <c r="D16468">
        <v>0</v>
      </c>
    </row>
    <row r="16469" spans="1:4" x14ac:dyDescent="0.35">
      <c r="A16469" s="165" t="s">
        <v>325</v>
      </c>
      <c r="B16469" s="165" t="s">
        <v>326</v>
      </c>
      <c r="C16469" s="166">
        <v>45896</v>
      </c>
      <c r="D16469">
        <v>0</v>
      </c>
    </row>
    <row r="16470" spans="1:4" x14ac:dyDescent="0.35">
      <c r="A16470" s="165" t="s">
        <v>325</v>
      </c>
      <c r="B16470" s="165" t="s">
        <v>326</v>
      </c>
      <c r="C16470" s="166">
        <v>45927</v>
      </c>
      <c r="D16470">
        <v>0</v>
      </c>
    </row>
    <row r="16471" spans="1:4" x14ac:dyDescent="0.35">
      <c r="A16471" s="165" t="s">
        <v>325</v>
      </c>
      <c r="B16471" s="165" t="s">
        <v>326</v>
      </c>
      <c r="C16471" s="166">
        <v>45957</v>
      </c>
      <c r="D16471">
        <v>0</v>
      </c>
    </row>
    <row r="16472" spans="1:4" x14ac:dyDescent="0.35">
      <c r="A16472" s="165" t="s">
        <v>325</v>
      </c>
      <c r="B16472" s="165" t="s">
        <v>326</v>
      </c>
      <c r="C16472" s="166">
        <v>45988</v>
      </c>
      <c r="D16472">
        <v>0</v>
      </c>
    </row>
    <row r="16473" spans="1:4" x14ac:dyDescent="0.35">
      <c r="A16473" s="165" t="s">
        <v>325</v>
      </c>
      <c r="B16473" s="165" t="s">
        <v>326</v>
      </c>
      <c r="C16473" s="166">
        <v>46018</v>
      </c>
      <c r="D16473">
        <v>0</v>
      </c>
    </row>
    <row r="16474" spans="1:4" x14ac:dyDescent="0.35">
      <c r="A16474" s="165" t="s">
        <v>327</v>
      </c>
      <c r="B16474" s="165"/>
      <c r="C16474" s="166">
        <v>45676</v>
      </c>
      <c r="D16474">
        <v>43422.23</v>
      </c>
    </row>
    <row r="16475" spans="1:4" x14ac:dyDescent="0.35">
      <c r="A16475" s="165" t="s">
        <v>327</v>
      </c>
      <c r="B16475" s="165"/>
      <c r="C16475" s="166">
        <v>45707</v>
      </c>
      <c r="D16475">
        <v>46985.250000000007</v>
      </c>
    </row>
    <row r="16476" spans="1:4" x14ac:dyDescent="0.35">
      <c r="A16476" s="165" t="s">
        <v>327</v>
      </c>
      <c r="B16476" s="165"/>
      <c r="C16476" s="166">
        <v>45735</v>
      </c>
      <c r="D16476">
        <v>46416.009999999995</v>
      </c>
    </row>
    <row r="16477" spans="1:4" x14ac:dyDescent="0.35">
      <c r="A16477" s="165" t="s">
        <v>327</v>
      </c>
      <c r="B16477" s="165"/>
      <c r="C16477" s="166">
        <v>45766</v>
      </c>
      <c r="D16477">
        <v>44904.830000000009</v>
      </c>
    </row>
    <row r="16478" spans="1:4" x14ac:dyDescent="0.35">
      <c r="A16478" s="165" t="s">
        <v>327</v>
      </c>
      <c r="B16478" s="165"/>
      <c r="C16478" s="166">
        <v>45796</v>
      </c>
      <c r="D16478">
        <v>45666.35</v>
      </c>
    </row>
    <row r="16479" spans="1:4" x14ac:dyDescent="0.35">
      <c r="A16479" s="165" t="s">
        <v>327</v>
      </c>
      <c r="B16479" s="165"/>
      <c r="C16479" s="166">
        <v>45827</v>
      </c>
      <c r="D16479">
        <v>45616.42</v>
      </c>
    </row>
    <row r="16480" spans="1:4" x14ac:dyDescent="0.35">
      <c r="A16480" s="165" t="s">
        <v>327</v>
      </c>
      <c r="B16480" s="165"/>
      <c r="C16480" s="166">
        <v>45857</v>
      </c>
      <c r="D16480">
        <v>48624.729999999996</v>
      </c>
    </row>
    <row r="16481" spans="1:4" x14ac:dyDescent="0.35">
      <c r="A16481" s="165" t="s">
        <v>327</v>
      </c>
      <c r="B16481" s="165"/>
      <c r="C16481" s="166">
        <v>45888</v>
      </c>
      <c r="D16481">
        <v>40619.69999999999</v>
      </c>
    </row>
    <row r="16482" spans="1:4" x14ac:dyDescent="0.35">
      <c r="A16482" s="165" t="s">
        <v>327</v>
      </c>
      <c r="B16482" s="165"/>
      <c r="C16482" s="166">
        <v>45919</v>
      </c>
      <c r="D16482">
        <v>80476.099999999991</v>
      </c>
    </row>
    <row r="16483" spans="1:4" x14ac:dyDescent="0.35">
      <c r="A16483" s="165" t="s">
        <v>327</v>
      </c>
      <c r="B16483" s="165"/>
      <c r="C16483" s="166">
        <v>45949</v>
      </c>
      <c r="D16483">
        <v>38245.71</v>
      </c>
    </row>
    <row r="16484" spans="1:4" x14ac:dyDescent="0.35">
      <c r="A16484" s="165" t="s">
        <v>327</v>
      </c>
      <c r="B16484" s="165"/>
      <c r="C16484" s="166">
        <v>45980</v>
      </c>
      <c r="D16484">
        <v>35689.43</v>
      </c>
    </row>
    <row r="16485" spans="1:4" x14ac:dyDescent="0.35">
      <c r="A16485" s="165" t="s">
        <v>327</v>
      </c>
      <c r="B16485" s="165"/>
      <c r="C16485" s="166">
        <v>46010</v>
      </c>
      <c r="D16485">
        <v>52336.490000000005</v>
      </c>
    </row>
    <row r="16486" spans="1:4" x14ac:dyDescent="0.35">
      <c r="A16486" s="165" t="s">
        <v>327</v>
      </c>
      <c r="B16486" s="165"/>
      <c r="C16486" s="166">
        <v>45677</v>
      </c>
      <c r="D16486">
        <v>39952.61</v>
      </c>
    </row>
    <row r="16487" spans="1:4" x14ac:dyDescent="0.35">
      <c r="A16487" s="165" t="s">
        <v>327</v>
      </c>
      <c r="B16487" s="165"/>
      <c r="C16487" s="166">
        <v>45708</v>
      </c>
      <c r="D16487">
        <v>-21300.720000000001</v>
      </c>
    </row>
    <row r="16488" spans="1:4" x14ac:dyDescent="0.35">
      <c r="A16488" s="165" t="s">
        <v>327</v>
      </c>
      <c r="B16488" s="165"/>
      <c r="C16488" s="166">
        <v>45736</v>
      </c>
      <c r="D16488">
        <v>81607.289999999994</v>
      </c>
    </row>
    <row r="16489" spans="1:4" x14ac:dyDescent="0.35">
      <c r="A16489" s="165" t="s">
        <v>327</v>
      </c>
      <c r="B16489" s="165"/>
      <c r="C16489" s="166">
        <v>45767</v>
      </c>
      <c r="D16489">
        <v>14661.29999999999</v>
      </c>
    </row>
    <row r="16490" spans="1:4" x14ac:dyDescent="0.35">
      <c r="A16490" s="165" t="s">
        <v>327</v>
      </c>
      <c r="B16490" s="165"/>
      <c r="C16490" s="166">
        <v>45797</v>
      </c>
      <c r="D16490">
        <v>18921.740000000005</v>
      </c>
    </row>
    <row r="16491" spans="1:4" x14ac:dyDescent="0.35">
      <c r="A16491" s="165" t="s">
        <v>327</v>
      </c>
      <c r="B16491" s="165"/>
      <c r="C16491" s="166">
        <v>45828</v>
      </c>
      <c r="D16491">
        <v>1358.1799999999985</v>
      </c>
    </row>
    <row r="16492" spans="1:4" x14ac:dyDescent="0.35">
      <c r="A16492" s="165" t="s">
        <v>327</v>
      </c>
      <c r="B16492" s="165"/>
      <c r="C16492" s="166">
        <v>45858</v>
      </c>
      <c r="D16492">
        <v>22279.330000000013</v>
      </c>
    </row>
    <row r="16493" spans="1:4" x14ac:dyDescent="0.35">
      <c r="A16493" s="165" t="s">
        <v>327</v>
      </c>
      <c r="B16493" s="165"/>
      <c r="C16493" s="166">
        <v>45889</v>
      </c>
      <c r="D16493">
        <v>25189.569999999982</v>
      </c>
    </row>
    <row r="16494" spans="1:4" x14ac:dyDescent="0.35">
      <c r="A16494" s="165" t="s">
        <v>327</v>
      </c>
      <c r="B16494" s="165"/>
      <c r="C16494" s="166">
        <v>45920</v>
      </c>
      <c r="D16494">
        <v>25394.679999999997</v>
      </c>
    </row>
    <row r="16495" spans="1:4" x14ac:dyDescent="0.35">
      <c r="A16495" s="165" t="s">
        <v>327</v>
      </c>
      <c r="B16495" s="165"/>
      <c r="C16495" s="166">
        <v>45950</v>
      </c>
      <c r="D16495">
        <v>24085.26</v>
      </c>
    </row>
    <row r="16496" spans="1:4" x14ac:dyDescent="0.35">
      <c r="A16496" s="165" t="s">
        <v>327</v>
      </c>
      <c r="B16496" s="165"/>
      <c r="C16496" s="166">
        <v>45981</v>
      </c>
      <c r="D16496">
        <v>23781.489999999998</v>
      </c>
    </row>
    <row r="16497" spans="1:4" x14ac:dyDescent="0.35">
      <c r="A16497" s="165" t="s">
        <v>327</v>
      </c>
      <c r="B16497" s="165"/>
      <c r="C16497" s="166">
        <v>46011</v>
      </c>
      <c r="D16497">
        <v>23535.79</v>
      </c>
    </row>
    <row r="16498" spans="1:4" x14ac:dyDescent="0.35">
      <c r="A16498" s="165" t="s">
        <v>327</v>
      </c>
      <c r="B16498" s="165"/>
      <c r="C16498" s="166">
        <v>45678</v>
      </c>
      <c r="D16498">
        <v>22976.019999999997</v>
      </c>
    </row>
    <row r="16499" spans="1:4" x14ac:dyDescent="0.35">
      <c r="A16499" s="165" t="s">
        <v>327</v>
      </c>
      <c r="B16499" s="165"/>
      <c r="C16499" s="166">
        <v>45709</v>
      </c>
      <c r="D16499">
        <v>21511.510000000002</v>
      </c>
    </row>
    <row r="16500" spans="1:4" x14ac:dyDescent="0.35">
      <c r="A16500" s="165" t="s">
        <v>327</v>
      </c>
      <c r="B16500" s="165"/>
      <c r="C16500" s="166">
        <v>45737</v>
      </c>
      <c r="D16500">
        <v>26676.619999999995</v>
      </c>
    </row>
    <row r="16501" spans="1:4" x14ac:dyDescent="0.35">
      <c r="A16501" s="165" t="s">
        <v>327</v>
      </c>
      <c r="B16501" s="165"/>
      <c r="C16501" s="166">
        <v>45768</v>
      </c>
      <c r="D16501">
        <v>24259.689999999995</v>
      </c>
    </row>
    <row r="16502" spans="1:4" x14ac:dyDescent="0.35">
      <c r="A16502" s="165" t="s">
        <v>327</v>
      </c>
      <c r="B16502" s="165"/>
      <c r="C16502" s="166">
        <v>45798</v>
      </c>
      <c r="D16502">
        <v>26328.09</v>
      </c>
    </row>
    <row r="16503" spans="1:4" x14ac:dyDescent="0.35">
      <c r="A16503" s="165" t="s">
        <v>327</v>
      </c>
      <c r="B16503" s="165"/>
      <c r="C16503" s="166">
        <v>45829</v>
      </c>
      <c r="D16503">
        <v>30973.460000000003</v>
      </c>
    </row>
    <row r="16504" spans="1:4" x14ac:dyDescent="0.35">
      <c r="A16504" s="165" t="s">
        <v>327</v>
      </c>
      <c r="B16504" s="165"/>
      <c r="C16504" s="166">
        <v>45859</v>
      </c>
      <c r="D16504">
        <v>24559.65</v>
      </c>
    </row>
    <row r="16505" spans="1:4" x14ac:dyDescent="0.35">
      <c r="A16505" s="165" t="s">
        <v>327</v>
      </c>
      <c r="B16505" s="165"/>
      <c r="C16505" s="166">
        <v>45890</v>
      </c>
      <c r="D16505">
        <v>28297.91</v>
      </c>
    </row>
    <row r="16506" spans="1:4" x14ac:dyDescent="0.35">
      <c r="A16506" s="165" t="s">
        <v>327</v>
      </c>
      <c r="B16506" s="165"/>
      <c r="C16506" s="166">
        <v>45921</v>
      </c>
      <c r="D16506">
        <v>22463.35</v>
      </c>
    </row>
    <row r="16507" spans="1:4" x14ac:dyDescent="0.35">
      <c r="A16507" s="165" t="s">
        <v>327</v>
      </c>
      <c r="B16507" s="165"/>
      <c r="C16507" s="166">
        <v>45951</v>
      </c>
      <c r="D16507">
        <v>29131.68</v>
      </c>
    </row>
    <row r="16508" spans="1:4" x14ac:dyDescent="0.35">
      <c r="A16508" s="165" t="s">
        <v>327</v>
      </c>
      <c r="B16508" s="165"/>
      <c r="C16508" s="166">
        <v>45991</v>
      </c>
      <c r="D16508">
        <v>26413.360000000001</v>
      </c>
    </row>
    <row r="16509" spans="1:4" x14ac:dyDescent="0.35">
      <c r="A16509" s="165" t="s">
        <v>327</v>
      </c>
      <c r="B16509" s="165"/>
      <c r="C16509" s="166">
        <v>46022</v>
      </c>
      <c r="D16509">
        <v>37128.340000000004</v>
      </c>
    </row>
    <row r="16510" spans="1:4" x14ac:dyDescent="0.35">
      <c r="A16510" s="165" t="s">
        <v>327</v>
      </c>
      <c r="B16510" s="165"/>
      <c r="C16510" s="166">
        <v>45679</v>
      </c>
      <c r="D16510">
        <v>32004.19</v>
      </c>
    </row>
    <row r="16511" spans="1:4" x14ac:dyDescent="0.35">
      <c r="A16511" s="165" t="s">
        <v>327</v>
      </c>
      <c r="B16511" s="165"/>
      <c r="C16511" s="166">
        <v>45710</v>
      </c>
      <c r="D16511">
        <v>33695.129999999997</v>
      </c>
    </row>
    <row r="16512" spans="1:4" x14ac:dyDescent="0.35">
      <c r="A16512" s="165" t="s">
        <v>327</v>
      </c>
      <c r="B16512" s="165"/>
      <c r="C16512" s="166">
        <v>45738</v>
      </c>
      <c r="D16512">
        <v>29355.210000000003</v>
      </c>
    </row>
    <row r="16513" spans="1:4" x14ac:dyDescent="0.35">
      <c r="A16513" s="165" t="s">
        <v>327</v>
      </c>
      <c r="B16513" s="165"/>
      <c r="C16513" s="166">
        <v>45769</v>
      </c>
      <c r="D16513">
        <v>32115.09</v>
      </c>
    </row>
    <row r="16514" spans="1:4" x14ac:dyDescent="0.35">
      <c r="A16514" s="165" t="s">
        <v>327</v>
      </c>
      <c r="B16514" s="165"/>
      <c r="C16514" s="166">
        <v>45799</v>
      </c>
      <c r="D16514">
        <v>41035.43</v>
      </c>
    </row>
    <row r="16515" spans="1:4" x14ac:dyDescent="0.35">
      <c r="A16515" s="165" t="s">
        <v>327</v>
      </c>
      <c r="B16515" s="165"/>
      <c r="C16515" s="166">
        <v>45830</v>
      </c>
      <c r="D16515">
        <v>34777.360000000001</v>
      </c>
    </row>
    <row r="16516" spans="1:4" x14ac:dyDescent="0.35">
      <c r="A16516" s="165" t="s">
        <v>327</v>
      </c>
      <c r="B16516" s="165"/>
      <c r="C16516" s="166">
        <v>45860</v>
      </c>
      <c r="D16516">
        <v>38240.009999999995</v>
      </c>
    </row>
    <row r="16517" spans="1:4" x14ac:dyDescent="0.35">
      <c r="A16517" s="165" t="s">
        <v>327</v>
      </c>
      <c r="B16517" s="165"/>
      <c r="C16517" s="166">
        <v>45891</v>
      </c>
      <c r="D16517">
        <v>36266.929999999993</v>
      </c>
    </row>
    <row r="16518" spans="1:4" x14ac:dyDescent="0.35">
      <c r="A16518" s="165" t="s">
        <v>327</v>
      </c>
      <c r="B16518" s="165"/>
      <c r="C16518" s="166">
        <v>45922</v>
      </c>
      <c r="D16518">
        <v>35440.629999999997</v>
      </c>
    </row>
    <row r="16519" spans="1:4" x14ac:dyDescent="0.35">
      <c r="A16519" s="165" t="s">
        <v>327</v>
      </c>
      <c r="B16519" s="165"/>
      <c r="C16519" s="166">
        <v>45952</v>
      </c>
      <c r="D16519">
        <v>36359.819999999992</v>
      </c>
    </row>
    <row r="16520" spans="1:4" x14ac:dyDescent="0.35">
      <c r="A16520" s="165" t="s">
        <v>327</v>
      </c>
      <c r="B16520" s="165"/>
      <c r="C16520" s="166">
        <v>45983</v>
      </c>
      <c r="D16520">
        <v>34035.35</v>
      </c>
    </row>
    <row r="16521" spans="1:4" x14ac:dyDescent="0.35">
      <c r="A16521" s="165" t="s">
        <v>327</v>
      </c>
      <c r="B16521" s="165"/>
      <c r="C16521" s="166">
        <v>46013</v>
      </c>
      <c r="D16521">
        <v>26626.539999999994</v>
      </c>
    </row>
    <row r="16522" spans="1:4" x14ac:dyDescent="0.35">
      <c r="A16522" s="165" t="s">
        <v>327</v>
      </c>
      <c r="B16522" s="165"/>
      <c r="C16522" s="166">
        <v>45680</v>
      </c>
      <c r="D16522">
        <v>45804.87999999999</v>
      </c>
    </row>
    <row r="16523" spans="1:4" x14ac:dyDescent="0.35">
      <c r="A16523" s="165" t="s">
        <v>327</v>
      </c>
      <c r="B16523" s="165"/>
      <c r="C16523" s="166">
        <v>45711</v>
      </c>
      <c r="D16523">
        <v>43745.2</v>
      </c>
    </row>
    <row r="16524" spans="1:4" x14ac:dyDescent="0.35">
      <c r="A16524" s="165" t="s">
        <v>327</v>
      </c>
      <c r="B16524" s="165"/>
      <c r="C16524" s="166">
        <v>45739</v>
      </c>
      <c r="D16524">
        <v>48993.41</v>
      </c>
    </row>
    <row r="16525" spans="1:4" x14ac:dyDescent="0.35">
      <c r="A16525" s="165" t="s">
        <v>327</v>
      </c>
      <c r="B16525" s="165"/>
      <c r="C16525" s="166">
        <v>45770</v>
      </c>
      <c r="D16525">
        <v>48012.910000000011</v>
      </c>
    </row>
    <row r="16526" spans="1:4" x14ac:dyDescent="0.35">
      <c r="A16526" s="165" t="s">
        <v>327</v>
      </c>
      <c r="B16526" s="165"/>
      <c r="C16526" s="166">
        <v>45800</v>
      </c>
      <c r="D16526">
        <v>48807.970000000008</v>
      </c>
    </row>
    <row r="16527" spans="1:4" x14ac:dyDescent="0.35">
      <c r="A16527" s="165" t="s">
        <v>327</v>
      </c>
      <c r="B16527" s="165"/>
      <c r="C16527" s="166">
        <v>45831</v>
      </c>
      <c r="D16527">
        <v>48841.30999999999</v>
      </c>
    </row>
    <row r="16528" spans="1:4" x14ac:dyDescent="0.35">
      <c r="A16528" s="165" t="s">
        <v>327</v>
      </c>
      <c r="B16528" s="165"/>
      <c r="C16528" s="166">
        <v>45861</v>
      </c>
      <c r="D16528">
        <v>42381.299999999988</v>
      </c>
    </row>
    <row r="16529" spans="1:4" x14ac:dyDescent="0.35">
      <c r="A16529" s="165" t="s">
        <v>327</v>
      </c>
      <c r="B16529" s="165"/>
      <c r="C16529" s="166">
        <v>45892</v>
      </c>
      <c r="D16529">
        <v>53244.549999999988</v>
      </c>
    </row>
    <row r="16530" spans="1:4" x14ac:dyDescent="0.35">
      <c r="A16530" s="165" t="s">
        <v>327</v>
      </c>
      <c r="B16530" s="165"/>
      <c r="C16530" s="166">
        <v>45923</v>
      </c>
      <c r="D16530">
        <v>42644.330000000016</v>
      </c>
    </row>
    <row r="16531" spans="1:4" x14ac:dyDescent="0.35">
      <c r="A16531" s="165" t="s">
        <v>327</v>
      </c>
      <c r="B16531" s="165"/>
      <c r="C16531" s="166">
        <v>45953</v>
      </c>
      <c r="D16531">
        <v>42489.34</v>
      </c>
    </row>
    <row r="16532" spans="1:4" x14ac:dyDescent="0.35">
      <c r="A16532" s="165" t="s">
        <v>327</v>
      </c>
      <c r="B16532" s="165"/>
      <c r="C16532" s="166">
        <v>45984</v>
      </c>
      <c r="D16532">
        <v>49560.94</v>
      </c>
    </row>
    <row r="16533" spans="1:4" x14ac:dyDescent="0.35">
      <c r="A16533" s="165" t="s">
        <v>327</v>
      </c>
      <c r="B16533" s="165"/>
      <c r="C16533" s="166">
        <v>46014</v>
      </c>
      <c r="D16533">
        <v>72037.53</v>
      </c>
    </row>
    <row r="16534" spans="1:4" x14ac:dyDescent="0.35">
      <c r="A16534" s="165" t="s">
        <v>327</v>
      </c>
      <c r="B16534" s="165"/>
      <c r="C16534" s="166">
        <v>45681</v>
      </c>
      <c r="D16534">
        <v>49648.04</v>
      </c>
    </row>
    <row r="16535" spans="1:4" x14ac:dyDescent="0.35">
      <c r="A16535" s="165" t="s">
        <v>327</v>
      </c>
      <c r="B16535" s="165"/>
      <c r="C16535" s="166">
        <v>45712</v>
      </c>
      <c r="D16535">
        <v>49975.840000000018</v>
      </c>
    </row>
    <row r="16536" spans="1:4" x14ac:dyDescent="0.35">
      <c r="A16536" s="165" t="s">
        <v>327</v>
      </c>
      <c r="B16536" s="165"/>
      <c r="C16536" s="166">
        <v>45740</v>
      </c>
      <c r="D16536">
        <v>44764.939999999995</v>
      </c>
    </row>
    <row r="16537" spans="1:4" x14ac:dyDescent="0.35">
      <c r="A16537" s="165" t="s">
        <v>327</v>
      </c>
      <c r="B16537" s="165"/>
      <c r="C16537" s="166">
        <v>45771</v>
      </c>
      <c r="D16537">
        <v>48853.340000000011</v>
      </c>
    </row>
    <row r="16538" spans="1:4" x14ac:dyDescent="0.35">
      <c r="A16538" s="165" t="s">
        <v>327</v>
      </c>
      <c r="B16538" s="165"/>
      <c r="C16538" s="166">
        <v>45801</v>
      </c>
      <c r="D16538">
        <v>47873.47</v>
      </c>
    </row>
    <row r="16539" spans="1:4" x14ac:dyDescent="0.35">
      <c r="A16539" s="165" t="s">
        <v>327</v>
      </c>
      <c r="B16539" s="165"/>
      <c r="C16539" s="166">
        <v>45832</v>
      </c>
      <c r="D16539">
        <v>42900.029999999992</v>
      </c>
    </row>
    <row r="16540" spans="1:4" x14ac:dyDescent="0.35">
      <c r="A16540" s="165" t="s">
        <v>327</v>
      </c>
      <c r="B16540" s="165"/>
      <c r="C16540" s="166">
        <v>45862</v>
      </c>
      <c r="D16540">
        <v>51059.570000000007</v>
      </c>
    </row>
    <row r="16541" spans="1:4" x14ac:dyDescent="0.35">
      <c r="A16541" s="165" t="s">
        <v>327</v>
      </c>
      <c r="B16541" s="165"/>
      <c r="C16541" s="166">
        <v>45893</v>
      </c>
      <c r="D16541">
        <v>48121.069999999992</v>
      </c>
    </row>
    <row r="16542" spans="1:4" x14ac:dyDescent="0.35">
      <c r="A16542" s="165" t="s">
        <v>327</v>
      </c>
      <c r="B16542" s="165"/>
      <c r="C16542" s="166">
        <v>45924</v>
      </c>
      <c r="D16542">
        <v>46797.920000000013</v>
      </c>
    </row>
    <row r="16543" spans="1:4" x14ac:dyDescent="0.35">
      <c r="A16543" s="165" t="s">
        <v>327</v>
      </c>
      <c r="B16543" s="165"/>
      <c r="C16543" s="166">
        <v>45954</v>
      </c>
      <c r="D16543">
        <v>47124.370000000017</v>
      </c>
    </row>
    <row r="16544" spans="1:4" x14ac:dyDescent="0.35">
      <c r="A16544" s="165" t="s">
        <v>327</v>
      </c>
      <c r="B16544" s="165"/>
      <c r="C16544" s="166">
        <v>45985</v>
      </c>
      <c r="D16544">
        <v>47879.72</v>
      </c>
    </row>
    <row r="16545" spans="1:4" x14ac:dyDescent="0.35">
      <c r="A16545" s="165" t="s">
        <v>327</v>
      </c>
      <c r="B16545" s="165"/>
      <c r="C16545" s="166">
        <v>46015</v>
      </c>
      <c r="D16545">
        <v>26344.850000000009</v>
      </c>
    </row>
    <row r="16546" spans="1:4" x14ac:dyDescent="0.35">
      <c r="A16546" s="165" t="s">
        <v>327</v>
      </c>
      <c r="B16546" s="165"/>
      <c r="C16546" s="166">
        <v>45682</v>
      </c>
      <c r="D16546">
        <v>51100.859999999993</v>
      </c>
    </row>
    <row r="16547" spans="1:4" x14ac:dyDescent="0.35">
      <c r="A16547" s="165" t="s">
        <v>327</v>
      </c>
      <c r="B16547" s="165"/>
      <c r="C16547" s="166">
        <v>45713</v>
      </c>
      <c r="D16547">
        <v>48707.97</v>
      </c>
    </row>
    <row r="16548" spans="1:4" x14ac:dyDescent="0.35">
      <c r="A16548" s="165" t="s">
        <v>327</v>
      </c>
      <c r="B16548" s="165"/>
      <c r="C16548" s="166">
        <v>45741</v>
      </c>
      <c r="D16548">
        <v>51322.710000000014</v>
      </c>
    </row>
    <row r="16549" spans="1:4" x14ac:dyDescent="0.35">
      <c r="A16549" s="165" t="s">
        <v>327</v>
      </c>
      <c r="B16549" s="165"/>
      <c r="C16549" s="166">
        <v>45772</v>
      </c>
      <c r="D16549">
        <v>47880.869999999995</v>
      </c>
    </row>
    <row r="16550" spans="1:4" x14ac:dyDescent="0.35">
      <c r="A16550" s="165" t="s">
        <v>327</v>
      </c>
      <c r="B16550" s="165"/>
      <c r="C16550" s="166">
        <v>45802</v>
      </c>
      <c r="D16550">
        <v>52598.299889468886</v>
      </c>
    </row>
    <row r="16551" spans="1:4" x14ac:dyDescent="0.35">
      <c r="A16551" s="165" t="s">
        <v>327</v>
      </c>
      <c r="B16551" s="165"/>
      <c r="C16551" s="166">
        <v>45833</v>
      </c>
      <c r="D16551">
        <v>61188.639889468883</v>
      </c>
    </row>
    <row r="16552" spans="1:4" x14ac:dyDescent="0.35">
      <c r="A16552" s="165" t="s">
        <v>327</v>
      </c>
      <c r="B16552" s="165"/>
      <c r="C16552" s="166">
        <v>45863</v>
      </c>
      <c r="D16552">
        <v>63050.931793468881</v>
      </c>
    </row>
    <row r="16553" spans="1:4" x14ac:dyDescent="0.35">
      <c r="A16553" s="165" t="s">
        <v>327</v>
      </c>
      <c r="B16553" s="165"/>
      <c r="C16553" s="166">
        <v>45894</v>
      </c>
      <c r="D16553">
        <v>63050.931793468881</v>
      </c>
    </row>
    <row r="16554" spans="1:4" x14ac:dyDescent="0.35">
      <c r="A16554" s="165" t="s">
        <v>327</v>
      </c>
      <c r="B16554" s="165"/>
      <c r="C16554" s="166">
        <v>45925</v>
      </c>
      <c r="D16554">
        <v>64221.366078802217</v>
      </c>
    </row>
    <row r="16555" spans="1:4" x14ac:dyDescent="0.35">
      <c r="A16555" s="165" t="s">
        <v>327</v>
      </c>
      <c r="B16555" s="165"/>
      <c r="C16555" s="166">
        <v>45955</v>
      </c>
      <c r="D16555">
        <v>64402.697982802216</v>
      </c>
    </row>
    <row r="16556" spans="1:4" x14ac:dyDescent="0.35">
      <c r="A16556" s="165" t="s">
        <v>327</v>
      </c>
      <c r="B16556" s="165"/>
      <c r="C16556" s="166">
        <v>45986</v>
      </c>
      <c r="D16556">
        <v>66083.657982802222</v>
      </c>
    </row>
    <row r="16557" spans="1:4" x14ac:dyDescent="0.35">
      <c r="A16557" s="165" t="s">
        <v>327</v>
      </c>
      <c r="B16557" s="165"/>
      <c r="C16557" s="166">
        <v>46016</v>
      </c>
      <c r="D16557">
        <v>66083.657982802222</v>
      </c>
    </row>
    <row r="16558" spans="1:4" x14ac:dyDescent="0.35">
      <c r="A16558" s="165" t="s">
        <v>327</v>
      </c>
      <c r="B16558" s="165"/>
      <c r="C16558" s="166">
        <v>45683</v>
      </c>
      <c r="D16558">
        <v>76944.434398223195</v>
      </c>
    </row>
    <row r="16559" spans="1:4" x14ac:dyDescent="0.35">
      <c r="A16559" s="165" t="s">
        <v>327</v>
      </c>
      <c r="B16559" s="165"/>
      <c r="C16559" s="166">
        <v>45714</v>
      </c>
      <c r="D16559">
        <v>76944.434398223195</v>
      </c>
    </row>
    <row r="16560" spans="1:4" x14ac:dyDescent="0.35">
      <c r="A16560" s="165" t="s">
        <v>327</v>
      </c>
      <c r="B16560" s="165"/>
      <c r="C16560" s="166">
        <v>45742</v>
      </c>
      <c r="D16560">
        <v>76944.434398223195</v>
      </c>
    </row>
    <row r="16561" spans="1:4" x14ac:dyDescent="0.35">
      <c r="A16561" s="165" t="s">
        <v>327</v>
      </c>
      <c r="B16561" s="165"/>
      <c r="C16561" s="166">
        <v>45773</v>
      </c>
      <c r="D16561">
        <v>75229.855198223187</v>
      </c>
    </row>
    <row r="16562" spans="1:4" x14ac:dyDescent="0.35">
      <c r="A16562" s="165" t="s">
        <v>327</v>
      </c>
      <c r="B16562" s="165"/>
      <c r="C16562" s="166">
        <v>45803</v>
      </c>
      <c r="D16562">
        <v>76944.434398223195</v>
      </c>
    </row>
    <row r="16563" spans="1:4" x14ac:dyDescent="0.35">
      <c r="A16563" s="165" t="s">
        <v>327</v>
      </c>
      <c r="B16563" s="165"/>
      <c r="C16563" s="166">
        <v>45834</v>
      </c>
      <c r="D16563">
        <v>76944.434398223195</v>
      </c>
    </row>
    <row r="16564" spans="1:4" x14ac:dyDescent="0.35">
      <c r="A16564" s="165" t="s">
        <v>327</v>
      </c>
      <c r="B16564" s="165"/>
      <c r="C16564" s="166">
        <v>45864</v>
      </c>
      <c r="D16564">
        <v>76944.434398223195</v>
      </c>
    </row>
    <row r="16565" spans="1:4" x14ac:dyDescent="0.35">
      <c r="A16565" s="165" t="s">
        <v>327</v>
      </c>
      <c r="B16565" s="165"/>
      <c r="C16565" s="166">
        <v>45895</v>
      </c>
      <c r="D16565">
        <v>76944.434398223195</v>
      </c>
    </row>
    <row r="16566" spans="1:4" x14ac:dyDescent="0.35">
      <c r="A16566" s="165" t="s">
        <v>327</v>
      </c>
      <c r="B16566" s="165"/>
      <c r="C16566" s="166">
        <v>45926</v>
      </c>
      <c r="D16566">
        <v>76944.434398223195</v>
      </c>
    </row>
    <row r="16567" spans="1:4" x14ac:dyDescent="0.35">
      <c r="A16567" s="165" t="s">
        <v>327</v>
      </c>
      <c r="B16567" s="165"/>
      <c r="C16567" s="166">
        <v>45956</v>
      </c>
      <c r="D16567">
        <v>75229.855198223187</v>
      </c>
    </row>
    <row r="16568" spans="1:4" x14ac:dyDescent="0.35">
      <c r="A16568" s="165" t="s">
        <v>327</v>
      </c>
      <c r="B16568" s="165"/>
      <c r="C16568" s="166">
        <v>45987</v>
      </c>
      <c r="D16568">
        <v>76944.434398223195</v>
      </c>
    </row>
    <row r="16569" spans="1:4" x14ac:dyDescent="0.35">
      <c r="A16569" s="165" t="s">
        <v>327</v>
      </c>
      <c r="B16569" s="165"/>
      <c r="C16569" s="166">
        <v>46017</v>
      </c>
      <c r="D16569">
        <v>75229.855198223187</v>
      </c>
    </row>
    <row r="16570" spans="1:4" x14ac:dyDescent="0.35">
      <c r="A16570" s="165" t="s">
        <v>327</v>
      </c>
      <c r="B16570" s="165"/>
      <c r="C16570" s="166">
        <v>45684</v>
      </c>
      <c r="D16570">
        <v>85664.771436758005</v>
      </c>
    </row>
    <row r="16571" spans="1:4" x14ac:dyDescent="0.35">
      <c r="A16571" s="165" t="s">
        <v>327</v>
      </c>
      <c r="B16571" s="165"/>
      <c r="C16571" s="166">
        <v>45715</v>
      </c>
      <c r="D16571">
        <v>85664.771436758005</v>
      </c>
    </row>
    <row r="16572" spans="1:4" x14ac:dyDescent="0.35">
      <c r="A16572" s="165" t="s">
        <v>327</v>
      </c>
      <c r="B16572" s="165"/>
      <c r="C16572" s="166">
        <v>45743</v>
      </c>
      <c r="D16572">
        <v>85664.771436758005</v>
      </c>
    </row>
    <row r="16573" spans="1:4" x14ac:dyDescent="0.35">
      <c r="A16573" s="165" t="s">
        <v>327</v>
      </c>
      <c r="B16573" s="165"/>
      <c r="C16573" s="166">
        <v>45774</v>
      </c>
      <c r="D16573">
        <v>85664.771436758005</v>
      </c>
    </row>
    <row r="16574" spans="1:4" x14ac:dyDescent="0.35">
      <c r="A16574" s="165" t="s">
        <v>327</v>
      </c>
      <c r="B16574" s="165"/>
      <c r="C16574" s="166">
        <v>45804</v>
      </c>
      <c r="D16574">
        <v>87413.642220758004</v>
      </c>
    </row>
    <row r="16575" spans="1:4" x14ac:dyDescent="0.35">
      <c r="A16575" s="165" t="s">
        <v>327</v>
      </c>
      <c r="B16575" s="165"/>
      <c r="C16575" s="166">
        <v>45835</v>
      </c>
      <c r="D16575">
        <v>87413.642220758004</v>
      </c>
    </row>
    <row r="16576" spans="1:4" x14ac:dyDescent="0.35">
      <c r="A16576" s="165" t="s">
        <v>327</v>
      </c>
      <c r="B16576" s="165"/>
      <c r="C16576" s="166">
        <v>45865</v>
      </c>
      <c r="D16576">
        <v>87413.642220758004</v>
      </c>
    </row>
    <row r="16577" spans="1:4" x14ac:dyDescent="0.35">
      <c r="A16577" s="165" t="s">
        <v>327</v>
      </c>
      <c r="B16577" s="165"/>
      <c r="C16577" s="166">
        <v>45896</v>
      </c>
      <c r="D16577">
        <v>87413.642220758004</v>
      </c>
    </row>
    <row r="16578" spans="1:4" x14ac:dyDescent="0.35">
      <c r="A16578" s="165" t="s">
        <v>327</v>
      </c>
      <c r="B16578" s="165"/>
      <c r="C16578" s="166">
        <v>45927</v>
      </c>
      <c r="D16578">
        <v>87413.642220758004</v>
      </c>
    </row>
    <row r="16579" spans="1:4" x14ac:dyDescent="0.35">
      <c r="A16579" s="165" t="s">
        <v>327</v>
      </c>
      <c r="B16579" s="165"/>
      <c r="C16579" s="166">
        <v>45957</v>
      </c>
      <c r="D16579">
        <v>85664.771436758005</v>
      </c>
    </row>
    <row r="16580" spans="1:4" x14ac:dyDescent="0.35">
      <c r="A16580" s="165" t="s">
        <v>327</v>
      </c>
      <c r="B16580" s="165"/>
      <c r="C16580" s="166">
        <v>45988</v>
      </c>
      <c r="D16580">
        <v>87413.642220758004</v>
      </c>
    </row>
    <row r="16581" spans="1:4" x14ac:dyDescent="0.35">
      <c r="A16581" s="165" t="s">
        <v>327</v>
      </c>
      <c r="B16581" s="165"/>
      <c r="C16581" s="166">
        <v>46018</v>
      </c>
      <c r="D16581">
        <v>85664.771436758005</v>
      </c>
    </row>
    <row r="16582" spans="1:4" x14ac:dyDescent="0.35">
      <c r="A16582" s="165" t="s">
        <v>328</v>
      </c>
      <c r="B16582" s="165" t="s">
        <v>329</v>
      </c>
      <c r="C16582" s="166">
        <v>45676</v>
      </c>
      <c r="D16582">
        <v>739.12</v>
      </c>
    </row>
    <row r="16583" spans="1:4" x14ac:dyDescent="0.35">
      <c r="A16583" s="165" t="s">
        <v>328</v>
      </c>
      <c r="B16583" s="165" t="s">
        <v>329</v>
      </c>
      <c r="C16583" s="166">
        <v>45707</v>
      </c>
      <c r="D16583">
        <v>675</v>
      </c>
    </row>
    <row r="16584" spans="1:4" x14ac:dyDescent="0.35">
      <c r="A16584" s="165" t="s">
        <v>328</v>
      </c>
      <c r="B16584" s="165" t="s">
        <v>329</v>
      </c>
      <c r="C16584" s="166">
        <v>45735</v>
      </c>
      <c r="D16584">
        <v>675</v>
      </c>
    </row>
    <row r="16585" spans="1:4" x14ac:dyDescent="0.35">
      <c r="A16585" s="165" t="s">
        <v>328</v>
      </c>
      <c r="B16585" s="165" t="s">
        <v>329</v>
      </c>
      <c r="C16585" s="166">
        <v>45766</v>
      </c>
      <c r="D16585">
        <v>675</v>
      </c>
    </row>
    <row r="16586" spans="1:4" x14ac:dyDescent="0.35">
      <c r="A16586" s="165" t="s">
        <v>328</v>
      </c>
      <c r="B16586" s="165" t="s">
        <v>329</v>
      </c>
      <c r="C16586" s="166">
        <v>45796</v>
      </c>
      <c r="D16586">
        <v>680</v>
      </c>
    </row>
    <row r="16587" spans="1:4" x14ac:dyDescent="0.35">
      <c r="A16587" s="165" t="s">
        <v>328</v>
      </c>
      <c r="B16587" s="165" t="s">
        <v>329</v>
      </c>
      <c r="C16587" s="166">
        <v>45827</v>
      </c>
      <c r="D16587">
        <v>675</v>
      </c>
    </row>
    <row r="16588" spans="1:4" x14ac:dyDescent="0.35">
      <c r="A16588" s="165" t="s">
        <v>328</v>
      </c>
      <c r="B16588" s="165" t="s">
        <v>329</v>
      </c>
      <c r="C16588" s="166">
        <v>45857</v>
      </c>
      <c r="D16588">
        <v>675</v>
      </c>
    </row>
    <row r="16589" spans="1:4" x14ac:dyDescent="0.35">
      <c r="A16589" s="165" t="s">
        <v>328</v>
      </c>
      <c r="B16589" s="165" t="s">
        <v>329</v>
      </c>
      <c r="C16589" s="166">
        <v>45888</v>
      </c>
      <c r="D16589">
        <v>675</v>
      </c>
    </row>
    <row r="16590" spans="1:4" x14ac:dyDescent="0.35">
      <c r="A16590" s="165" t="s">
        <v>328</v>
      </c>
      <c r="B16590" s="165" t="s">
        <v>329</v>
      </c>
      <c r="C16590" s="166">
        <v>45919</v>
      </c>
      <c r="D16590">
        <v>675</v>
      </c>
    </row>
    <row r="16591" spans="1:4" x14ac:dyDescent="0.35">
      <c r="A16591" s="165" t="s">
        <v>328</v>
      </c>
      <c r="B16591" s="165" t="s">
        <v>329</v>
      </c>
      <c r="C16591" s="166">
        <v>45949</v>
      </c>
      <c r="D16591">
        <v>1500</v>
      </c>
    </row>
    <row r="16592" spans="1:4" x14ac:dyDescent="0.35">
      <c r="A16592" s="165" t="s">
        <v>328</v>
      </c>
      <c r="B16592" s="165" t="s">
        <v>329</v>
      </c>
      <c r="C16592" s="166">
        <v>45980</v>
      </c>
      <c r="D16592">
        <v>675</v>
      </c>
    </row>
    <row r="16593" spans="1:4" x14ac:dyDescent="0.35">
      <c r="A16593" s="165" t="s">
        <v>328</v>
      </c>
      <c r="B16593" s="165" t="s">
        <v>329</v>
      </c>
      <c r="C16593" s="166">
        <v>46010</v>
      </c>
      <c r="D16593">
        <v>362.5</v>
      </c>
    </row>
    <row r="16594" spans="1:4" x14ac:dyDescent="0.35">
      <c r="A16594" s="165" t="s">
        <v>328</v>
      </c>
      <c r="B16594" s="165" t="s">
        <v>329</v>
      </c>
      <c r="C16594" s="166">
        <v>45677</v>
      </c>
      <c r="D16594">
        <v>0</v>
      </c>
    </row>
    <row r="16595" spans="1:4" x14ac:dyDescent="0.35">
      <c r="A16595" s="165" t="s">
        <v>328</v>
      </c>
      <c r="B16595" s="165" t="s">
        <v>329</v>
      </c>
      <c r="C16595" s="166">
        <v>45708</v>
      </c>
      <c r="D16595">
        <v>2000</v>
      </c>
    </row>
    <row r="16596" spans="1:4" x14ac:dyDescent="0.35">
      <c r="A16596" s="165" t="s">
        <v>328</v>
      </c>
      <c r="B16596" s="165" t="s">
        <v>329</v>
      </c>
      <c r="C16596" s="166">
        <v>45736</v>
      </c>
      <c r="D16596">
        <v>675</v>
      </c>
    </row>
    <row r="16597" spans="1:4" x14ac:dyDescent="0.35">
      <c r="A16597" s="165" t="s">
        <v>328</v>
      </c>
      <c r="B16597" s="165" t="s">
        <v>329</v>
      </c>
      <c r="C16597" s="166">
        <v>45767</v>
      </c>
      <c r="D16597">
        <v>2625</v>
      </c>
    </row>
    <row r="16598" spans="1:4" x14ac:dyDescent="0.35">
      <c r="A16598" s="165" t="s">
        <v>328</v>
      </c>
      <c r="B16598" s="165" t="s">
        <v>329</v>
      </c>
      <c r="C16598" s="166">
        <v>45797</v>
      </c>
      <c r="D16598">
        <v>675</v>
      </c>
    </row>
    <row r="16599" spans="1:4" x14ac:dyDescent="0.35">
      <c r="A16599" s="165" t="s">
        <v>328</v>
      </c>
      <c r="B16599" s="165" t="s">
        <v>329</v>
      </c>
      <c r="C16599" s="166">
        <v>45828</v>
      </c>
      <c r="D16599">
        <v>600</v>
      </c>
    </row>
    <row r="16600" spans="1:4" x14ac:dyDescent="0.35">
      <c r="A16600" s="165" t="s">
        <v>328</v>
      </c>
      <c r="B16600" s="165" t="s">
        <v>329</v>
      </c>
      <c r="C16600" s="166">
        <v>45858</v>
      </c>
      <c r="D16600">
        <v>675</v>
      </c>
    </row>
    <row r="16601" spans="1:4" x14ac:dyDescent="0.35">
      <c r="A16601" s="165" t="s">
        <v>328</v>
      </c>
      <c r="B16601" s="165" t="s">
        <v>329</v>
      </c>
      <c r="C16601" s="166">
        <v>45889</v>
      </c>
      <c r="D16601">
        <v>670</v>
      </c>
    </row>
    <row r="16602" spans="1:4" x14ac:dyDescent="0.35">
      <c r="A16602" s="165" t="s">
        <v>328</v>
      </c>
      <c r="B16602" s="165" t="s">
        <v>329</v>
      </c>
      <c r="C16602" s="166">
        <v>45920</v>
      </c>
      <c r="D16602">
        <v>-5</v>
      </c>
    </row>
    <row r="16603" spans="1:4" x14ac:dyDescent="0.35">
      <c r="A16603" s="165" t="s">
        <v>328</v>
      </c>
      <c r="B16603" s="165" t="s">
        <v>329</v>
      </c>
      <c r="C16603" s="166">
        <v>45950</v>
      </c>
      <c r="D16603">
        <v>675</v>
      </c>
    </row>
    <row r="16604" spans="1:4" x14ac:dyDescent="0.35">
      <c r="A16604" s="165" t="s">
        <v>328</v>
      </c>
      <c r="B16604" s="165" t="s">
        <v>329</v>
      </c>
      <c r="C16604" s="166">
        <v>45981</v>
      </c>
      <c r="D16604">
        <v>38.800000000000004</v>
      </c>
    </row>
    <row r="16605" spans="1:4" x14ac:dyDescent="0.35">
      <c r="A16605" s="165" t="s">
        <v>328</v>
      </c>
      <c r="B16605" s="165" t="s">
        <v>329</v>
      </c>
      <c r="C16605" s="166">
        <v>46011</v>
      </c>
      <c r="D16605">
        <v>689.4</v>
      </c>
    </row>
    <row r="16606" spans="1:4" x14ac:dyDescent="0.35">
      <c r="A16606" s="165" t="s">
        <v>328</v>
      </c>
      <c r="B16606" s="165" t="s">
        <v>329</v>
      </c>
      <c r="C16606" s="166">
        <v>45678</v>
      </c>
      <c r="D16606">
        <v>854.4</v>
      </c>
    </row>
    <row r="16607" spans="1:4" x14ac:dyDescent="0.35">
      <c r="A16607" s="165" t="s">
        <v>328</v>
      </c>
      <c r="B16607" s="165" t="s">
        <v>329</v>
      </c>
      <c r="C16607" s="166">
        <v>45709</v>
      </c>
      <c r="D16607">
        <v>845</v>
      </c>
    </row>
    <row r="16608" spans="1:4" x14ac:dyDescent="0.35">
      <c r="A16608" s="165" t="s">
        <v>328</v>
      </c>
      <c r="B16608" s="165" t="s">
        <v>329</v>
      </c>
      <c r="C16608" s="166">
        <v>45737</v>
      </c>
      <c r="D16608">
        <v>1193.4000000000001</v>
      </c>
    </row>
    <row r="16609" spans="1:4" x14ac:dyDescent="0.35">
      <c r="A16609" s="165" t="s">
        <v>328</v>
      </c>
      <c r="B16609" s="165" t="s">
        <v>329</v>
      </c>
      <c r="C16609" s="166">
        <v>45768</v>
      </c>
      <c r="D16609">
        <v>863.8</v>
      </c>
    </row>
    <row r="16610" spans="1:4" x14ac:dyDescent="0.35">
      <c r="A16610" s="165" t="s">
        <v>328</v>
      </c>
      <c r="B16610" s="165" t="s">
        <v>329</v>
      </c>
      <c r="C16610" s="166">
        <v>45798</v>
      </c>
      <c r="D16610">
        <v>854.4</v>
      </c>
    </row>
    <row r="16611" spans="1:4" x14ac:dyDescent="0.35">
      <c r="A16611" s="165" t="s">
        <v>328</v>
      </c>
      <c r="B16611" s="165" t="s">
        <v>329</v>
      </c>
      <c r="C16611" s="166">
        <v>45829</v>
      </c>
      <c r="D16611">
        <v>854.4</v>
      </c>
    </row>
    <row r="16612" spans="1:4" x14ac:dyDescent="0.35">
      <c r="A16612" s="165" t="s">
        <v>328</v>
      </c>
      <c r="B16612" s="165" t="s">
        <v>329</v>
      </c>
      <c r="C16612" s="166">
        <v>45859</v>
      </c>
      <c r="D16612">
        <v>986</v>
      </c>
    </row>
    <row r="16613" spans="1:4" x14ac:dyDescent="0.35">
      <c r="A16613" s="165" t="s">
        <v>328</v>
      </c>
      <c r="B16613" s="165" t="s">
        <v>329</v>
      </c>
      <c r="C16613" s="166">
        <v>45890</v>
      </c>
      <c r="D16613">
        <v>892.05</v>
      </c>
    </row>
    <row r="16614" spans="1:4" x14ac:dyDescent="0.35">
      <c r="A16614" s="165" t="s">
        <v>328</v>
      </c>
      <c r="B16614" s="165" t="s">
        <v>329</v>
      </c>
      <c r="C16614" s="166">
        <v>45921</v>
      </c>
      <c r="D16614">
        <v>882.65</v>
      </c>
    </row>
    <row r="16615" spans="1:4" x14ac:dyDescent="0.35">
      <c r="A16615" s="165" t="s">
        <v>328</v>
      </c>
      <c r="B16615" s="165" t="s">
        <v>329</v>
      </c>
      <c r="C16615" s="166">
        <v>45951</v>
      </c>
      <c r="D16615">
        <v>882.65</v>
      </c>
    </row>
    <row r="16616" spans="1:4" x14ac:dyDescent="0.35">
      <c r="A16616" s="165" t="s">
        <v>328</v>
      </c>
      <c r="B16616" s="165" t="s">
        <v>329</v>
      </c>
      <c r="C16616" s="166">
        <v>45991</v>
      </c>
      <c r="D16616">
        <v>882.65</v>
      </c>
    </row>
    <row r="16617" spans="1:4" x14ac:dyDescent="0.35">
      <c r="A16617" s="165" t="s">
        <v>328</v>
      </c>
      <c r="B16617" s="165" t="s">
        <v>329</v>
      </c>
      <c r="C16617" s="166">
        <v>46022</v>
      </c>
      <c r="D16617">
        <v>1182.6500000000001</v>
      </c>
    </row>
    <row r="16618" spans="1:4" x14ac:dyDescent="0.35">
      <c r="A16618" s="165" t="s">
        <v>328</v>
      </c>
      <c r="B16618" s="165" t="s">
        <v>329</v>
      </c>
      <c r="C16618" s="166">
        <v>45679</v>
      </c>
      <c r="D16618">
        <v>28.5</v>
      </c>
    </row>
    <row r="16619" spans="1:4" x14ac:dyDescent="0.35">
      <c r="A16619" s="165" t="s">
        <v>328</v>
      </c>
      <c r="B16619" s="165" t="s">
        <v>329</v>
      </c>
      <c r="C16619" s="166">
        <v>45710</v>
      </c>
      <c r="D16619">
        <v>730.35</v>
      </c>
    </row>
    <row r="16620" spans="1:4" x14ac:dyDescent="0.35">
      <c r="A16620" s="165" t="s">
        <v>328</v>
      </c>
      <c r="B16620" s="165" t="s">
        <v>329</v>
      </c>
      <c r="C16620" s="166">
        <v>45738</v>
      </c>
      <c r="D16620">
        <v>0</v>
      </c>
    </row>
    <row r="16621" spans="1:4" x14ac:dyDescent="0.35">
      <c r="A16621" s="165" t="s">
        <v>328</v>
      </c>
      <c r="B16621" s="165" t="s">
        <v>329</v>
      </c>
      <c r="C16621" s="166">
        <v>45769</v>
      </c>
      <c r="D16621">
        <v>0</v>
      </c>
    </row>
    <row r="16622" spans="1:4" x14ac:dyDescent="0.35">
      <c r="A16622" s="165" t="s">
        <v>328</v>
      </c>
      <c r="B16622" s="165" t="s">
        <v>329</v>
      </c>
      <c r="C16622" s="166">
        <v>45799</v>
      </c>
      <c r="D16622">
        <v>0</v>
      </c>
    </row>
    <row r="16623" spans="1:4" x14ac:dyDescent="0.35">
      <c r="A16623" s="165" t="s">
        <v>328</v>
      </c>
      <c r="B16623" s="165" t="s">
        <v>329</v>
      </c>
      <c r="C16623" s="166">
        <v>45830</v>
      </c>
      <c r="D16623">
        <v>0</v>
      </c>
    </row>
    <row r="16624" spans="1:4" x14ac:dyDescent="0.35">
      <c r="A16624" s="165" t="s">
        <v>328</v>
      </c>
      <c r="B16624" s="165" t="s">
        <v>329</v>
      </c>
      <c r="C16624" s="166">
        <v>45860</v>
      </c>
      <c r="D16624">
        <v>1320</v>
      </c>
    </row>
    <row r="16625" spans="1:4" x14ac:dyDescent="0.35">
      <c r="A16625" s="165" t="s">
        <v>328</v>
      </c>
      <c r="B16625" s="165" t="s">
        <v>329</v>
      </c>
      <c r="C16625" s="166">
        <v>45891</v>
      </c>
      <c r="D16625">
        <v>516.04999999999995</v>
      </c>
    </row>
    <row r="16626" spans="1:4" x14ac:dyDescent="0.35">
      <c r="A16626" s="165" t="s">
        <v>328</v>
      </c>
      <c r="B16626" s="165" t="s">
        <v>329</v>
      </c>
      <c r="C16626" s="166">
        <v>45922</v>
      </c>
      <c r="D16626">
        <v>516.04999999999995</v>
      </c>
    </row>
    <row r="16627" spans="1:4" x14ac:dyDescent="0.35">
      <c r="A16627" s="165" t="s">
        <v>328</v>
      </c>
      <c r="B16627" s="165" t="s">
        <v>329</v>
      </c>
      <c r="C16627" s="166">
        <v>45952</v>
      </c>
      <c r="D16627">
        <v>516.04999999999995</v>
      </c>
    </row>
    <row r="16628" spans="1:4" x14ac:dyDescent="0.35">
      <c r="A16628" s="165" t="s">
        <v>328</v>
      </c>
      <c r="B16628" s="165" t="s">
        <v>329</v>
      </c>
      <c r="C16628" s="166">
        <v>45983</v>
      </c>
      <c r="D16628">
        <v>310.2</v>
      </c>
    </row>
    <row r="16629" spans="1:4" x14ac:dyDescent="0.35">
      <c r="A16629" s="165" t="s">
        <v>328</v>
      </c>
      <c r="B16629" s="165" t="s">
        <v>329</v>
      </c>
      <c r="C16629" s="166">
        <v>46013</v>
      </c>
      <c r="D16629">
        <v>0</v>
      </c>
    </row>
    <row r="16630" spans="1:4" x14ac:dyDescent="0.35">
      <c r="A16630" s="165" t="s">
        <v>328</v>
      </c>
      <c r="B16630" s="165" t="s">
        <v>329</v>
      </c>
      <c r="C16630" s="166">
        <v>45680</v>
      </c>
      <c r="D16630">
        <v>339</v>
      </c>
    </row>
    <row r="16631" spans="1:4" x14ac:dyDescent="0.35">
      <c r="A16631" s="165" t="s">
        <v>328</v>
      </c>
      <c r="B16631" s="165" t="s">
        <v>329</v>
      </c>
      <c r="C16631" s="166">
        <v>45711</v>
      </c>
      <c r="D16631">
        <v>0</v>
      </c>
    </row>
    <row r="16632" spans="1:4" x14ac:dyDescent="0.35">
      <c r="A16632" s="165" t="s">
        <v>328</v>
      </c>
      <c r="B16632" s="165" t="s">
        <v>329</v>
      </c>
      <c r="C16632" s="166">
        <v>45739</v>
      </c>
      <c r="D16632">
        <v>0</v>
      </c>
    </row>
    <row r="16633" spans="1:4" x14ac:dyDescent="0.35">
      <c r="A16633" s="165" t="s">
        <v>328</v>
      </c>
      <c r="B16633" s="165" t="s">
        <v>329</v>
      </c>
      <c r="C16633" s="166">
        <v>45770</v>
      </c>
      <c r="D16633">
        <v>10.99</v>
      </c>
    </row>
    <row r="16634" spans="1:4" x14ac:dyDescent="0.35">
      <c r="A16634" s="165" t="s">
        <v>328</v>
      </c>
      <c r="B16634" s="165" t="s">
        <v>329</v>
      </c>
      <c r="C16634" s="166">
        <v>45800</v>
      </c>
      <c r="D16634">
        <v>5.16</v>
      </c>
    </row>
    <row r="16635" spans="1:4" x14ac:dyDescent="0.35">
      <c r="A16635" s="165" t="s">
        <v>328</v>
      </c>
      <c r="B16635" s="165" t="s">
        <v>329</v>
      </c>
      <c r="C16635" s="166">
        <v>45831</v>
      </c>
      <c r="D16635">
        <v>0</v>
      </c>
    </row>
    <row r="16636" spans="1:4" x14ac:dyDescent="0.35">
      <c r="A16636" s="165" t="s">
        <v>328</v>
      </c>
      <c r="B16636" s="165" t="s">
        <v>329</v>
      </c>
      <c r="C16636" s="166">
        <v>45861</v>
      </c>
      <c r="D16636">
        <v>1320</v>
      </c>
    </row>
    <row r="16637" spans="1:4" x14ac:dyDescent="0.35">
      <c r="A16637" s="165" t="s">
        <v>328</v>
      </c>
      <c r="B16637" s="165" t="s">
        <v>329</v>
      </c>
      <c r="C16637" s="166">
        <v>45892</v>
      </c>
      <c r="D16637">
        <v>514.99</v>
      </c>
    </row>
    <row r="16638" spans="1:4" x14ac:dyDescent="0.35">
      <c r="A16638" s="165" t="s">
        <v>328</v>
      </c>
      <c r="B16638" s="165" t="s">
        <v>329</v>
      </c>
      <c r="C16638" s="166">
        <v>45923</v>
      </c>
      <c r="D16638">
        <v>165</v>
      </c>
    </row>
    <row r="16639" spans="1:4" x14ac:dyDescent="0.35">
      <c r="A16639" s="165" t="s">
        <v>328</v>
      </c>
      <c r="B16639" s="165" t="s">
        <v>329</v>
      </c>
      <c r="C16639" s="166">
        <v>45953</v>
      </c>
      <c r="D16639">
        <v>165</v>
      </c>
    </row>
    <row r="16640" spans="1:4" x14ac:dyDescent="0.35">
      <c r="A16640" s="165" t="s">
        <v>328</v>
      </c>
      <c r="B16640" s="165" t="s">
        <v>329</v>
      </c>
      <c r="C16640" s="166">
        <v>45984</v>
      </c>
      <c r="D16640">
        <v>165</v>
      </c>
    </row>
    <row r="16641" spans="1:4" x14ac:dyDescent="0.35">
      <c r="A16641" s="165" t="s">
        <v>328</v>
      </c>
      <c r="B16641" s="165" t="s">
        <v>329</v>
      </c>
      <c r="C16641" s="166">
        <v>46014</v>
      </c>
      <c r="D16641">
        <v>165</v>
      </c>
    </row>
    <row r="16642" spans="1:4" x14ac:dyDescent="0.35">
      <c r="A16642" s="165" t="s">
        <v>328</v>
      </c>
      <c r="B16642" s="165" t="s">
        <v>329</v>
      </c>
      <c r="C16642" s="166">
        <v>45681</v>
      </c>
      <c r="D16642">
        <v>165</v>
      </c>
    </row>
    <row r="16643" spans="1:4" x14ac:dyDescent="0.35">
      <c r="A16643" s="165" t="s">
        <v>328</v>
      </c>
      <c r="B16643" s="165" t="s">
        <v>329</v>
      </c>
      <c r="C16643" s="166">
        <v>45712</v>
      </c>
      <c r="D16643">
        <v>165</v>
      </c>
    </row>
    <row r="16644" spans="1:4" x14ac:dyDescent="0.35">
      <c r="A16644" s="165" t="s">
        <v>328</v>
      </c>
      <c r="B16644" s="165" t="s">
        <v>329</v>
      </c>
      <c r="C16644" s="166">
        <v>45740</v>
      </c>
      <c r="D16644">
        <v>783.98</v>
      </c>
    </row>
    <row r="16645" spans="1:4" x14ac:dyDescent="0.35">
      <c r="A16645" s="165" t="s">
        <v>328</v>
      </c>
      <c r="B16645" s="165" t="s">
        <v>329</v>
      </c>
      <c r="C16645" s="166">
        <v>45771</v>
      </c>
      <c r="D16645">
        <v>165</v>
      </c>
    </row>
    <row r="16646" spans="1:4" x14ac:dyDescent="0.35">
      <c r="A16646" s="165" t="s">
        <v>328</v>
      </c>
      <c r="B16646" s="165" t="s">
        <v>329</v>
      </c>
      <c r="C16646" s="166">
        <v>45801</v>
      </c>
      <c r="D16646">
        <v>165</v>
      </c>
    </row>
    <row r="16647" spans="1:4" x14ac:dyDescent="0.35">
      <c r="A16647" s="165" t="s">
        <v>328</v>
      </c>
      <c r="B16647" s="165" t="s">
        <v>329</v>
      </c>
      <c r="C16647" s="166">
        <v>45832</v>
      </c>
      <c r="D16647">
        <v>165</v>
      </c>
    </row>
    <row r="16648" spans="1:4" x14ac:dyDescent="0.35">
      <c r="A16648" s="165" t="s">
        <v>328</v>
      </c>
      <c r="B16648" s="165" t="s">
        <v>329</v>
      </c>
      <c r="C16648" s="166">
        <v>45862</v>
      </c>
      <c r="D16648">
        <v>165</v>
      </c>
    </row>
    <row r="16649" spans="1:4" x14ac:dyDescent="0.35">
      <c r="A16649" s="165" t="s">
        <v>328</v>
      </c>
      <c r="B16649" s="165" t="s">
        <v>329</v>
      </c>
      <c r="C16649" s="166">
        <v>45893</v>
      </c>
      <c r="D16649">
        <v>516.35</v>
      </c>
    </row>
    <row r="16650" spans="1:4" x14ac:dyDescent="0.35">
      <c r="A16650" s="165" t="s">
        <v>328</v>
      </c>
      <c r="B16650" s="165" t="s">
        <v>329</v>
      </c>
      <c r="C16650" s="166">
        <v>45924</v>
      </c>
      <c r="D16650">
        <v>165</v>
      </c>
    </row>
    <row r="16651" spans="1:4" x14ac:dyDescent="0.35">
      <c r="A16651" s="165" t="s">
        <v>328</v>
      </c>
      <c r="B16651" s="165" t="s">
        <v>329</v>
      </c>
      <c r="C16651" s="166">
        <v>45954</v>
      </c>
      <c r="D16651">
        <v>165</v>
      </c>
    </row>
    <row r="16652" spans="1:4" x14ac:dyDescent="0.35">
      <c r="A16652" s="165" t="s">
        <v>328</v>
      </c>
      <c r="B16652" s="165" t="s">
        <v>329</v>
      </c>
      <c r="C16652" s="166">
        <v>45985</v>
      </c>
      <c r="D16652">
        <v>165</v>
      </c>
    </row>
    <row r="16653" spans="1:4" x14ac:dyDescent="0.35">
      <c r="A16653" s="165" t="s">
        <v>328</v>
      </c>
      <c r="B16653" s="165" t="s">
        <v>329</v>
      </c>
      <c r="C16653" s="166">
        <v>46015</v>
      </c>
      <c r="D16653">
        <v>1312.55</v>
      </c>
    </row>
    <row r="16654" spans="1:4" x14ac:dyDescent="0.35">
      <c r="A16654" s="165" t="s">
        <v>328</v>
      </c>
      <c r="B16654" s="165" t="s">
        <v>329</v>
      </c>
      <c r="C16654" s="166">
        <v>45682</v>
      </c>
      <c r="D16654">
        <v>599.97</v>
      </c>
    </row>
    <row r="16655" spans="1:4" x14ac:dyDescent="0.35">
      <c r="A16655" s="165" t="s">
        <v>328</v>
      </c>
      <c r="B16655" s="165" t="s">
        <v>329</v>
      </c>
      <c r="C16655" s="166">
        <v>45713</v>
      </c>
      <c r="D16655">
        <v>0</v>
      </c>
    </row>
    <row r="16656" spans="1:4" x14ac:dyDescent="0.35">
      <c r="A16656" s="165" t="s">
        <v>328</v>
      </c>
      <c r="B16656" s="165" t="s">
        <v>329</v>
      </c>
      <c r="C16656" s="166">
        <v>45741</v>
      </c>
      <c r="D16656">
        <v>1382.44</v>
      </c>
    </row>
    <row r="16657" spans="1:4" x14ac:dyDescent="0.35">
      <c r="A16657" s="165" t="s">
        <v>328</v>
      </c>
      <c r="B16657" s="165" t="s">
        <v>329</v>
      </c>
      <c r="C16657" s="166">
        <v>45772</v>
      </c>
      <c r="D16657">
        <v>173.33</v>
      </c>
    </row>
    <row r="16658" spans="1:4" x14ac:dyDescent="0.35">
      <c r="A16658" s="165" t="s">
        <v>328</v>
      </c>
      <c r="B16658" s="165" t="s">
        <v>329</v>
      </c>
      <c r="C16658" s="166">
        <v>45802</v>
      </c>
      <c r="D16658">
        <v>262.64999999999998</v>
      </c>
    </row>
    <row r="16659" spans="1:4" x14ac:dyDescent="0.35">
      <c r="A16659" s="165" t="s">
        <v>328</v>
      </c>
      <c r="B16659" s="165" t="s">
        <v>329</v>
      </c>
      <c r="C16659" s="166">
        <v>45833</v>
      </c>
      <c r="D16659">
        <v>262.64999999999998</v>
      </c>
    </row>
    <row r="16660" spans="1:4" x14ac:dyDescent="0.35">
      <c r="A16660" s="165" t="s">
        <v>328</v>
      </c>
      <c r="B16660" s="165" t="s">
        <v>329</v>
      </c>
      <c r="C16660" s="166">
        <v>45863</v>
      </c>
      <c r="D16660">
        <v>262.64999999999998</v>
      </c>
    </row>
    <row r="16661" spans="1:4" x14ac:dyDescent="0.35">
      <c r="A16661" s="165" t="s">
        <v>328</v>
      </c>
      <c r="B16661" s="165" t="s">
        <v>329</v>
      </c>
      <c r="C16661" s="166">
        <v>45894</v>
      </c>
      <c r="D16661">
        <v>262.64999999999998</v>
      </c>
    </row>
    <row r="16662" spans="1:4" x14ac:dyDescent="0.35">
      <c r="A16662" s="165" t="s">
        <v>328</v>
      </c>
      <c r="B16662" s="165" t="s">
        <v>329</v>
      </c>
      <c r="C16662" s="166">
        <v>45925</v>
      </c>
      <c r="D16662">
        <v>262.64999999999998</v>
      </c>
    </row>
    <row r="16663" spans="1:4" x14ac:dyDescent="0.35">
      <c r="A16663" s="165" t="s">
        <v>328</v>
      </c>
      <c r="B16663" s="165" t="s">
        <v>329</v>
      </c>
      <c r="C16663" s="166">
        <v>45955</v>
      </c>
      <c r="D16663">
        <v>262.64999999999998</v>
      </c>
    </row>
    <row r="16664" spans="1:4" x14ac:dyDescent="0.35">
      <c r="A16664" s="165" t="s">
        <v>328</v>
      </c>
      <c r="B16664" s="165" t="s">
        <v>329</v>
      </c>
      <c r="C16664" s="166">
        <v>45986</v>
      </c>
      <c r="D16664">
        <v>262.64999999999998</v>
      </c>
    </row>
    <row r="16665" spans="1:4" x14ac:dyDescent="0.35">
      <c r="A16665" s="165" t="s">
        <v>328</v>
      </c>
      <c r="B16665" s="165" t="s">
        <v>329</v>
      </c>
      <c r="C16665" s="166">
        <v>46016</v>
      </c>
      <c r="D16665">
        <v>262.64999999999998</v>
      </c>
    </row>
    <row r="16666" spans="1:4" x14ac:dyDescent="0.35">
      <c r="A16666" s="165" t="s">
        <v>328</v>
      </c>
      <c r="B16666" s="165" t="s">
        <v>329</v>
      </c>
      <c r="C16666" s="166">
        <v>45683</v>
      </c>
      <c r="D16666">
        <v>267.90299999999996</v>
      </c>
    </row>
    <row r="16667" spans="1:4" x14ac:dyDescent="0.35">
      <c r="A16667" s="165" t="s">
        <v>328</v>
      </c>
      <c r="B16667" s="165" t="s">
        <v>329</v>
      </c>
      <c r="C16667" s="166">
        <v>45714</v>
      </c>
      <c r="D16667">
        <v>267.90299999999996</v>
      </c>
    </row>
    <row r="16668" spans="1:4" x14ac:dyDescent="0.35">
      <c r="A16668" s="165" t="s">
        <v>328</v>
      </c>
      <c r="B16668" s="165" t="s">
        <v>329</v>
      </c>
      <c r="C16668" s="166">
        <v>45742</v>
      </c>
      <c r="D16668">
        <v>267.90299999999996</v>
      </c>
    </row>
    <row r="16669" spans="1:4" x14ac:dyDescent="0.35">
      <c r="A16669" s="165" t="s">
        <v>328</v>
      </c>
      <c r="B16669" s="165" t="s">
        <v>329</v>
      </c>
      <c r="C16669" s="166">
        <v>45773</v>
      </c>
      <c r="D16669">
        <v>267.90299999999996</v>
      </c>
    </row>
    <row r="16670" spans="1:4" x14ac:dyDescent="0.35">
      <c r="A16670" s="165" t="s">
        <v>328</v>
      </c>
      <c r="B16670" s="165" t="s">
        <v>329</v>
      </c>
      <c r="C16670" s="166">
        <v>45803</v>
      </c>
      <c r="D16670">
        <v>267.90299999999996</v>
      </c>
    </row>
    <row r="16671" spans="1:4" x14ac:dyDescent="0.35">
      <c r="A16671" s="165" t="s">
        <v>328</v>
      </c>
      <c r="B16671" s="165" t="s">
        <v>329</v>
      </c>
      <c r="C16671" s="166">
        <v>45834</v>
      </c>
      <c r="D16671">
        <v>267.90299999999996</v>
      </c>
    </row>
    <row r="16672" spans="1:4" x14ac:dyDescent="0.35">
      <c r="A16672" s="165" t="s">
        <v>328</v>
      </c>
      <c r="B16672" s="165" t="s">
        <v>329</v>
      </c>
      <c r="C16672" s="166">
        <v>45864</v>
      </c>
      <c r="D16672">
        <v>267.90299999999996</v>
      </c>
    </row>
    <row r="16673" spans="1:4" x14ac:dyDescent="0.35">
      <c r="A16673" s="165" t="s">
        <v>328</v>
      </c>
      <c r="B16673" s="165" t="s">
        <v>329</v>
      </c>
      <c r="C16673" s="166">
        <v>45895</v>
      </c>
      <c r="D16673">
        <v>267.90299999999996</v>
      </c>
    </row>
    <row r="16674" spans="1:4" x14ac:dyDescent="0.35">
      <c r="A16674" s="165" t="s">
        <v>328</v>
      </c>
      <c r="B16674" s="165" t="s">
        <v>329</v>
      </c>
      <c r="C16674" s="166">
        <v>45926</v>
      </c>
      <c r="D16674">
        <v>267.90299999999996</v>
      </c>
    </row>
    <row r="16675" spans="1:4" x14ac:dyDescent="0.35">
      <c r="A16675" s="165" t="s">
        <v>328</v>
      </c>
      <c r="B16675" s="165" t="s">
        <v>329</v>
      </c>
      <c r="C16675" s="166">
        <v>45956</v>
      </c>
      <c r="D16675">
        <v>267.90299999999996</v>
      </c>
    </row>
    <row r="16676" spans="1:4" x14ac:dyDescent="0.35">
      <c r="A16676" s="165" t="s">
        <v>328</v>
      </c>
      <c r="B16676" s="165" t="s">
        <v>329</v>
      </c>
      <c r="C16676" s="166">
        <v>45987</v>
      </c>
      <c r="D16676">
        <v>267.90299999999996</v>
      </c>
    </row>
    <row r="16677" spans="1:4" x14ac:dyDescent="0.35">
      <c r="A16677" s="165" t="s">
        <v>328</v>
      </c>
      <c r="B16677" s="165" t="s">
        <v>329</v>
      </c>
      <c r="C16677" s="166">
        <v>46017</v>
      </c>
      <c r="D16677">
        <v>267.90299999999996</v>
      </c>
    </row>
    <row r="16678" spans="1:4" x14ac:dyDescent="0.35">
      <c r="A16678" s="165" t="s">
        <v>328</v>
      </c>
      <c r="B16678" s="165" t="s">
        <v>329</v>
      </c>
      <c r="C16678" s="166">
        <v>45684</v>
      </c>
      <c r="D16678">
        <v>273.26105999999999</v>
      </c>
    </row>
    <row r="16679" spans="1:4" x14ac:dyDescent="0.35">
      <c r="A16679" s="165" t="s">
        <v>328</v>
      </c>
      <c r="B16679" s="165" t="s">
        <v>329</v>
      </c>
      <c r="C16679" s="166">
        <v>45715</v>
      </c>
      <c r="D16679">
        <v>273.26105999999999</v>
      </c>
    </row>
    <row r="16680" spans="1:4" x14ac:dyDescent="0.35">
      <c r="A16680" s="165" t="s">
        <v>328</v>
      </c>
      <c r="B16680" s="165" t="s">
        <v>329</v>
      </c>
      <c r="C16680" s="166">
        <v>45743</v>
      </c>
      <c r="D16680">
        <v>273.26105999999999</v>
      </c>
    </row>
    <row r="16681" spans="1:4" x14ac:dyDescent="0.35">
      <c r="A16681" s="165" t="s">
        <v>328</v>
      </c>
      <c r="B16681" s="165" t="s">
        <v>329</v>
      </c>
      <c r="C16681" s="166">
        <v>45774</v>
      </c>
      <c r="D16681">
        <v>273.26105999999999</v>
      </c>
    </row>
    <row r="16682" spans="1:4" x14ac:dyDescent="0.35">
      <c r="A16682" s="165" t="s">
        <v>328</v>
      </c>
      <c r="B16682" s="165" t="s">
        <v>329</v>
      </c>
      <c r="C16682" s="166">
        <v>45804</v>
      </c>
      <c r="D16682">
        <v>273.26105999999999</v>
      </c>
    </row>
    <row r="16683" spans="1:4" x14ac:dyDescent="0.35">
      <c r="A16683" s="165" t="s">
        <v>328</v>
      </c>
      <c r="B16683" s="165" t="s">
        <v>329</v>
      </c>
      <c r="C16683" s="166">
        <v>45835</v>
      </c>
      <c r="D16683">
        <v>273.26105999999999</v>
      </c>
    </row>
    <row r="16684" spans="1:4" x14ac:dyDescent="0.35">
      <c r="A16684" s="165" t="s">
        <v>328</v>
      </c>
      <c r="B16684" s="165" t="s">
        <v>329</v>
      </c>
      <c r="C16684" s="166">
        <v>45865</v>
      </c>
      <c r="D16684">
        <v>273.26105999999999</v>
      </c>
    </row>
    <row r="16685" spans="1:4" x14ac:dyDescent="0.35">
      <c r="A16685" s="165" t="s">
        <v>328</v>
      </c>
      <c r="B16685" s="165" t="s">
        <v>329</v>
      </c>
      <c r="C16685" s="166">
        <v>45896</v>
      </c>
      <c r="D16685">
        <v>273.26105999999999</v>
      </c>
    </row>
    <row r="16686" spans="1:4" x14ac:dyDescent="0.35">
      <c r="A16686" s="165" t="s">
        <v>328</v>
      </c>
      <c r="B16686" s="165" t="s">
        <v>329</v>
      </c>
      <c r="C16686" s="166">
        <v>45927</v>
      </c>
      <c r="D16686">
        <v>273.26105999999999</v>
      </c>
    </row>
    <row r="16687" spans="1:4" x14ac:dyDescent="0.35">
      <c r="A16687" s="165" t="s">
        <v>328</v>
      </c>
      <c r="B16687" s="165" t="s">
        <v>329</v>
      </c>
      <c r="C16687" s="166">
        <v>45957</v>
      </c>
      <c r="D16687">
        <v>273.26105999999999</v>
      </c>
    </row>
    <row r="16688" spans="1:4" x14ac:dyDescent="0.35">
      <c r="A16688" s="165" t="s">
        <v>328</v>
      </c>
      <c r="B16688" s="165" t="s">
        <v>329</v>
      </c>
      <c r="C16688" s="166">
        <v>45988</v>
      </c>
      <c r="D16688">
        <v>273.26105999999999</v>
      </c>
    </row>
    <row r="16689" spans="1:4" x14ac:dyDescent="0.35">
      <c r="A16689" s="165" t="s">
        <v>328</v>
      </c>
      <c r="B16689" s="165" t="s">
        <v>329</v>
      </c>
      <c r="C16689" s="166">
        <v>46018</v>
      </c>
      <c r="D16689">
        <v>273.26105999999999</v>
      </c>
    </row>
    <row r="16690" spans="1:4" x14ac:dyDescent="0.35">
      <c r="A16690" s="165" t="s">
        <v>330</v>
      </c>
      <c r="B16690" s="165" t="s">
        <v>331</v>
      </c>
      <c r="C16690" s="166">
        <v>45678</v>
      </c>
      <c r="D16690">
        <v>0</v>
      </c>
    </row>
    <row r="16691" spans="1:4" x14ac:dyDescent="0.35">
      <c r="A16691" s="165" t="s">
        <v>330</v>
      </c>
      <c r="B16691" s="165" t="s">
        <v>331</v>
      </c>
      <c r="C16691" s="166">
        <v>45709</v>
      </c>
      <c r="D16691">
        <v>1061.49</v>
      </c>
    </row>
    <row r="16692" spans="1:4" x14ac:dyDescent="0.35">
      <c r="A16692" s="165" t="s">
        <v>330</v>
      </c>
      <c r="B16692" s="165" t="s">
        <v>331</v>
      </c>
      <c r="C16692" s="166">
        <v>45737</v>
      </c>
      <c r="D16692">
        <v>1578.73</v>
      </c>
    </row>
    <row r="16693" spans="1:4" x14ac:dyDescent="0.35">
      <c r="A16693" s="165" t="s">
        <v>330</v>
      </c>
      <c r="B16693" s="165" t="s">
        <v>331</v>
      </c>
      <c r="C16693" s="166">
        <v>45768</v>
      </c>
      <c r="D16693">
        <v>1600</v>
      </c>
    </row>
    <row r="16694" spans="1:4" x14ac:dyDescent="0.35">
      <c r="A16694" s="165" t="s">
        <v>330</v>
      </c>
      <c r="B16694" s="165" t="s">
        <v>331</v>
      </c>
      <c r="C16694" s="166">
        <v>45798</v>
      </c>
      <c r="D16694">
        <v>1300</v>
      </c>
    </row>
    <row r="16695" spans="1:4" x14ac:dyDescent="0.35">
      <c r="A16695" s="165" t="s">
        <v>330</v>
      </c>
      <c r="B16695" s="165" t="s">
        <v>331</v>
      </c>
      <c r="C16695" s="166">
        <v>45829</v>
      </c>
      <c r="D16695">
        <v>2100</v>
      </c>
    </row>
    <row r="16696" spans="1:4" x14ac:dyDescent="0.35">
      <c r="A16696" s="165" t="s">
        <v>330</v>
      </c>
      <c r="B16696" s="165" t="s">
        <v>331</v>
      </c>
      <c r="C16696" s="166">
        <v>45859</v>
      </c>
      <c r="D16696">
        <v>1837.49</v>
      </c>
    </row>
    <row r="16697" spans="1:4" x14ac:dyDescent="0.35">
      <c r="A16697" s="165" t="s">
        <v>330</v>
      </c>
      <c r="B16697" s="165" t="s">
        <v>331</v>
      </c>
      <c r="C16697" s="166">
        <v>45890</v>
      </c>
      <c r="D16697">
        <v>3046.65</v>
      </c>
    </row>
    <row r="16698" spans="1:4" x14ac:dyDescent="0.35">
      <c r="A16698" s="165" t="s">
        <v>330</v>
      </c>
      <c r="B16698" s="165" t="s">
        <v>331</v>
      </c>
      <c r="C16698" s="166">
        <v>45921</v>
      </c>
      <c r="D16698">
        <v>2265.23</v>
      </c>
    </row>
    <row r="16699" spans="1:4" x14ac:dyDescent="0.35">
      <c r="A16699" s="165" t="s">
        <v>330</v>
      </c>
      <c r="B16699" s="165" t="s">
        <v>331</v>
      </c>
      <c r="C16699" s="166">
        <v>45951</v>
      </c>
      <c r="D16699">
        <v>2926.1</v>
      </c>
    </row>
    <row r="16700" spans="1:4" x14ac:dyDescent="0.35">
      <c r="A16700" s="165" t="s">
        <v>330</v>
      </c>
      <c r="B16700" s="165" t="s">
        <v>331</v>
      </c>
      <c r="C16700" s="166">
        <v>45991</v>
      </c>
      <c r="D16700">
        <v>3012.52</v>
      </c>
    </row>
    <row r="16701" spans="1:4" x14ac:dyDescent="0.35">
      <c r="A16701" s="165" t="s">
        <v>330</v>
      </c>
      <c r="B16701" s="165" t="s">
        <v>331</v>
      </c>
      <c r="C16701" s="166">
        <v>46022</v>
      </c>
      <c r="D16701">
        <v>1909.78</v>
      </c>
    </row>
    <row r="16702" spans="1:4" x14ac:dyDescent="0.35">
      <c r="A16702" s="165" t="s">
        <v>330</v>
      </c>
      <c r="B16702" s="165" t="s">
        <v>331</v>
      </c>
      <c r="C16702" s="166">
        <v>45679</v>
      </c>
      <c r="D16702">
        <v>1652.66</v>
      </c>
    </row>
    <row r="16703" spans="1:4" x14ac:dyDescent="0.35">
      <c r="A16703" s="165" t="s">
        <v>330</v>
      </c>
      <c r="B16703" s="165" t="s">
        <v>331</v>
      </c>
      <c r="C16703" s="166">
        <v>45710</v>
      </c>
      <c r="D16703">
        <v>2584.98</v>
      </c>
    </row>
    <row r="16704" spans="1:4" x14ac:dyDescent="0.35">
      <c r="A16704" s="165" t="s">
        <v>330</v>
      </c>
      <c r="B16704" s="165" t="s">
        <v>331</v>
      </c>
      <c r="C16704" s="166">
        <v>45738</v>
      </c>
      <c r="D16704">
        <v>2337.33</v>
      </c>
    </row>
    <row r="16705" spans="1:4" x14ac:dyDescent="0.35">
      <c r="A16705" s="165" t="s">
        <v>330</v>
      </c>
      <c r="B16705" s="165" t="s">
        <v>331</v>
      </c>
      <c r="C16705" s="166">
        <v>45769</v>
      </c>
      <c r="D16705">
        <v>1750.36</v>
      </c>
    </row>
    <row r="16706" spans="1:4" x14ac:dyDescent="0.35">
      <c r="A16706" s="165" t="s">
        <v>330</v>
      </c>
      <c r="B16706" s="165" t="s">
        <v>331</v>
      </c>
      <c r="C16706" s="166">
        <v>45799</v>
      </c>
      <c r="D16706">
        <v>3201.25</v>
      </c>
    </row>
    <row r="16707" spans="1:4" x14ac:dyDescent="0.35">
      <c r="A16707" s="165" t="s">
        <v>330</v>
      </c>
      <c r="B16707" s="165" t="s">
        <v>331</v>
      </c>
      <c r="C16707" s="166">
        <v>45830</v>
      </c>
      <c r="D16707">
        <v>2827.11</v>
      </c>
    </row>
    <row r="16708" spans="1:4" x14ac:dyDescent="0.35">
      <c r="A16708" s="165" t="s">
        <v>330</v>
      </c>
      <c r="B16708" s="165" t="s">
        <v>331</v>
      </c>
      <c r="C16708" s="166">
        <v>45860</v>
      </c>
      <c r="D16708">
        <v>2572.2800000000002</v>
      </c>
    </row>
    <row r="16709" spans="1:4" x14ac:dyDescent="0.35">
      <c r="A16709" s="165" t="s">
        <v>330</v>
      </c>
      <c r="B16709" s="165" t="s">
        <v>331</v>
      </c>
      <c r="C16709" s="166">
        <v>45891</v>
      </c>
      <c r="D16709">
        <v>3028.74</v>
      </c>
    </row>
    <row r="16710" spans="1:4" x14ac:dyDescent="0.35">
      <c r="A16710" s="165" t="s">
        <v>330</v>
      </c>
      <c r="B16710" s="165" t="s">
        <v>331</v>
      </c>
      <c r="C16710" s="166">
        <v>45922</v>
      </c>
      <c r="D16710">
        <v>2524.2400000000002</v>
      </c>
    </row>
    <row r="16711" spans="1:4" x14ac:dyDescent="0.35">
      <c r="A16711" s="165" t="s">
        <v>330</v>
      </c>
      <c r="B16711" s="165" t="s">
        <v>331</v>
      </c>
      <c r="C16711" s="166">
        <v>45952</v>
      </c>
      <c r="D16711">
        <v>2409.2600000000002</v>
      </c>
    </row>
    <row r="16712" spans="1:4" x14ac:dyDescent="0.35">
      <c r="A16712" s="165" t="s">
        <v>330</v>
      </c>
      <c r="B16712" s="165" t="s">
        <v>331</v>
      </c>
      <c r="C16712" s="166">
        <v>45983</v>
      </c>
      <c r="D16712">
        <v>768.77</v>
      </c>
    </row>
    <row r="16713" spans="1:4" x14ac:dyDescent="0.35">
      <c r="A16713" s="165" t="s">
        <v>330</v>
      </c>
      <c r="B16713" s="165" t="s">
        <v>331</v>
      </c>
      <c r="C16713" s="166">
        <v>46013</v>
      </c>
      <c r="D16713">
        <v>3723.52</v>
      </c>
    </row>
    <row r="16714" spans="1:4" x14ac:dyDescent="0.35">
      <c r="A16714" s="165" t="s">
        <v>330</v>
      </c>
      <c r="B16714" s="165" t="s">
        <v>331</v>
      </c>
      <c r="C16714" s="166">
        <v>45680</v>
      </c>
      <c r="D16714">
        <v>4907.76</v>
      </c>
    </row>
    <row r="16715" spans="1:4" x14ac:dyDescent="0.35">
      <c r="A16715" s="165" t="s">
        <v>330</v>
      </c>
      <c r="B16715" s="165" t="s">
        <v>331</v>
      </c>
      <c r="C16715" s="166">
        <v>45711</v>
      </c>
      <c r="D16715">
        <v>3029.35</v>
      </c>
    </row>
    <row r="16716" spans="1:4" x14ac:dyDescent="0.35">
      <c r="A16716" s="165" t="s">
        <v>330</v>
      </c>
      <c r="B16716" s="165" t="s">
        <v>331</v>
      </c>
      <c r="C16716" s="166">
        <v>45739</v>
      </c>
      <c r="D16716">
        <v>3641.58</v>
      </c>
    </row>
    <row r="16717" spans="1:4" x14ac:dyDescent="0.35">
      <c r="A16717" s="165" t="s">
        <v>330</v>
      </c>
      <c r="B16717" s="165" t="s">
        <v>331</v>
      </c>
      <c r="C16717" s="166">
        <v>45770</v>
      </c>
      <c r="D16717">
        <v>3384.92</v>
      </c>
    </row>
    <row r="16718" spans="1:4" x14ac:dyDescent="0.35">
      <c r="A16718" s="165" t="s">
        <v>330</v>
      </c>
      <c r="B16718" s="165" t="s">
        <v>331</v>
      </c>
      <c r="C16718" s="166">
        <v>45800</v>
      </c>
      <c r="D16718">
        <v>4309.82</v>
      </c>
    </row>
    <row r="16719" spans="1:4" x14ac:dyDescent="0.35">
      <c r="A16719" s="165" t="s">
        <v>330</v>
      </c>
      <c r="B16719" s="165" t="s">
        <v>331</v>
      </c>
      <c r="C16719" s="166">
        <v>45831</v>
      </c>
      <c r="D16719">
        <v>4274.66</v>
      </c>
    </row>
    <row r="16720" spans="1:4" x14ac:dyDescent="0.35">
      <c r="A16720" s="165" t="s">
        <v>330</v>
      </c>
      <c r="B16720" s="165" t="s">
        <v>331</v>
      </c>
      <c r="C16720" s="166">
        <v>45861</v>
      </c>
      <c r="D16720">
        <v>4318.8900000000003</v>
      </c>
    </row>
    <row r="16721" spans="1:4" x14ac:dyDescent="0.35">
      <c r="A16721" s="165" t="s">
        <v>330</v>
      </c>
      <c r="B16721" s="165" t="s">
        <v>331</v>
      </c>
      <c r="C16721" s="166">
        <v>45892</v>
      </c>
      <c r="D16721">
        <v>5380.23</v>
      </c>
    </row>
    <row r="16722" spans="1:4" x14ac:dyDescent="0.35">
      <c r="A16722" s="165" t="s">
        <v>330</v>
      </c>
      <c r="B16722" s="165" t="s">
        <v>331</v>
      </c>
      <c r="C16722" s="166">
        <v>45923</v>
      </c>
      <c r="D16722">
        <v>4140.97</v>
      </c>
    </row>
    <row r="16723" spans="1:4" x14ac:dyDescent="0.35">
      <c r="A16723" s="165" t="s">
        <v>330</v>
      </c>
      <c r="B16723" s="165" t="s">
        <v>331</v>
      </c>
      <c r="C16723" s="166">
        <v>45953</v>
      </c>
      <c r="D16723">
        <v>4312.42</v>
      </c>
    </row>
    <row r="16724" spans="1:4" x14ac:dyDescent="0.35">
      <c r="A16724" s="165" t="s">
        <v>330</v>
      </c>
      <c r="B16724" s="165" t="s">
        <v>331</v>
      </c>
      <c r="C16724" s="166">
        <v>45984</v>
      </c>
      <c r="D16724">
        <v>4580.92</v>
      </c>
    </row>
    <row r="16725" spans="1:4" x14ac:dyDescent="0.35">
      <c r="A16725" s="165" t="s">
        <v>330</v>
      </c>
      <c r="B16725" s="165" t="s">
        <v>331</v>
      </c>
      <c r="C16725" s="166">
        <v>46014</v>
      </c>
      <c r="D16725">
        <v>3680.09</v>
      </c>
    </row>
    <row r="16726" spans="1:4" x14ac:dyDescent="0.35">
      <c r="A16726" s="165" t="s">
        <v>330</v>
      </c>
      <c r="B16726" s="165" t="s">
        <v>331</v>
      </c>
      <c r="C16726" s="166">
        <v>45681</v>
      </c>
      <c r="D16726">
        <v>6300.28</v>
      </c>
    </row>
    <row r="16727" spans="1:4" x14ac:dyDescent="0.35">
      <c r="A16727" s="165" t="s">
        <v>330</v>
      </c>
      <c r="B16727" s="165" t="s">
        <v>331</v>
      </c>
      <c r="C16727" s="166">
        <v>45712</v>
      </c>
      <c r="D16727">
        <v>6130.96</v>
      </c>
    </row>
    <row r="16728" spans="1:4" x14ac:dyDescent="0.35">
      <c r="A16728" s="165" t="s">
        <v>330</v>
      </c>
      <c r="B16728" s="165" t="s">
        <v>331</v>
      </c>
      <c r="C16728" s="166">
        <v>45740</v>
      </c>
      <c r="D16728">
        <v>7522.76</v>
      </c>
    </row>
    <row r="16729" spans="1:4" x14ac:dyDescent="0.35">
      <c r="A16729" s="165" t="s">
        <v>330</v>
      </c>
      <c r="B16729" s="165" t="s">
        <v>331</v>
      </c>
      <c r="C16729" s="166">
        <v>45771</v>
      </c>
      <c r="D16729">
        <v>7111.32</v>
      </c>
    </row>
    <row r="16730" spans="1:4" x14ac:dyDescent="0.35">
      <c r="A16730" s="165" t="s">
        <v>330</v>
      </c>
      <c r="B16730" s="165" t="s">
        <v>331</v>
      </c>
      <c r="C16730" s="166">
        <v>45801</v>
      </c>
      <c r="D16730">
        <v>5277.76</v>
      </c>
    </row>
    <row r="16731" spans="1:4" x14ac:dyDescent="0.35">
      <c r="A16731" s="165" t="s">
        <v>330</v>
      </c>
      <c r="B16731" s="165" t="s">
        <v>331</v>
      </c>
      <c r="C16731" s="166">
        <v>45832</v>
      </c>
      <c r="D16731">
        <v>5554.84</v>
      </c>
    </row>
    <row r="16732" spans="1:4" x14ac:dyDescent="0.35">
      <c r="A16732" s="165" t="s">
        <v>330</v>
      </c>
      <c r="B16732" s="165" t="s">
        <v>331</v>
      </c>
      <c r="C16732" s="166">
        <v>45862</v>
      </c>
      <c r="D16732">
        <v>7391.33</v>
      </c>
    </row>
    <row r="16733" spans="1:4" x14ac:dyDescent="0.35">
      <c r="A16733" s="165" t="s">
        <v>330</v>
      </c>
      <c r="B16733" s="165" t="s">
        <v>331</v>
      </c>
      <c r="C16733" s="166">
        <v>45893</v>
      </c>
      <c r="D16733">
        <v>8127.63</v>
      </c>
    </row>
    <row r="16734" spans="1:4" x14ac:dyDescent="0.35">
      <c r="A16734" s="165" t="s">
        <v>330</v>
      </c>
      <c r="B16734" s="165" t="s">
        <v>331</v>
      </c>
      <c r="C16734" s="166">
        <v>45924</v>
      </c>
      <c r="D16734">
        <v>5945.36</v>
      </c>
    </row>
    <row r="16735" spans="1:4" x14ac:dyDescent="0.35">
      <c r="A16735" s="165" t="s">
        <v>330</v>
      </c>
      <c r="B16735" s="165" t="s">
        <v>331</v>
      </c>
      <c r="C16735" s="166">
        <v>45954</v>
      </c>
      <c r="D16735">
        <v>6983.44</v>
      </c>
    </row>
    <row r="16736" spans="1:4" x14ac:dyDescent="0.35">
      <c r="A16736" s="165" t="s">
        <v>330</v>
      </c>
      <c r="B16736" s="165" t="s">
        <v>331</v>
      </c>
      <c r="C16736" s="166">
        <v>45985</v>
      </c>
      <c r="D16736">
        <v>7228.38</v>
      </c>
    </row>
    <row r="16737" spans="1:4" x14ac:dyDescent="0.35">
      <c r="A16737" s="165" t="s">
        <v>330</v>
      </c>
      <c r="B16737" s="165" t="s">
        <v>331</v>
      </c>
      <c r="C16737" s="166">
        <v>46015</v>
      </c>
      <c r="D16737">
        <v>-1513.24</v>
      </c>
    </row>
    <row r="16738" spans="1:4" x14ac:dyDescent="0.35">
      <c r="A16738" s="165" t="s">
        <v>330</v>
      </c>
      <c r="B16738" s="165" t="s">
        <v>331</v>
      </c>
      <c r="C16738" s="166">
        <v>45682</v>
      </c>
      <c r="D16738">
        <v>6613.35</v>
      </c>
    </row>
    <row r="16739" spans="1:4" x14ac:dyDescent="0.35">
      <c r="A16739" s="165" t="s">
        <v>330</v>
      </c>
      <c r="B16739" s="165" t="s">
        <v>331</v>
      </c>
      <c r="C16739" s="166">
        <v>45713</v>
      </c>
      <c r="D16739">
        <v>5580.28</v>
      </c>
    </row>
    <row r="16740" spans="1:4" x14ac:dyDescent="0.35">
      <c r="A16740" s="165" t="s">
        <v>330</v>
      </c>
      <c r="B16740" s="165" t="s">
        <v>331</v>
      </c>
      <c r="C16740" s="166">
        <v>45741</v>
      </c>
      <c r="D16740">
        <v>4463.45</v>
      </c>
    </row>
    <row r="16741" spans="1:4" x14ac:dyDescent="0.35">
      <c r="A16741" s="165" t="s">
        <v>330</v>
      </c>
      <c r="B16741" s="165" t="s">
        <v>331</v>
      </c>
      <c r="C16741" s="166">
        <v>45772</v>
      </c>
      <c r="D16741">
        <v>7231.98</v>
      </c>
    </row>
    <row r="16742" spans="1:4" x14ac:dyDescent="0.35">
      <c r="A16742" s="165" t="s">
        <v>330</v>
      </c>
      <c r="B16742" s="165" t="s">
        <v>331</v>
      </c>
      <c r="C16742" s="166">
        <v>45802</v>
      </c>
      <c r="D16742">
        <v>5853.4406645579056</v>
      </c>
    </row>
    <row r="16743" spans="1:4" x14ac:dyDescent="0.35">
      <c r="A16743" s="165" t="s">
        <v>330</v>
      </c>
      <c r="B16743" s="165" t="s">
        <v>331</v>
      </c>
      <c r="C16743" s="166">
        <v>45833</v>
      </c>
      <c r="D16743">
        <v>6143.780641231735</v>
      </c>
    </row>
    <row r="16744" spans="1:4" x14ac:dyDescent="0.35">
      <c r="A16744" s="165" t="s">
        <v>330</v>
      </c>
      <c r="B16744" s="165" t="s">
        <v>331</v>
      </c>
      <c r="C16744" s="166">
        <v>45863</v>
      </c>
      <c r="D16744">
        <v>7298.5240434418565</v>
      </c>
    </row>
    <row r="16745" spans="1:4" x14ac:dyDescent="0.35">
      <c r="A16745" s="165" t="s">
        <v>330</v>
      </c>
      <c r="B16745" s="165" t="s">
        <v>331</v>
      </c>
      <c r="C16745" s="166">
        <v>45894</v>
      </c>
      <c r="D16745">
        <v>8855.5258448891909</v>
      </c>
    </row>
    <row r="16746" spans="1:4" x14ac:dyDescent="0.35">
      <c r="A16746" s="165" t="s">
        <v>330</v>
      </c>
      <c r="B16746" s="165" t="s">
        <v>331</v>
      </c>
      <c r="C16746" s="166">
        <v>45925</v>
      </c>
      <c r="D16746">
        <v>6041.0836604874657</v>
      </c>
    </row>
    <row r="16747" spans="1:4" x14ac:dyDescent="0.35">
      <c r="A16747" s="165" t="s">
        <v>330</v>
      </c>
      <c r="B16747" s="165" t="s">
        <v>331</v>
      </c>
      <c r="C16747" s="166">
        <v>45955</v>
      </c>
      <c r="D16747">
        <v>6230.6388154441302</v>
      </c>
    </row>
    <row r="16748" spans="1:4" x14ac:dyDescent="0.35">
      <c r="A16748" s="165" t="s">
        <v>330</v>
      </c>
      <c r="B16748" s="165" t="s">
        <v>331</v>
      </c>
      <c r="C16748" s="166">
        <v>45986</v>
      </c>
      <c r="D16748">
        <v>6727.0419286807137</v>
      </c>
    </row>
    <row r="16749" spans="1:4" x14ac:dyDescent="0.35">
      <c r="A16749" s="165" t="s">
        <v>330</v>
      </c>
      <c r="B16749" s="165" t="s">
        <v>331</v>
      </c>
      <c r="C16749" s="166">
        <v>46016</v>
      </c>
      <c r="D16749">
        <v>4706.44320711605</v>
      </c>
    </row>
    <row r="16750" spans="1:4" x14ac:dyDescent="0.35">
      <c r="A16750" s="165" t="s">
        <v>330</v>
      </c>
      <c r="B16750" s="165" t="s">
        <v>331</v>
      </c>
      <c r="C16750" s="166">
        <v>45683</v>
      </c>
      <c r="D16750">
        <v>6797.8359586707093</v>
      </c>
    </row>
    <row r="16751" spans="1:4" x14ac:dyDescent="0.35">
      <c r="A16751" s="165" t="s">
        <v>330</v>
      </c>
      <c r="B16751" s="165" t="s">
        <v>331</v>
      </c>
      <c r="C16751" s="166">
        <v>45714</v>
      </c>
      <c r="D16751">
        <v>6896.7477706659756</v>
      </c>
    </row>
    <row r="16752" spans="1:4" x14ac:dyDescent="0.35">
      <c r="A16752" s="165" t="s">
        <v>330</v>
      </c>
      <c r="B16752" s="165" t="s">
        <v>331</v>
      </c>
      <c r="C16752" s="166">
        <v>45742</v>
      </c>
      <c r="D16752">
        <v>7600.543133426052</v>
      </c>
    </row>
    <row r="16753" spans="1:4" x14ac:dyDescent="0.35">
      <c r="A16753" s="165" t="s">
        <v>330</v>
      </c>
      <c r="B16753" s="165" t="s">
        <v>331</v>
      </c>
      <c r="C16753" s="166">
        <v>45773</v>
      </c>
      <c r="D16753">
        <v>7911.8742975642199</v>
      </c>
    </row>
    <row r="16754" spans="1:4" x14ac:dyDescent="0.35">
      <c r="A16754" s="165" t="s">
        <v>330</v>
      </c>
      <c r="B16754" s="165" t="s">
        <v>331</v>
      </c>
      <c r="C16754" s="166">
        <v>45803</v>
      </c>
      <c r="D16754">
        <v>6728.6769771398776</v>
      </c>
    </row>
    <row r="16755" spans="1:4" x14ac:dyDescent="0.35">
      <c r="A16755" s="165" t="s">
        <v>330</v>
      </c>
      <c r="B16755" s="165" t="s">
        <v>331</v>
      </c>
      <c r="C16755" s="166">
        <v>45834</v>
      </c>
      <c r="D16755">
        <v>6498.3920370483856</v>
      </c>
    </row>
    <row r="16756" spans="1:4" x14ac:dyDescent="0.35">
      <c r="A16756" s="165" t="s">
        <v>330</v>
      </c>
      <c r="B16756" s="165" t="s">
        <v>331</v>
      </c>
      <c r="C16756" s="166">
        <v>45864</v>
      </c>
      <c r="D16756">
        <v>9546.5669138167068</v>
      </c>
    </row>
    <row r="16757" spans="1:4" x14ac:dyDescent="0.35">
      <c r="A16757" s="165" t="s">
        <v>330</v>
      </c>
      <c r="B16757" s="165" t="s">
        <v>331</v>
      </c>
      <c r="C16757" s="166">
        <v>45895</v>
      </c>
      <c r="D16757">
        <v>11094.113425977872</v>
      </c>
    </row>
    <row r="16758" spans="1:4" x14ac:dyDescent="0.35">
      <c r="A16758" s="165" t="s">
        <v>330</v>
      </c>
      <c r="B16758" s="165" t="s">
        <v>331</v>
      </c>
      <c r="C16758" s="166">
        <v>45926</v>
      </c>
      <c r="D16758">
        <v>6281.0302773550829</v>
      </c>
    </row>
    <row r="16759" spans="1:4" x14ac:dyDescent="0.35">
      <c r="A16759" s="165" t="s">
        <v>330</v>
      </c>
      <c r="B16759" s="165" t="s">
        <v>331</v>
      </c>
      <c r="C16759" s="166">
        <v>45956</v>
      </c>
      <c r="D16759">
        <v>7734.4742757345466</v>
      </c>
    </row>
    <row r="16760" spans="1:4" x14ac:dyDescent="0.35">
      <c r="A16760" s="165" t="s">
        <v>330</v>
      </c>
      <c r="B16760" s="165" t="s">
        <v>331</v>
      </c>
      <c r="C16760" s="166">
        <v>45987</v>
      </c>
      <c r="D16760">
        <v>8194.7779372438545</v>
      </c>
    </row>
    <row r="16761" spans="1:4" x14ac:dyDescent="0.35">
      <c r="A16761" s="165" t="s">
        <v>330</v>
      </c>
      <c r="B16761" s="165" t="s">
        <v>331</v>
      </c>
      <c r="C16761" s="166">
        <v>46017</v>
      </c>
      <c r="D16761">
        <v>5858.1534889470186</v>
      </c>
    </row>
    <row r="16762" spans="1:4" x14ac:dyDescent="0.35">
      <c r="A16762" s="165" t="s">
        <v>330</v>
      </c>
      <c r="B16762" s="165" t="s">
        <v>331</v>
      </c>
      <c r="C16762" s="166">
        <v>45684</v>
      </c>
      <c r="D16762">
        <v>7889.4156773557779</v>
      </c>
    </row>
    <row r="16763" spans="1:4" x14ac:dyDescent="0.35">
      <c r="A16763" s="165" t="s">
        <v>330</v>
      </c>
      <c r="B16763" s="165" t="s">
        <v>331</v>
      </c>
      <c r="C16763" s="166">
        <v>45715</v>
      </c>
      <c r="D16763">
        <v>8004.2105039705311</v>
      </c>
    </row>
    <row r="16764" spans="1:4" x14ac:dyDescent="0.35">
      <c r="A16764" s="165" t="s">
        <v>330</v>
      </c>
      <c r="B16764" s="165" t="s">
        <v>331</v>
      </c>
      <c r="C16764" s="166">
        <v>45743</v>
      </c>
      <c r="D16764">
        <v>8821.0195888569251</v>
      </c>
    </row>
    <row r="16765" spans="1:4" x14ac:dyDescent="0.35">
      <c r="A16765" s="165" t="s">
        <v>330</v>
      </c>
      <c r="B16765" s="165" t="s">
        <v>331</v>
      </c>
      <c r="C16765" s="166">
        <v>45774</v>
      </c>
      <c r="D16765">
        <v>9182.3435428526282</v>
      </c>
    </row>
    <row r="16766" spans="1:4" x14ac:dyDescent="0.35">
      <c r="A16766" s="165" t="s">
        <v>330</v>
      </c>
      <c r="B16766" s="165" t="s">
        <v>331</v>
      </c>
      <c r="C16766" s="166">
        <v>45804</v>
      </c>
      <c r="D16766">
        <v>7809.1513172805162</v>
      </c>
    </row>
    <row r="16767" spans="1:4" x14ac:dyDescent="0.35">
      <c r="A16767" s="165" t="s">
        <v>330</v>
      </c>
      <c r="B16767" s="165" t="s">
        <v>331</v>
      </c>
      <c r="C16767" s="166">
        <v>45835</v>
      </c>
      <c r="D16767">
        <v>7541.8877899370282</v>
      </c>
    </row>
    <row r="16768" spans="1:4" x14ac:dyDescent="0.35">
      <c r="A16768" s="165" t="s">
        <v>330</v>
      </c>
      <c r="B16768" s="165" t="s">
        <v>331</v>
      </c>
      <c r="C16768" s="166">
        <v>45865</v>
      </c>
      <c r="D16768">
        <v>11079.531064400593</v>
      </c>
    </row>
    <row r="16769" spans="1:4" x14ac:dyDescent="0.35">
      <c r="A16769" s="165" t="s">
        <v>330</v>
      </c>
      <c r="B16769" s="165" t="s">
        <v>331</v>
      </c>
      <c r="C16769" s="166">
        <v>45896</v>
      </c>
      <c r="D16769">
        <v>12875.578775570873</v>
      </c>
    </row>
    <row r="16770" spans="1:4" x14ac:dyDescent="0.35">
      <c r="A16770" s="165" t="s">
        <v>330</v>
      </c>
      <c r="B16770" s="165" t="s">
        <v>331</v>
      </c>
      <c r="C16770" s="166">
        <v>45927</v>
      </c>
      <c r="D16770">
        <v>7289.6226154009064</v>
      </c>
    </row>
    <row r="16771" spans="1:4" x14ac:dyDescent="0.35">
      <c r="A16771" s="165" t="s">
        <v>330</v>
      </c>
      <c r="B16771" s="165" t="s">
        <v>331</v>
      </c>
      <c r="C16771" s="166">
        <v>45957</v>
      </c>
      <c r="D16771">
        <v>8976.4570634060201</v>
      </c>
    </row>
    <row r="16772" spans="1:4" x14ac:dyDescent="0.35">
      <c r="A16772" s="165" t="s">
        <v>330</v>
      </c>
      <c r="B16772" s="165" t="s">
        <v>331</v>
      </c>
      <c r="C16772" s="166">
        <v>45988</v>
      </c>
      <c r="D16772">
        <v>9510.6751506818309</v>
      </c>
    </row>
    <row r="16773" spans="1:4" x14ac:dyDescent="0.35">
      <c r="A16773" s="165" t="s">
        <v>330</v>
      </c>
      <c r="B16773" s="165" t="s">
        <v>331</v>
      </c>
      <c r="C16773" s="166">
        <v>46018</v>
      </c>
      <c r="D16773">
        <v>6798.8413161256558</v>
      </c>
    </row>
    <row r="16774" spans="1:4" x14ac:dyDescent="0.35">
      <c r="A16774" s="165" t="s">
        <v>332</v>
      </c>
      <c r="B16774" s="165"/>
      <c r="C16774" s="166">
        <v>45676</v>
      </c>
      <c r="D16774">
        <v>739.12</v>
      </c>
    </row>
    <row r="16775" spans="1:4" x14ac:dyDescent="0.35">
      <c r="A16775" s="165" t="s">
        <v>332</v>
      </c>
      <c r="B16775" s="165"/>
      <c r="C16775" s="166">
        <v>45707</v>
      </c>
      <c r="D16775">
        <v>675</v>
      </c>
    </row>
    <row r="16776" spans="1:4" x14ac:dyDescent="0.35">
      <c r="A16776" s="165" t="s">
        <v>332</v>
      </c>
      <c r="B16776" s="165"/>
      <c r="C16776" s="166">
        <v>45735</v>
      </c>
      <c r="D16776">
        <v>675</v>
      </c>
    </row>
    <row r="16777" spans="1:4" x14ac:dyDescent="0.35">
      <c r="A16777" s="165" t="s">
        <v>332</v>
      </c>
      <c r="B16777" s="165"/>
      <c r="C16777" s="166">
        <v>45766</v>
      </c>
      <c r="D16777">
        <v>675</v>
      </c>
    </row>
    <row r="16778" spans="1:4" x14ac:dyDescent="0.35">
      <c r="A16778" s="165" t="s">
        <v>332</v>
      </c>
      <c r="B16778" s="165"/>
      <c r="C16778" s="166">
        <v>45796</v>
      </c>
      <c r="D16778">
        <v>680</v>
      </c>
    </row>
    <row r="16779" spans="1:4" x14ac:dyDescent="0.35">
      <c r="A16779" s="165" t="s">
        <v>332</v>
      </c>
      <c r="B16779" s="165"/>
      <c r="C16779" s="166">
        <v>45827</v>
      </c>
      <c r="D16779">
        <v>675</v>
      </c>
    </row>
    <row r="16780" spans="1:4" x14ac:dyDescent="0.35">
      <c r="A16780" s="165" t="s">
        <v>332</v>
      </c>
      <c r="B16780" s="165"/>
      <c r="C16780" s="166">
        <v>45857</v>
      </c>
      <c r="D16780">
        <v>675</v>
      </c>
    </row>
    <row r="16781" spans="1:4" x14ac:dyDescent="0.35">
      <c r="A16781" s="165" t="s">
        <v>332</v>
      </c>
      <c r="B16781" s="165"/>
      <c r="C16781" s="166">
        <v>45888</v>
      </c>
      <c r="D16781">
        <v>675</v>
      </c>
    </row>
    <row r="16782" spans="1:4" x14ac:dyDescent="0.35">
      <c r="A16782" s="165" t="s">
        <v>332</v>
      </c>
      <c r="B16782" s="165"/>
      <c r="C16782" s="166">
        <v>45919</v>
      </c>
      <c r="D16782">
        <v>675</v>
      </c>
    </row>
    <row r="16783" spans="1:4" x14ac:dyDescent="0.35">
      <c r="A16783" s="165" t="s">
        <v>332</v>
      </c>
      <c r="B16783" s="165"/>
      <c r="C16783" s="166">
        <v>45949</v>
      </c>
      <c r="D16783">
        <v>1500</v>
      </c>
    </row>
    <row r="16784" spans="1:4" x14ac:dyDescent="0.35">
      <c r="A16784" s="165" t="s">
        <v>332</v>
      </c>
      <c r="B16784" s="165"/>
      <c r="C16784" s="166">
        <v>45980</v>
      </c>
      <c r="D16784">
        <v>675</v>
      </c>
    </row>
    <row r="16785" spans="1:4" x14ac:dyDescent="0.35">
      <c r="A16785" s="165" t="s">
        <v>332</v>
      </c>
      <c r="B16785" s="165"/>
      <c r="C16785" s="166">
        <v>46010</v>
      </c>
      <c r="D16785">
        <v>362.5</v>
      </c>
    </row>
    <row r="16786" spans="1:4" x14ac:dyDescent="0.35">
      <c r="A16786" s="165" t="s">
        <v>332</v>
      </c>
      <c r="B16786" s="165"/>
      <c r="C16786" s="166">
        <v>45677</v>
      </c>
      <c r="D16786">
        <v>0</v>
      </c>
    </row>
    <row r="16787" spans="1:4" x14ac:dyDescent="0.35">
      <c r="A16787" s="165" t="s">
        <v>332</v>
      </c>
      <c r="B16787" s="165"/>
      <c r="C16787" s="166">
        <v>45708</v>
      </c>
      <c r="D16787">
        <v>2000</v>
      </c>
    </row>
    <row r="16788" spans="1:4" x14ac:dyDescent="0.35">
      <c r="A16788" s="165" t="s">
        <v>332</v>
      </c>
      <c r="B16788" s="165"/>
      <c r="C16788" s="166">
        <v>45736</v>
      </c>
      <c r="D16788">
        <v>675</v>
      </c>
    </row>
    <row r="16789" spans="1:4" x14ac:dyDescent="0.35">
      <c r="A16789" s="165" t="s">
        <v>332</v>
      </c>
      <c r="B16789" s="165"/>
      <c r="C16789" s="166">
        <v>45767</v>
      </c>
      <c r="D16789">
        <v>2625</v>
      </c>
    </row>
    <row r="16790" spans="1:4" x14ac:dyDescent="0.35">
      <c r="A16790" s="165" t="s">
        <v>332</v>
      </c>
      <c r="B16790" s="165"/>
      <c r="C16790" s="166">
        <v>45797</v>
      </c>
      <c r="D16790">
        <v>675</v>
      </c>
    </row>
    <row r="16791" spans="1:4" x14ac:dyDescent="0.35">
      <c r="A16791" s="165" t="s">
        <v>332</v>
      </c>
      <c r="B16791" s="165"/>
      <c r="C16791" s="166">
        <v>45828</v>
      </c>
      <c r="D16791">
        <v>600</v>
      </c>
    </row>
    <row r="16792" spans="1:4" x14ac:dyDescent="0.35">
      <c r="A16792" s="165" t="s">
        <v>332</v>
      </c>
      <c r="B16792" s="165"/>
      <c r="C16792" s="166">
        <v>45858</v>
      </c>
      <c r="D16792">
        <v>675</v>
      </c>
    </row>
    <row r="16793" spans="1:4" x14ac:dyDescent="0.35">
      <c r="A16793" s="165" t="s">
        <v>332</v>
      </c>
      <c r="B16793" s="165"/>
      <c r="C16793" s="166">
        <v>45889</v>
      </c>
      <c r="D16793">
        <v>670</v>
      </c>
    </row>
    <row r="16794" spans="1:4" x14ac:dyDescent="0.35">
      <c r="A16794" s="165" t="s">
        <v>332</v>
      </c>
      <c r="B16794" s="165"/>
      <c r="C16794" s="166">
        <v>45920</v>
      </c>
      <c r="D16794">
        <v>-5</v>
      </c>
    </row>
    <row r="16795" spans="1:4" x14ac:dyDescent="0.35">
      <c r="A16795" s="165" t="s">
        <v>332</v>
      </c>
      <c r="B16795" s="165"/>
      <c r="C16795" s="166">
        <v>45950</v>
      </c>
      <c r="D16795">
        <v>675</v>
      </c>
    </row>
    <row r="16796" spans="1:4" x14ac:dyDescent="0.35">
      <c r="A16796" s="165" t="s">
        <v>332</v>
      </c>
      <c r="B16796" s="165"/>
      <c r="C16796" s="166">
        <v>45981</v>
      </c>
      <c r="D16796">
        <v>38.800000000000004</v>
      </c>
    </row>
    <row r="16797" spans="1:4" x14ac:dyDescent="0.35">
      <c r="A16797" s="165" t="s">
        <v>332</v>
      </c>
      <c r="B16797" s="165"/>
      <c r="C16797" s="166">
        <v>46011</v>
      </c>
      <c r="D16797">
        <v>689.4</v>
      </c>
    </row>
    <row r="16798" spans="1:4" x14ac:dyDescent="0.35">
      <c r="A16798" s="165" t="s">
        <v>332</v>
      </c>
      <c r="B16798" s="165"/>
      <c r="C16798" s="166">
        <v>45678</v>
      </c>
      <c r="D16798">
        <v>854.4</v>
      </c>
    </row>
    <row r="16799" spans="1:4" x14ac:dyDescent="0.35">
      <c r="A16799" s="165" t="s">
        <v>332</v>
      </c>
      <c r="B16799" s="165"/>
      <c r="C16799" s="166">
        <v>45709</v>
      </c>
      <c r="D16799">
        <v>1906.49</v>
      </c>
    </row>
    <row r="16800" spans="1:4" x14ac:dyDescent="0.35">
      <c r="A16800" s="165" t="s">
        <v>332</v>
      </c>
      <c r="B16800" s="165"/>
      <c r="C16800" s="166">
        <v>45737</v>
      </c>
      <c r="D16800">
        <v>2772.13</v>
      </c>
    </row>
    <row r="16801" spans="1:4" x14ac:dyDescent="0.35">
      <c r="A16801" s="165" t="s">
        <v>332</v>
      </c>
      <c r="B16801" s="165"/>
      <c r="C16801" s="166">
        <v>45768</v>
      </c>
      <c r="D16801">
        <v>2463.8000000000002</v>
      </c>
    </row>
    <row r="16802" spans="1:4" x14ac:dyDescent="0.35">
      <c r="A16802" s="165" t="s">
        <v>332</v>
      </c>
      <c r="B16802" s="165"/>
      <c r="C16802" s="166">
        <v>45798</v>
      </c>
      <c r="D16802">
        <v>2154.4</v>
      </c>
    </row>
    <row r="16803" spans="1:4" x14ac:dyDescent="0.35">
      <c r="A16803" s="165" t="s">
        <v>332</v>
      </c>
      <c r="B16803" s="165"/>
      <c r="C16803" s="166">
        <v>45829</v>
      </c>
      <c r="D16803">
        <v>2954.4</v>
      </c>
    </row>
    <row r="16804" spans="1:4" x14ac:dyDescent="0.35">
      <c r="A16804" s="165" t="s">
        <v>332</v>
      </c>
      <c r="B16804" s="165"/>
      <c r="C16804" s="166">
        <v>45859</v>
      </c>
      <c r="D16804">
        <v>2823.49</v>
      </c>
    </row>
    <row r="16805" spans="1:4" x14ac:dyDescent="0.35">
      <c r="A16805" s="165" t="s">
        <v>332</v>
      </c>
      <c r="B16805" s="165"/>
      <c r="C16805" s="166">
        <v>45890</v>
      </c>
      <c r="D16805">
        <v>3938.7</v>
      </c>
    </row>
    <row r="16806" spans="1:4" x14ac:dyDescent="0.35">
      <c r="A16806" s="165" t="s">
        <v>332</v>
      </c>
      <c r="B16806" s="165"/>
      <c r="C16806" s="166">
        <v>45921</v>
      </c>
      <c r="D16806">
        <v>3147.88</v>
      </c>
    </row>
    <row r="16807" spans="1:4" x14ac:dyDescent="0.35">
      <c r="A16807" s="165" t="s">
        <v>332</v>
      </c>
      <c r="B16807" s="165"/>
      <c r="C16807" s="166">
        <v>45951</v>
      </c>
      <c r="D16807">
        <v>3808.75</v>
      </c>
    </row>
    <row r="16808" spans="1:4" x14ac:dyDescent="0.35">
      <c r="A16808" s="165" t="s">
        <v>332</v>
      </c>
      <c r="B16808" s="165"/>
      <c r="C16808" s="166">
        <v>45991</v>
      </c>
      <c r="D16808">
        <v>3895.17</v>
      </c>
    </row>
    <row r="16809" spans="1:4" x14ac:dyDescent="0.35">
      <c r="A16809" s="165" t="s">
        <v>332</v>
      </c>
      <c r="B16809" s="165"/>
      <c r="C16809" s="166">
        <v>46022</v>
      </c>
      <c r="D16809">
        <v>3092.4300000000003</v>
      </c>
    </row>
    <row r="16810" spans="1:4" x14ac:dyDescent="0.35">
      <c r="A16810" s="165" t="s">
        <v>332</v>
      </c>
      <c r="B16810" s="165"/>
      <c r="C16810" s="166">
        <v>45679</v>
      </c>
      <c r="D16810">
        <v>1681.16</v>
      </c>
    </row>
    <row r="16811" spans="1:4" x14ac:dyDescent="0.35">
      <c r="A16811" s="165" t="s">
        <v>332</v>
      </c>
      <c r="B16811" s="165"/>
      <c r="C16811" s="166">
        <v>45710</v>
      </c>
      <c r="D16811">
        <v>3315.33</v>
      </c>
    </row>
    <row r="16812" spans="1:4" x14ac:dyDescent="0.35">
      <c r="A16812" s="165" t="s">
        <v>332</v>
      </c>
      <c r="B16812" s="165"/>
      <c r="C16812" s="166">
        <v>45738</v>
      </c>
      <c r="D16812">
        <v>2337.33</v>
      </c>
    </row>
    <row r="16813" spans="1:4" x14ac:dyDescent="0.35">
      <c r="A16813" s="165" t="s">
        <v>332</v>
      </c>
      <c r="B16813" s="165"/>
      <c r="C16813" s="166">
        <v>45769</v>
      </c>
      <c r="D16813">
        <v>1750.36</v>
      </c>
    </row>
    <row r="16814" spans="1:4" x14ac:dyDescent="0.35">
      <c r="A16814" s="165" t="s">
        <v>332</v>
      </c>
      <c r="B16814" s="165"/>
      <c r="C16814" s="166">
        <v>45799</v>
      </c>
      <c r="D16814">
        <v>3201.25</v>
      </c>
    </row>
    <row r="16815" spans="1:4" x14ac:dyDescent="0.35">
      <c r="A16815" s="165" t="s">
        <v>332</v>
      </c>
      <c r="B16815" s="165"/>
      <c r="C16815" s="166">
        <v>45830</v>
      </c>
      <c r="D16815">
        <v>2827.11</v>
      </c>
    </row>
    <row r="16816" spans="1:4" x14ac:dyDescent="0.35">
      <c r="A16816" s="165" t="s">
        <v>332</v>
      </c>
      <c r="B16816" s="165"/>
      <c r="C16816" s="166">
        <v>45860</v>
      </c>
      <c r="D16816">
        <v>3892.28</v>
      </c>
    </row>
    <row r="16817" spans="1:4" x14ac:dyDescent="0.35">
      <c r="A16817" s="165" t="s">
        <v>332</v>
      </c>
      <c r="B16817" s="165"/>
      <c r="C16817" s="166">
        <v>45891</v>
      </c>
      <c r="D16817">
        <v>3544.79</v>
      </c>
    </row>
    <row r="16818" spans="1:4" x14ac:dyDescent="0.35">
      <c r="A16818" s="165" t="s">
        <v>332</v>
      </c>
      <c r="B16818" s="165"/>
      <c r="C16818" s="166">
        <v>45922</v>
      </c>
      <c r="D16818">
        <v>3040.29</v>
      </c>
    </row>
    <row r="16819" spans="1:4" x14ac:dyDescent="0.35">
      <c r="A16819" s="165" t="s">
        <v>332</v>
      </c>
      <c r="B16819" s="165"/>
      <c r="C16819" s="166">
        <v>45952</v>
      </c>
      <c r="D16819">
        <v>2925.3100000000004</v>
      </c>
    </row>
    <row r="16820" spans="1:4" x14ac:dyDescent="0.35">
      <c r="A16820" s="165" t="s">
        <v>332</v>
      </c>
      <c r="B16820" s="165"/>
      <c r="C16820" s="166">
        <v>45983</v>
      </c>
      <c r="D16820">
        <v>1078.97</v>
      </c>
    </row>
    <row r="16821" spans="1:4" x14ac:dyDescent="0.35">
      <c r="A16821" s="165" t="s">
        <v>332</v>
      </c>
      <c r="B16821" s="165"/>
      <c r="C16821" s="166">
        <v>46013</v>
      </c>
      <c r="D16821">
        <v>3723.52</v>
      </c>
    </row>
    <row r="16822" spans="1:4" x14ac:dyDescent="0.35">
      <c r="A16822" s="165" t="s">
        <v>332</v>
      </c>
      <c r="B16822" s="165"/>
      <c r="C16822" s="166">
        <v>45680</v>
      </c>
      <c r="D16822">
        <v>5246.76</v>
      </c>
    </row>
    <row r="16823" spans="1:4" x14ac:dyDescent="0.35">
      <c r="A16823" s="165" t="s">
        <v>332</v>
      </c>
      <c r="B16823" s="165"/>
      <c r="C16823" s="166">
        <v>45711</v>
      </c>
      <c r="D16823">
        <v>3029.35</v>
      </c>
    </row>
    <row r="16824" spans="1:4" x14ac:dyDescent="0.35">
      <c r="A16824" s="165" t="s">
        <v>332</v>
      </c>
      <c r="B16824" s="165"/>
      <c r="C16824" s="166">
        <v>45739</v>
      </c>
      <c r="D16824">
        <v>3641.58</v>
      </c>
    </row>
    <row r="16825" spans="1:4" x14ac:dyDescent="0.35">
      <c r="A16825" s="165" t="s">
        <v>332</v>
      </c>
      <c r="B16825" s="165"/>
      <c r="C16825" s="166">
        <v>45770</v>
      </c>
      <c r="D16825">
        <v>3395.91</v>
      </c>
    </row>
    <row r="16826" spans="1:4" x14ac:dyDescent="0.35">
      <c r="A16826" s="165" t="s">
        <v>332</v>
      </c>
      <c r="B16826" s="165"/>
      <c r="C16826" s="166">
        <v>45800</v>
      </c>
      <c r="D16826">
        <v>4314.9799999999996</v>
      </c>
    </row>
    <row r="16827" spans="1:4" x14ac:dyDescent="0.35">
      <c r="A16827" s="165" t="s">
        <v>332</v>
      </c>
      <c r="B16827" s="165"/>
      <c r="C16827" s="166">
        <v>45831</v>
      </c>
      <c r="D16827">
        <v>4274.66</v>
      </c>
    </row>
    <row r="16828" spans="1:4" x14ac:dyDescent="0.35">
      <c r="A16828" s="165" t="s">
        <v>332</v>
      </c>
      <c r="B16828" s="165"/>
      <c r="C16828" s="166">
        <v>45861</v>
      </c>
      <c r="D16828">
        <v>5638.89</v>
      </c>
    </row>
    <row r="16829" spans="1:4" x14ac:dyDescent="0.35">
      <c r="A16829" s="165" t="s">
        <v>332</v>
      </c>
      <c r="B16829" s="165"/>
      <c r="C16829" s="166">
        <v>45892</v>
      </c>
      <c r="D16829">
        <v>5895.2199999999993</v>
      </c>
    </row>
    <row r="16830" spans="1:4" x14ac:dyDescent="0.35">
      <c r="A16830" s="165" t="s">
        <v>332</v>
      </c>
      <c r="B16830" s="165"/>
      <c r="C16830" s="166">
        <v>45923</v>
      </c>
      <c r="D16830">
        <v>4305.97</v>
      </c>
    </row>
    <row r="16831" spans="1:4" x14ac:dyDescent="0.35">
      <c r="A16831" s="165" t="s">
        <v>332</v>
      </c>
      <c r="B16831" s="165"/>
      <c r="C16831" s="166">
        <v>45953</v>
      </c>
      <c r="D16831">
        <v>4477.42</v>
      </c>
    </row>
    <row r="16832" spans="1:4" x14ac:dyDescent="0.35">
      <c r="A16832" s="165" t="s">
        <v>332</v>
      </c>
      <c r="B16832" s="165"/>
      <c r="C16832" s="166">
        <v>45984</v>
      </c>
      <c r="D16832">
        <v>4745.92</v>
      </c>
    </row>
    <row r="16833" spans="1:4" x14ac:dyDescent="0.35">
      <c r="A16833" s="165" t="s">
        <v>332</v>
      </c>
      <c r="B16833" s="165"/>
      <c r="C16833" s="166">
        <v>46014</v>
      </c>
      <c r="D16833">
        <v>3845.09</v>
      </c>
    </row>
    <row r="16834" spans="1:4" x14ac:dyDescent="0.35">
      <c r="A16834" s="165" t="s">
        <v>332</v>
      </c>
      <c r="B16834" s="165"/>
      <c r="C16834" s="166">
        <v>45681</v>
      </c>
      <c r="D16834">
        <v>6465.28</v>
      </c>
    </row>
    <row r="16835" spans="1:4" x14ac:dyDescent="0.35">
      <c r="A16835" s="165" t="s">
        <v>332</v>
      </c>
      <c r="B16835" s="165"/>
      <c r="C16835" s="166">
        <v>45712</v>
      </c>
      <c r="D16835">
        <v>6295.96</v>
      </c>
    </row>
    <row r="16836" spans="1:4" x14ac:dyDescent="0.35">
      <c r="A16836" s="165" t="s">
        <v>332</v>
      </c>
      <c r="B16836" s="165"/>
      <c r="C16836" s="166">
        <v>45740</v>
      </c>
      <c r="D16836">
        <v>8306.74</v>
      </c>
    </row>
    <row r="16837" spans="1:4" x14ac:dyDescent="0.35">
      <c r="A16837" s="165" t="s">
        <v>332</v>
      </c>
      <c r="B16837" s="165"/>
      <c r="C16837" s="166">
        <v>45771</v>
      </c>
      <c r="D16837">
        <v>7276.32</v>
      </c>
    </row>
    <row r="16838" spans="1:4" x14ac:dyDescent="0.35">
      <c r="A16838" s="165" t="s">
        <v>332</v>
      </c>
      <c r="B16838" s="165"/>
      <c r="C16838" s="166">
        <v>45801</v>
      </c>
      <c r="D16838">
        <v>5442.76</v>
      </c>
    </row>
    <row r="16839" spans="1:4" x14ac:dyDescent="0.35">
      <c r="A16839" s="165" t="s">
        <v>332</v>
      </c>
      <c r="B16839" s="165"/>
      <c r="C16839" s="166">
        <v>45832</v>
      </c>
      <c r="D16839">
        <v>5719.84</v>
      </c>
    </row>
    <row r="16840" spans="1:4" x14ac:dyDescent="0.35">
      <c r="A16840" s="165" t="s">
        <v>332</v>
      </c>
      <c r="B16840" s="165"/>
      <c r="C16840" s="166">
        <v>45862</v>
      </c>
      <c r="D16840">
        <v>7556.33</v>
      </c>
    </row>
    <row r="16841" spans="1:4" x14ac:dyDescent="0.35">
      <c r="A16841" s="165" t="s">
        <v>332</v>
      </c>
      <c r="B16841" s="165"/>
      <c r="C16841" s="166">
        <v>45893</v>
      </c>
      <c r="D16841">
        <v>8643.98</v>
      </c>
    </row>
    <row r="16842" spans="1:4" x14ac:dyDescent="0.35">
      <c r="A16842" s="165" t="s">
        <v>332</v>
      </c>
      <c r="B16842" s="165"/>
      <c r="C16842" s="166">
        <v>45924</v>
      </c>
      <c r="D16842">
        <v>6110.36</v>
      </c>
    </row>
    <row r="16843" spans="1:4" x14ac:dyDescent="0.35">
      <c r="A16843" s="165" t="s">
        <v>332</v>
      </c>
      <c r="B16843" s="165"/>
      <c r="C16843" s="166">
        <v>45954</v>
      </c>
      <c r="D16843">
        <v>7148.44</v>
      </c>
    </row>
    <row r="16844" spans="1:4" x14ac:dyDescent="0.35">
      <c r="A16844" s="165" t="s">
        <v>332</v>
      </c>
      <c r="B16844" s="165"/>
      <c r="C16844" s="166">
        <v>45985</v>
      </c>
      <c r="D16844">
        <v>7393.38</v>
      </c>
    </row>
    <row r="16845" spans="1:4" x14ac:dyDescent="0.35">
      <c r="A16845" s="165" t="s">
        <v>332</v>
      </c>
      <c r="B16845" s="165"/>
      <c r="C16845" s="166">
        <v>46015</v>
      </c>
      <c r="D16845">
        <v>-200.69000000000005</v>
      </c>
    </row>
    <row r="16846" spans="1:4" x14ac:dyDescent="0.35">
      <c r="A16846" s="165" t="s">
        <v>332</v>
      </c>
      <c r="B16846" s="165"/>
      <c r="C16846" s="166">
        <v>45682</v>
      </c>
      <c r="D16846">
        <v>7213.3200000000006</v>
      </c>
    </row>
    <row r="16847" spans="1:4" x14ac:dyDescent="0.35">
      <c r="A16847" s="165" t="s">
        <v>332</v>
      </c>
      <c r="B16847" s="165"/>
      <c r="C16847" s="166">
        <v>45713</v>
      </c>
      <c r="D16847">
        <v>5580.28</v>
      </c>
    </row>
    <row r="16848" spans="1:4" x14ac:dyDescent="0.35">
      <c r="A16848" s="165" t="s">
        <v>332</v>
      </c>
      <c r="B16848" s="165"/>
      <c r="C16848" s="166">
        <v>45741</v>
      </c>
      <c r="D16848">
        <v>5845.8899999999994</v>
      </c>
    </row>
    <row r="16849" spans="1:4" x14ac:dyDescent="0.35">
      <c r="A16849" s="165" t="s">
        <v>332</v>
      </c>
      <c r="B16849" s="165"/>
      <c r="C16849" s="166">
        <v>45772</v>
      </c>
      <c r="D16849">
        <v>7405.3099999999995</v>
      </c>
    </row>
    <row r="16850" spans="1:4" x14ac:dyDescent="0.35">
      <c r="A16850" s="165" t="s">
        <v>332</v>
      </c>
      <c r="B16850" s="165"/>
      <c r="C16850" s="166">
        <v>45802</v>
      </c>
      <c r="D16850">
        <v>6116.0906645579053</v>
      </c>
    </row>
    <row r="16851" spans="1:4" x14ac:dyDescent="0.35">
      <c r="A16851" s="165" t="s">
        <v>332</v>
      </c>
      <c r="B16851" s="165"/>
      <c r="C16851" s="166">
        <v>45833</v>
      </c>
      <c r="D16851">
        <v>6406.4306412317346</v>
      </c>
    </row>
    <row r="16852" spans="1:4" x14ac:dyDescent="0.35">
      <c r="A16852" s="165" t="s">
        <v>332</v>
      </c>
      <c r="B16852" s="165"/>
      <c r="C16852" s="166">
        <v>45863</v>
      </c>
      <c r="D16852">
        <v>7561.1740434418562</v>
      </c>
    </row>
    <row r="16853" spans="1:4" x14ac:dyDescent="0.35">
      <c r="A16853" s="165" t="s">
        <v>332</v>
      </c>
      <c r="B16853" s="165"/>
      <c r="C16853" s="166">
        <v>45894</v>
      </c>
      <c r="D16853">
        <v>9118.1758448891906</v>
      </c>
    </row>
    <row r="16854" spans="1:4" x14ac:dyDescent="0.35">
      <c r="A16854" s="165" t="s">
        <v>332</v>
      </c>
      <c r="B16854" s="165"/>
      <c r="C16854" s="166">
        <v>45925</v>
      </c>
      <c r="D16854">
        <v>6303.7336604874654</v>
      </c>
    </row>
    <row r="16855" spans="1:4" x14ac:dyDescent="0.35">
      <c r="A16855" s="165" t="s">
        <v>332</v>
      </c>
      <c r="B16855" s="165"/>
      <c r="C16855" s="166">
        <v>45955</v>
      </c>
      <c r="D16855">
        <v>6493.2888154441298</v>
      </c>
    </row>
    <row r="16856" spans="1:4" x14ac:dyDescent="0.35">
      <c r="A16856" s="165" t="s">
        <v>332</v>
      </c>
      <c r="B16856" s="165"/>
      <c r="C16856" s="166">
        <v>45986</v>
      </c>
      <c r="D16856">
        <v>6989.6919286807133</v>
      </c>
    </row>
    <row r="16857" spans="1:4" x14ac:dyDescent="0.35">
      <c r="A16857" s="165" t="s">
        <v>332</v>
      </c>
      <c r="B16857" s="165"/>
      <c r="C16857" s="166">
        <v>46016</v>
      </c>
      <c r="D16857">
        <v>4969.0932071160496</v>
      </c>
    </row>
    <row r="16858" spans="1:4" x14ac:dyDescent="0.35">
      <c r="A16858" s="165" t="s">
        <v>332</v>
      </c>
      <c r="B16858" s="165"/>
      <c r="C16858" s="166">
        <v>45683</v>
      </c>
      <c r="D16858">
        <v>7065.7389586707095</v>
      </c>
    </row>
    <row r="16859" spans="1:4" x14ac:dyDescent="0.35">
      <c r="A16859" s="165" t="s">
        <v>332</v>
      </c>
      <c r="B16859" s="165"/>
      <c r="C16859" s="166">
        <v>45714</v>
      </c>
      <c r="D16859">
        <v>7164.6507706659759</v>
      </c>
    </row>
    <row r="16860" spans="1:4" x14ac:dyDescent="0.35">
      <c r="A16860" s="165" t="s">
        <v>332</v>
      </c>
      <c r="B16860" s="165"/>
      <c r="C16860" s="166">
        <v>45742</v>
      </c>
      <c r="D16860">
        <v>7868.4461334260523</v>
      </c>
    </row>
    <row r="16861" spans="1:4" x14ac:dyDescent="0.35">
      <c r="A16861" s="165" t="s">
        <v>332</v>
      </c>
      <c r="B16861" s="165"/>
      <c r="C16861" s="166">
        <v>45773</v>
      </c>
      <c r="D16861">
        <v>8179.7772975642201</v>
      </c>
    </row>
    <row r="16862" spans="1:4" x14ac:dyDescent="0.35">
      <c r="A16862" s="165" t="s">
        <v>332</v>
      </c>
      <c r="B16862" s="165"/>
      <c r="C16862" s="166">
        <v>45803</v>
      </c>
      <c r="D16862">
        <v>6996.5799771398779</v>
      </c>
    </row>
    <row r="16863" spans="1:4" x14ac:dyDescent="0.35">
      <c r="A16863" s="165" t="s">
        <v>332</v>
      </c>
      <c r="B16863" s="165"/>
      <c r="C16863" s="166">
        <v>45834</v>
      </c>
      <c r="D16863">
        <v>6766.2950370483859</v>
      </c>
    </row>
    <row r="16864" spans="1:4" x14ac:dyDescent="0.35">
      <c r="A16864" s="165" t="s">
        <v>332</v>
      </c>
      <c r="B16864" s="165"/>
      <c r="C16864" s="166">
        <v>45864</v>
      </c>
      <c r="D16864">
        <v>9814.469913816707</v>
      </c>
    </row>
    <row r="16865" spans="1:4" x14ac:dyDescent="0.35">
      <c r="A16865" s="165" t="s">
        <v>332</v>
      </c>
      <c r="B16865" s="165"/>
      <c r="C16865" s="166">
        <v>45895</v>
      </c>
      <c r="D16865">
        <v>11362.016425977872</v>
      </c>
    </row>
    <row r="16866" spans="1:4" x14ac:dyDescent="0.35">
      <c r="A16866" s="165" t="s">
        <v>332</v>
      </c>
      <c r="B16866" s="165"/>
      <c r="C16866" s="166">
        <v>45926</v>
      </c>
      <c r="D16866">
        <v>6548.9332773550832</v>
      </c>
    </row>
    <row r="16867" spans="1:4" x14ac:dyDescent="0.35">
      <c r="A16867" s="165" t="s">
        <v>332</v>
      </c>
      <c r="B16867" s="165"/>
      <c r="C16867" s="166">
        <v>45956</v>
      </c>
      <c r="D16867">
        <v>8002.3772757345469</v>
      </c>
    </row>
    <row r="16868" spans="1:4" x14ac:dyDescent="0.35">
      <c r="A16868" s="165" t="s">
        <v>332</v>
      </c>
      <c r="B16868" s="165"/>
      <c r="C16868" s="166">
        <v>45987</v>
      </c>
      <c r="D16868">
        <v>8462.6809372438547</v>
      </c>
    </row>
    <row r="16869" spans="1:4" x14ac:dyDescent="0.35">
      <c r="A16869" s="165" t="s">
        <v>332</v>
      </c>
      <c r="B16869" s="165"/>
      <c r="C16869" s="166">
        <v>46017</v>
      </c>
      <c r="D16869">
        <v>6126.0564889470188</v>
      </c>
    </row>
    <row r="16870" spans="1:4" x14ac:dyDescent="0.35">
      <c r="A16870" s="165" t="s">
        <v>332</v>
      </c>
      <c r="B16870" s="165"/>
      <c r="C16870" s="166">
        <v>45684</v>
      </c>
      <c r="D16870">
        <v>8162.6767373557777</v>
      </c>
    </row>
    <row r="16871" spans="1:4" x14ac:dyDescent="0.35">
      <c r="A16871" s="165" t="s">
        <v>332</v>
      </c>
      <c r="B16871" s="165"/>
      <c r="C16871" s="166">
        <v>45715</v>
      </c>
      <c r="D16871">
        <v>8277.4715639705319</v>
      </c>
    </row>
    <row r="16872" spans="1:4" x14ac:dyDescent="0.35">
      <c r="A16872" s="165" t="s">
        <v>332</v>
      </c>
      <c r="B16872" s="165"/>
      <c r="C16872" s="166">
        <v>45743</v>
      </c>
      <c r="D16872">
        <v>9094.2806488569258</v>
      </c>
    </row>
    <row r="16873" spans="1:4" x14ac:dyDescent="0.35">
      <c r="A16873" s="165" t="s">
        <v>332</v>
      </c>
      <c r="B16873" s="165"/>
      <c r="C16873" s="166">
        <v>45774</v>
      </c>
      <c r="D16873">
        <v>9455.6046028526289</v>
      </c>
    </row>
    <row r="16874" spans="1:4" x14ac:dyDescent="0.35">
      <c r="A16874" s="165" t="s">
        <v>332</v>
      </c>
      <c r="B16874" s="165"/>
      <c r="C16874" s="166">
        <v>45804</v>
      </c>
      <c r="D16874">
        <v>8082.412377280516</v>
      </c>
    </row>
    <row r="16875" spans="1:4" x14ac:dyDescent="0.35">
      <c r="A16875" s="165" t="s">
        <v>332</v>
      </c>
      <c r="B16875" s="165"/>
      <c r="C16875" s="166">
        <v>45835</v>
      </c>
      <c r="D16875">
        <v>7815.148849937028</v>
      </c>
    </row>
    <row r="16876" spans="1:4" x14ac:dyDescent="0.35">
      <c r="A16876" s="165" t="s">
        <v>332</v>
      </c>
      <c r="B16876" s="165"/>
      <c r="C16876" s="166">
        <v>45865</v>
      </c>
      <c r="D16876">
        <v>11352.792124400594</v>
      </c>
    </row>
    <row r="16877" spans="1:4" x14ac:dyDescent="0.35">
      <c r="A16877" s="165" t="s">
        <v>332</v>
      </c>
      <c r="B16877" s="165"/>
      <c r="C16877" s="166">
        <v>45896</v>
      </c>
      <c r="D16877">
        <v>13148.839835570874</v>
      </c>
    </row>
    <row r="16878" spans="1:4" x14ac:dyDescent="0.35">
      <c r="A16878" s="165" t="s">
        <v>332</v>
      </c>
      <c r="B16878" s="165"/>
      <c r="C16878" s="166">
        <v>45927</v>
      </c>
      <c r="D16878">
        <v>7562.8836754009062</v>
      </c>
    </row>
    <row r="16879" spans="1:4" x14ac:dyDescent="0.35">
      <c r="A16879" s="165" t="s">
        <v>332</v>
      </c>
      <c r="B16879" s="165"/>
      <c r="C16879" s="166">
        <v>45957</v>
      </c>
      <c r="D16879">
        <v>9249.7181234060208</v>
      </c>
    </row>
    <row r="16880" spans="1:4" x14ac:dyDescent="0.35">
      <c r="A16880" s="165" t="s">
        <v>332</v>
      </c>
      <c r="B16880" s="165"/>
      <c r="C16880" s="166">
        <v>45988</v>
      </c>
      <c r="D16880">
        <v>9783.9362106818317</v>
      </c>
    </row>
    <row r="16881" spans="1:4" x14ac:dyDescent="0.35">
      <c r="A16881" s="165" t="s">
        <v>332</v>
      </c>
      <c r="B16881" s="165"/>
      <c r="C16881" s="166">
        <v>46018</v>
      </c>
      <c r="D16881">
        <v>7072.1023761256556</v>
      </c>
    </row>
    <row r="16882" spans="1:4" x14ac:dyDescent="0.35">
      <c r="A16882" s="165" t="s">
        <v>333</v>
      </c>
      <c r="B16882" s="165" t="s">
        <v>334</v>
      </c>
      <c r="C16882" s="166">
        <v>45676</v>
      </c>
      <c r="D16882">
        <v>2459</v>
      </c>
    </row>
    <row r="16883" spans="1:4" x14ac:dyDescent="0.35">
      <c r="A16883" s="165" t="s">
        <v>333</v>
      </c>
      <c r="B16883" s="165" t="s">
        <v>334</v>
      </c>
      <c r="C16883" s="166">
        <v>45707</v>
      </c>
      <c r="D16883">
        <v>2459</v>
      </c>
    </row>
    <row r="16884" spans="1:4" x14ac:dyDescent="0.35">
      <c r="A16884" s="165" t="s">
        <v>333</v>
      </c>
      <c r="B16884" s="165" t="s">
        <v>334</v>
      </c>
      <c r="C16884" s="166">
        <v>45735</v>
      </c>
      <c r="D16884">
        <v>2459</v>
      </c>
    </row>
    <row r="16885" spans="1:4" x14ac:dyDescent="0.35">
      <c r="A16885" s="165" t="s">
        <v>333</v>
      </c>
      <c r="B16885" s="165" t="s">
        <v>334</v>
      </c>
      <c r="C16885" s="166">
        <v>45766</v>
      </c>
      <c r="D16885">
        <v>2459</v>
      </c>
    </row>
    <row r="16886" spans="1:4" x14ac:dyDescent="0.35">
      <c r="A16886" s="165" t="s">
        <v>333</v>
      </c>
      <c r="B16886" s="165" t="s">
        <v>334</v>
      </c>
      <c r="C16886" s="166">
        <v>45796</v>
      </c>
      <c r="D16886">
        <v>2459</v>
      </c>
    </row>
    <row r="16887" spans="1:4" x14ac:dyDescent="0.35">
      <c r="A16887" s="165" t="s">
        <v>333</v>
      </c>
      <c r="B16887" s="165" t="s">
        <v>334</v>
      </c>
      <c r="C16887" s="166">
        <v>45827</v>
      </c>
      <c r="D16887">
        <v>2459</v>
      </c>
    </row>
    <row r="16888" spans="1:4" x14ac:dyDescent="0.35">
      <c r="A16888" s="165" t="s">
        <v>333</v>
      </c>
      <c r="B16888" s="165" t="s">
        <v>334</v>
      </c>
      <c r="C16888" s="166">
        <v>45857</v>
      </c>
      <c r="D16888">
        <v>2459</v>
      </c>
    </row>
    <row r="16889" spans="1:4" x14ac:dyDescent="0.35">
      <c r="A16889" s="165" t="s">
        <v>333</v>
      </c>
      <c r="B16889" s="165" t="s">
        <v>334</v>
      </c>
      <c r="C16889" s="166">
        <v>45888</v>
      </c>
      <c r="D16889">
        <v>2459</v>
      </c>
    </row>
    <row r="16890" spans="1:4" x14ac:dyDescent="0.35">
      <c r="A16890" s="165" t="s">
        <v>333</v>
      </c>
      <c r="B16890" s="165" t="s">
        <v>334</v>
      </c>
      <c r="C16890" s="166">
        <v>45919</v>
      </c>
      <c r="D16890">
        <v>2459</v>
      </c>
    </row>
    <row r="16891" spans="1:4" x14ac:dyDescent="0.35">
      <c r="A16891" s="165" t="s">
        <v>333</v>
      </c>
      <c r="B16891" s="165" t="s">
        <v>334</v>
      </c>
      <c r="C16891" s="166">
        <v>45949</v>
      </c>
      <c r="D16891">
        <v>2459</v>
      </c>
    </row>
    <row r="16892" spans="1:4" x14ac:dyDescent="0.35">
      <c r="A16892" s="165" t="s">
        <v>333</v>
      </c>
      <c r="B16892" s="165" t="s">
        <v>334</v>
      </c>
      <c r="C16892" s="166">
        <v>45980</v>
      </c>
      <c r="D16892">
        <v>2459</v>
      </c>
    </row>
    <row r="16893" spans="1:4" x14ac:dyDescent="0.35">
      <c r="A16893" s="165" t="s">
        <v>333</v>
      </c>
      <c r="B16893" s="165" t="s">
        <v>334</v>
      </c>
      <c r="C16893" s="166">
        <v>46010</v>
      </c>
      <c r="D16893">
        <v>2459</v>
      </c>
    </row>
    <row r="16894" spans="1:4" x14ac:dyDescent="0.35">
      <c r="A16894" s="165" t="s">
        <v>333</v>
      </c>
      <c r="B16894" s="165" t="s">
        <v>334</v>
      </c>
      <c r="C16894" s="166">
        <v>45677</v>
      </c>
      <c r="D16894">
        <v>2459.23</v>
      </c>
    </row>
    <row r="16895" spans="1:4" x14ac:dyDescent="0.35">
      <c r="A16895" s="165" t="s">
        <v>333</v>
      </c>
      <c r="B16895" s="165" t="s">
        <v>334</v>
      </c>
      <c r="C16895" s="166">
        <v>45708</v>
      </c>
      <c r="D16895">
        <v>2459.23</v>
      </c>
    </row>
    <row r="16896" spans="1:4" x14ac:dyDescent="0.35">
      <c r="A16896" s="165" t="s">
        <v>333</v>
      </c>
      <c r="B16896" s="165" t="s">
        <v>334</v>
      </c>
      <c r="C16896" s="166">
        <v>45736</v>
      </c>
      <c r="D16896">
        <v>2459.2299999999996</v>
      </c>
    </row>
    <row r="16897" spans="1:4" x14ac:dyDescent="0.35">
      <c r="A16897" s="165" t="s">
        <v>333</v>
      </c>
      <c r="B16897" s="165" t="s">
        <v>334</v>
      </c>
      <c r="C16897" s="166">
        <v>45767</v>
      </c>
      <c r="D16897">
        <v>2459.2300000000005</v>
      </c>
    </row>
    <row r="16898" spans="1:4" x14ac:dyDescent="0.35">
      <c r="A16898" s="165" t="s">
        <v>333</v>
      </c>
      <c r="B16898" s="165" t="s">
        <v>334</v>
      </c>
      <c r="C16898" s="166">
        <v>45797</v>
      </c>
      <c r="D16898">
        <v>2459.2299999999996</v>
      </c>
    </row>
    <row r="16899" spans="1:4" x14ac:dyDescent="0.35">
      <c r="A16899" s="165" t="s">
        <v>333</v>
      </c>
      <c r="B16899" s="165" t="s">
        <v>334</v>
      </c>
      <c r="C16899" s="166">
        <v>45828</v>
      </c>
      <c r="D16899">
        <v>2459.2299999999996</v>
      </c>
    </row>
    <row r="16900" spans="1:4" x14ac:dyDescent="0.35">
      <c r="A16900" s="165" t="s">
        <v>333</v>
      </c>
      <c r="B16900" s="165" t="s">
        <v>334</v>
      </c>
      <c r="C16900" s="166">
        <v>45858</v>
      </c>
      <c r="D16900">
        <v>2459.2300000000014</v>
      </c>
    </row>
    <row r="16901" spans="1:4" x14ac:dyDescent="0.35">
      <c r="A16901" s="165" t="s">
        <v>333</v>
      </c>
      <c r="B16901" s="165" t="s">
        <v>334</v>
      </c>
      <c r="C16901" s="166">
        <v>45889</v>
      </c>
      <c r="D16901">
        <v>-7034.09</v>
      </c>
    </row>
    <row r="16902" spans="1:4" x14ac:dyDescent="0.35">
      <c r="A16902" s="165" t="s">
        <v>333</v>
      </c>
      <c r="B16902" s="165" t="s">
        <v>334</v>
      </c>
      <c r="C16902" s="166">
        <v>45920</v>
      </c>
      <c r="D16902">
        <v>2459.23</v>
      </c>
    </row>
    <row r="16903" spans="1:4" x14ac:dyDescent="0.35">
      <c r="A16903" s="165" t="s">
        <v>333</v>
      </c>
      <c r="B16903" s="165" t="s">
        <v>334</v>
      </c>
      <c r="C16903" s="166">
        <v>45950</v>
      </c>
      <c r="D16903">
        <v>2459.23</v>
      </c>
    </row>
    <row r="16904" spans="1:4" x14ac:dyDescent="0.35">
      <c r="A16904" s="165" t="s">
        <v>333</v>
      </c>
      <c r="B16904" s="165" t="s">
        <v>334</v>
      </c>
      <c r="C16904" s="166">
        <v>45981</v>
      </c>
      <c r="D16904">
        <v>2459</v>
      </c>
    </row>
    <row r="16905" spans="1:4" x14ac:dyDescent="0.35">
      <c r="A16905" s="165" t="s">
        <v>333</v>
      </c>
      <c r="B16905" s="165" t="s">
        <v>334</v>
      </c>
      <c r="C16905" s="166">
        <v>46011</v>
      </c>
      <c r="D16905">
        <v>2459</v>
      </c>
    </row>
    <row r="16906" spans="1:4" x14ac:dyDescent="0.35">
      <c r="A16906" s="165" t="s">
        <v>333</v>
      </c>
      <c r="B16906" s="165" t="s">
        <v>334</v>
      </c>
      <c r="C16906" s="166">
        <v>45678</v>
      </c>
      <c r="D16906">
        <v>2508</v>
      </c>
    </row>
    <row r="16907" spans="1:4" x14ac:dyDescent="0.35">
      <c r="A16907" s="165" t="s">
        <v>333</v>
      </c>
      <c r="B16907" s="165" t="s">
        <v>334</v>
      </c>
      <c r="C16907" s="166">
        <v>45709</v>
      </c>
      <c r="D16907">
        <v>2508</v>
      </c>
    </row>
    <row r="16908" spans="1:4" x14ac:dyDescent="0.35">
      <c r="A16908" s="165" t="s">
        <v>333</v>
      </c>
      <c r="B16908" s="165" t="s">
        <v>334</v>
      </c>
      <c r="C16908" s="166">
        <v>45737</v>
      </c>
      <c r="D16908">
        <v>2508</v>
      </c>
    </row>
    <row r="16909" spans="1:4" x14ac:dyDescent="0.35">
      <c r="A16909" s="165" t="s">
        <v>333</v>
      </c>
      <c r="B16909" s="165" t="s">
        <v>334</v>
      </c>
      <c r="C16909" s="166">
        <v>45768</v>
      </c>
      <c r="D16909">
        <v>611</v>
      </c>
    </row>
    <row r="16910" spans="1:4" x14ac:dyDescent="0.35">
      <c r="A16910" s="165" t="s">
        <v>333</v>
      </c>
      <c r="B16910" s="165" t="s">
        <v>334</v>
      </c>
      <c r="C16910" s="166">
        <v>45798</v>
      </c>
      <c r="D16910">
        <v>1244</v>
      </c>
    </row>
    <row r="16911" spans="1:4" x14ac:dyDescent="0.35">
      <c r="A16911" s="165" t="s">
        <v>333</v>
      </c>
      <c r="B16911" s="165" t="s">
        <v>334</v>
      </c>
      <c r="C16911" s="166">
        <v>45829</v>
      </c>
      <c r="D16911">
        <v>1876</v>
      </c>
    </row>
    <row r="16912" spans="1:4" x14ac:dyDescent="0.35">
      <c r="A16912" s="165" t="s">
        <v>333</v>
      </c>
      <c r="B16912" s="165" t="s">
        <v>334</v>
      </c>
      <c r="C16912" s="166">
        <v>45859</v>
      </c>
      <c r="D16912">
        <v>2508</v>
      </c>
    </row>
    <row r="16913" spans="1:4" x14ac:dyDescent="0.35">
      <c r="A16913" s="165" t="s">
        <v>333</v>
      </c>
      <c r="B16913" s="165" t="s">
        <v>334</v>
      </c>
      <c r="C16913" s="166">
        <v>45890</v>
      </c>
      <c r="D16913">
        <v>2508</v>
      </c>
    </row>
    <row r="16914" spans="1:4" x14ac:dyDescent="0.35">
      <c r="A16914" s="165" t="s">
        <v>333</v>
      </c>
      <c r="B16914" s="165" t="s">
        <v>334</v>
      </c>
      <c r="C16914" s="166">
        <v>45921</v>
      </c>
      <c r="D16914">
        <v>1748</v>
      </c>
    </row>
    <row r="16915" spans="1:4" x14ac:dyDescent="0.35">
      <c r="A16915" s="165" t="s">
        <v>333</v>
      </c>
      <c r="B16915" s="165" t="s">
        <v>334</v>
      </c>
      <c r="C16915" s="166">
        <v>45951</v>
      </c>
      <c r="D16915">
        <v>1748</v>
      </c>
    </row>
    <row r="16916" spans="1:4" x14ac:dyDescent="0.35">
      <c r="A16916" s="165" t="s">
        <v>333</v>
      </c>
      <c r="B16916" s="165" t="s">
        <v>334</v>
      </c>
      <c r="C16916" s="166">
        <v>45991</v>
      </c>
      <c r="D16916">
        <v>2508</v>
      </c>
    </row>
    <row r="16917" spans="1:4" x14ac:dyDescent="0.35">
      <c r="A16917" s="165" t="s">
        <v>333</v>
      </c>
      <c r="B16917" s="165" t="s">
        <v>334</v>
      </c>
      <c r="C16917" s="166">
        <v>46022</v>
      </c>
      <c r="D16917">
        <v>2508</v>
      </c>
    </row>
    <row r="16918" spans="1:4" x14ac:dyDescent="0.35">
      <c r="A16918" s="165" t="s">
        <v>333</v>
      </c>
      <c r="B16918" s="165" t="s">
        <v>334</v>
      </c>
      <c r="C16918" s="166">
        <v>45679</v>
      </c>
      <c r="D16918">
        <v>2526</v>
      </c>
    </row>
    <row r="16919" spans="1:4" x14ac:dyDescent="0.35">
      <c r="A16919" s="165" t="s">
        <v>333</v>
      </c>
      <c r="B16919" s="165" t="s">
        <v>334</v>
      </c>
      <c r="C16919" s="166">
        <v>45710</v>
      </c>
      <c r="D16919">
        <v>2526</v>
      </c>
    </row>
    <row r="16920" spans="1:4" x14ac:dyDescent="0.35">
      <c r="A16920" s="165" t="s">
        <v>333</v>
      </c>
      <c r="B16920" s="165" t="s">
        <v>334</v>
      </c>
      <c r="C16920" s="166">
        <v>45738</v>
      </c>
      <c r="D16920">
        <v>2526</v>
      </c>
    </row>
    <row r="16921" spans="1:4" x14ac:dyDescent="0.35">
      <c r="A16921" s="165" t="s">
        <v>333</v>
      </c>
      <c r="B16921" s="165" t="s">
        <v>334</v>
      </c>
      <c r="C16921" s="166">
        <v>45769</v>
      </c>
      <c r="D16921">
        <v>2526</v>
      </c>
    </row>
    <row r="16922" spans="1:4" x14ac:dyDescent="0.35">
      <c r="A16922" s="165" t="s">
        <v>333</v>
      </c>
      <c r="B16922" s="165" t="s">
        <v>334</v>
      </c>
      <c r="C16922" s="166">
        <v>45799</v>
      </c>
      <c r="D16922">
        <v>2526</v>
      </c>
    </row>
    <row r="16923" spans="1:4" x14ac:dyDescent="0.35">
      <c r="A16923" s="165" t="s">
        <v>333</v>
      </c>
      <c r="B16923" s="165" t="s">
        <v>334</v>
      </c>
      <c r="C16923" s="166">
        <v>45830</v>
      </c>
      <c r="D16923">
        <v>2526</v>
      </c>
    </row>
    <row r="16924" spans="1:4" x14ac:dyDescent="0.35">
      <c r="A16924" s="165" t="s">
        <v>333</v>
      </c>
      <c r="B16924" s="165" t="s">
        <v>334</v>
      </c>
      <c r="C16924" s="166">
        <v>45860</v>
      </c>
      <c r="D16924">
        <v>2526</v>
      </c>
    </row>
    <row r="16925" spans="1:4" x14ac:dyDescent="0.35">
      <c r="A16925" s="165" t="s">
        <v>333</v>
      </c>
      <c r="B16925" s="165" t="s">
        <v>334</v>
      </c>
      <c r="C16925" s="166">
        <v>45891</v>
      </c>
      <c r="D16925">
        <v>2526</v>
      </c>
    </row>
    <row r="16926" spans="1:4" x14ac:dyDescent="0.35">
      <c r="A16926" s="165" t="s">
        <v>333</v>
      </c>
      <c r="B16926" s="165" t="s">
        <v>334</v>
      </c>
      <c r="C16926" s="166">
        <v>45922</v>
      </c>
      <c r="D16926">
        <v>2526</v>
      </c>
    </row>
    <row r="16927" spans="1:4" x14ac:dyDescent="0.35">
      <c r="A16927" s="165" t="s">
        <v>333</v>
      </c>
      <c r="B16927" s="165" t="s">
        <v>334</v>
      </c>
      <c r="C16927" s="166">
        <v>45952</v>
      </c>
      <c r="D16927">
        <v>2776</v>
      </c>
    </row>
    <row r="16928" spans="1:4" x14ac:dyDescent="0.35">
      <c r="A16928" s="165" t="s">
        <v>333</v>
      </c>
      <c r="B16928" s="165" t="s">
        <v>334</v>
      </c>
      <c r="C16928" s="166">
        <v>45983</v>
      </c>
      <c r="D16928">
        <v>2776</v>
      </c>
    </row>
    <row r="16929" spans="1:4" x14ac:dyDescent="0.35">
      <c r="A16929" s="165" t="s">
        <v>333</v>
      </c>
      <c r="B16929" s="165" t="s">
        <v>334</v>
      </c>
      <c r="C16929" s="166">
        <v>46013</v>
      </c>
      <c r="D16929">
        <v>2776</v>
      </c>
    </row>
    <row r="16930" spans="1:4" x14ac:dyDescent="0.35">
      <c r="A16930" s="165" t="s">
        <v>333</v>
      </c>
      <c r="B16930" s="165" t="s">
        <v>334</v>
      </c>
      <c r="C16930" s="166">
        <v>45680</v>
      </c>
      <c r="D16930">
        <v>2526</v>
      </c>
    </row>
    <row r="16931" spans="1:4" x14ac:dyDescent="0.35">
      <c r="A16931" s="165" t="s">
        <v>333</v>
      </c>
      <c r="B16931" s="165" t="s">
        <v>334</v>
      </c>
      <c r="C16931" s="166">
        <v>45711</v>
      </c>
      <c r="D16931">
        <v>2526</v>
      </c>
    </row>
    <row r="16932" spans="1:4" x14ac:dyDescent="0.35">
      <c r="A16932" s="165" t="s">
        <v>333</v>
      </c>
      <c r="B16932" s="165" t="s">
        <v>334</v>
      </c>
      <c r="C16932" s="166">
        <v>45739</v>
      </c>
      <c r="D16932">
        <v>3078.42</v>
      </c>
    </row>
    <row r="16933" spans="1:4" x14ac:dyDescent="0.35">
      <c r="A16933" s="165" t="s">
        <v>333</v>
      </c>
      <c r="B16933" s="165" t="s">
        <v>334</v>
      </c>
      <c r="C16933" s="166">
        <v>45770</v>
      </c>
      <c r="D16933">
        <v>2710.14</v>
      </c>
    </row>
    <row r="16934" spans="1:4" x14ac:dyDescent="0.35">
      <c r="A16934" s="165" t="s">
        <v>333</v>
      </c>
      <c r="B16934" s="165" t="s">
        <v>334</v>
      </c>
      <c r="C16934" s="166">
        <v>45800</v>
      </c>
      <c r="D16934">
        <v>2710.14</v>
      </c>
    </row>
    <row r="16935" spans="1:4" x14ac:dyDescent="0.35">
      <c r="A16935" s="165" t="s">
        <v>333</v>
      </c>
      <c r="B16935" s="165" t="s">
        <v>334</v>
      </c>
      <c r="C16935" s="166">
        <v>45831</v>
      </c>
      <c r="D16935">
        <v>2710.14</v>
      </c>
    </row>
    <row r="16936" spans="1:4" x14ac:dyDescent="0.35">
      <c r="A16936" s="165" t="s">
        <v>333</v>
      </c>
      <c r="B16936" s="165" t="s">
        <v>334</v>
      </c>
      <c r="C16936" s="166">
        <v>45861</v>
      </c>
      <c r="D16936">
        <v>2710.14</v>
      </c>
    </row>
    <row r="16937" spans="1:4" x14ac:dyDescent="0.35">
      <c r="A16937" s="165" t="s">
        <v>333</v>
      </c>
      <c r="B16937" s="165" t="s">
        <v>334</v>
      </c>
      <c r="C16937" s="166">
        <v>45892</v>
      </c>
      <c r="D16937">
        <v>2710.14</v>
      </c>
    </row>
    <row r="16938" spans="1:4" x14ac:dyDescent="0.35">
      <c r="A16938" s="165" t="s">
        <v>333</v>
      </c>
      <c r="B16938" s="165" t="s">
        <v>334</v>
      </c>
      <c r="C16938" s="166">
        <v>45923</v>
      </c>
      <c r="D16938">
        <v>2710.14</v>
      </c>
    </row>
    <row r="16939" spans="1:4" x14ac:dyDescent="0.35">
      <c r="A16939" s="165" t="s">
        <v>333</v>
      </c>
      <c r="B16939" s="165" t="s">
        <v>334</v>
      </c>
      <c r="C16939" s="166">
        <v>45953</v>
      </c>
      <c r="D16939">
        <v>2710.14</v>
      </c>
    </row>
    <row r="16940" spans="1:4" x14ac:dyDescent="0.35">
      <c r="A16940" s="165" t="s">
        <v>333</v>
      </c>
      <c r="B16940" s="165" t="s">
        <v>334</v>
      </c>
      <c r="C16940" s="166">
        <v>45984</v>
      </c>
      <c r="D16940">
        <v>2710.14</v>
      </c>
    </row>
    <row r="16941" spans="1:4" x14ac:dyDescent="0.35">
      <c r="A16941" s="165" t="s">
        <v>333</v>
      </c>
      <c r="B16941" s="165" t="s">
        <v>334</v>
      </c>
      <c r="C16941" s="166">
        <v>46014</v>
      </c>
      <c r="D16941">
        <v>2732</v>
      </c>
    </row>
    <row r="16942" spans="1:4" x14ac:dyDescent="0.35">
      <c r="A16942" s="165" t="s">
        <v>333</v>
      </c>
      <c r="B16942" s="165" t="s">
        <v>334</v>
      </c>
      <c r="C16942" s="166">
        <v>45681</v>
      </c>
      <c r="D16942">
        <v>2786</v>
      </c>
    </row>
    <row r="16943" spans="1:4" x14ac:dyDescent="0.35">
      <c r="A16943" s="165" t="s">
        <v>333</v>
      </c>
      <c r="B16943" s="165" t="s">
        <v>334</v>
      </c>
      <c r="C16943" s="166">
        <v>45712</v>
      </c>
      <c r="D16943">
        <v>2786</v>
      </c>
    </row>
    <row r="16944" spans="1:4" x14ac:dyDescent="0.35">
      <c r="A16944" s="165" t="s">
        <v>333</v>
      </c>
      <c r="B16944" s="165" t="s">
        <v>334</v>
      </c>
      <c r="C16944" s="166">
        <v>45740</v>
      </c>
      <c r="D16944">
        <v>2786</v>
      </c>
    </row>
    <row r="16945" spans="1:4" x14ac:dyDescent="0.35">
      <c r="A16945" s="165" t="s">
        <v>333</v>
      </c>
      <c r="B16945" s="165" t="s">
        <v>334</v>
      </c>
      <c r="C16945" s="166">
        <v>45771</v>
      </c>
      <c r="D16945">
        <v>2710.14</v>
      </c>
    </row>
    <row r="16946" spans="1:4" x14ac:dyDescent="0.35">
      <c r="A16946" s="165" t="s">
        <v>333</v>
      </c>
      <c r="B16946" s="165" t="s">
        <v>334</v>
      </c>
      <c r="C16946" s="166">
        <v>45801</v>
      </c>
      <c r="D16946">
        <v>2786</v>
      </c>
    </row>
    <row r="16947" spans="1:4" x14ac:dyDescent="0.35">
      <c r="A16947" s="165" t="s">
        <v>333</v>
      </c>
      <c r="B16947" s="165" t="s">
        <v>334</v>
      </c>
      <c r="C16947" s="166">
        <v>45832</v>
      </c>
      <c r="D16947">
        <v>2785.94</v>
      </c>
    </row>
    <row r="16948" spans="1:4" x14ac:dyDescent="0.35">
      <c r="A16948" s="165" t="s">
        <v>333</v>
      </c>
      <c r="B16948" s="165" t="s">
        <v>334</v>
      </c>
      <c r="C16948" s="166">
        <v>45862</v>
      </c>
      <c r="D16948">
        <v>2785.94</v>
      </c>
    </row>
    <row r="16949" spans="1:4" x14ac:dyDescent="0.35">
      <c r="A16949" s="165" t="s">
        <v>333</v>
      </c>
      <c r="B16949" s="165" t="s">
        <v>334</v>
      </c>
      <c r="C16949" s="166">
        <v>45893</v>
      </c>
      <c r="D16949">
        <v>2785.94</v>
      </c>
    </row>
    <row r="16950" spans="1:4" x14ac:dyDescent="0.35">
      <c r="A16950" s="165" t="s">
        <v>333</v>
      </c>
      <c r="B16950" s="165" t="s">
        <v>334</v>
      </c>
      <c r="C16950" s="166">
        <v>45924</v>
      </c>
      <c r="D16950">
        <v>2785.94</v>
      </c>
    </row>
    <row r="16951" spans="1:4" x14ac:dyDescent="0.35">
      <c r="A16951" s="165" t="s">
        <v>333</v>
      </c>
      <c r="B16951" s="165" t="s">
        <v>334</v>
      </c>
      <c r="C16951" s="166">
        <v>45954</v>
      </c>
      <c r="D16951">
        <v>2785.94</v>
      </c>
    </row>
    <row r="16952" spans="1:4" x14ac:dyDescent="0.35">
      <c r="A16952" s="165" t="s">
        <v>333</v>
      </c>
      <c r="B16952" s="165" t="s">
        <v>334</v>
      </c>
      <c r="C16952" s="166">
        <v>45985</v>
      </c>
      <c r="D16952">
        <v>2785.94</v>
      </c>
    </row>
    <row r="16953" spans="1:4" x14ac:dyDescent="0.35">
      <c r="A16953" s="165" t="s">
        <v>333</v>
      </c>
      <c r="B16953" s="165" t="s">
        <v>334</v>
      </c>
      <c r="C16953" s="166">
        <v>46015</v>
      </c>
      <c r="D16953">
        <v>2785.94</v>
      </c>
    </row>
    <row r="16954" spans="1:4" x14ac:dyDescent="0.35">
      <c r="A16954" s="165" t="s">
        <v>333</v>
      </c>
      <c r="B16954" s="165" t="s">
        <v>334</v>
      </c>
      <c r="C16954" s="166">
        <v>45682</v>
      </c>
      <c r="D16954">
        <v>2785.94</v>
      </c>
    </row>
    <row r="16955" spans="1:4" x14ac:dyDescent="0.35">
      <c r="A16955" s="165" t="s">
        <v>333</v>
      </c>
      <c r="B16955" s="165" t="s">
        <v>334</v>
      </c>
      <c r="C16955" s="166">
        <v>45713</v>
      </c>
      <c r="D16955">
        <v>2839</v>
      </c>
    </row>
    <row r="16956" spans="1:4" x14ac:dyDescent="0.35">
      <c r="A16956" s="165" t="s">
        <v>333</v>
      </c>
      <c r="B16956" s="165" t="s">
        <v>334</v>
      </c>
      <c r="C16956" s="166">
        <v>45741</v>
      </c>
      <c r="D16956">
        <v>2839</v>
      </c>
    </row>
    <row r="16957" spans="1:4" x14ac:dyDescent="0.35">
      <c r="A16957" s="165" t="s">
        <v>333</v>
      </c>
      <c r="B16957" s="165" t="s">
        <v>334</v>
      </c>
      <c r="C16957" s="166">
        <v>45772</v>
      </c>
      <c r="D16957">
        <v>2839</v>
      </c>
    </row>
    <row r="16958" spans="1:4" x14ac:dyDescent="0.35">
      <c r="A16958" s="165" t="s">
        <v>333</v>
      </c>
      <c r="B16958" s="165" t="s">
        <v>334</v>
      </c>
      <c r="C16958" s="166">
        <v>45802</v>
      </c>
      <c r="D16958">
        <v>2841.7200000000003</v>
      </c>
    </row>
    <row r="16959" spans="1:4" x14ac:dyDescent="0.35">
      <c r="A16959" s="165" t="s">
        <v>333</v>
      </c>
      <c r="B16959" s="165" t="s">
        <v>334</v>
      </c>
      <c r="C16959" s="166">
        <v>45833</v>
      </c>
      <c r="D16959">
        <v>2841.7200000000003</v>
      </c>
    </row>
    <row r="16960" spans="1:4" x14ac:dyDescent="0.35">
      <c r="A16960" s="165" t="s">
        <v>333</v>
      </c>
      <c r="B16960" s="165" t="s">
        <v>334</v>
      </c>
      <c r="C16960" s="166">
        <v>45863</v>
      </c>
      <c r="D16960">
        <v>2841.7200000000003</v>
      </c>
    </row>
    <row r="16961" spans="1:4" x14ac:dyDescent="0.35">
      <c r="A16961" s="165" t="s">
        <v>333</v>
      </c>
      <c r="B16961" s="165" t="s">
        <v>334</v>
      </c>
      <c r="C16961" s="166">
        <v>45894</v>
      </c>
      <c r="D16961">
        <v>2841.7200000000003</v>
      </c>
    </row>
    <row r="16962" spans="1:4" x14ac:dyDescent="0.35">
      <c r="A16962" s="165" t="s">
        <v>333</v>
      </c>
      <c r="B16962" s="165" t="s">
        <v>334</v>
      </c>
      <c r="C16962" s="166">
        <v>45925</v>
      </c>
      <c r="D16962">
        <v>2841.7200000000003</v>
      </c>
    </row>
    <row r="16963" spans="1:4" x14ac:dyDescent="0.35">
      <c r="A16963" s="165" t="s">
        <v>333</v>
      </c>
      <c r="B16963" s="165" t="s">
        <v>334</v>
      </c>
      <c r="C16963" s="166">
        <v>45955</v>
      </c>
      <c r="D16963">
        <v>2841.7200000000003</v>
      </c>
    </row>
    <row r="16964" spans="1:4" x14ac:dyDescent="0.35">
      <c r="A16964" s="165" t="s">
        <v>333</v>
      </c>
      <c r="B16964" s="165" t="s">
        <v>334</v>
      </c>
      <c r="C16964" s="166">
        <v>45986</v>
      </c>
      <c r="D16964">
        <v>2841.7200000000003</v>
      </c>
    </row>
    <row r="16965" spans="1:4" x14ac:dyDescent="0.35">
      <c r="A16965" s="165" t="s">
        <v>333</v>
      </c>
      <c r="B16965" s="165" t="s">
        <v>334</v>
      </c>
      <c r="C16965" s="166">
        <v>46016</v>
      </c>
      <c r="D16965">
        <v>2841.7200000000003</v>
      </c>
    </row>
    <row r="16966" spans="1:4" x14ac:dyDescent="0.35">
      <c r="A16966" s="165" t="s">
        <v>333</v>
      </c>
      <c r="B16966" s="165" t="s">
        <v>334</v>
      </c>
      <c r="C16966" s="166">
        <v>45683</v>
      </c>
      <c r="D16966">
        <v>2898.5544000000004</v>
      </c>
    </row>
    <row r="16967" spans="1:4" x14ac:dyDescent="0.35">
      <c r="A16967" s="165" t="s">
        <v>333</v>
      </c>
      <c r="B16967" s="165" t="s">
        <v>334</v>
      </c>
      <c r="C16967" s="166">
        <v>45714</v>
      </c>
      <c r="D16967">
        <v>2898.5544000000004</v>
      </c>
    </row>
    <row r="16968" spans="1:4" x14ac:dyDescent="0.35">
      <c r="A16968" s="165" t="s">
        <v>333</v>
      </c>
      <c r="B16968" s="165" t="s">
        <v>334</v>
      </c>
      <c r="C16968" s="166">
        <v>45742</v>
      </c>
      <c r="D16968">
        <v>2898.5544000000004</v>
      </c>
    </row>
    <row r="16969" spans="1:4" x14ac:dyDescent="0.35">
      <c r="A16969" s="165" t="s">
        <v>333</v>
      </c>
      <c r="B16969" s="165" t="s">
        <v>334</v>
      </c>
      <c r="C16969" s="166">
        <v>45773</v>
      </c>
      <c r="D16969">
        <v>2898.5544000000004</v>
      </c>
    </row>
    <row r="16970" spans="1:4" x14ac:dyDescent="0.35">
      <c r="A16970" s="165" t="s">
        <v>333</v>
      </c>
      <c r="B16970" s="165" t="s">
        <v>334</v>
      </c>
      <c r="C16970" s="166">
        <v>45803</v>
      </c>
      <c r="D16970">
        <v>2898.5544000000004</v>
      </c>
    </row>
    <row r="16971" spans="1:4" x14ac:dyDescent="0.35">
      <c r="A16971" s="165" t="s">
        <v>333</v>
      </c>
      <c r="B16971" s="165" t="s">
        <v>334</v>
      </c>
      <c r="C16971" s="166">
        <v>45834</v>
      </c>
      <c r="D16971">
        <v>2898.5544000000004</v>
      </c>
    </row>
    <row r="16972" spans="1:4" x14ac:dyDescent="0.35">
      <c r="A16972" s="165" t="s">
        <v>333</v>
      </c>
      <c r="B16972" s="165" t="s">
        <v>334</v>
      </c>
      <c r="C16972" s="166">
        <v>45864</v>
      </c>
      <c r="D16972">
        <v>2898.5544000000004</v>
      </c>
    </row>
    <row r="16973" spans="1:4" x14ac:dyDescent="0.35">
      <c r="A16973" s="165" t="s">
        <v>333</v>
      </c>
      <c r="B16973" s="165" t="s">
        <v>334</v>
      </c>
      <c r="C16973" s="166">
        <v>45895</v>
      </c>
      <c r="D16973">
        <v>2898.5544000000004</v>
      </c>
    </row>
    <row r="16974" spans="1:4" x14ac:dyDescent="0.35">
      <c r="A16974" s="165" t="s">
        <v>333</v>
      </c>
      <c r="B16974" s="165" t="s">
        <v>334</v>
      </c>
      <c r="C16974" s="166">
        <v>45926</v>
      </c>
      <c r="D16974">
        <v>2898.5544000000004</v>
      </c>
    </row>
    <row r="16975" spans="1:4" x14ac:dyDescent="0.35">
      <c r="A16975" s="165" t="s">
        <v>333</v>
      </c>
      <c r="B16975" s="165" t="s">
        <v>334</v>
      </c>
      <c r="C16975" s="166">
        <v>45956</v>
      </c>
      <c r="D16975">
        <v>2898.5544000000004</v>
      </c>
    </row>
    <row r="16976" spans="1:4" x14ac:dyDescent="0.35">
      <c r="A16976" s="165" t="s">
        <v>333</v>
      </c>
      <c r="B16976" s="165" t="s">
        <v>334</v>
      </c>
      <c r="C16976" s="166">
        <v>45987</v>
      </c>
      <c r="D16976">
        <v>2898.5544000000004</v>
      </c>
    </row>
    <row r="16977" spans="1:4" x14ac:dyDescent="0.35">
      <c r="A16977" s="165" t="s">
        <v>333</v>
      </c>
      <c r="B16977" s="165" t="s">
        <v>334</v>
      </c>
      <c r="C16977" s="166">
        <v>46017</v>
      </c>
      <c r="D16977">
        <v>2898.5544000000004</v>
      </c>
    </row>
    <row r="16978" spans="1:4" x14ac:dyDescent="0.35">
      <c r="A16978" s="165" t="s">
        <v>333</v>
      </c>
      <c r="B16978" s="165" t="s">
        <v>334</v>
      </c>
      <c r="C16978" s="166">
        <v>45684</v>
      </c>
      <c r="D16978">
        <v>2956.5254880000007</v>
      </c>
    </row>
    <row r="16979" spans="1:4" x14ac:dyDescent="0.35">
      <c r="A16979" s="165" t="s">
        <v>333</v>
      </c>
      <c r="B16979" s="165" t="s">
        <v>334</v>
      </c>
      <c r="C16979" s="166">
        <v>45715</v>
      </c>
      <c r="D16979">
        <v>2956.5254880000007</v>
      </c>
    </row>
    <row r="16980" spans="1:4" x14ac:dyDescent="0.35">
      <c r="A16980" s="165" t="s">
        <v>333</v>
      </c>
      <c r="B16980" s="165" t="s">
        <v>334</v>
      </c>
      <c r="C16980" s="166">
        <v>45743</v>
      </c>
      <c r="D16980">
        <v>2956.5254880000007</v>
      </c>
    </row>
    <row r="16981" spans="1:4" x14ac:dyDescent="0.35">
      <c r="A16981" s="165" t="s">
        <v>333</v>
      </c>
      <c r="B16981" s="165" t="s">
        <v>334</v>
      </c>
      <c r="C16981" s="166">
        <v>45774</v>
      </c>
      <c r="D16981">
        <v>2956.5254880000007</v>
      </c>
    </row>
    <row r="16982" spans="1:4" x14ac:dyDescent="0.35">
      <c r="A16982" s="165" t="s">
        <v>333</v>
      </c>
      <c r="B16982" s="165" t="s">
        <v>334</v>
      </c>
      <c r="C16982" s="166">
        <v>45804</v>
      </c>
      <c r="D16982">
        <v>2956.5254880000007</v>
      </c>
    </row>
    <row r="16983" spans="1:4" x14ac:dyDescent="0.35">
      <c r="A16983" s="165" t="s">
        <v>333</v>
      </c>
      <c r="B16983" s="165" t="s">
        <v>334</v>
      </c>
      <c r="C16983" s="166">
        <v>45835</v>
      </c>
      <c r="D16983">
        <v>2956.5254880000007</v>
      </c>
    </row>
    <row r="16984" spans="1:4" x14ac:dyDescent="0.35">
      <c r="A16984" s="165" t="s">
        <v>333</v>
      </c>
      <c r="B16984" s="165" t="s">
        <v>334</v>
      </c>
      <c r="C16984" s="166">
        <v>45865</v>
      </c>
      <c r="D16984">
        <v>2956.5254880000007</v>
      </c>
    </row>
    <row r="16985" spans="1:4" x14ac:dyDescent="0.35">
      <c r="A16985" s="165" t="s">
        <v>333</v>
      </c>
      <c r="B16985" s="165" t="s">
        <v>334</v>
      </c>
      <c r="C16985" s="166">
        <v>45896</v>
      </c>
      <c r="D16985">
        <v>2956.5254880000007</v>
      </c>
    </row>
    <row r="16986" spans="1:4" x14ac:dyDescent="0.35">
      <c r="A16986" s="165" t="s">
        <v>333</v>
      </c>
      <c r="B16986" s="165" t="s">
        <v>334</v>
      </c>
      <c r="C16986" s="166">
        <v>45927</v>
      </c>
      <c r="D16986">
        <v>2956.5254880000007</v>
      </c>
    </row>
    <row r="16987" spans="1:4" x14ac:dyDescent="0.35">
      <c r="A16987" s="165" t="s">
        <v>333</v>
      </c>
      <c r="B16987" s="165" t="s">
        <v>334</v>
      </c>
      <c r="C16987" s="166">
        <v>45957</v>
      </c>
      <c r="D16987">
        <v>6521.7474000000011</v>
      </c>
    </row>
    <row r="16988" spans="1:4" x14ac:dyDescent="0.35">
      <c r="A16988" s="165" t="s">
        <v>333</v>
      </c>
      <c r="B16988" s="165" t="s">
        <v>334</v>
      </c>
      <c r="C16988" s="166">
        <v>45988</v>
      </c>
      <c r="D16988">
        <v>6521.7474000000011</v>
      </c>
    </row>
    <row r="16989" spans="1:4" x14ac:dyDescent="0.35">
      <c r="A16989" s="165" t="s">
        <v>333</v>
      </c>
      <c r="B16989" s="165" t="s">
        <v>334</v>
      </c>
      <c r="C16989" s="166">
        <v>46018</v>
      </c>
      <c r="D16989">
        <v>6521.7474000000011</v>
      </c>
    </row>
    <row r="16990" spans="1:4" x14ac:dyDescent="0.35">
      <c r="A16990" s="165" t="s">
        <v>335</v>
      </c>
      <c r="B16990" s="165" t="s">
        <v>336</v>
      </c>
      <c r="C16990" s="166">
        <v>45861</v>
      </c>
      <c r="D16990">
        <v>0</v>
      </c>
    </row>
    <row r="16991" spans="1:4" x14ac:dyDescent="0.35">
      <c r="A16991" s="165" t="s">
        <v>335</v>
      </c>
      <c r="B16991" s="165" t="s">
        <v>336</v>
      </c>
      <c r="C16991" s="166">
        <v>45892</v>
      </c>
      <c r="D16991">
        <v>0</v>
      </c>
    </row>
    <row r="16992" spans="1:4" x14ac:dyDescent="0.35">
      <c r="A16992" s="165" t="s">
        <v>335</v>
      </c>
      <c r="B16992" s="165" t="s">
        <v>336</v>
      </c>
      <c r="C16992" s="166">
        <v>45923</v>
      </c>
      <c r="D16992">
        <v>0</v>
      </c>
    </row>
    <row r="16993" spans="1:4" x14ac:dyDescent="0.35">
      <c r="A16993" s="165" t="s">
        <v>335</v>
      </c>
      <c r="B16993" s="165" t="s">
        <v>336</v>
      </c>
      <c r="C16993" s="166">
        <v>45953</v>
      </c>
      <c r="D16993">
        <v>0</v>
      </c>
    </row>
    <row r="16994" spans="1:4" x14ac:dyDescent="0.35">
      <c r="A16994" s="165" t="s">
        <v>335</v>
      </c>
      <c r="B16994" s="165" t="s">
        <v>336</v>
      </c>
      <c r="C16994" s="166">
        <v>45984</v>
      </c>
      <c r="D16994">
        <v>0</v>
      </c>
    </row>
    <row r="16995" spans="1:4" x14ac:dyDescent="0.35">
      <c r="A16995" s="165" t="s">
        <v>335</v>
      </c>
      <c r="B16995" s="165" t="s">
        <v>336</v>
      </c>
      <c r="C16995" s="166">
        <v>46014</v>
      </c>
      <c r="D16995">
        <v>0</v>
      </c>
    </row>
    <row r="16996" spans="1:4" x14ac:dyDescent="0.35">
      <c r="A16996" s="165" t="s">
        <v>335</v>
      </c>
      <c r="B16996" s="165" t="s">
        <v>336</v>
      </c>
      <c r="C16996" s="166">
        <v>45681</v>
      </c>
      <c r="D16996">
        <v>0</v>
      </c>
    </row>
    <row r="16997" spans="1:4" x14ac:dyDescent="0.35">
      <c r="A16997" s="165" t="s">
        <v>335</v>
      </c>
      <c r="B16997" s="165" t="s">
        <v>336</v>
      </c>
      <c r="C16997" s="166">
        <v>45712</v>
      </c>
      <c r="D16997">
        <v>0</v>
      </c>
    </row>
    <row r="16998" spans="1:4" x14ac:dyDescent="0.35">
      <c r="A16998" s="165" t="s">
        <v>335</v>
      </c>
      <c r="B16998" s="165" t="s">
        <v>336</v>
      </c>
      <c r="C16998" s="166">
        <v>45740</v>
      </c>
      <c r="D16998">
        <v>0</v>
      </c>
    </row>
    <row r="16999" spans="1:4" x14ac:dyDescent="0.35">
      <c r="A16999" s="165" t="s">
        <v>335</v>
      </c>
      <c r="B16999" s="165" t="s">
        <v>336</v>
      </c>
      <c r="C16999" s="166">
        <v>45771</v>
      </c>
      <c r="D16999">
        <v>0</v>
      </c>
    </row>
    <row r="17000" spans="1:4" x14ac:dyDescent="0.35">
      <c r="A17000" s="165" t="s">
        <v>335</v>
      </c>
      <c r="B17000" s="165" t="s">
        <v>336</v>
      </c>
      <c r="C17000" s="166">
        <v>45801</v>
      </c>
      <c r="D17000">
        <v>0</v>
      </c>
    </row>
    <row r="17001" spans="1:4" x14ac:dyDescent="0.35">
      <c r="A17001" s="165" t="s">
        <v>335</v>
      </c>
      <c r="B17001" s="165" t="s">
        <v>336</v>
      </c>
      <c r="C17001" s="166">
        <v>45832</v>
      </c>
      <c r="D17001">
        <v>0</v>
      </c>
    </row>
    <row r="17002" spans="1:4" x14ac:dyDescent="0.35">
      <c r="A17002" s="165" t="s">
        <v>335</v>
      </c>
      <c r="B17002" s="165" t="s">
        <v>336</v>
      </c>
      <c r="C17002" s="166">
        <v>45862</v>
      </c>
      <c r="D17002">
        <v>0</v>
      </c>
    </row>
    <row r="17003" spans="1:4" x14ac:dyDescent="0.35">
      <c r="A17003" s="165" t="s">
        <v>335</v>
      </c>
      <c r="B17003" s="165" t="s">
        <v>336</v>
      </c>
      <c r="C17003" s="166">
        <v>45893</v>
      </c>
      <c r="D17003">
        <v>0</v>
      </c>
    </row>
    <row r="17004" spans="1:4" x14ac:dyDescent="0.35">
      <c r="A17004" s="165" t="s">
        <v>335</v>
      </c>
      <c r="B17004" s="165" t="s">
        <v>336</v>
      </c>
      <c r="C17004" s="166">
        <v>45924</v>
      </c>
      <c r="D17004">
        <v>0</v>
      </c>
    </row>
    <row r="17005" spans="1:4" x14ac:dyDescent="0.35">
      <c r="A17005" s="165" t="s">
        <v>335</v>
      </c>
      <c r="B17005" s="165" t="s">
        <v>336</v>
      </c>
      <c r="C17005" s="166">
        <v>45954</v>
      </c>
      <c r="D17005">
        <v>0</v>
      </c>
    </row>
    <row r="17006" spans="1:4" x14ac:dyDescent="0.35">
      <c r="A17006" s="165" t="s">
        <v>335</v>
      </c>
      <c r="B17006" s="165" t="s">
        <v>336</v>
      </c>
      <c r="C17006" s="166">
        <v>45985</v>
      </c>
      <c r="D17006">
        <v>0</v>
      </c>
    </row>
    <row r="17007" spans="1:4" x14ac:dyDescent="0.35">
      <c r="A17007" s="165" t="s">
        <v>335</v>
      </c>
      <c r="B17007" s="165" t="s">
        <v>336</v>
      </c>
      <c r="C17007" s="166">
        <v>46015</v>
      </c>
      <c r="D17007">
        <v>0</v>
      </c>
    </row>
    <row r="17008" spans="1:4" x14ac:dyDescent="0.35">
      <c r="A17008" s="165" t="s">
        <v>335</v>
      </c>
      <c r="B17008" s="165" t="s">
        <v>336</v>
      </c>
      <c r="C17008" s="166">
        <v>45682</v>
      </c>
      <c r="D17008">
        <v>0</v>
      </c>
    </row>
    <row r="17009" spans="1:4" x14ac:dyDescent="0.35">
      <c r="A17009" s="165" t="s">
        <v>335</v>
      </c>
      <c r="B17009" s="165" t="s">
        <v>336</v>
      </c>
      <c r="C17009" s="166">
        <v>45713</v>
      </c>
      <c r="D17009">
        <v>0</v>
      </c>
    </row>
    <row r="17010" spans="1:4" x14ac:dyDescent="0.35">
      <c r="A17010" s="165" t="s">
        <v>335</v>
      </c>
      <c r="B17010" s="165" t="s">
        <v>336</v>
      </c>
      <c r="C17010" s="166">
        <v>45741</v>
      </c>
      <c r="D17010">
        <v>0</v>
      </c>
    </row>
    <row r="17011" spans="1:4" x14ac:dyDescent="0.35">
      <c r="A17011" s="165" t="s">
        <v>335</v>
      </c>
      <c r="B17011" s="165" t="s">
        <v>336</v>
      </c>
      <c r="C17011" s="166">
        <v>45772</v>
      </c>
      <c r="D17011">
        <v>0</v>
      </c>
    </row>
    <row r="17012" spans="1:4" x14ac:dyDescent="0.35">
      <c r="A17012" s="165" t="s">
        <v>335</v>
      </c>
      <c r="B17012" s="165" t="s">
        <v>336</v>
      </c>
      <c r="C17012" s="166">
        <v>45802</v>
      </c>
      <c r="D17012">
        <v>496.93380000000002</v>
      </c>
    </row>
    <row r="17013" spans="1:4" x14ac:dyDescent="0.35">
      <c r="A17013" s="165" t="s">
        <v>335</v>
      </c>
      <c r="B17013" s="165" t="s">
        <v>336</v>
      </c>
      <c r="C17013" s="166">
        <v>45833</v>
      </c>
      <c r="D17013">
        <v>496.93380000000002</v>
      </c>
    </row>
    <row r="17014" spans="1:4" x14ac:dyDescent="0.35">
      <c r="A17014" s="165" t="s">
        <v>335</v>
      </c>
      <c r="B17014" s="165" t="s">
        <v>336</v>
      </c>
      <c r="C17014" s="166">
        <v>45863</v>
      </c>
      <c r="D17014">
        <v>496.93380000000002</v>
      </c>
    </row>
    <row r="17015" spans="1:4" x14ac:dyDescent="0.35">
      <c r="A17015" s="165" t="s">
        <v>335</v>
      </c>
      <c r="B17015" s="165" t="s">
        <v>336</v>
      </c>
      <c r="C17015" s="166">
        <v>45894</v>
      </c>
      <c r="D17015">
        <v>496.93380000000002</v>
      </c>
    </row>
    <row r="17016" spans="1:4" x14ac:dyDescent="0.35">
      <c r="A17016" s="165" t="s">
        <v>335</v>
      </c>
      <c r="B17016" s="165" t="s">
        <v>336</v>
      </c>
      <c r="C17016" s="166">
        <v>45925</v>
      </c>
      <c r="D17016">
        <v>496.93380000000002</v>
      </c>
    </row>
    <row r="17017" spans="1:4" x14ac:dyDescent="0.35">
      <c r="A17017" s="165" t="s">
        <v>335</v>
      </c>
      <c r="B17017" s="165" t="s">
        <v>336</v>
      </c>
      <c r="C17017" s="166">
        <v>45955</v>
      </c>
      <c r="D17017">
        <v>496.93380000000002</v>
      </c>
    </row>
    <row r="17018" spans="1:4" x14ac:dyDescent="0.35">
      <c r="A17018" s="165" t="s">
        <v>335</v>
      </c>
      <c r="B17018" s="165" t="s">
        <v>336</v>
      </c>
      <c r="C17018" s="166">
        <v>45986</v>
      </c>
      <c r="D17018">
        <v>496.93380000000002</v>
      </c>
    </row>
    <row r="17019" spans="1:4" x14ac:dyDescent="0.35">
      <c r="A17019" s="165" t="s">
        <v>335</v>
      </c>
      <c r="B17019" s="165" t="s">
        <v>336</v>
      </c>
      <c r="C17019" s="166">
        <v>46016</v>
      </c>
      <c r="D17019">
        <v>496.93380000000002</v>
      </c>
    </row>
    <row r="17020" spans="1:4" x14ac:dyDescent="0.35">
      <c r="A17020" s="165" t="s">
        <v>335</v>
      </c>
      <c r="B17020" s="165" t="s">
        <v>336</v>
      </c>
      <c r="C17020" s="166">
        <v>45683</v>
      </c>
      <c r="D17020">
        <v>506.87247600000001</v>
      </c>
    </row>
    <row r="17021" spans="1:4" x14ac:dyDescent="0.35">
      <c r="A17021" s="165" t="s">
        <v>335</v>
      </c>
      <c r="B17021" s="165" t="s">
        <v>336</v>
      </c>
      <c r="C17021" s="166">
        <v>45714</v>
      </c>
      <c r="D17021">
        <v>506.87247600000001</v>
      </c>
    </row>
    <row r="17022" spans="1:4" x14ac:dyDescent="0.35">
      <c r="A17022" s="165" t="s">
        <v>335</v>
      </c>
      <c r="B17022" s="165" t="s">
        <v>336</v>
      </c>
      <c r="C17022" s="166">
        <v>45742</v>
      </c>
      <c r="D17022">
        <v>506.87247600000001</v>
      </c>
    </row>
    <row r="17023" spans="1:4" x14ac:dyDescent="0.35">
      <c r="A17023" s="165" t="s">
        <v>335</v>
      </c>
      <c r="B17023" s="165" t="s">
        <v>336</v>
      </c>
      <c r="C17023" s="166">
        <v>45773</v>
      </c>
      <c r="D17023">
        <v>506.87247600000001</v>
      </c>
    </row>
    <row r="17024" spans="1:4" x14ac:dyDescent="0.35">
      <c r="A17024" s="165" t="s">
        <v>335</v>
      </c>
      <c r="B17024" s="165" t="s">
        <v>336</v>
      </c>
      <c r="C17024" s="166">
        <v>45803</v>
      </c>
      <c r="D17024">
        <v>506.87247600000001</v>
      </c>
    </row>
    <row r="17025" spans="1:4" x14ac:dyDescent="0.35">
      <c r="A17025" s="165" t="s">
        <v>335</v>
      </c>
      <c r="B17025" s="165" t="s">
        <v>336</v>
      </c>
      <c r="C17025" s="166">
        <v>45834</v>
      </c>
      <c r="D17025">
        <v>506.87247600000001</v>
      </c>
    </row>
    <row r="17026" spans="1:4" x14ac:dyDescent="0.35">
      <c r="A17026" s="165" t="s">
        <v>335</v>
      </c>
      <c r="B17026" s="165" t="s">
        <v>336</v>
      </c>
      <c r="C17026" s="166">
        <v>45864</v>
      </c>
      <c r="D17026">
        <v>506.87247600000001</v>
      </c>
    </row>
    <row r="17027" spans="1:4" x14ac:dyDescent="0.35">
      <c r="A17027" s="165" t="s">
        <v>335</v>
      </c>
      <c r="B17027" s="165" t="s">
        <v>336</v>
      </c>
      <c r="C17027" s="166">
        <v>45895</v>
      </c>
      <c r="D17027">
        <v>506.87247600000001</v>
      </c>
    </row>
    <row r="17028" spans="1:4" x14ac:dyDescent="0.35">
      <c r="A17028" s="165" t="s">
        <v>335</v>
      </c>
      <c r="B17028" s="165" t="s">
        <v>336</v>
      </c>
      <c r="C17028" s="166">
        <v>45926</v>
      </c>
      <c r="D17028">
        <v>506.87247600000001</v>
      </c>
    </row>
    <row r="17029" spans="1:4" x14ac:dyDescent="0.35">
      <c r="A17029" s="165" t="s">
        <v>335</v>
      </c>
      <c r="B17029" s="165" t="s">
        <v>336</v>
      </c>
      <c r="C17029" s="166">
        <v>45956</v>
      </c>
      <c r="D17029">
        <v>506.87247600000001</v>
      </c>
    </row>
    <row r="17030" spans="1:4" x14ac:dyDescent="0.35">
      <c r="A17030" s="165" t="s">
        <v>335</v>
      </c>
      <c r="B17030" s="165" t="s">
        <v>336</v>
      </c>
      <c r="C17030" s="166">
        <v>45987</v>
      </c>
      <c r="D17030">
        <v>506.87247600000001</v>
      </c>
    </row>
    <row r="17031" spans="1:4" x14ac:dyDescent="0.35">
      <c r="A17031" s="165" t="s">
        <v>335</v>
      </c>
      <c r="B17031" s="165" t="s">
        <v>336</v>
      </c>
      <c r="C17031" s="166">
        <v>46017</v>
      </c>
      <c r="D17031">
        <v>506.87247600000001</v>
      </c>
    </row>
    <row r="17032" spans="1:4" x14ac:dyDescent="0.35">
      <c r="A17032" s="165" t="s">
        <v>335</v>
      </c>
      <c r="B17032" s="165" t="s">
        <v>336</v>
      </c>
      <c r="C17032" s="166">
        <v>45684</v>
      </c>
      <c r="D17032">
        <v>517.00992552000002</v>
      </c>
    </row>
    <row r="17033" spans="1:4" x14ac:dyDescent="0.35">
      <c r="A17033" s="165" t="s">
        <v>335</v>
      </c>
      <c r="B17033" s="165" t="s">
        <v>336</v>
      </c>
      <c r="C17033" s="166">
        <v>45715</v>
      </c>
      <c r="D17033">
        <v>517.00992552000002</v>
      </c>
    </row>
    <row r="17034" spans="1:4" x14ac:dyDescent="0.35">
      <c r="A17034" s="165" t="s">
        <v>335</v>
      </c>
      <c r="B17034" s="165" t="s">
        <v>336</v>
      </c>
      <c r="C17034" s="166">
        <v>45743</v>
      </c>
      <c r="D17034">
        <v>517.00992552000002</v>
      </c>
    </row>
    <row r="17035" spans="1:4" x14ac:dyDescent="0.35">
      <c r="A17035" s="165" t="s">
        <v>335</v>
      </c>
      <c r="B17035" s="165" t="s">
        <v>336</v>
      </c>
      <c r="C17035" s="166">
        <v>45774</v>
      </c>
      <c r="D17035">
        <v>517.00992552000002</v>
      </c>
    </row>
    <row r="17036" spans="1:4" x14ac:dyDescent="0.35">
      <c r="A17036" s="165" t="s">
        <v>335</v>
      </c>
      <c r="B17036" s="165" t="s">
        <v>336</v>
      </c>
      <c r="C17036" s="166">
        <v>45804</v>
      </c>
      <c r="D17036">
        <v>517.00992552000002</v>
      </c>
    </row>
    <row r="17037" spans="1:4" x14ac:dyDescent="0.35">
      <c r="A17037" s="165" t="s">
        <v>335</v>
      </c>
      <c r="B17037" s="165" t="s">
        <v>336</v>
      </c>
      <c r="C17037" s="166">
        <v>45835</v>
      </c>
      <c r="D17037">
        <v>517.00992552000002</v>
      </c>
    </row>
    <row r="17038" spans="1:4" x14ac:dyDescent="0.35">
      <c r="A17038" s="165" t="s">
        <v>335</v>
      </c>
      <c r="B17038" s="165" t="s">
        <v>336</v>
      </c>
      <c r="C17038" s="166">
        <v>45865</v>
      </c>
      <c r="D17038">
        <v>517.00992552000002</v>
      </c>
    </row>
    <row r="17039" spans="1:4" x14ac:dyDescent="0.35">
      <c r="A17039" s="165" t="s">
        <v>335</v>
      </c>
      <c r="B17039" s="165" t="s">
        <v>336</v>
      </c>
      <c r="C17039" s="166">
        <v>45896</v>
      </c>
      <c r="D17039">
        <v>517.00992552000002</v>
      </c>
    </row>
    <row r="17040" spans="1:4" x14ac:dyDescent="0.35">
      <c r="A17040" s="165" t="s">
        <v>335</v>
      </c>
      <c r="B17040" s="165" t="s">
        <v>336</v>
      </c>
      <c r="C17040" s="166">
        <v>45927</v>
      </c>
      <c r="D17040">
        <v>517.00992552000002</v>
      </c>
    </row>
    <row r="17041" spans="1:4" x14ac:dyDescent="0.35">
      <c r="A17041" s="165" t="s">
        <v>335</v>
      </c>
      <c r="B17041" s="165" t="s">
        <v>336</v>
      </c>
      <c r="C17041" s="166">
        <v>45957</v>
      </c>
      <c r="D17041">
        <v>517.00992552000002</v>
      </c>
    </row>
    <row r="17042" spans="1:4" x14ac:dyDescent="0.35">
      <c r="A17042" s="165" t="s">
        <v>335</v>
      </c>
      <c r="B17042" s="165" t="s">
        <v>336</v>
      </c>
      <c r="C17042" s="166">
        <v>45988</v>
      </c>
      <c r="D17042">
        <v>517.00992552000002</v>
      </c>
    </row>
    <row r="17043" spans="1:4" x14ac:dyDescent="0.35">
      <c r="A17043" s="165" t="s">
        <v>335</v>
      </c>
      <c r="B17043" s="165" t="s">
        <v>336</v>
      </c>
      <c r="C17043" s="166">
        <v>46018</v>
      </c>
      <c r="D17043">
        <v>517.00992552000002</v>
      </c>
    </row>
    <row r="17044" spans="1:4" x14ac:dyDescent="0.35">
      <c r="A17044" s="165" t="s">
        <v>337</v>
      </c>
      <c r="B17044" s="165"/>
      <c r="C17044" s="166">
        <v>45676</v>
      </c>
      <c r="D17044">
        <v>2459</v>
      </c>
    </row>
    <row r="17045" spans="1:4" x14ac:dyDescent="0.35">
      <c r="A17045" s="165" t="s">
        <v>337</v>
      </c>
      <c r="B17045" s="165"/>
      <c r="C17045" s="166">
        <v>45707</v>
      </c>
      <c r="D17045">
        <v>2459</v>
      </c>
    </row>
    <row r="17046" spans="1:4" x14ac:dyDescent="0.35">
      <c r="A17046" s="165" t="s">
        <v>337</v>
      </c>
      <c r="B17046" s="165"/>
      <c r="C17046" s="166">
        <v>45735</v>
      </c>
      <c r="D17046">
        <v>2459</v>
      </c>
    </row>
    <row r="17047" spans="1:4" x14ac:dyDescent="0.35">
      <c r="A17047" s="165" t="s">
        <v>337</v>
      </c>
      <c r="B17047" s="165"/>
      <c r="C17047" s="166">
        <v>45766</v>
      </c>
      <c r="D17047">
        <v>2459</v>
      </c>
    </row>
    <row r="17048" spans="1:4" x14ac:dyDescent="0.35">
      <c r="A17048" s="165" t="s">
        <v>337</v>
      </c>
      <c r="B17048" s="165"/>
      <c r="C17048" s="166">
        <v>45796</v>
      </c>
      <c r="D17048">
        <v>2459</v>
      </c>
    </row>
    <row r="17049" spans="1:4" x14ac:dyDescent="0.35">
      <c r="A17049" s="165" t="s">
        <v>337</v>
      </c>
      <c r="B17049" s="165"/>
      <c r="C17049" s="166">
        <v>45827</v>
      </c>
      <c r="D17049">
        <v>2459</v>
      </c>
    </row>
    <row r="17050" spans="1:4" x14ac:dyDescent="0.35">
      <c r="A17050" s="165" t="s">
        <v>337</v>
      </c>
      <c r="B17050" s="165"/>
      <c r="C17050" s="166">
        <v>45857</v>
      </c>
      <c r="D17050">
        <v>2459</v>
      </c>
    </row>
    <row r="17051" spans="1:4" x14ac:dyDescent="0.35">
      <c r="A17051" s="165" t="s">
        <v>337</v>
      </c>
      <c r="B17051" s="165"/>
      <c r="C17051" s="166">
        <v>45888</v>
      </c>
      <c r="D17051">
        <v>2459</v>
      </c>
    </row>
    <row r="17052" spans="1:4" x14ac:dyDescent="0.35">
      <c r="A17052" s="165" t="s">
        <v>337</v>
      </c>
      <c r="B17052" s="165"/>
      <c r="C17052" s="166">
        <v>45919</v>
      </c>
      <c r="D17052">
        <v>2459</v>
      </c>
    </row>
    <row r="17053" spans="1:4" x14ac:dyDescent="0.35">
      <c r="A17053" s="165" t="s">
        <v>337</v>
      </c>
      <c r="B17053" s="165"/>
      <c r="C17053" s="166">
        <v>45949</v>
      </c>
      <c r="D17053">
        <v>2459</v>
      </c>
    </row>
    <row r="17054" spans="1:4" x14ac:dyDescent="0.35">
      <c r="A17054" s="165" t="s">
        <v>337</v>
      </c>
      <c r="B17054" s="165"/>
      <c r="C17054" s="166">
        <v>45980</v>
      </c>
      <c r="D17054">
        <v>2459</v>
      </c>
    </row>
    <row r="17055" spans="1:4" x14ac:dyDescent="0.35">
      <c r="A17055" s="165" t="s">
        <v>337</v>
      </c>
      <c r="B17055" s="165"/>
      <c r="C17055" s="166">
        <v>46010</v>
      </c>
      <c r="D17055">
        <v>2459</v>
      </c>
    </row>
    <row r="17056" spans="1:4" x14ac:dyDescent="0.35">
      <c r="A17056" s="165" t="s">
        <v>337</v>
      </c>
      <c r="B17056" s="165"/>
      <c r="C17056" s="166">
        <v>45677</v>
      </c>
      <c r="D17056">
        <v>2459.23</v>
      </c>
    </row>
    <row r="17057" spans="1:4" x14ac:dyDescent="0.35">
      <c r="A17057" s="165" t="s">
        <v>337</v>
      </c>
      <c r="B17057" s="165"/>
      <c r="C17057" s="166">
        <v>45708</v>
      </c>
      <c r="D17057">
        <v>2459.23</v>
      </c>
    </row>
    <row r="17058" spans="1:4" x14ac:dyDescent="0.35">
      <c r="A17058" s="165" t="s">
        <v>337</v>
      </c>
      <c r="B17058" s="165"/>
      <c r="C17058" s="166">
        <v>45736</v>
      </c>
      <c r="D17058">
        <v>2459.2299999999996</v>
      </c>
    </row>
    <row r="17059" spans="1:4" x14ac:dyDescent="0.35">
      <c r="A17059" s="165" t="s">
        <v>337</v>
      </c>
      <c r="B17059" s="165"/>
      <c r="C17059" s="166">
        <v>45767</v>
      </c>
      <c r="D17059">
        <v>2459.2300000000005</v>
      </c>
    </row>
    <row r="17060" spans="1:4" x14ac:dyDescent="0.35">
      <c r="A17060" s="165" t="s">
        <v>337</v>
      </c>
      <c r="B17060" s="165"/>
      <c r="C17060" s="166">
        <v>45797</v>
      </c>
      <c r="D17060">
        <v>2459.2299999999996</v>
      </c>
    </row>
    <row r="17061" spans="1:4" x14ac:dyDescent="0.35">
      <c r="A17061" s="165" t="s">
        <v>337</v>
      </c>
      <c r="B17061" s="165"/>
      <c r="C17061" s="166">
        <v>45828</v>
      </c>
      <c r="D17061">
        <v>2459.2299999999996</v>
      </c>
    </row>
    <row r="17062" spans="1:4" x14ac:dyDescent="0.35">
      <c r="A17062" s="165" t="s">
        <v>337</v>
      </c>
      <c r="B17062" s="165"/>
      <c r="C17062" s="166">
        <v>45858</v>
      </c>
      <c r="D17062">
        <v>2459.2300000000014</v>
      </c>
    </row>
    <row r="17063" spans="1:4" x14ac:dyDescent="0.35">
      <c r="A17063" s="165" t="s">
        <v>337</v>
      </c>
      <c r="B17063" s="165"/>
      <c r="C17063" s="166">
        <v>45889</v>
      </c>
      <c r="D17063">
        <v>-7034.09</v>
      </c>
    </row>
    <row r="17064" spans="1:4" x14ac:dyDescent="0.35">
      <c r="A17064" s="165" t="s">
        <v>337</v>
      </c>
      <c r="B17064" s="165"/>
      <c r="C17064" s="166">
        <v>45920</v>
      </c>
      <c r="D17064">
        <v>2459.23</v>
      </c>
    </row>
    <row r="17065" spans="1:4" x14ac:dyDescent="0.35">
      <c r="A17065" s="165" t="s">
        <v>337</v>
      </c>
      <c r="B17065" s="165"/>
      <c r="C17065" s="166">
        <v>45950</v>
      </c>
      <c r="D17065">
        <v>2459.23</v>
      </c>
    </row>
    <row r="17066" spans="1:4" x14ac:dyDescent="0.35">
      <c r="A17066" s="165" t="s">
        <v>337</v>
      </c>
      <c r="B17066" s="165"/>
      <c r="C17066" s="166">
        <v>45981</v>
      </c>
      <c r="D17066">
        <v>2459</v>
      </c>
    </row>
    <row r="17067" spans="1:4" x14ac:dyDescent="0.35">
      <c r="A17067" s="165" t="s">
        <v>337</v>
      </c>
      <c r="B17067" s="165"/>
      <c r="C17067" s="166">
        <v>46011</v>
      </c>
      <c r="D17067">
        <v>2459</v>
      </c>
    </row>
    <row r="17068" spans="1:4" x14ac:dyDescent="0.35">
      <c r="A17068" s="165" t="s">
        <v>337</v>
      </c>
      <c r="B17068" s="165"/>
      <c r="C17068" s="166">
        <v>45678</v>
      </c>
      <c r="D17068">
        <v>2508</v>
      </c>
    </row>
    <row r="17069" spans="1:4" x14ac:dyDescent="0.35">
      <c r="A17069" s="165" t="s">
        <v>337</v>
      </c>
      <c r="B17069" s="165"/>
      <c r="C17069" s="166">
        <v>45709</v>
      </c>
      <c r="D17069">
        <v>2508</v>
      </c>
    </row>
    <row r="17070" spans="1:4" x14ac:dyDescent="0.35">
      <c r="A17070" s="165" t="s">
        <v>337</v>
      </c>
      <c r="B17070" s="165"/>
      <c r="C17070" s="166">
        <v>45737</v>
      </c>
      <c r="D17070">
        <v>2508</v>
      </c>
    </row>
    <row r="17071" spans="1:4" x14ac:dyDescent="0.35">
      <c r="A17071" s="165" t="s">
        <v>337</v>
      </c>
      <c r="B17071" s="165"/>
      <c r="C17071" s="166">
        <v>45768</v>
      </c>
      <c r="D17071">
        <v>611</v>
      </c>
    </row>
    <row r="17072" spans="1:4" x14ac:dyDescent="0.35">
      <c r="A17072" s="165" t="s">
        <v>337</v>
      </c>
      <c r="B17072" s="165"/>
      <c r="C17072" s="166">
        <v>45798</v>
      </c>
      <c r="D17072">
        <v>1244</v>
      </c>
    </row>
    <row r="17073" spans="1:4" x14ac:dyDescent="0.35">
      <c r="A17073" s="165" t="s">
        <v>337</v>
      </c>
      <c r="B17073" s="165"/>
      <c r="C17073" s="166">
        <v>45829</v>
      </c>
      <c r="D17073">
        <v>1876</v>
      </c>
    </row>
    <row r="17074" spans="1:4" x14ac:dyDescent="0.35">
      <c r="A17074" s="165" t="s">
        <v>337</v>
      </c>
      <c r="B17074" s="165"/>
      <c r="C17074" s="166">
        <v>45859</v>
      </c>
      <c r="D17074">
        <v>2508</v>
      </c>
    </row>
    <row r="17075" spans="1:4" x14ac:dyDescent="0.35">
      <c r="A17075" s="165" t="s">
        <v>337</v>
      </c>
      <c r="B17075" s="165"/>
      <c r="C17075" s="166">
        <v>45890</v>
      </c>
      <c r="D17075">
        <v>2508</v>
      </c>
    </row>
    <row r="17076" spans="1:4" x14ac:dyDescent="0.35">
      <c r="A17076" s="165" t="s">
        <v>337</v>
      </c>
      <c r="B17076" s="165"/>
      <c r="C17076" s="166">
        <v>45921</v>
      </c>
      <c r="D17076">
        <v>1748</v>
      </c>
    </row>
    <row r="17077" spans="1:4" x14ac:dyDescent="0.35">
      <c r="A17077" s="165" t="s">
        <v>337</v>
      </c>
      <c r="B17077" s="165"/>
      <c r="C17077" s="166">
        <v>45951</v>
      </c>
      <c r="D17077">
        <v>1748</v>
      </c>
    </row>
    <row r="17078" spans="1:4" x14ac:dyDescent="0.35">
      <c r="A17078" s="165" t="s">
        <v>337</v>
      </c>
      <c r="B17078" s="165"/>
      <c r="C17078" s="166">
        <v>45991</v>
      </c>
      <c r="D17078">
        <v>2508</v>
      </c>
    </row>
    <row r="17079" spans="1:4" x14ac:dyDescent="0.35">
      <c r="A17079" s="165" t="s">
        <v>337</v>
      </c>
      <c r="B17079" s="165"/>
      <c r="C17079" s="166">
        <v>46022</v>
      </c>
      <c r="D17079">
        <v>2508</v>
      </c>
    </row>
    <row r="17080" spans="1:4" x14ac:dyDescent="0.35">
      <c r="A17080" s="165" t="s">
        <v>337</v>
      </c>
      <c r="B17080" s="165"/>
      <c r="C17080" s="166">
        <v>45679</v>
      </c>
      <c r="D17080">
        <v>2526</v>
      </c>
    </row>
    <row r="17081" spans="1:4" x14ac:dyDescent="0.35">
      <c r="A17081" s="165" t="s">
        <v>337</v>
      </c>
      <c r="B17081" s="165"/>
      <c r="C17081" s="166">
        <v>45710</v>
      </c>
      <c r="D17081">
        <v>2526</v>
      </c>
    </row>
    <row r="17082" spans="1:4" x14ac:dyDescent="0.35">
      <c r="A17082" s="165" t="s">
        <v>337</v>
      </c>
      <c r="B17082" s="165"/>
      <c r="C17082" s="166">
        <v>45738</v>
      </c>
      <c r="D17082">
        <v>2526</v>
      </c>
    </row>
    <row r="17083" spans="1:4" x14ac:dyDescent="0.35">
      <c r="A17083" s="165" t="s">
        <v>337</v>
      </c>
      <c r="B17083" s="165"/>
      <c r="C17083" s="166">
        <v>45769</v>
      </c>
      <c r="D17083">
        <v>2526</v>
      </c>
    </row>
    <row r="17084" spans="1:4" x14ac:dyDescent="0.35">
      <c r="A17084" s="165" t="s">
        <v>337</v>
      </c>
      <c r="B17084" s="165"/>
      <c r="C17084" s="166">
        <v>45799</v>
      </c>
      <c r="D17084">
        <v>2526</v>
      </c>
    </row>
    <row r="17085" spans="1:4" x14ac:dyDescent="0.35">
      <c r="A17085" s="165" t="s">
        <v>337</v>
      </c>
      <c r="B17085" s="165"/>
      <c r="C17085" s="166">
        <v>45830</v>
      </c>
      <c r="D17085">
        <v>2526</v>
      </c>
    </row>
    <row r="17086" spans="1:4" x14ac:dyDescent="0.35">
      <c r="A17086" s="165" t="s">
        <v>337</v>
      </c>
      <c r="B17086" s="165"/>
      <c r="C17086" s="166">
        <v>45860</v>
      </c>
      <c r="D17086">
        <v>2526</v>
      </c>
    </row>
    <row r="17087" spans="1:4" x14ac:dyDescent="0.35">
      <c r="A17087" s="165" t="s">
        <v>337</v>
      </c>
      <c r="B17087" s="165"/>
      <c r="C17087" s="166">
        <v>45891</v>
      </c>
      <c r="D17087">
        <v>2526</v>
      </c>
    </row>
    <row r="17088" spans="1:4" x14ac:dyDescent="0.35">
      <c r="A17088" s="165" t="s">
        <v>337</v>
      </c>
      <c r="B17088" s="165"/>
      <c r="C17088" s="166">
        <v>45922</v>
      </c>
      <c r="D17088">
        <v>2526</v>
      </c>
    </row>
    <row r="17089" spans="1:4" x14ac:dyDescent="0.35">
      <c r="A17089" s="165" t="s">
        <v>337</v>
      </c>
      <c r="B17089" s="165"/>
      <c r="C17089" s="166">
        <v>45952</v>
      </c>
      <c r="D17089">
        <v>2776</v>
      </c>
    </row>
    <row r="17090" spans="1:4" x14ac:dyDescent="0.35">
      <c r="A17090" s="165" t="s">
        <v>337</v>
      </c>
      <c r="B17090" s="165"/>
      <c r="C17090" s="166">
        <v>45983</v>
      </c>
      <c r="D17090">
        <v>2776</v>
      </c>
    </row>
    <row r="17091" spans="1:4" x14ac:dyDescent="0.35">
      <c r="A17091" s="165" t="s">
        <v>337</v>
      </c>
      <c r="B17091" s="165"/>
      <c r="C17091" s="166">
        <v>46013</v>
      </c>
      <c r="D17091">
        <v>2776</v>
      </c>
    </row>
    <row r="17092" spans="1:4" x14ac:dyDescent="0.35">
      <c r="A17092" s="165" t="s">
        <v>337</v>
      </c>
      <c r="B17092" s="165"/>
      <c r="C17092" s="166">
        <v>45680</v>
      </c>
      <c r="D17092">
        <v>2526</v>
      </c>
    </row>
    <row r="17093" spans="1:4" x14ac:dyDescent="0.35">
      <c r="A17093" s="165" t="s">
        <v>337</v>
      </c>
      <c r="B17093" s="165"/>
      <c r="C17093" s="166">
        <v>45711</v>
      </c>
      <c r="D17093">
        <v>2526</v>
      </c>
    </row>
    <row r="17094" spans="1:4" x14ac:dyDescent="0.35">
      <c r="A17094" s="165" t="s">
        <v>337</v>
      </c>
      <c r="B17094" s="165"/>
      <c r="C17094" s="166">
        <v>45739</v>
      </c>
      <c r="D17094">
        <v>3078.42</v>
      </c>
    </row>
    <row r="17095" spans="1:4" x14ac:dyDescent="0.35">
      <c r="A17095" s="165" t="s">
        <v>337</v>
      </c>
      <c r="B17095" s="165"/>
      <c r="C17095" s="166">
        <v>45770</v>
      </c>
      <c r="D17095">
        <v>2710.14</v>
      </c>
    </row>
    <row r="17096" spans="1:4" x14ac:dyDescent="0.35">
      <c r="A17096" s="165" t="s">
        <v>337</v>
      </c>
      <c r="B17096" s="165"/>
      <c r="C17096" s="166">
        <v>45800</v>
      </c>
      <c r="D17096">
        <v>2710.14</v>
      </c>
    </row>
    <row r="17097" spans="1:4" x14ac:dyDescent="0.35">
      <c r="A17097" s="165" t="s">
        <v>337</v>
      </c>
      <c r="B17097" s="165"/>
      <c r="C17097" s="166">
        <v>45831</v>
      </c>
      <c r="D17097">
        <v>2710.14</v>
      </c>
    </row>
    <row r="17098" spans="1:4" x14ac:dyDescent="0.35">
      <c r="A17098" s="165" t="s">
        <v>337</v>
      </c>
      <c r="B17098" s="165"/>
      <c r="C17098" s="166">
        <v>45861</v>
      </c>
      <c r="D17098">
        <v>2710.14</v>
      </c>
    </row>
    <row r="17099" spans="1:4" x14ac:dyDescent="0.35">
      <c r="A17099" s="165" t="s">
        <v>337</v>
      </c>
      <c r="B17099" s="165"/>
      <c r="C17099" s="166">
        <v>45892</v>
      </c>
      <c r="D17099">
        <v>2710.14</v>
      </c>
    </row>
    <row r="17100" spans="1:4" x14ac:dyDescent="0.35">
      <c r="A17100" s="165" t="s">
        <v>337</v>
      </c>
      <c r="B17100" s="165"/>
      <c r="C17100" s="166">
        <v>45923</v>
      </c>
      <c r="D17100">
        <v>2710.14</v>
      </c>
    </row>
    <row r="17101" spans="1:4" x14ac:dyDescent="0.35">
      <c r="A17101" s="165" t="s">
        <v>337</v>
      </c>
      <c r="B17101" s="165"/>
      <c r="C17101" s="166">
        <v>45953</v>
      </c>
      <c r="D17101">
        <v>2710.14</v>
      </c>
    </row>
    <row r="17102" spans="1:4" x14ac:dyDescent="0.35">
      <c r="A17102" s="165" t="s">
        <v>337</v>
      </c>
      <c r="B17102" s="165"/>
      <c r="C17102" s="166">
        <v>45984</v>
      </c>
      <c r="D17102">
        <v>2710.14</v>
      </c>
    </row>
    <row r="17103" spans="1:4" x14ac:dyDescent="0.35">
      <c r="A17103" s="165" t="s">
        <v>337</v>
      </c>
      <c r="B17103" s="165"/>
      <c r="C17103" s="166">
        <v>46014</v>
      </c>
      <c r="D17103">
        <v>2732</v>
      </c>
    </row>
    <row r="17104" spans="1:4" x14ac:dyDescent="0.35">
      <c r="A17104" s="165" t="s">
        <v>337</v>
      </c>
      <c r="B17104" s="165"/>
      <c r="C17104" s="166">
        <v>45681</v>
      </c>
      <c r="D17104">
        <v>2786</v>
      </c>
    </row>
    <row r="17105" spans="1:4" x14ac:dyDescent="0.35">
      <c r="A17105" s="165" t="s">
        <v>337</v>
      </c>
      <c r="B17105" s="165"/>
      <c r="C17105" s="166">
        <v>45712</v>
      </c>
      <c r="D17105">
        <v>2786</v>
      </c>
    </row>
    <row r="17106" spans="1:4" x14ac:dyDescent="0.35">
      <c r="A17106" s="165" t="s">
        <v>337</v>
      </c>
      <c r="B17106" s="165"/>
      <c r="C17106" s="166">
        <v>45740</v>
      </c>
      <c r="D17106">
        <v>2786</v>
      </c>
    </row>
    <row r="17107" spans="1:4" x14ac:dyDescent="0.35">
      <c r="A17107" s="165" t="s">
        <v>337</v>
      </c>
      <c r="B17107" s="165"/>
      <c r="C17107" s="166">
        <v>45771</v>
      </c>
      <c r="D17107">
        <v>2710.14</v>
      </c>
    </row>
    <row r="17108" spans="1:4" x14ac:dyDescent="0.35">
      <c r="A17108" s="165" t="s">
        <v>337</v>
      </c>
      <c r="B17108" s="165"/>
      <c r="C17108" s="166">
        <v>45801</v>
      </c>
      <c r="D17108">
        <v>2786</v>
      </c>
    </row>
    <row r="17109" spans="1:4" x14ac:dyDescent="0.35">
      <c r="A17109" s="165" t="s">
        <v>337</v>
      </c>
      <c r="B17109" s="165"/>
      <c r="C17109" s="166">
        <v>45832</v>
      </c>
      <c r="D17109">
        <v>2785.94</v>
      </c>
    </row>
    <row r="17110" spans="1:4" x14ac:dyDescent="0.35">
      <c r="A17110" s="165" t="s">
        <v>337</v>
      </c>
      <c r="B17110" s="165"/>
      <c r="C17110" s="166">
        <v>45862</v>
      </c>
      <c r="D17110">
        <v>2785.94</v>
      </c>
    </row>
    <row r="17111" spans="1:4" x14ac:dyDescent="0.35">
      <c r="A17111" s="165" t="s">
        <v>337</v>
      </c>
      <c r="B17111" s="165"/>
      <c r="C17111" s="166">
        <v>45893</v>
      </c>
      <c r="D17111">
        <v>2785.94</v>
      </c>
    </row>
    <row r="17112" spans="1:4" x14ac:dyDescent="0.35">
      <c r="A17112" s="165" t="s">
        <v>337</v>
      </c>
      <c r="B17112" s="165"/>
      <c r="C17112" s="166">
        <v>45924</v>
      </c>
      <c r="D17112">
        <v>2785.94</v>
      </c>
    </row>
    <row r="17113" spans="1:4" x14ac:dyDescent="0.35">
      <c r="A17113" s="165" t="s">
        <v>337</v>
      </c>
      <c r="B17113" s="165"/>
      <c r="C17113" s="166">
        <v>45954</v>
      </c>
      <c r="D17113">
        <v>2785.94</v>
      </c>
    </row>
    <row r="17114" spans="1:4" x14ac:dyDescent="0.35">
      <c r="A17114" s="165" t="s">
        <v>337</v>
      </c>
      <c r="B17114" s="165"/>
      <c r="C17114" s="166">
        <v>45985</v>
      </c>
      <c r="D17114">
        <v>2785.94</v>
      </c>
    </row>
    <row r="17115" spans="1:4" x14ac:dyDescent="0.35">
      <c r="A17115" s="165" t="s">
        <v>337</v>
      </c>
      <c r="B17115" s="165"/>
      <c r="C17115" s="166">
        <v>46015</v>
      </c>
      <c r="D17115">
        <v>2785.94</v>
      </c>
    </row>
    <row r="17116" spans="1:4" x14ac:dyDescent="0.35">
      <c r="A17116" s="165" t="s">
        <v>337</v>
      </c>
      <c r="B17116" s="165"/>
      <c r="C17116" s="166">
        <v>45682</v>
      </c>
      <c r="D17116">
        <v>2785.94</v>
      </c>
    </row>
    <row r="17117" spans="1:4" x14ac:dyDescent="0.35">
      <c r="A17117" s="165" t="s">
        <v>337</v>
      </c>
      <c r="B17117" s="165"/>
      <c r="C17117" s="166">
        <v>45713</v>
      </c>
      <c r="D17117">
        <v>2839</v>
      </c>
    </row>
    <row r="17118" spans="1:4" x14ac:dyDescent="0.35">
      <c r="A17118" s="165" t="s">
        <v>337</v>
      </c>
      <c r="B17118" s="165"/>
      <c r="C17118" s="166">
        <v>45741</v>
      </c>
      <c r="D17118">
        <v>2839</v>
      </c>
    </row>
    <row r="17119" spans="1:4" x14ac:dyDescent="0.35">
      <c r="A17119" s="165" t="s">
        <v>337</v>
      </c>
      <c r="B17119" s="165"/>
      <c r="C17119" s="166">
        <v>45772</v>
      </c>
      <c r="D17119">
        <v>2839</v>
      </c>
    </row>
    <row r="17120" spans="1:4" x14ac:dyDescent="0.35">
      <c r="A17120" s="165" t="s">
        <v>337</v>
      </c>
      <c r="B17120" s="165"/>
      <c r="C17120" s="166">
        <v>45802</v>
      </c>
      <c r="D17120">
        <v>3338.6538</v>
      </c>
    </row>
    <row r="17121" spans="1:4" x14ac:dyDescent="0.35">
      <c r="A17121" s="165" t="s">
        <v>337</v>
      </c>
      <c r="B17121" s="165"/>
      <c r="C17121" s="166">
        <v>45833</v>
      </c>
      <c r="D17121">
        <v>3338.6538</v>
      </c>
    </row>
    <row r="17122" spans="1:4" x14ac:dyDescent="0.35">
      <c r="A17122" s="165" t="s">
        <v>337</v>
      </c>
      <c r="B17122" s="165"/>
      <c r="C17122" s="166">
        <v>45863</v>
      </c>
      <c r="D17122">
        <v>3338.6538</v>
      </c>
    </row>
    <row r="17123" spans="1:4" x14ac:dyDescent="0.35">
      <c r="A17123" s="165" t="s">
        <v>337</v>
      </c>
      <c r="B17123" s="165"/>
      <c r="C17123" s="166">
        <v>45894</v>
      </c>
      <c r="D17123">
        <v>3338.6538</v>
      </c>
    </row>
    <row r="17124" spans="1:4" x14ac:dyDescent="0.35">
      <c r="A17124" s="165" t="s">
        <v>337</v>
      </c>
      <c r="B17124" s="165"/>
      <c r="C17124" s="166">
        <v>45925</v>
      </c>
      <c r="D17124">
        <v>3338.6538</v>
      </c>
    </row>
    <row r="17125" spans="1:4" x14ac:dyDescent="0.35">
      <c r="A17125" s="165" t="s">
        <v>337</v>
      </c>
      <c r="B17125" s="165"/>
      <c r="C17125" s="166">
        <v>45955</v>
      </c>
      <c r="D17125">
        <v>3338.6538</v>
      </c>
    </row>
    <row r="17126" spans="1:4" x14ac:dyDescent="0.35">
      <c r="A17126" s="165" t="s">
        <v>337</v>
      </c>
      <c r="B17126" s="165"/>
      <c r="C17126" s="166">
        <v>45986</v>
      </c>
      <c r="D17126">
        <v>3338.6538</v>
      </c>
    </row>
    <row r="17127" spans="1:4" x14ac:dyDescent="0.35">
      <c r="A17127" s="165" t="s">
        <v>337</v>
      </c>
      <c r="B17127" s="165"/>
      <c r="C17127" s="166">
        <v>46016</v>
      </c>
      <c r="D17127">
        <v>3338.6538</v>
      </c>
    </row>
    <row r="17128" spans="1:4" x14ac:dyDescent="0.35">
      <c r="A17128" s="165" t="s">
        <v>337</v>
      </c>
      <c r="B17128" s="165"/>
      <c r="C17128" s="166">
        <v>45683</v>
      </c>
      <c r="D17128">
        <v>3405.4268760000004</v>
      </c>
    </row>
    <row r="17129" spans="1:4" x14ac:dyDescent="0.35">
      <c r="A17129" s="165" t="s">
        <v>337</v>
      </c>
      <c r="B17129" s="165"/>
      <c r="C17129" s="166">
        <v>45714</v>
      </c>
      <c r="D17129">
        <v>3405.4268760000004</v>
      </c>
    </row>
    <row r="17130" spans="1:4" x14ac:dyDescent="0.35">
      <c r="A17130" s="165" t="s">
        <v>337</v>
      </c>
      <c r="B17130" s="165"/>
      <c r="C17130" s="166">
        <v>45742</v>
      </c>
      <c r="D17130">
        <v>3405.4268760000004</v>
      </c>
    </row>
    <row r="17131" spans="1:4" x14ac:dyDescent="0.35">
      <c r="A17131" s="165" t="s">
        <v>337</v>
      </c>
      <c r="B17131" s="165"/>
      <c r="C17131" s="166">
        <v>45773</v>
      </c>
      <c r="D17131">
        <v>3405.4268760000004</v>
      </c>
    </row>
    <row r="17132" spans="1:4" x14ac:dyDescent="0.35">
      <c r="A17132" s="165" t="s">
        <v>337</v>
      </c>
      <c r="B17132" s="165"/>
      <c r="C17132" s="166">
        <v>45803</v>
      </c>
      <c r="D17132">
        <v>3405.4268760000004</v>
      </c>
    </row>
    <row r="17133" spans="1:4" x14ac:dyDescent="0.35">
      <c r="A17133" s="165" t="s">
        <v>337</v>
      </c>
      <c r="B17133" s="165"/>
      <c r="C17133" s="166">
        <v>45834</v>
      </c>
      <c r="D17133">
        <v>3405.4268760000004</v>
      </c>
    </row>
    <row r="17134" spans="1:4" x14ac:dyDescent="0.35">
      <c r="A17134" s="165" t="s">
        <v>337</v>
      </c>
      <c r="B17134" s="165"/>
      <c r="C17134" s="166">
        <v>45864</v>
      </c>
      <c r="D17134">
        <v>3405.4268760000004</v>
      </c>
    </row>
    <row r="17135" spans="1:4" x14ac:dyDescent="0.35">
      <c r="A17135" s="165" t="s">
        <v>337</v>
      </c>
      <c r="B17135" s="165"/>
      <c r="C17135" s="166">
        <v>45895</v>
      </c>
      <c r="D17135">
        <v>3405.4268760000004</v>
      </c>
    </row>
    <row r="17136" spans="1:4" x14ac:dyDescent="0.35">
      <c r="A17136" s="165" t="s">
        <v>337</v>
      </c>
      <c r="B17136" s="165"/>
      <c r="C17136" s="166">
        <v>45926</v>
      </c>
      <c r="D17136">
        <v>3405.4268760000004</v>
      </c>
    </row>
    <row r="17137" spans="1:4" x14ac:dyDescent="0.35">
      <c r="A17137" s="165" t="s">
        <v>337</v>
      </c>
      <c r="B17137" s="165"/>
      <c r="C17137" s="166">
        <v>45956</v>
      </c>
      <c r="D17137">
        <v>3405.4268760000004</v>
      </c>
    </row>
    <row r="17138" spans="1:4" x14ac:dyDescent="0.35">
      <c r="A17138" s="165" t="s">
        <v>337</v>
      </c>
      <c r="B17138" s="165"/>
      <c r="C17138" s="166">
        <v>45987</v>
      </c>
      <c r="D17138">
        <v>3405.4268760000004</v>
      </c>
    </row>
    <row r="17139" spans="1:4" x14ac:dyDescent="0.35">
      <c r="A17139" s="165" t="s">
        <v>337</v>
      </c>
      <c r="B17139" s="165"/>
      <c r="C17139" s="166">
        <v>46017</v>
      </c>
      <c r="D17139">
        <v>3405.4268760000004</v>
      </c>
    </row>
    <row r="17140" spans="1:4" x14ac:dyDescent="0.35">
      <c r="A17140" s="165" t="s">
        <v>337</v>
      </c>
      <c r="B17140" s="165"/>
      <c r="C17140" s="166">
        <v>45684</v>
      </c>
      <c r="D17140">
        <v>3473.5354135200005</v>
      </c>
    </row>
    <row r="17141" spans="1:4" x14ac:dyDescent="0.35">
      <c r="A17141" s="165" t="s">
        <v>337</v>
      </c>
      <c r="B17141" s="165"/>
      <c r="C17141" s="166">
        <v>45715</v>
      </c>
      <c r="D17141">
        <v>3473.5354135200005</v>
      </c>
    </row>
    <row r="17142" spans="1:4" x14ac:dyDescent="0.35">
      <c r="A17142" s="165" t="s">
        <v>337</v>
      </c>
      <c r="B17142" s="165"/>
      <c r="C17142" s="166">
        <v>45743</v>
      </c>
      <c r="D17142">
        <v>3473.5354135200005</v>
      </c>
    </row>
    <row r="17143" spans="1:4" x14ac:dyDescent="0.35">
      <c r="A17143" s="165" t="s">
        <v>337</v>
      </c>
      <c r="B17143" s="165"/>
      <c r="C17143" s="166">
        <v>45774</v>
      </c>
      <c r="D17143">
        <v>3473.5354135200005</v>
      </c>
    </row>
    <row r="17144" spans="1:4" x14ac:dyDescent="0.35">
      <c r="A17144" s="165" t="s">
        <v>337</v>
      </c>
      <c r="B17144" s="165"/>
      <c r="C17144" s="166">
        <v>45804</v>
      </c>
      <c r="D17144">
        <v>3473.5354135200005</v>
      </c>
    </row>
    <row r="17145" spans="1:4" x14ac:dyDescent="0.35">
      <c r="A17145" s="165" t="s">
        <v>337</v>
      </c>
      <c r="B17145" s="165"/>
      <c r="C17145" s="166">
        <v>45835</v>
      </c>
      <c r="D17145">
        <v>3473.5354135200005</v>
      </c>
    </row>
    <row r="17146" spans="1:4" x14ac:dyDescent="0.35">
      <c r="A17146" s="165" t="s">
        <v>337</v>
      </c>
      <c r="B17146" s="165"/>
      <c r="C17146" s="166">
        <v>45865</v>
      </c>
      <c r="D17146">
        <v>3473.5354135200005</v>
      </c>
    </row>
    <row r="17147" spans="1:4" x14ac:dyDescent="0.35">
      <c r="A17147" s="165" t="s">
        <v>337</v>
      </c>
      <c r="B17147" s="165"/>
      <c r="C17147" s="166">
        <v>45896</v>
      </c>
      <c r="D17147">
        <v>3473.5354135200005</v>
      </c>
    </row>
    <row r="17148" spans="1:4" x14ac:dyDescent="0.35">
      <c r="A17148" s="165" t="s">
        <v>337</v>
      </c>
      <c r="B17148" s="165"/>
      <c r="C17148" s="166">
        <v>45927</v>
      </c>
      <c r="D17148">
        <v>3473.5354135200005</v>
      </c>
    </row>
    <row r="17149" spans="1:4" x14ac:dyDescent="0.35">
      <c r="A17149" s="165" t="s">
        <v>337</v>
      </c>
      <c r="B17149" s="165"/>
      <c r="C17149" s="166">
        <v>45957</v>
      </c>
      <c r="D17149">
        <v>7038.7573255200014</v>
      </c>
    </row>
    <row r="17150" spans="1:4" x14ac:dyDescent="0.35">
      <c r="A17150" s="165" t="s">
        <v>337</v>
      </c>
      <c r="B17150" s="165"/>
      <c r="C17150" s="166">
        <v>45988</v>
      </c>
      <c r="D17150">
        <v>7038.7573255200014</v>
      </c>
    </row>
    <row r="17151" spans="1:4" x14ac:dyDescent="0.35">
      <c r="A17151" s="165" t="s">
        <v>337</v>
      </c>
      <c r="B17151" s="165"/>
      <c r="C17151" s="166">
        <v>46018</v>
      </c>
      <c r="D17151">
        <v>7038.7573255200014</v>
      </c>
    </row>
    <row r="17152" spans="1:4" x14ac:dyDescent="0.35">
      <c r="A17152" s="165" t="s">
        <v>338</v>
      </c>
      <c r="B17152" s="165" t="s">
        <v>339</v>
      </c>
      <c r="C17152" s="166">
        <v>45676</v>
      </c>
      <c r="D17152">
        <v>872</v>
      </c>
    </row>
    <row r="17153" spans="1:4" x14ac:dyDescent="0.35">
      <c r="A17153" s="165" t="s">
        <v>338</v>
      </c>
      <c r="B17153" s="165" t="s">
        <v>339</v>
      </c>
      <c r="C17153" s="166">
        <v>45707</v>
      </c>
      <c r="D17153">
        <v>872</v>
      </c>
    </row>
    <row r="17154" spans="1:4" x14ac:dyDescent="0.35">
      <c r="A17154" s="165" t="s">
        <v>338</v>
      </c>
      <c r="B17154" s="165" t="s">
        <v>339</v>
      </c>
      <c r="C17154" s="166">
        <v>45735</v>
      </c>
      <c r="D17154">
        <v>872</v>
      </c>
    </row>
    <row r="17155" spans="1:4" x14ac:dyDescent="0.35">
      <c r="A17155" s="165" t="s">
        <v>338</v>
      </c>
      <c r="B17155" s="165" t="s">
        <v>339</v>
      </c>
      <c r="C17155" s="166">
        <v>45766</v>
      </c>
      <c r="D17155">
        <v>872</v>
      </c>
    </row>
    <row r="17156" spans="1:4" x14ac:dyDescent="0.35">
      <c r="A17156" s="165" t="s">
        <v>338</v>
      </c>
      <c r="B17156" s="165" t="s">
        <v>339</v>
      </c>
      <c r="C17156" s="166">
        <v>45796</v>
      </c>
      <c r="D17156">
        <v>872</v>
      </c>
    </row>
    <row r="17157" spans="1:4" x14ac:dyDescent="0.35">
      <c r="A17157" s="165" t="s">
        <v>338</v>
      </c>
      <c r="B17157" s="165" t="s">
        <v>339</v>
      </c>
      <c r="C17157" s="166">
        <v>45827</v>
      </c>
      <c r="D17157">
        <v>1036.82</v>
      </c>
    </row>
    <row r="17158" spans="1:4" x14ac:dyDescent="0.35">
      <c r="A17158" s="165" t="s">
        <v>338</v>
      </c>
      <c r="B17158" s="165" t="s">
        <v>339</v>
      </c>
      <c r="C17158" s="166">
        <v>45857</v>
      </c>
      <c r="D17158">
        <v>1036.82</v>
      </c>
    </row>
    <row r="17159" spans="1:4" x14ac:dyDescent="0.35">
      <c r="A17159" s="165" t="s">
        <v>338</v>
      </c>
      <c r="B17159" s="165" t="s">
        <v>339</v>
      </c>
      <c r="C17159" s="166">
        <v>45888</v>
      </c>
      <c r="D17159">
        <v>1036.82</v>
      </c>
    </row>
    <row r="17160" spans="1:4" x14ac:dyDescent="0.35">
      <c r="A17160" s="165" t="s">
        <v>338</v>
      </c>
      <c r="B17160" s="165" t="s">
        <v>339</v>
      </c>
      <c r="C17160" s="166">
        <v>45919</v>
      </c>
      <c r="D17160">
        <v>1036.82</v>
      </c>
    </row>
    <row r="17161" spans="1:4" x14ac:dyDescent="0.35">
      <c r="A17161" s="165" t="s">
        <v>338</v>
      </c>
      <c r="B17161" s="165" t="s">
        <v>339</v>
      </c>
      <c r="C17161" s="166">
        <v>45949</v>
      </c>
      <c r="D17161">
        <v>1036.82</v>
      </c>
    </row>
    <row r="17162" spans="1:4" x14ac:dyDescent="0.35">
      <c r="A17162" s="165" t="s">
        <v>338</v>
      </c>
      <c r="B17162" s="165" t="s">
        <v>339</v>
      </c>
      <c r="C17162" s="166">
        <v>45980</v>
      </c>
      <c r="D17162">
        <v>1036.82</v>
      </c>
    </row>
    <row r="17163" spans="1:4" x14ac:dyDescent="0.35">
      <c r="A17163" s="165" t="s">
        <v>338</v>
      </c>
      <c r="B17163" s="165" t="s">
        <v>339</v>
      </c>
      <c r="C17163" s="166">
        <v>46010</v>
      </c>
      <c r="D17163">
        <v>1036.82</v>
      </c>
    </row>
    <row r="17164" spans="1:4" x14ac:dyDescent="0.35">
      <c r="A17164" s="165" t="s">
        <v>338</v>
      </c>
      <c r="B17164" s="165" t="s">
        <v>339</v>
      </c>
      <c r="C17164" s="166">
        <v>45677</v>
      </c>
      <c r="D17164">
        <v>1036.82</v>
      </c>
    </row>
    <row r="17165" spans="1:4" x14ac:dyDescent="0.35">
      <c r="A17165" s="165" t="s">
        <v>338</v>
      </c>
      <c r="B17165" s="165" t="s">
        <v>339</v>
      </c>
      <c r="C17165" s="166">
        <v>45708</v>
      </c>
      <c r="D17165">
        <v>1036.82</v>
      </c>
    </row>
    <row r="17166" spans="1:4" x14ac:dyDescent="0.35">
      <c r="A17166" s="165" t="s">
        <v>338</v>
      </c>
      <c r="B17166" s="165" t="s">
        <v>339</v>
      </c>
      <c r="C17166" s="166">
        <v>45736</v>
      </c>
      <c r="D17166">
        <v>1036.7800000000002</v>
      </c>
    </row>
    <row r="17167" spans="1:4" x14ac:dyDescent="0.35">
      <c r="A17167" s="165" t="s">
        <v>338</v>
      </c>
      <c r="B17167" s="165" t="s">
        <v>339</v>
      </c>
      <c r="C17167" s="166">
        <v>45767</v>
      </c>
      <c r="D17167">
        <v>1515</v>
      </c>
    </row>
    <row r="17168" spans="1:4" x14ac:dyDescent="0.35">
      <c r="A17168" s="165" t="s">
        <v>338</v>
      </c>
      <c r="B17168" s="165" t="s">
        <v>339</v>
      </c>
      <c r="C17168" s="166">
        <v>45797</v>
      </c>
      <c r="D17168">
        <v>1515</v>
      </c>
    </row>
    <row r="17169" spans="1:4" x14ac:dyDescent="0.35">
      <c r="A17169" s="165" t="s">
        <v>338</v>
      </c>
      <c r="B17169" s="165" t="s">
        <v>339</v>
      </c>
      <c r="C17169" s="166">
        <v>45828</v>
      </c>
      <c r="D17169">
        <v>1515</v>
      </c>
    </row>
    <row r="17170" spans="1:4" x14ac:dyDescent="0.35">
      <c r="A17170" s="165" t="s">
        <v>338</v>
      </c>
      <c r="B17170" s="165" t="s">
        <v>339</v>
      </c>
      <c r="C17170" s="166">
        <v>45858</v>
      </c>
      <c r="D17170">
        <v>1515</v>
      </c>
    </row>
    <row r="17171" spans="1:4" x14ac:dyDescent="0.35">
      <c r="A17171" s="165" t="s">
        <v>338</v>
      </c>
      <c r="B17171" s="165" t="s">
        <v>339</v>
      </c>
      <c r="C17171" s="166">
        <v>45889</v>
      </c>
      <c r="D17171">
        <v>1515</v>
      </c>
    </row>
    <row r="17172" spans="1:4" x14ac:dyDescent="0.35">
      <c r="A17172" s="165" t="s">
        <v>338</v>
      </c>
      <c r="B17172" s="165" t="s">
        <v>339</v>
      </c>
      <c r="C17172" s="166">
        <v>45920</v>
      </c>
      <c r="D17172">
        <v>1515</v>
      </c>
    </row>
    <row r="17173" spans="1:4" x14ac:dyDescent="0.35">
      <c r="A17173" s="165" t="s">
        <v>338</v>
      </c>
      <c r="B17173" s="165" t="s">
        <v>339</v>
      </c>
      <c r="C17173" s="166">
        <v>45950</v>
      </c>
      <c r="D17173">
        <v>1515</v>
      </c>
    </row>
    <row r="17174" spans="1:4" x14ac:dyDescent="0.35">
      <c r="A17174" s="165" t="s">
        <v>338</v>
      </c>
      <c r="B17174" s="165" t="s">
        <v>339</v>
      </c>
      <c r="C17174" s="166">
        <v>45981</v>
      </c>
      <c r="D17174">
        <v>1515</v>
      </c>
    </row>
    <row r="17175" spans="1:4" x14ac:dyDescent="0.35">
      <c r="A17175" s="165" t="s">
        <v>338</v>
      </c>
      <c r="B17175" s="165" t="s">
        <v>339</v>
      </c>
      <c r="C17175" s="166">
        <v>46011</v>
      </c>
      <c r="D17175">
        <v>1515</v>
      </c>
    </row>
    <row r="17176" spans="1:4" x14ac:dyDescent="0.35">
      <c r="A17176" s="165" t="s">
        <v>338</v>
      </c>
      <c r="B17176" s="165" t="s">
        <v>339</v>
      </c>
      <c r="C17176" s="166">
        <v>45678</v>
      </c>
      <c r="D17176">
        <v>1515</v>
      </c>
    </row>
    <row r="17177" spans="1:4" x14ac:dyDescent="0.35">
      <c r="A17177" s="165" t="s">
        <v>338</v>
      </c>
      <c r="B17177" s="165" t="s">
        <v>339</v>
      </c>
      <c r="C17177" s="166">
        <v>45709</v>
      </c>
      <c r="D17177">
        <v>1515</v>
      </c>
    </row>
    <row r="17178" spans="1:4" x14ac:dyDescent="0.35">
      <c r="A17178" s="165" t="s">
        <v>338</v>
      </c>
      <c r="B17178" s="165" t="s">
        <v>339</v>
      </c>
      <c r="C17178" s="166">
        <v>45737</v>
      </c>
      <c r="D17178">
        <v>1515</v>
      </c>
    </row>
    <row r="17179" spans="1:4" x14ac:dyDescent="0.35">
      <c r="A17179" s="165" t="s">
        <v>338</v>
      </c>
      <c r="B17179" s="165" t="s">
        <v>339</v>
      </c>
      <c r="C17179" s="166">
        <v>45768</v>
      </c>
      <c r="D17179">
        <v>1669.48</v>
      </c>
    </row>
    <row r="17180" spans="1:4" x14ac:dyDescent="0.35">
      <c r="A17180" s="165" t="s">
        <v>338</v>
      </c>
      <c r="B17180" s="165" t="s">
        <v>339</v>
      </c>
      <c r="C17180" s="166">
        <v>45798</v>
      </c>
      <c r="D17180">
        <v>1659.99</v>
      </c>
    </row>
    <row r="17181" spans="1:4" x14ac:dyDescent="0.35">
      <c r="A17181" s="165" t="s">
        <v>338</v>
      </c>
      <c r="B17181" s="165" t="s">
        <v>339</v>
      </c>
      <c r="C17181" s="166">
        <v>45829</v>
      </c>
      <c r="D17181">
        <v>1669.48</v>
      </c>
    </row>
    <row r="17182" spans="1:4" x14ac:dyDescent="0.35">
      <c r="A17182" s="165" t="s">
        <v>338</v>
      </c>
      <c r="B17182" s="165" t="s">
        <v>339</v>
      </c>
      <c r="C17182" s="166">
        <v>45859</v>
      </c>
      <c r="D17182">
        <v>1669.48</v>
      </c>
    </row>
    <row r="17183" spans="1:4" x14ac:dyDescent="0.35">
      <c r="A17183" s="165" t="s">
        <v>338</v>
      </c>
      <c r="B17183" s="165" t="s">
        <v>339</v>
      </c>
      <c r="C17183" s="166">
        <v>45890</v>
      </c>
      <c r="D17183">
        <v>1669.48</v>
      </c>
    </row>
    <row r="17184" spans="1:4" x14ac:dyDescent="0.35">
      <c r="A17184" s="165" t="s">
        <v>338</v>
      </c>
      <c r="B17184" s="165" t="s">
        <v>339</v>
      </c>
      <c r="C17184" s="166">
        <v>45921</v>
      </c>
      <c r="D17184">
        <v>1669.48</v>
      </c>
    </row>
    <row r="17185" spans="1:4" x14ac:dyDescent="0.35">
      <c r="A17185" s="165" t="s">
        <v>338</v>
      </c>
      <c r="B17185" s="165" t="s">
        <v>339</v>
      </c>
      <c r="C17185" s="166">
        <v>45951</v>
      </c>
      <c r="D17185">
        <v>1669.48</v>
      </c>
    </row>
    <row r="17186" spans="1:4" x14ac:dyDescent="0.35">
      <c r="A17186" s="165" t="s">
        <v>338</v>
      </c>
      <c r="B17186" s="165" t="s">
        <v>339</v>
      </c>
      <c r="C17186" s="166">
        <v>45991</v>
      </c>
      <c r="D17186">
        <v>1669.48</v>
      </c>
    </row>
    <row r="17187" spans="1:4" x14ac:dyDescent="0.35">
      <c r="A17187" s="165" t="s">
        <v>338</v>
      </c>
      <c r="B17187" s="165" t="s">
        <v>339</v>
      </c>
      <c r="C17187" s="166">
        <v>46022</v>
      </c>
      <c r="D17187">
        <v>1669.48</v>
      </c>
    </row>
    <row r="17188" spans="1:4" x14ac:dyDescent="0.35">
      <c r="A17188" s="165" t="s">
        <v>338</v>
      </c>
      <c r="B17188" s="165" t="s">
        <v>339</v>
      </c>
      <c r="C17188" s="166">
        <v>45679</v>
      </c>
      <c r="D17188">
        <v>1669.48</v>
      </c>
    </row>
    <row r="17189" spans="1:4" x14ac:dyDescent="0.35">
      <c r="A17189" s="165" t="s">
        <v>338</v>
      </c>
      <c r="B17189" s="165" t="s">
        <v>339</v>
      </c>
      <c r="C17189" s="166">
        <v>45710</v>
      </c>
      <c r="D17189">
        <v>1669.48</v>
      </c>
    </row>
    <row r="17190" spans="1:4" x14ac:dyDescent="0.35">
      <c r="A17190" s="165" t="s">
        <v>338</v>
      </c>
      <c r="B17190" s="165" t="s">
        <v>339</v>
      </c>
      <c r="C17190" s="166">
        <v>45738</v>
      </c>
      <c r="D17190">
        <v>1669.48</v>
      </c>
    </row>
    <row r="17191" spans="1:4" x14ac:dyDescent="0.35">
      <c r="A17191" s="165" t="s">
        <v>338</v>
      </c>
      <c r="B17191" s="165" t="s">
        <v>339</v>
      </c>
      <c r="C17191" s="166">
        <v>45769</v>
      </c>
      <c r="D17191">
        <v>1856.88</v>
      </c>
    </row>
    <row r="17192" spans="1:4" x14ac:dyDescent="0.35">
      <c r="A17192" s="165" t="s">
        <v>338</v>
      </c>
      <c r="B17192" s="165" t="s">
        <v>339</v>
      </c>
      <c r="C17192" s="166">
        <v>45799</v>
      </c>
      <c r="D17192">
        <v>1856.88</v>
      </c>
    </row>
    <row r="17193" spans="1:4" x14ac:dyDescent="0.35">
      <c r="A17193" s="165" t="s">
        <v>338</v>
      </c>
      <c r="B17193" s="165" t="s">
        <v>339</v>
      </c>
      <c r="C17193" s="166">
        <v>45830</v>
      </c>
      <c r="D17193">
        <v>1856.88</v>
      </c>
    </row>
    <row r="17194" spans="1:4" x14ac:dyDescent="0.35">
      <c r="A17194" s="165" t="s">
        <v>338</v>
      </c>
      <c r="B17194" s="165" t="s">
        <v>339</v>
      </c>
      <c r="C17194" s="166">
        <v>45860</v>
      </c>
      <c r="D17194">
        <v>1856.88</v>
      </c>
    </row>
    <row r="17195" spans="1:4" x14ac:dyDescent="0.35">
      <c r="A17195" s="165" t="s">
        <v>338</v>
      </c>
      <c r="B17195" s="165" t="s">
        <v>339</v>
      </c>
      <c r="C17195" s="166">
        <v>45891</v>
      </c>
      <c r="D17195">
        <v>1856.88</v>
      </c>
    </row>
    <row r="17196" spans="1:4" x14ac:dyDescent="0.35">
      <c r="A17196" s="165" t="s">
        <v>338</v>
      </c>
      <c r="B17196" s="165" t="s">
        <v>339</v>
      </c>
      <c r="C17196" s="166">
        <v>45922</v>
      </c>
      <c r="D17196">
        <v>1856.88</v>
      </c>
    </row>
    <row r="17197" spans="1:4" x14ac:dyDescent="0.35">
      <c r="A17197" s="165" t="s">
        <v>338</v>
      </c>
      <c r="B17197" s="165" t="s">
        <v>339</v>
      </c>
      <c r="C17197" s="166">
        <v>45952</v>
      </c>
      <c r="D17197">
        <v>1856.88</v>
      </c>
    </row>
    <row r="17198" spans="1:4" x14ac:dyDescent="0.35">
      <c r="A17198" s="165" t="s">
        <v>338</v>
      </c>
      <c r="B17198" s="165" t="s">
        <v>339</v>
      </c>
      <c r="C17198" s="166">
        <v>45983</v>
      </c>
      <c r="D17198">
        <v>1856.88</v>
      </c>
    </row>
    <row r="17199" spans="1:4" x14ac:dyDescent="0.35">
      <c r="A17199" s="165" t="s">
        <v>338</v>
      </c>
      <c r="B17199" s="165" t="s">
        <v>339</v>
      </c>
      <c r="C17199" s="166">
        <v>46013</v>
      </c>
      <c r="D17199">
        <v>1856.88</v>
      </c>
    </row>
    <row r="17200" spans="1:4" x14ac:dyDescent="0.35">
      <c r="A17200" s="165" t="s">
        <v>338</v>
      </c>
      <c r="B17200" s="165" t="s">
        <v>339</v>
      </c>
      <c r="C17200" s="166">
        <v>45680</v>
      </c>
      <c r="D17200">
        <v>1856.88</v>
      </c>
    </row>
    <row r="17201" spans="1:4" x14ac:dyDescent="0.35">
      <c r="A17201" s="165" t="s">
        <v>338</v>
      </c>
      <c r="B17201" s="165" t="s">
        <v>339</v>
      </c>
      <c r="C17201" s="166">
        <v>45711</v>
      </c>
      <c r="D17201">
        <v>1856.88</v>
      </c>
    </row>
    <row r="17202" spans="1:4" x14ac:dyDescent="0.35">
      <c r="A17202" s="165" t="s">
        <v>338</v>
      </c>
      <c r="B17202" s="165" t="s">
        <v>339</v>
      </c>
      <c r="C17202" s="166">
        <v>45739</v>
      </c>
      <c r="D17202">
        <v>1856.88</v>
      </c>
    </row>
    <row r="17203" spans="1:4" x14ac:dyDescent="0.35">
      <c r="A17203" s="165" t="s">
        <v>338</v>
      </c>
      <c r="B17203" s="165" t="s">
        <v>339</v>
      </c>
      <c r="C17203" s="166">
        <v>45770</v>
      </c>
      <c r="D17203">
        <v>2200.14</v>
      </c>
    </row>
    <row r="17204" spans="1:4" x14ac:dyDescent="0.35">
      <c r="A17204" s="165" t="s">
        <v>338</v>
      </c>
      <c r="B17204" s="165" t="s">
        <v>339</v>
      </c>
      <c r="C17204" s="166">
        <v>45800</v>
      </c>
      <c r="D17204">
        <v>2200.14</v>
      </c>
    </row>
    <row r="17205" spans="1:4" x14ac:dyDescent="0.35">
      <c r="A17205" s="165" t="s">
        <v>338</v>
      </c>
      <c r="B17205" s="165" t="s">
        <v>339</v>
      </c>
      <c r="C17205" s="166">
        <v>45831</v>
      </c>
      <c r="D17205">
        <v>2200.14</v>
      </c>
    </row>
    <row r="17206" spans="1:4" x14ac:dyDescent="0.35">
      <c r="A17206" s="165" t="s">
        <v>338</v>
      </c>
      <c r="B17206" s="165" t="s">
        <v>339</v>
      </c>
      <c r="C17206" s="166">
        <v>45861</v>
      </c>
      <c r="D17206">
        <v>2200.14</v>
      </c>
    </row>
    <row r="17207" spans="1:4" x14ac:dyDescent="0.35">
      <c r="A17207" s="165" t="s">
        <v>338</v>
      </c>
      <c r="B17207" s="165" t="s">
        <v>339</v>
      </c>
      <c r="C17207" s="166">
        <v>45892</v>
      </c>
      <c r="D17207">
        <v>2200.14</v>
      </c>
    </row>
    <row r="17208" spans="1:4" x14ac:dyDescent="0.35">
      <c r="A17208" s="165" t="s">
        <v>338</v>
      </c>
      <c r="B17208" s="165" t="s">
        <v>339</v>
      </c>
      <c r="C17208" s="166">
        <v>45923</v>
      </c>
      <c r="D17208">
        <v>2200.14</v>
      </c>
    </row>
    <row r="17209" spans="1:4" x14ac:dyDescent="0.35">
      <c r="A17209" s="165" t="s">
        <v>338</v>
      </c>
      <c r="B17209" s="165" t="s">
        <v>339</v>
      </c>
      <c r="C17209" s="166">
        <v>45953</v>
      </c>
      <c r="D17209">
        <v>2200.14</v>
      </c>
    </row>
    <row r="17210" spans="1:4" x14ac:dyDescent="0.35">
      <c r="A17210" s="165" t="s">
        <v>338</v>
      </c>
      <c r="B17210" s="165" t="s">
        <v>339</v>
      </c>
      <c r="C17210" s="166">
        <v>45984</v>
      </c>
      <c r="D17210">
        <v>2200.14</v>
      </c>
    </row>
    <row r="17211" spans="1:4" x14ac:dyDescent="0.35">
      <c r="A17211" s="165" t="s">
        <v>338</v>
      </c>
      <c r="B17211" s="165" t="s">
        <v>339</v>
      </c>
      <c r="C17211" s="166">
        <v>46014</v>
      </c>
      <c r="D17211">
        <v>2200.14</v>
      </c>
    </row>
    <row r="17212" spans="1:4" x14ac:dyDescent="0.35">
      <c r="A17212" s="165" t="s">
        <v>338</v>
      </c>
      <c r="B17212" s="165" t="s">
        <v>339</v>
      </c>
      <c r="C17212" s="166">
        <v>45681</v>
      </c>
      <c r="D17212">
        <v>2200.14</v>
      </c>
    </row>
    <row r="17213" spans="1:4" x14ac:dyDescent="0.35">
      <c r="A17213" s="165" t="s">
        <v>338</v>
      </c>
      <c r="B17213" s="165" t="s">
        <v>339</v>
      </c>
      <c r="C17213" s="166">
        <v>45712</v>
      </c>
      <c r="D17213">
        <v>2200.14</v>
      </c>
    </row>
    <row r="17214" spans="1:4" x14ac:dyDescent="0.35">
      <c r="A17214" s="165" t="s">
        <v>338</v>
      </c>
      <c r="B17214" s="165" t="s">
        <v>339</v>
      </c>
      <c r="C17214" s="166">
        <v>45740</v>
      </c>
      <c r="D17214">
        <v>2200.14</v>
      </c>
    </row>
    <row r="17215" spans="1:4" x14ac:dyDescent="0.35">
      <c r="A17215" s="165" t="s">
        <v>338</v>
      </c>
      <c r="B17215" s="165" t="s">
        <v>339</v>
      </c>
      <c r="C17215" s="166">
        <v>45771</v>
      </c>
      <c r="D17215">
        <v>4008.31</v>
      </c>
    </row>
    <row r="17216" spans="1:4" x14ac:dyDescent="0.35">
      <c r="A17216" s="165" t="s">
        <v>338</v>
      </c>
      <c r="B17216" s="165" t="s">
        <v>339</v>
      </c>
      <c r="C17216" s="166">
        <v>45801</v>
      </c>
      <c r="D17216">
        <v>3158.42</v>
      </c>
    </row>
    <row r="17217" spans="1:4" x14ac:dyDescent="0.35">
      <c r="A17217" s="165" t="s">
        <v>338</v>
      </c>
      <c r="B17217" s="165" t="s">
        <v>339</v>
      </c>
      <c r="C17217" s="166">
        <v>45832</v>
      </c>
      <c r="D17217">
        <v>3158.42</v>
      </c>
    </row>
    <row r="17218" spans="1:4" x14ac:dyDescent="0.35">
      <c r="A17218" s="165" t="s">
        <v>338</v>
      </c>
      <c r="B17218" s="165" t="s">
        <v>339</v>
      </c>
      <c r="C17218" s="166">
        <v>45862</v>
      </c>
      <c r="D17218">
        <v>3158.42</v>
      </c>
    </row>
    <row r="17219" spans="1:4" x14ac:dyDescent="0.35">
      <c r="A17219" s="165" t="s">
        <v>338</v>
      </c>
      <c r="B17219" s="165" t="s">
        <v>339</v>
      </c>
      <c r="C17219" s="166">
        <v>45893</v>
      </c>
      <c r="D17219">
        <v>3158.42</v>
      </c>
    </row>
    <row r="17220" spans="1:4" x14ac:dyDescent="0.35">
      <c r="A17220" s="165" t="s">
        <v>338</v>
      </c>
      <c r="B17220" s="165" t="s">
        <v>339</v>
      </c>
      <c r="C17220" s="166">
        <v>45924</v>
      </c>
      <c r="D17220">
        <v>3158.42</v>
      </c>
    </row>
    <row r="17221" spans="1:4" x14ac:dyDescent="0.35">
      <c r="A17221" s="165" t="s">
        <v>338</v>
      </c>
      <c r="B17221" s="165" t="s">
        <v>339</v>
      </c>
      <c r="C17221" s="166">
        <v>45954</v>
      </c>
      <c r="D17221">
        <v>3158.42</v>
      </c>
    </row>
    <row r="17222" spans="1:4" x14ac:dyDescent="0.35">
      <c r="A17222" s="165" t="s">
        <v>338</v>
      </c>
      <c r="B17222" s="165" t="s">
        <v>339</v>
      </c>
      <c r="C17222" s="166">
        <v>45985</v>
      </c>
      <c r="D17222">
        <v>3158.42</v>
      </c>
    </row>
    <row r="17223" spans="1:4" x14ac:dyDescent="0.35">
      <c r="A17223" s="165" t="s">
        <v>338</v>
      </c>
      <c r="B17223" s="165" t="s">
        <v>339</v>
      </c>
      <c r="C17223" s="166">
        <v>46015</v>
      </c>
      <c r="D17223">
        <v>3158.42</v>
      </c>
    </row>
    <row r="17224" spans="1:4" x14ac:dyDescent="0.35">
      <c r="A17224" s="165" t="s">
        <v>338</v>
      </c>
      <c r="B17224" s="165" t="s">
        <v>339</v>
      </c>
      <c r="C17224" s="166">
        <v>45682</v>
      </c>
      <c r="D17224">
        <v>3158.42</v>
      </c>
    </row>
    <row r="17225" spans="1:4" x14ac:dyDescent="0.35">
      <c r="A17225" s="165" t="s">
        <v>338</v>
      </c>
      <c r="B17225" s="165" t="s">
        <v>339</v>
      </c>
      <c r="C17225" s="166">
        <v>45713</v>
      </c>
      <c r="D17225">
        <v>3158.42</v>
      </c>
    </row>
    <row r="17226" spans="1:4" x14ac:dyDescent="0.35">
      <c r="A17226" s="165" t="s">
        <v>338</v>
      </c>
      <c r="B17226" s="165" t="s">
        <v>339</v>
      </c>
      <c r="C17226" s="166">
        <v>45741</v>
      </c>
      <c r="D17226">
        <v>3158.42</v>
      </c>
    </row>
    <row r="17227" spans="1:4" x14ac:dyDescent="0.35">
      <c r="A17227" s="165" t="s">
        <v>338</v>
      </c>
      <c r="B17227" s="165" t="s">
        <v>339</v>
      </c>
      <c r="C17227" s="166">
        <v>45772</v>
      </c>
      <c r="D17227">
        <v>4046.8</v>
      </c>
    </row>
    <row r="17228" spans="1:4" x14ac:dyDescent="0.35">
      <c r="A17228" s="165" t="s">
        <v>338</v>
      </c>
      <c r="B17228" s="165" t="s">
        <v>339</v>
      </c>
      <c r="C17228" s="166">
        <v>45802</v>
      </c>
      <c r="D17228">
        <v>3643.3799999999997</v>
      </c>
    </row>
    <row r="17229" spans="1:4" x14ac:dyDescent="0.35">
      <c r="A17229" s="165" t="s">
        <v>338</v>
      </c>
      <c r="B17229" s="165" t="s">
        <v>339</v>
      </c>
      <c r="C17229" s="166">
        <v>45833</v>
      </c>
      <c r="D17229">
        <v>3643.3799999999997</v>
      </c>
    </row>
    <row r="17230" spans="1:4" x14ac:dyDescent="0.35">
      <c r="A17230" s="165" t="s">
        <v>338</v>
      </c>
      <c r="B17230" s="165" t="s">
        <v>339</v>
      </c>
      <c r="C17230" s="166">
        <v>45863</v>
      </c>
      <c r="D17230">
        <v>3643.3799999999997</v>
      </c>
    </row>
    <row r="17231" spans="1:4" x14ac:dyDescent="0.35">
      <c r="A17231" s="165" t="s">
        <v>338</v>
      </c>
      <c r="B17231" s="165" t="s">
        <v>339</v>
      </c>
      <c r="C17231" s="166">
        <v>45894</v>
      </c>
      <c r="D17231">
        <v>3643.3799999999997</v>
      </c>
    </row>
    <row r="17232" spans="1:4" x14ac:dyDescent="0.35">
      <c r="A17232" s="165" t="s">
        <v>338</v>
      </c>
      <c r="B17232" s="165" t="s">
        <v>339</v>
      </c>
      <c r="C17232" s="166">
        <v>45925</v>
      </c>
      <c r="D17232">
        <v>3643.3799999999997</v>
      </c>
    </row>
    <row r="17233" spans="1:4" x14ac:dyDescent="0.35">
      <c r="A17233" s="165" t="s">
        <v>338</v>
      </c>
      <c r="B17233" s="165" t="s">
        <v>339</v>
      </c>
      <c r="C17233" s="166">
        <v>45955</v>
      </c>
      <c r="D17233">
        <v>3643.3799999999997</v>
      </c>
    </row>
    <row r="17234" spans="1:4" x14ac:dyDescent="0.35">
      <c r="A17234" s="165" t="s">
        <v>338</v>
      </c>
      <c r="B17234" s="165" t="s">
        <v>339</v>
      </c>
      <c r="C17234" s="166">
        <v>45986</v>
      </c>
      <c r="D17234">
        <v>3643.3799999999997</v>
      </c>
    </row>
    <row r="17235" spans="1:4" x14ac:dyDescent="0.35">
      <c r="A17235" s="165" t="s">
        <v>338</v>
      </c>
      <c r="B17235" s="165" t="s">
        <v>339</v>
      </c>
      <c r="C17235" s="166">
        <v>46016</v>
      </c>
      <c r="D17235">
        <v>3643.3799999999997</v>
      </c>
    </row>
    <row r="17236" spans="1:4" x14ac:dyDescent="0.35">
      <c r="A17236" s="165" t="s">
        <v>338</v>
      </c>
      <c r="B17236" s="165" t="s">
        <v>339</v>
      </c>
      <c r="C17236" s="166">
        <v>45683</v>
      </c>
      <c r="D17236">
        <v>3643.3799999999997</v>
      </c>
    </row>
    <row r="17237" spans="1:4" x14ac:dyDescent="0.35">
      <c r="A17237" s="165" t="s">
        <v>338</v>
      </c>
      <c r="B17237" s="165" t="s">
        <v>339</v>
      </c>
      <c r="C17237" s="166">
        <v>45714</v>
      </c>
      <c r="D17237">
        <v>3643.3799999999997</v>
      </c>
    </row>
    <row r="17238" spans="1:4" x14ac:dyDescent="0.35">
      <c r="A17238" s="165" t="s">
        <v>338</v>
      </c>
      <c r="B17238" s="165" t="s">
        <v>339</v>
      </c>
      <c r="C17238" s="166">
        <v>45742</v>
      </c>
      <c r="D17238">
        <v>3643.3799999999997</v>
      </c>
    </row>
    <row r="17239" spans="1:4" x14ac:dyDescent="0.35">
      <c r="A17239" s="165" t="s">
        <v>338</v>
      </c>
      <c r="B17239" s="165" t="s">
        <v>339</v>
      </c>
      <c r="C17239" s="166">
        <v>45773</v>
      </c>
      <c r="D17239">
        <v>3898.4166</v>
      </c>
    </row>
    <row r="17240" spans="1:4" x14ac:dyDescent="0.35">
      <c r="A17240" s="165" t="s">
        <v>338</v>
      </c>
      <c r="B17240" s="165" t="s">
        <v>339</v>
      </c>
      <c r="C17240" s="166">
        <v>45803</v>
      </c>
      <c r="D17240">
        <v>3898.4166</v>
      </c>
    </row>
    <row r="17241" spans="1:4" x14ac:dyDescent="0.35">
      <c r="A17241" s="165" t="s">
        <v>338</v>
      </c>
      <c r="B17241" s="165" t="s">
        <v>339</v>
      </c>
      <c r="C17241" s="166">
        <v>45834</v>
      </c>
      <c r="D17241">
        <v>3898.4166</v>
      </c>
    </row>
    <row r="17242" spans="1:4" x14ac:dyDescent="0.35">
      <c r="A17242" s="165" t="s">
        <v>338</v>
      </c>
      <c r="B17242" s="165" t="s">
        <v>339</v>
      </c>
      <c r="C17242" s="166">
        <v>45864</v>
      </c>
      <c r="D17242">
        <v>3898.4166</v>
      </c>
    </row>
    <row r="17243" spans="1:4" x14ac:dyDescent="0.35">
      <c r="A17243" s="165" t="s">
        <v>338</v>
      </c>
      <c r="B17243" s="165" t="s">
        <v>339</v>
      </c>
      <c r="C17243" s="166">
        <v>45895</v>
      </c>
      <c r="D17243">
        <v>3898.4166</v>
      </c>
    </row>
    <row r="17244" spans="1:4" x14ac:dyDescent="0.35">
      <c r="A17244" s="165" t="s">
        <v>338</v>
      </c>
      <c r="B17244" s="165" t="s">
        <v>339</v>
      </c>
      <c r="C17244" s="166">
        <v>45926</v>
      </c>
      <c r="D17244">
        <v>3898.4166</v>
      </c>
    </row>
    <row r="17245" spans="1:4" x14ac:dyDescent="0.35">
      <c r="A17245" s="165" t="s">
        <v>338</v>
      </c>
      <c r="B17245" s="165" t="s">
        <v>339</v>
      </c>
      <c r="C17245" s="166">
        <v>45956</v>
      </c>
      <c r="D17245">
        <v>3898.4166</v>
      </c>
    </row>
    <row r="17246" spans="1:4" x14ac:dyDescent="0.35">
      <c r="A17246" s="165" t="s">
        <v>338</v>
      </c>
      <c r="B17246" s="165" t="s">
        <v>339</v>
      </c>
      <c r="C17246" s="166">
        <v>45987</v>
      </c>
      <c r="D17246">
        <v>3898.4166</v>
      </c>
    </row>
    <row r="17247" spans="1:4" x14ac:dyDescent="0.35">
      <c r="A17247" s="165" t="s">
        <v>338</v>
      </c>
      <c r="B17247" s="165" t="s">
        <v>339</v>
      </c>
      <c r="C17247" s="166">
        <v>46017</v>
      </c>
      <c r="D17247">
        <v>3898.4166</v>
      </c>
    </row>
    <row r="17248" spans="1:4" x14ac:dyDescent="0.35">
      <c r="A17248" s="165" t="s">
        <v>338</v>
      </c>
      <c r="B17248" s="165" t="s">
        <v>339</v>
      </c>
      <c r="C17248" s="166">
        <v>45684</v>
      </c>
      <c r="D17248">
        <v>3898.4166</v>
      </c>
    </row>
    <row r="17249" spans="1:4" x14ac:dyDescent="0.35">
      <c r="A17249" s="165" t="s">
        <v>338</v>
      </c>
      <c r="B17249" s="165" t="s">
        <v>339</v>
      </c>
      <c r="C17249" s="166">
        <v>45715</v>
      </c>
      <c r="D17249">
        <v>3898.4166</v>
      </c>
    </row>
    <row r="17250" spans="1:4" x14ac:dyDescent="0.35">
      <c r="A17250" s="165" t="s">
        <v>338</v>
      </c>
      <c r="B17250" s="165" t="s">
        <v>339</v>
      </c>
      <c r="C17250" s="166">
        <v>45743</v>
      </c>
      <c r="D17250">
        <v>3898.4166</v>
      </c>
    </row>
    <row r="17251" spans="1:4" x14ac:dyDescent="0.35">
      <c r="A17251" s="165" t="s">
        <v>338</v>
      </c>
      <c r="B17251" s="165" t="s">
        <v>339</v>
      </c>
      <c r="C17251" s="166">
        <v>45774</v>
      </c>
      <c r="D17251">
        <v>4171.305762</v>
      </c>
    </row>
    <row r="17252" spans="1:4" x14ac:dyDescent="0.35">
      <c r="A17252" s="165" t="s">
        <v>338</v>
      </c>
      <c r="B17252" s="165" t="s">
        <v>339</v>
      </c>
      <c r="C17252" s="166">
        <v>45804</v>
      </c>
      <c r="D17252">
        <v>4171.305762</v>
      </c>
    </row>
    <row r="17253" spans="1:4" x14ac:dyDescent="0.35">
      <c r="A17253" s="165" t="s">
        <v>338</v>
      </c>
      <c r="B17253" s="165" t="s">
        <v>339</v>
      </c>
      <c r="C17253" s="166">
        <v>45835</v>
      </c>
      <c r="D17253">
        <v>4171.305762</v>
      </c>
    </row>
    <row r="17254" spans="1:4" x14ac:dyDescent="0.35">
      <c r="A17254" s="165" t="s">
        <v>338</v>
      </c>
      <c r="B17254" s="165" t="s">
        <v>339</v>
      </c>
      <c r="C17254" s="166">
        <v>45865</v>
      </c>
      <c r="D17254">
        <v>4171.305762</v>
      </c>
    </row>
    <row r="17255" spans="1:4" x14ac:dyDescent="0.35">
      <c r="A17255" s="165" t="s">
        <v>338</v>
      </c>
      <c r="B17255" s="165" t="s">
        <v>339</v>
      </c>
      <c r="C17255" s="166">
        <v>45896</v>
      </c>
      <c r="D17255">
        <v>4171.305762</v>
      </c>
    </row>
    <row r="17256" spans="1:4" x14ac:dyDescent="0.35">
      <c r="A17256" s="165" t="s">
        <v>338</v>
      </c>
      <c r="B17256" s="165" t="s">
        <v>339</v>
      </c>
      <c r="C17256" s="166">
        <v>45927</v>
      </c>
      <c r="D17256">
        <v>4171.305762</v>
      </c>
    </row>
    <row r="17257" spans="1:4" x14ac:dyDescent="0.35">
      <c r="A17257" s="165" t="s">
        <v>338</v>
      </c>
      <c r="B17257" s="165" t="s">
        <v>339</v>
      </c>
      <c r="C17257" s="166">
        <v>45957</v>
      </c>
      <c r="D17257">
        <v>4171.305762</v>
      </c>
    </row>
    <row r="17258" spans="1:4" x14ac:dyDescent="0.35">
      <c r="A17258" s="165" t="s">
        <v>338</v>
      </c>
      <c r="B17258" s="165" t="s">
        <v>339</v>
      </c>
      <c r="C17258" s="166">
        <v>45988</v>
      </c>
      <c r="D17258">
        <v>4171.305762</v>
      </c>
    </row>
    <row r="17259" spans="1:4" x14ac:dyDescent="0.35">
      <c r="A17259" s="165" t="s">
        <v>338</v>
      </c>
      <c r="B17259" s="165" t="s">
        <v>339</v>
      </c>
      <c r="C17259" s="166">
        <v>46018</v>
      </c>
      <c r="D17259">
        <v>4171.305762</v>
      </c>
    </row>
    <row r="17260" spans="1:4" x14ac:dyDescent="0.35">
      <c r="A17260" s="165" t="s">
        <v>340</v>
      </c>
      <c r="B17260" s="165" t="s">
        <v>341</v>
      </c>
      <c r="C17260" s="166">
        <v>45676</v>
      </c>
      <c r="D17260">
        <v>0</v>
      </c>
    </row>
    <row r="17261" spans="1:4" x14ac:dyDescent="0.35">
      <c r="A17261" s="165" t="s">
        <v>340</v>
      </c>
      <c r="B17261" s="165" t="s">
        <v>341</v>
      </c>
      <c r="C17261" s="166">
        <v>45707</v>
      </c>
      <c r="D17261">
        <v>1244.52</v>
      </c>
    </row>
    <row r="17262" spans="1:4" x14ac:dyDescent="0.35">
      <c r="A17262" s="165" t="s">
        <v>340</v>
      </c>
      <c r="B17262" s="165" t="s">
        <v>341</v>
      </c>
      <c r="C17262" s="166">
        <v>45735</v>
      </c>
      <c r="D17262">
        <v>0</v>
      </c>
    </row>
    <row r="17263" spans="1:4" x14ac:dyDescent="0.35">
      <c r="A17263" s="165" t="s">
        <v>340</v>
      </c>
      <c r="B17263" s="165" t="s">
        <v>341</v>
      </c>
      <c r="C17263" s="166">
        <v>45766</v>
      </c>
      <c r="D17263">
        <v>646</v>
      </c>
    </row>
    <row r="17264" spans="1:4" x14ac:dyDescent="0.35">
      <c r="A17264" s="165" t="s">
        <v>340</v>
      </c>
      <c r="B17264" s="165" t="s">
        <v>341</v>
      </c>
      <c r="C17264" s="166">
        <v>45796</v>
      </c>
      <c r="D17264">
        <v>0</v>
      </c>
    </row>
    <row r="17265" spans="1:4" x14ac:dyDescent="0.35">
      <c r="A17265" s="165" t="s">
        <v>340</v>
      </c>
      <c r="B17265" s="165" t="s">
        <v>341</v>
      </c>
      <c r="C17265" s="166">
        <v>45827</v>
      </c>
      <c r="D17265">
        <v>0</v>
      </c>
    </row>
    <row r="17266" spans="1:4" x14ac:dyDescent="0.35">
      <c r="A17266" s="165" t="s">
        <v>340</v>
      </c>
      <c r="B17266" s="165" t="s">
        <v>341</v>
      </c>
      <c r="C17266" s="166">
        <v>45857</v>
      </c>
      <c r="D17266">
        <v>150.87</v>
      </c>
    </row>
    <row r="17267" spans="1:4" x14ac:dyDescent="0.35">
      <c r="A17267" s="165" t="s">
        <v>340</v>
      </c>
      <c r="B17267" s="165" t="s">
        <v>341</v>
      </c>
      <c r="C17267" s="166">
        <v>45888</v>
      </c>
      <c r="D17267">
        <v>0</v>
      </c>
    </row>
    <row r="17268" spans="1:4" x14ac:dyDescent="0.35">
      <c r="A17268" s="165" t="s">
        <v>340</v>
      </c>
      <c r="B17268" s="165" t="s">
        <v>341</v>
      </c>
      <c r="C17268" s="166">
        <v>45919</v>
      </c>
      <c r="D17268">
        <v>0</v>
      </c>
    </row>
    <row r="17269" spans="1:4" x14ac:dyDescent="0.35">
      <c r="A17269" s="165" t="s">
        <v>340</v>
      </c>
      <c r="B17269" s="165" t="s">
        <v>341</v>
      </c>
      <c r="C17269" s="166">
        <v>45949</v>
      </c>
      <c r="D17269">
        <v>0</v>
      </c>
    </row>
    <row r="17270" spans="1:4" x14ac:dyDescent="0.35">
      <c r="A17270" s="165" t="s">
        <v>340</v>
      </c>
      <c r="B17270" s="165" t="s">
        <v>341</v>
      </c>
      <c r="C17270" s="166">
        <v>45980</v>
      </c>
      <c r="D17270">
        <v>0</v>
      </c>
    </row>
    <row r="17271" spans="1:4" x14ac:dyDescent="0.35">
      <c r="A17271" s="165" t="s">
        <v>340</v>
      </c>
      <c r="B17271" s="165" t="s">
        <v>341</v>
      </c>
      <c r="C17271" s="166">
        <v>46010</v>
      </c>
      <c r="D17271">
        <v>0</v>
      </c>
    </row>
    <row r="17272" spans="1:4" x14ac:dyDescent="0.35">
      <c r="A17272" s="165" t="s">
        <v>340</v>
      </c>
      <c r="B17272" s="165" t="s">
        <v>341</v>
      </c>
      <c r="C17272" s="166">
        <v>45677</v>
      </c>
      <c r="D17272">
        <v>0</v>
      </c>
    </row>
    <row r="17273" spans="1:4" x14ac:dyDescent="0.35">
      <c r="A17273" s="165" t="s">
        <v>340</v>
      </c>
      <c r="B17273" s="165" t="s">
        <v>341</v>
      </c>
      <c r="C17273" s="166">
        <v>45708</v>
      </c>
      <c r="D17273">
        <v>2195</v>
      </c>
    </row>
    <row r="17274" spans="1:4" x14ac:dyDescent="0.35">
      <c r="A17274" s="165" t="s">
        <v>340</v>
      </c>
      <c r="B17274" s="165" t="s">
        <v>341</v>
      </c>
      <c r="C17274" s="166">
        <v>45736</v>
      </c>
      <c r="D17274">
        <v>0</v>
      </c>
    </row>
    <row r="17275" spans="1:4" x14ac:dyDescent="0.35">
      <c r="A17275" s="165" t="s">
        <v>340</v>
      </c>
      <c r="B17275" s="165" t="s">
        <v>341</v>
      </c>
      <c r="C17275" s="166">
        <v>45767</v>
      </c>
      <c r="D17275">
        <v>0</v>
      </c>
    </row>
    <row r="17276" spans="1:4" x14ac:dyDescent="0.35">
      <c r="A17276" s="165" t="s">
        <v>340</v>
      </c>
      <c r="B17276" s="165" t="s">
        <v>341</v>
      </c>
      <c r="C17276" s="166">
        <v>45797</v>
      </c>
      <c r="D17276">
        <v>0</v>
      </c>
    </row>
    <row r="17277" spans="1:4" x14ac:dyDescent="0.35">
      <c r="A17277" s="165" t="s">
        <v>340</v>
      </c>
      <c r="B17277" s="165" t="s">
        <v>341</v>
      </c>
      <c r="C17277" s="166">
        <v>45828</v>
      </c>
      <c r="D17277">
        <v>0</v>
      </c>
    </row>
    <row r="17278" spans="1:4" x14ac:dyDescent="0.35">
      <c r="A17278" s="165" t="s">
        <v>340</v>
      </c>
      <c r="B17278" s="165" t="s">
        <v>341</v>
      </c>
      <c r="C17278" s="166">
        <v>45858</v>
      </c>
      <c r="D17278">
        <v>0</v>
      </c>
    </row>
    <row r="17279" spans="1:4" x14ac:dyDescent="0.35">
      <c r="A17279" s="165" t="s">
        <v>340</v>
      </c>
      <c r="B17279" s="165" t="s">
        <v>341</v>
      </c>
      <c r="C17279" s="166">
        <v>45889</v>
      </c>
      <c r="D17279">
        <v>0</v>
      </c>
    </row>
    <row r="17280" spans="1:4" x14ac:dyDescent="0.35">
      <c r="A17280" s="165" t="s">
        <v>340</v>
      </c>
      <c r="B17280" s="165" t="s">
        <v>341</v>
      </c>
      <c r="C17280" s="166">
        <v>45920</v>
      </c>
      <c r="D17280">
        <v>0</v>
      </c>
    </row>
    <row r="17281" spans="1:4" x14ac:dyDescent="0.35">
      <c r="A17281" s="165" t="s">
        <v>340</v>
      </c>
      <c r="B17281" s="165" t="s">
        <v>341</v>
      </c>
      <c r="C17281" s="166">
        <v>45950</v>
      </c>
      <c r="D17281">
        <v>0</v>
      </c>
    </row>
    <row r="17282" spans="1:4" x14ac:dyDescent="0.35">
      <c r="A17282" s="165" t="s">
        <v>340</v>
      </c>
      <c r="B17282" s="165" t="s">
        <v>341</v>
      </c>
      <c r="C17282" s="166">
        <v>45981</v>
      </c>
      <c r="D17282">
        <v>0</v>
      </c>
    </row>
    <row r="17283" spans="1:4" x14ac:dyDescent="0.35">
      <c r="A17283" s="165" t="s">
        <v>340</v>
      </c>
      <c r="B17283" s="165" t="s">
        <v>341</v>
      </c>
      <c r="C17283" s="166">
        <v>46011</v>
      </c>
      <c r="D17283">
        <v>0</v>
      </c>
    </row>
    <row r="17284" spans="1:4" x14ac:dyDescent="0.35">
      <c r="A17284" s="165" t="s">
        <v>340</v>
      </c>
      <c r="B17284" s="165" t="s">
        <v>341</v>
      </c>
      <c r="C17284" s="166">
        <v>45678</v>
      </c>
      <c r="D17284">
        <v>0</v>
      </c>
    </row>
    <row r="17285" spans="1:4" x14ac:dyDescent="0.35">
      <c r="A17285" s="165" t="s">
        <v>340</v>
      </c>
      <c r="B17285" s="165" t="s">
        <v>341</v>
      </c>
      <c r="C17285" s="166">
        <v>45709</v>
      </c>
      <c r="D17285">
        <v>0</v>
      </c>
    </row>
    <row r="17286" spans="1:4" x14ac:dyDescent="0.35">
      <c r="A17286" s="165" t="s">
        <v>340</v>
      </c>
      <c r="B17286" s="165" t="s">
        <v>341</v>
      </c>
      <c r="C17286" s="166">
        <v>45737</v>
      </c>
      <c r="D17286">
        <v>65.400000000000006</v>
      </c>
    </row>
    <row r="17287" spans="1:4" x14ac:dyDescent="0.35">
      <c r="A17287" s="165" t="s">
        <v>340</v>
      </c>
      <c r="B17287" s="165" t="s">
        <v>341</v>
      </c>
      <c r="C17287" s="166">
        <v>45768</v>
      </c>
      <c r="D17287">
        <v>65.400000000000006</v>
      </c>
    </row>
    <row r="17288" spans="1:4" x14ac:dyDescent="0.35">
      <c r="A17288" s="165" t="s">
        <v>340</v>
      </c>
      <c r="B17288" s="165" t="s">
        <v>341</v>
      </c>
      <c r="C17288" s="166">
        <v>45798</v>
      </c>
      <c r="D17288">
        <v>0</v>
      </c>
    </row>
    <row r="17289" spans="1:4" x14ac:dyDescent="0.35">
      <c r="A17289" s="165" t="s">
        <v>340</v>
      </c>
      <c r="B17289" s="165" t="s">
        <v>341</v>
      </c>
      <c r="C17289" s="166">
        <v>45829</v>
      </c>
      <c r="D17289">
        <v>0</v>
      </c>
    </row>
    <row r="17290" spans="1:4" x14ac:dyDescent="0.35">
      <c r="A17290" s="165" t="s">
        <v>340</v>
      </c>
      <c r="B17290" s="165" t="s">
        <v>341</v>
      </c>
      <c r="C17290" s="166">
        <v>45859</v>
      </c>
      <c r="D17290">
        <v>0</v>
      </c>
    </row>
    <row r="17291" spans="1:4" x14ac:dyDescent="0.35">
      <c r="A17291" s="165" t="s">
        <v>340</v>
      </c>
      <c r="B17291" s="165" t="s">
        <v>341</v>
      </c>
      <c r="C17291" s="166">
        <v>45890</v>
      </c>
      <c r="D17291">
        <v>0</v>
      </c>
    </row>
    <row r="17292" spans="1:4" x14ac:dyDescent="0.35">
      <c r="A17292" s="165" t="s">
        <v>340</v>
      </c>
      <c r="B17292" s="165" t="s">
        <v>341</v>
      </c>
      <c r="C17292" s="166">
        <v>45921</v>
      </c>
      <c r="D17292">
        <v>0</v>
      </c>
    </row>
    <row r="17293" spans="1:4" x14ac:dyDescent="0.35">
      <c r="A17293" s="165" t="s">
        <v>340</v>
      </c>
      <c r="B17293" s="165" t="s">
        <v>341</v>
      </c>
      <c r="C17293" s="166">
        <v>45951</v>
      </c>
      <c r="D17293">
        <v>0</v>
      </c>
    </row>
    <row r="17294" spans="1:4" x14ac:dyDescent="0.35">
      <c r="A17294" s="165" t="s">
        <v>340</v>
      </c>
      <c r="B17294" s="165" t="s">
        <v>341</v>
      </c>
      <c r="C17294" s="166">
        <v>45991</v>
      </c>
      <c r="D17294">
        <v>0</v>
      </c>
    </row>
    <row r="17295" spans="1:4" x14ac:dyDescent="0.35">
      <c r="A17295" s="165" t="s">
        <v>340</v>
      </c>
      <c r="B17295" s="165" t="s">
        <v>341</v>
      </c>
      <c r="C17295" s="166">
        <v>46022</v>
      </c>
      <c r="D17295">
        <v>895</v>
      </c>
    </row>
    <row r="17296" spans="1:4" x14ac:dyDescent="0.35">
      <c r="A17296" s="165" t="s">
        <v>340</v>
      </c>
      <c r="B17296" s="165" t="s">
        <v>341</v>
      </c>
      <c r="C17296" s="166">
        <v>45679</v>
      </c>
      <c r="D17296">
        <v>0</v>
      </c>
    </row>
    <row r="17297" spans="1:4" x14ac:dyDescent="0.35">
      <c r="A17297" s="165" t="s">
        <v>340</v>
      </c>
      <c r="B17297" s="165" t="s">
        <v>341</v>
      </c>
      <c r="C17297" s="166">
        <v>45710</v>
      </c>
      <c r="D17297">
        <v>0</v>
      </c>
    </row>
    <row r="17298" spans="1:4" x14ac:dyDescent="0.35">
      <c r="A17298" s="165" t="s">
        <v>340</v>
      </c>
      <c r="B17298" s="165" t="s">
        <v>341</v>
      </c>
      <c r="C17298" s="166">
        <v>45738</v>
      </c>
      <c r="D17298">
        <v>103.55</v>
      </c>
    </row>
    <row r="17299" spans="1:4" x14ac:dyDescent="0.35">
      <c r="A17299" s="165" t="s">
        <v>340</v>
      </c>
      <c r="B17299" s="165" t="s">
        <v>341</v>
      </c>
      <c r="C17299" s="166">
        <v>45769</v>
      </c>
      <c r="D17299">
        <v>0</v>
      </c>
    </row>
    <row r="17300" spans="1:4" x14ac:dyDescent="0.35">
      <c r="A17300" s="165" t="s">
        <v>340</v>
      </c>
      <c r="B17300" s="165" t="s">
        <v>341</v>
      </c>
      <c r="C17300" s="166">
        <v>45799</v>
      </c>
      <c r="D17300">
        <v>388.33</v>
      </c>
    </row>
    <row r="17301" spans="1:4" x14ac:dyDescent="0.35">
      <c r="A17301" s="165" t="s">
        <v>340</v>
      </c>
      <c r="B17301" s="165" t="s">
        <v>341</v>
      </c>
      <c r="C17301" s="166">
        <v>45830</v>
      </c>
      <c r="D17301">
        <v>0</v>
      </c>
    </row>
    <row r="17302" spans="1:4" x14ac:dyDescent="0.35">
      <c r="A17302" s="165" t="s">
        <v>340</v>
      </c>
      <c r="B17302" s="165" t="s">
        <v>341</v>
      </c>
      <c r="C17302" s="166">
        <v>45860</v>
      </c>
      <c r="D17302">
        <v>0</v>
      </c>
    </row>
    <row r="17303" spans="1:4" x14ac:dyDescent="0.35">
      <c r="A17303" s="165" t="s">
        <v>340</v>
      </c>
      <c r="B17303" s="165" t="s">
        <v>341</v>
      </c>
      <c r="C17303" s="166">
        <v>45891</v>
      </c>
      <c r="D17303">
        <v>51.87</v>
      </c>
    </row>
    <row r="17304" spans="1:4" x14ac:dyDescent="0.35">
      <c r="A17304" s="165" t="s">
        <v>340</v>
      </c>
      <c r="B17304" s="165" t="s">
        <v>341</v>
      </c>
      <c r="C17304" s="166">
        <v>45922</v>
      </c>
      <c r="D17304">
        <v>0</v>
      </c>
    </row>
    <row r="17305" spans="1:4" x14ac:dyDescent="0.35">
      <c r="A17305" s="165" t="s">
        <v>340</v>
      </c>
      <c r="B17305" s="165" t="s">
        <v>341</v>
      </c>
      <c r="C17305" s="166">
        <v>45952</v>
      </c>
      <c r="D17305">
        <v>0</v>
      </c>
    </row>
    <row r="17306" spans="1:4" x14ac:dyDescent="0.35">
      <c r="A17306" s="165" t="s">
        <v>340</v>
      </c>
      <c r="B17306" s="165" t="s">
        <v>341</v>
      </c>
      <c r="C17306" s="166">
        <v>45983</v>
      </c>
      <c r="D17306">
        <v>0</v>
      </c>
    </row>
    <row r="17307" spans="1:4" x14ac:dyDescent="0.35">
      <c r="A17307" s="165" t="s">
        <v>340</v>
      </c>
      <c r="B17307" s="165" t="s">
        <v>341</v>
      </c>
      <c r="C17307" s="166">
        <v>46013</v>
      </c>
      <c r="D17307">
        <v>275.53000000000003</v>
      </c>
    </row>
    <row r="17308" spans="1:4" x14ac:dyDescent="0.35">
      <c r="A17308" s="165" t="s">
        <v>340</v>
      </c>
      <c r="B17308" s="165" t="s">
        <v>341</v>
      </c>
      <c r="C17308" s="166">
        <v>45680</v>
      </c>
      <c r="D17308">
        <v>0</v>
      </c>
    </row>
    <row r="17309" spans="1:4" x14ac:dyDescent="0.35">
      <c r="A17309" s="165" t="s">
        <v>340</v>
      </c>
      <c r="B17309" s="165" t="s">
        <v>341</v>
      </c>
      <c r="C17309" s="166">
        <v>45711</v>
      </c>
      <c r="D17309">
        <v>0</v>
      </c>
    </row>
    <row r="17310" spans="1:4" x14ac:dyDescent="0.35">
      <c r="A17310" s="165" t="s">
        <v>340</v>
      </c>
      <c r="B17310" s="165" t="s">
        <v>341</v>
      </c>
      <c r="C17310" s="166">
        <v>45739</v>
      </c>
      <c r="D17310">
        <v>0</v>
      </c>
    </row>
    <row r="17311" spans="1:4" x14ac:dyDescent="0.35">
      <c r="A17311" s="165" t="s">
        <v>340</v>
      </c>
      <c r="B17311" s="165" t="s">
        <v>341</v>
      </c>
      <c r="C17311" s="166">
        <v>45770</v>
      </c>
      <c r="D17311">
        <v>0</v>
      </c>
    </row>
    <row r="17312" spans="1:4" x14ac:dyDescent="0.35">
      <c r="A17312" s="165" t="s">
        <v>340</v>
      </c>
      <c r="B17312" s="165" t="s">
        <v>341</v>
      </c>
      <c r="C17312" s="166">
        <v>45800</v>
      </c>
      <c r="D17312">
        <v>0</v>
      </c>
    </row>
    <row r="17313" spans="1:4" x14ac:dyDescent="0.35">
      <c r="A17313" s="165" t="s">
        <v>340</v>
      </c>
      <c r="B17313" s="165" t="s">
        <v>341</v>
      </c>
      <c r="C17313" s="166">
        <v>45831</v>
      </c>
      <c r="D17313">
        <v>674.58</v>
      </c>
    </row>
    <row r="17314" spans="1:4" x14ac:dyDescent="0.35">
      <c r="A17314" s="165" t="s">
        <v>340</v>
      </c>
      <c r="B17314" s="165" t="s">
        <v>341</v>
      </c>
      <c r="C17314" s="166">
        <v>45861</v>
      </c>
      <c r="D17314">
        <v>0</v>
      </c>
    </row>
    <row r="17315" spans="1:4" x14ac:dyDescent="0.35">
      <c r="A17315" s="165" t="s">
        <v>340</v>
      </c>
      <c r="B17315" s="165" t="s">
        <v>341</v>
      </c>
      <c r="C17315" s="166">
        <v>45892</v>
      </c>
      <c r="D17315">
        <v>103.28</v>
      </c>
    </row>
    <row r="17316" spans="1:4" x14ac:dyDescent="0.35">
      <c r="A17316" s="165" t="s">
        <v>340</v>
      </c>
      <c r="B17316" s="165" t="s">
        <v>341</v>
      </c>
      <c r="C17316" s="166">
        <v>45923</v>
      </c>
      <c r="D17316">
        <v>554.61</v>
      </c>
    </row>
    <row r="17317" spans="1:4" x14ac:dyDescent="0.35">
      <c r="A17317" s="165" t="s">
        <v>340</v>
      </c>
      <c r="B17317" s="165" t="s">
        <v>341</v>
      </c>
      <c r="C17317" s="166">
        <v>45953</v>
      </c>
      <c r="D17317">
        <v>0</v>
      </c>
    </row>
    <row r="17318" spans="1:4" x14ac:dyDescent="0.35">
      <c r="A17318" s="165" t="s">
        <v>340</v>
      </c>
      <c r="B17318" s="165" t="s">
        <v>341</v>
      </c>
      <c r="C17318" s="166">
        <v>45984</v>
      </c>
      <c r="D17318">
        <v>0</v>
      </c>
    </row>
    <row r="17319" spans="1:4" x14ac:dyDescent="0.35">
      <c r="A17319" s="165" t="s">
        <v>340</v>
      </c>
      <c r="B17319" s="165" t="s">
        <v>341</v>
      </c>
      <c r="C17319" s="166">
        <v>46014</v>
      </c>
      <c r="D17319">
        <v>0</v>
      </c>
    </row>
    <row r="17320" spans="1:4" x14ac:dyDescent="0.35">
      <c r="A17320" s="165" t="s">
        <v>340</v>
      </c>
      <c r="B17320" s="165" t="s">
        <v>341</v>
      </c>
      <c r="C17320" s="166">
        <v>45681</v>
      </c>
      <c r="D17320">
        <v>181.38</v>
      </c>
    </row>
    <row r="17321" spans="1:4" x14ac:dyDescent="0.35">
      <c r="A17321" s="165" t="s">
        <v>340</v>
      </c>
      <c r="B17321" s="165" t="s">
        <v>341</v>
      </c>
      <c r="C17321" s="166">
        <v>45712</v>
      </c>
      <c r="D17321">
        <v>362.75</v>
      </c>
    </row>
    <row r="17322" spans="1:4" x14ac:dyDescent="0.35">
      <c r="A17322" s="165" t="s">
        <v>340</v>
      </c>
      <c r="B17322" s="165" t="s">
        <v>341</v>
      </c>
      <c r="C17322" s="166">
        <v>45740</v>
      </c>
      <c r="D17322">
        <v>197.75</v>
      </c>
    </row>
    <row r="17323" spans="1:4" x14ac:dyDescent="0.35">
      <c r="A17323" s="165" t="s">
        <v>340</v>
      </c>
      <c r="B17323" s="165" t="s">
        <v>341</v>
      </c>
      <c r="C17323" s="166">
        <v>45771</v>
      </c>
      <c r="D17323">
        <v>0</v>
      </c>
    </row>
    <row r="17324" spans="1:4" x14ac:dyDescent="0.35">
      <c r="A17324" s="165" t="s">
        <v>340</v>
      </c>
      <c r="B17324" s="165" t="s">
        <v>341</v>
      </c>
      <c r="C17324" s="166">
        <v>45801</v>
      </c>
      <c r="D17324">
        <v>0</v>
      </c>
    </row>
    <row r="17325" spans="1:4" x14ac:dyDescent="0.35">
      <c r="A17325" s="165" t="s">
        <v>340</v>
      </c>
      <c r="B17325" s="165" t="s">
        <v>341</v>
      </c>
      <c r="C17325" s="166">
        <v>45832</v>
      </c>
      <c r="D17325">
        <v>0</v>
      </c>
    </row>
    <row r="17326" spans="1:4" x14ac:dyDescent="0.35">
      <c r="A17326" s="165" t="s">
        <v>340</v>
      </c>
      <c r="B17326" s="165" t="s">
        <v>341</v>
      </c>
      <c r="C17326" s="166">
        <v>45862</v>
      </c>
      <c r="D17326">
        <v>97.35</v>
      </c>
    </row>
    <row r="17327" spans="1:4" x14ac:dyDescent="0.35">
      <c r="A17327" s="165" t="s">
        <v>340</v>
      </c>
      <c r="B17327" s="165" t="s">
        <v>341</v>
      </c>
      <c r="C17327" s="166">
        <v>45893</v>
      </c>
      <c r="D17327">
        <v>0</v>
      </c>
    </row>
    <row r="17328" spans="1:4" x14ac:dyDescent="0.35">
      <c r="A17328" s="165" t="s">
        <v>340</v>
      </c>
      <c r="B17328" s="165" t="s">
        <v>341</v>
      </c>
      <c r="C17328" s="166">
        <v>45924</v>
      </c>
      <c r="D17328">
        <v>0</v>
      </c>
    </row>
    <row r="17329" spans="1:4" x14ac:dyDescent="0.35">
      <c r="A17329" s="165" t="s">
        <v>340</v>
      </c>
      <c r="B17329" s="165" t="s">
        <v>341</v>
      </c>
      <c r="C17329" s="166">
        <v>45954</v>
      </c>
      <c r="D17329">
        <v>676.87</v>
      </c>
    </row>
    <row r="17330" spans="1:4" x14ac:dyDescent="0.35">
      <c r="A17330" s="165" t="s">
        <v>340</v>
      </c>
      <c r="B17330" s="165" t="s">
        <v>341</v>
      </c>
      <c r="C17330" s="166">
        <v>45985</v>
      </c>
      <c r="D17330">
        <v>0</v>
      </c>
    </row>
    <row r="17331" spans="1:4" x14ac:dyDescent="0.35">
      <c r="A17331" s="165" t="s">
        <v>340</v>
      </c>
      <c r="B17331" s="165" t="s">
        <v>341</v>
      </c>
      <c r="C17331" s="166">
        <v>46015</v>
      </c>
      <c r="D17331">
        <v>223.92</v>
      </c>
    </row>
    <row r="17332" spans="1:4" x14ac:dyDescent="0.35">
      <c r="A17332" s="165" t="s">
        <v>340</v>
      </c>
      <c r="B17332" s="165" t="s">
        <v>341</v>
      </c>
      <c r="C17332" s="166">
        <v>45682</v>
      </c>
      <c r="D17332">
        <v>41.06</v>
      </c>
    </row>
    <row r="17333" spans="1:4" x14ac:dyDescent="0.35">
      <c r="A17333" s="165" t="s">
        <v>340</v>
      </c>
      <c r="B17333" s="165" t="s">
        <v>341</v>
      </c>
      <c r="C17333" s="166">
        <v>45713</v>
      </c>
      <c r="D17333">
        <v>0</v>
      </c>
    </row>
    <row r="17334" spans="1:4" x14ac:dyDescent="0.35">
      <c r="A17334" s="165" t="s">
        <v>340</v>
      </c>
      <c r="B17334" s="165" t="s">
        <v>341</v>
      </c>
      <c r="C17334" s="166">
        <v>45741</v>
      </c>
      <c r="D17334">
        <v>0</v>
      </c>
    </row>
    <row r="17335" spans="1:4" x14ac:dyDescent="0.35">
      <c r="A17335" s="165" t="s">
        <v>340</v>
      </c>
      <c r="B17335" s="165" t="s">
        <v>341</v>
      </c>
      <c r="C17335" s="166">
        <v>45772</v>
      </c>
      <c r="D17335">
        <v>743.48</v>
      </c>
    </row>
    <row r="17336" spans="1:4" x14ac:dyDescent="0.35">
      <c r="A17336" s="165" t="s">
        <v>340</v>
      </c>
      <c r="B17336" s="165" t="s">
        <v>341</v>
      </c>
      <c r="C17336" s="166">
        <v>45802</v>
      </c>
      <c r="D17336">
        <v>875</v>
      </c>
    </row>
    <row r="17337" spans="1:4" x14ac:dyDescent="0.35">
      <c r="A17337" s="165" t="s">
        <v>340</v>
      </c>
      <c r="B17337" s="165" t="s">
        <v>341</v>
      </c>
      <c r="C17337" s="166">
        <v>45833</v>
      </c>
      <c r="D17337">
        <v>875</v>
      </c>
    </row>
    <row r="17338" spans="1:4" x14ac:dyDescent="0.35">
      <c r="A17338" s="165" t="s">
        <v>340</v>
      </c>
      <c r="B17338" s="165" t="s">
        <v>341</v>
      </c>
      <c r="C17338" s="166">
        <v>45863</v>
      </c>
      <c r="D17338">
        <v>875</v>
      </c>
    </row>
    <row r="17339" spans="1:4" x14ac:dyDescent="0.35">
      <c r="A17339" s="165" t="s">
        <v>340</v>
      </c>
      <c r="B17339" s="165" t="s">
        <v>341</v>
      </c>
      <c r="C17339" s="166">
        <v>45894</v>
      </c>
      <c r="D17339">
        <v>875</v>
      </c>
    </row>
    <row r="17340" spans="1:4" x14ac:dyDescent="0.35">
      <c r="A17340" s="165" t="s">
        <v>340</v>
      </c>
      <c r="B17340" s="165" t="s">
        <v>341</v>
      </c>
      <c r="C17340" s="166">
        <v>45925</v>
      </c>
      <c r="D17340">
        <v>875</v>
      </c>
    </row>
    <row r="17341" spans="1:4" x14ac:dyDescent="0.35">
      <c r="A17341" s="165" t="s">
        <v>340</v>
      </c>
      <c r="B17341" s="165" t="s">
        <v>341</v>
      </c>
      <c r="C17341" s="166">
        <v>45955</v>
      </c>
      <c r="D17341">
        <v>875</v>
      </c>
    </row>
    <row r="17342" spans="1:4" x14ac:dyDescent="0.35">
      <c r="A17342" s="165" t="s">
        <v>340</v>
      </c>
      <c r="B17342" s="165" t="s">
        <v>341</v>
      </c>
      <c r="C17342" s="166">
        <v>45986</v>
      </c>
      <c r="D17342">
        <v>875</v>
      </c>
    </row>
    <row r="17343" spans="1:4" x14ac:dyDescent="0.35">
      <c r="A17343" s="165" t="s">
        <v>340</v>
      </c>
      <c r="B17343" s="165" t="s">
        <v>341</v>
      </c>
      <c r="C17343" s="166">
        <v>46016</v>
      </c>
      <c r="D17343">
        <v>875</v>
      </c>
    </row>
    <row r="17344" spans="1:4" x14ac:dyDescent="0.35">
      <c r="A17344" s="165" t="s">
        <v>340</v>
      </c>
      <c r="B17344" s="165" t="s">
        <v>341</v>
      </c>
      <c r="C17344" s="166">
        <v>45683</v>
      </c>
      <c r="D17344">
        <v>875</v>
      </c>
    </row>
    <row r="17345" spans="1:4" x14ac:dyDescent="0.35">
      <c r="A17345" s="165" t="s">
        <v>340</v>
      </c>
      <c r="B17345" s="165" t="s">
        <v>341</v>
      </c>
      <c r="C17345" s="166">
        <v>45714</v>
      </c>
      <c r="D17345">
        <v>875</v>
      </c>
    </row>
    <row r="17346" spans="1:4" x14ac:dyDescent="0.35">
      <c r="A17346" s="165" t="s">
        <v>340</v>
      </c>
      <c r="B17346" s="165" t="s">
        <v>341</v>
      </c>
      <c r="C17346" s="166">
        <v>45742</v>
      </c>
      <c r="D17346">
        <v>875</v>
      </c>
    </row>
    <row r="17347" spans="1:4" x14ac:dyDescent="0.35">
      <c r="A17347" s="165" t="s">
        <v>340</v>
      </c>
      <c r="B17347" s="165" t="s">
        <v>341</v>
      </c>
      <c r="C17347" s="166">
        <v>45773</v>
      </c>
      <c r="D17347">
        <v>875</v>
      </c>
    </row>
    <row r="17348" spans="1:4" x14ac:dyDescent="0.35">
      <c r="A17348" s="165" t="s">
        <v>340</v>
      </c>
      <c r="B17348" s="165" t="s">
        <v>341</v>
      </c>
      <c r="C17348" s="166">
        <v>45803</v>
      </c>
      <c r="D17348">
        <v>875</v>
      </c>
    </row>
    <row r="17349" spans="1:4" x14ac:dyDescent="0.35">
      <c r="A17349" s="165" t="s">
        <v>340</v>
      </c>
      <c r="B17349" s="165" t="s">
        <v>341</v>
      </c>
      <c r="C17349" s="166">
        <v>45834</v>
      </c>
      <c r="D17349">
        <v>875</v>
      </c>
    </row>
    <row r="17350" spans="1:4" x14ac:dyDescent="0.35">
      <c r="A17350" s="165" t="s">
        <v>340</v>
      </c>
      <c r="B17350" s="165" t="s">
        <v>341</v>
      </c>
      <c r="C17350" s="166">
        <v>45864</v>
      </c>
      <c r="D17350">
        <v>875</v>
      </c>
    </row>
    <row r="17351" spans="1:4" x14ac:dyDescent="0.35">
      <c r="A17351" s="165" t="s">
        <v>340</v>
      </c>
      <c r="B17351" s="165" t="s">
        <v>341</v>
      </c>
      <c r="C17351" s="166">
        <v>45895</v>
      </c>
      <c r="D17351">
        <v>875</v>
      </c>
    </row>
    <row r="17352" spans="1:4" x14ac:dyDescent="0.35">
      <c r="A17352" s="165" t="s">
        <v>340</v>
      </c>
      <c r="B17352" s="165" t="s">
        <v>341</v>
      </c>
      <c r="C17352" s="166">
        <v>45926</v>
      </c>
      <c r="D17352">
        <v>875</v>
      </c>
    </row>
    <row r="17353" spans="1:4" x14ac:dyDescent="0.35">
      <c r="A17353" s="165" t="s">
        <v>340</v>
      </c>
      <c r="B17353" s="165" t="s">
        <v>341</v>
      </c>
      <c r="C17353" s="166">
        <v>45956</v>
      </c>
      <c r="D17353">
        <v>875</v>
      </c>
    </row>
    <row r="17354" spans="1:4" x14ac:dyDescent="0.35">
      <c r="A17354" s="165" t="s">
        <v>340</v>
      </c>
      <c r="B17354" s="165" t="s">
        <v>341</v>
      </c>
      <c r="C17354" s="166">
        <v>45987</v>
      </c>
      <c r="D17354">
        <v>875</v>
      </c>
    </row>
    <row r="17355" spans="1:4" x14ac:dyDescent="0.35">
      <c r="A17355" s="165" t="s">
        <v>340</v>
      </c>
      <c r="B17355" s="165" t="s">
        <v>341</v>
      </c>
      <c r="C17355" s="166">
        <v>46017</v>
      </c>
      <c r="D17355">
        <v>875</v>
      </c>
    </row>
    <row r="17356" spans="1:4" x14ac:dyDescent="0.35">
      <c r="A17356" s="165" t="s">
        <v>340</v>
      </c>
      <c r="B17356" s="165" t="s">
        <v>341</v>
      </c>
      <c r="C17356" s="166">
        <v>45684</v>
      </c>
      <c r="D17356">
        <v>875</v>
      </c>
    </row>
    <row r="17357" spans="1:4" x14ac:dyDescent="0.35">
      <c r="A17357" s="165" t="s">
        <v>340</v>
      </c>
      <c r="B17357" s="165" t="s">
        <v>341</v>
      </c>
      <c r="C17357" s="166">
        <v>45715</v>
      </c>
      <c r="D17357">
        <v>875</v>
      </c>
    </row>
    <row r="17358" spans="1:4" x14ac:dyDescent="0.35">
      <c r="A17358" s="165" t="s">
        <v>340</v>
      </c>
      <c r="B17358" s="165" t="s">
        <v>341</v>
      </c>
      <c r="C17358" s="166">
        <v>45743</v>
      </c>
      <c r="D17358">
        <v>875</v>
      </c>
    </row>
    <row r="17359" spans="1:4" x14ac:dyDescent="0.35">
      <c r="A17359" s="165" t="s">
        <v>340</v>
      </c>
      <c r="B17359" s="165" t="s">
        <v>341</v>
      </c>
      <c r="C17359" s="166">
        <v>45774</v>
      </c>
      <c r="D17359">
        <v>875</v>
      </c>
    </row>
    <row r="17360" spans="1:4" x14ac:dyDescent="0.35">
      <c r="A17360" s="165" t="s">
        <v>340</v>
      </c>
      <c r="B17360" s="165" t="s">
        <v>341</v>
      </c>
      <c r="C17360" s="166">
        <v>45804</v>
      </c>
      <c r="D17360">
        <v>875</v>
      </c>
    </row>
    <row r="17361" spans="1:4" x14ac:dyDescent="0.35">
      <c r="A17361" s="165" t="s">
        <v>340</v>
      </c>
      <c r="B17361" s="165" t="s">
        <v>341</v>
      </c>
      <c r="C17361" s="166">
        <v>45835</v>
      </c>
      <c r="D17361">
        <v>875</v>
      </c>
    </row>
    <row r="17362" spans="1:4" x14ac:dyDescent="0.35">
      <c r="A17362" s="165" t="s">
        <v>340</v>
      </c>
      <c r="B17362" s="165" t="s">
        <v>341</v>
      </c>
      <c r="C17362" s="166">
        <v>45865</v>
      </c>
      <c r="D17362">
        <v>875</v>
      </c>
    </row>
    <row r="17363" spans="1:4" x14ac:dyDescent="0.35">
      <c r="A17363" s="165" t="s">
        <v>340</v>
      </c>
      <c r="B17363" s="165" t="s">
        <v>341</v>
      </c>
      <c r="C17363" s="166">
        <v>45896</v>
      </c>
      <c r="D17363">
        <v>875</v>
      </c>
    </row>
    <row r="17364" spans="1:4" x14ac:dyDescent="0.35">
      <c r="A17364" s="165" t="s">
        <v>340</v>
      </c>
      <c r="B17364" s="165" t="s">
        <v>341</v>
      </c>
      <c r="C17364" s="166">
        <v>45927</v>
      </c>
      <c r="D17364">
        <v>875</v>
      </c>
    </row>
    <row r="17365" spans="1:4" x14ac:dyDescent="0.35">
      <c r="A17365" s="165" t="s">
        <v>340</v>
      </c>
      <c r="B17365" s="165" t="s">
        <v>341</v>
      </c>
      <c r="C17365" s="166">
        <v>45957</v>
      </c>
      <c r="D17365">
        <v>875</v>
      </c>
    </row>
    <row r="17366" spans="1:4" x14ac:dyDescent="0.35">
      <c r="A17366" s="165" t="s">
        <v>340</v>
      </c>
      <c r="B17366" s="165" t="s">
        <v>341</v>
      </c>
      <c r="C17366" s="166">
        <v>45988</v>
      </c>
      <c r="D17366">
        <v>875</v>
      </c>
    </row>
    <row r="17367" spans="1:4" x14ac:dyDescent="0.35">
      <c r="A17367" s="165" t="s">
        <v>340</v>
      </c>
      <c r="B17367" s="165" t="s">
        <v>341</v>
      </c>
      <c r="C17367" s="166">
        <v>46018</v>
      </c>
      <c r="D17367">
        <v>875</v>
      </c>
    </row>
    <row r="17368" spans="1:4" x14ac:dyDescent="0.35">
      <c r="A17368" s="165" t="s">
        <v>342</v>
      </c>
      <c r="B17368" s="165" t="s">
        <v>343</v>
      </c>
      <c r="C17368" s="166">
        <v>45676</v>
      </c>
      <c r="D17368">
        <v>0</v>
      </c>
    </row>
    <row r="17369" spans="1:4" x14ac:dyDescent="0.35">
      <c r="A17369" s="165" t="s">
        <v>342</v>
      </c>
      <c r="B17369" s="165" t="s">
        <v>343</v>
      </c>
      <c r="C17369" s="166">
        <v>45707</v>
      </c>
      <c r="D17369">
        <v>0</v>
      </c>
    </row>
    <row r="17370" spans="1:4" x14ac:dyDescent="0.35">
      <c r="A17370" s="165" t="s">
        <v>342</v>
      </c>
      <c r="B17370" s="165" t="s">
        <v>343</v>
      </c>
      <c r="C17370" s="166">
        <v>45735</v>
      </c>
      <c r="D17370">
        <v>0</v>
      </c>
    </row>
    <row r="17371" spans="1:4" x14ac:dyDescent="0.35">
      <c r="A17371" s="165" t="s">
        <v>342</v>
      </c>
      <c r="B17371" s="165" t="s">
        <v>343</v>
      </c>
      <c r="C17371" s="166">
        <v>45766</v>
      </c>
      <c r="D17371">
        <v>0</v>
      </c>
    </row>
    <row r="17372" spans="1:4" x14ac:dyDescent="0.35">
      <c r="A17372" s="165" t="s">
        <v>342</v>
      </c>
      <c r="B17372" s="165" t="s">
        <v>343</v>
      </c>
      <c r="C17372" s="166">
        <v>45796</v>
      </c>
      <c r="D17372">
        <v>0</v>
      </c>
    </row>
    <row r="17373" spans="1:4" x14ac:dyDescent="0.35">
      <c r="A17373" s="165" t="s">
        <v>342</v>
      </c>
      <c r="B17373" s="165" t="s">
        <v>343</v>
      </c>
      <c r="C17373" s="166">
        <v>45827</v>
      </c>
      <c r="D17373">
        <v>0</v>
      </c>
    </row>
    <row r="17374" spans="1:4" x14ac:dyDescent="0.35">
      <c r="A17374" s="165" t="s">
        <v>342</v>
      </c>
      <c r="B17374" s="165" t="s">
        <v>343</v>
      </c>
      <c r="C17374" s="166">
        <v>45857</v>
      </c>
      <c r="D17374">
        <v>201.88</v>
      </c>
    </row>
    <row r="17375" spans="1:4" x14ac:dyDescent="0.35">
      <c r="A17375" s="165" t="s">
        <v>342</v>
      </c>
      <c r="B17375" s="165" t="s">
        <v>343</v>
      </c>
      <c r="C17375" s="166">
        <v>45888</v>
      </c>
      <c r="D17375">
        <v>0</v>
      </c>
    </row>
    <row r="17376" spans="1:4" x14ac:dyDescent="0.35">
      <c r="A17376" s="165" t="s">
        <v>342</v>
      </c>
      <c r="B17376" s="165" t="s">
        <v>343</v>
      </c>
      <c r="C17376" s="166">
        <v>45919</v>
      </c>
      <c r="D17376">
        <v>0</v>
      </c>
    </row>
    <row r="17377" spans="1:4" x14ac:dyDescent="0.35">
      <c r="A17377" s="165" t="s">
        <v>342</v>
      </c>
      <c r="B17377" s="165" t="s">
        <v>343</v>
      </c>
      <c r="C17377" s="166">
        <v>45949</v>
      </c>
      <c r="D17377">
        <v>0</v>
      </c>
    </row>
    <row r="17378" spans="1:4" x14ac:dyDescent="0.35">
      <c r="A17378" s="165" t="s">
        <v>342</v>
      </c>
      <c r="B17378" s="165" t="s">
        <v>343</v>
      </c>
      <c r="C17378" s="166">
        <v>45980</v>
      </c>
      <c r="D17378">
        <v>0</v>
      </c>
    </row>
    <row r="17379" spans="1:4" x14ac:dyDescent="0.35">
      <c r="A17379" s="165" t="s">
        <v>342</v>
      </c>
      <c r="B17379" s="165" t="s">
        <v>343</v>
      </c>
      <c r="C17379" s="166">
        <v>46010</v>
      </c>
      <c r="D17379">
        <v>0</v>
      </c>
    </row>
    <row r="17380" spans="1:4" x14ac:dyDescent="0.35">
      <c r="A17380" s="165" t="s">
        <v>342</v>
      </c>
      <c r="B17380" s="165" t="s">
        <v>343</v>
      </c>
      <c r="C17380" s="166">
        <v>45677</v>
      </c>
      <c r="D17380">
        <v>0</v>
      </c>
    </row>
    <row r="17381" spans="1:4" x14ac:dyDescent="0.35">
      <c r="A17381" s="165" t="s">
        <v>342</v>
      </c>
      <c r="B17381" s="165" t="s">
        <v>343</v>
      </c>
      <c r="C17381" s="166">
        <v>45708</v>
      </c>
      <c r="D17381">
        <v>0</v>
      </c>
    </row>
    <row r="17382" spans="1:4" x14ac:dyDescent="0.35">
      <c r="A17382" s="165" t="s">
        <v>342</v>
      </c>
      <c r="B17382" s="165" t="s">
        <v>343</v>
      </c>
      <c r="C17382" s="166">
        <v>45736</v>
      </c>
      <c r="D17382">
        <v>0</v>
      </c>
    </row>
    <row r="17383" spans="1:4" x14ac:dyDescent="0.35">
      <c r="A17383" s="165" t="s">
        <v>342</v>
      </c>
      <c r="B17383" s="165" t="s">
        <v>343</v>
      </c>
      <c r="C17383" s="166">
        <v>45767</v>
      </c>
      <c r="D17383">
        <v>0</v>
      </c>
    </row>
    <row r="17384" spans="1:4" x14ac:dyDescent="0.35">
      <c r="A17384" s="165" t="s">
        <v>342</v>
      </c>
      <c r="B17384" s="165" t="s">
        <v>343</v>
      </c>
      <c r="C17384" s="166">
        <v>45797</v>
      </c>
      <c r="D17384">
        <v>0</v>
      </c>
    </row>
    <row r="17385" spans="1:4" x14ac:dyDescent="0.35">
      <c r="A17385" s="165" t="s">
        <v>342</v>
      </c>
      <c r="B17385" s="165" t="s">
        <v>343</v>
      </c>
      <c r="C17385" s="166">
        <v>45828</v>
      </c>
      <c r="D17385">
        <v>0</v>
      </c>
    </row>
    <row r="17386" spans="1:4" x14ac:dyDescent="0.35">
      <c r="A17386" s="165" t="s">
        <v>342</v>
      </c>
      <c r="B17386" s="165" t="s">
        <v>343</v>
      </c>
      <c r="C17386" s="166">
        <v>45858</v>
      </c>
      <c r="D17386">
        <v>0</v>
      </c>
    </row>
    <row r="17387" spans="1:4" x14ac:dyDescent="0.35">
      <c r="A17387" s="165" t="s">
        <v>342</v>
      </c>
      <c r="B17387" s="165" t="s">
        <v>343</v>
      </c>
      <c r="C17387" s="166">
        <v>45889</v>
      </c>
      <c r="D17387">
        <v>0</v>
      </c>
    </row>
    <row r="17388" spans="1:4" x14ac:dyDescent="0.35">
      <c r="A17388" s="165" t="s">
        <v>342</v>
      </c>
      <c r="B17388" s="165" t="s">
        <v>343</v>
      </c>
      <c r="C17388" s="166">
        <v>45920</v>
      </c>
      <c r="D17388">
        <v>0</v>
      </c>
    </row>
    <row r="17389" spans="1:4" x14ac:dyDescent="0.35">
      <c r="A17389" s="165" t="s">
        <v>342</v>
      </c>
      <c r="B17389" s="165" t="s">
        <v>343</v>
      </c>
      <c r="C17389" s="166">
        <v>45950</v>
      </c>
      <c r="D17389">
        <v>0</v>
      </c>
    </row>
    <row r="17390" spans="1:4" x14ac:dyDescent="0.35">
      <c r="A17390" s="165" t="s">
        <v>342</v>
      </c>
      <c r="B17390" s="165" t="s">
        <v>343</v>
      </c>
      <c r="C17390" s="166">
        <v>45981</v>
      </c>
      <c r="D17390">
        <v>0</v>
      </c>
    </row>
    <row r="17391" spans="1:4" x14ac:dyDescent="0.35">
      <c r="A17391" s="165" t="s">
        <v>342</v>
      </c>
      <c r="B17391" s="165" t="s">
        <v>343</v>
      </c>
      <c r="C17391" s="166">
        <v>46011</v>
      </c>
      <c r="D17391">
        <v>0</v>
      </c>
    </row>
    <row r="17392" spans="1:4" x14ac:dyDescent="0.35">
      <c r="A17392" s="165" t="s">
        <v>342</v>
      </c>
      <c r="B17392" s="165" t="s">
        <v>343</v>
      </c>
      <c r="C17392" s="166">
        <v>45678</v>
      </c>
      <c r="D17392">
        <v>0</v>
      </c>
    </row>
    <row r="17393" spans="1:4" x14ac:dyDescent="0.35">
      <c r="A17393" s="165" t="s">
        <v>342</v>
      </c>
      <c r="B17393" s="165" t="s">
        <v>343</v>
      </c>
      <c r="C17393" s="166">
        <v>45709</v>
      </c>
      <c r="D17393">
        <v>0</v>
      </c>
    </row>
    <row r="17394" spans="1:4" x14ac:dyDescent="0.35">
      <c r="A17394" s="165" t="s">
        <v>342</v>
      </c>
      <c r="B17394" s="165" t="s">
        <v>343</v>
      </c>
      <c r="C17394" s="166">
        <v>45737</v>
      </c>
      <c r="D17394">
        <v>0</v>
      </c>
    </row>
    <row r="17395" spans="1:4" x14ac:dyDescent="0.35">
      <c r="A17395" s="165" t="s">
        <v>342</v>
      </c>
      <c r="B17395" s="165" t="s">
        <v>343</v>
      </c>
      <c r="C17395" s="166">
        <v>45768</v>
      </c>
      <c r="D17395">
        <v>0</v>
      </c>
    </row>
    <row r="17396" spans="1:4" x14ac:dyDescent="0.35">
      <c r="A17396" s="165" t="s">
        <v>342</v>
      </c>
      <c r="B17396" s="165" t="s">
        <v>343</v>
      </c>
      <c r="C17396" s="166">
        <v>45798</v>
      </c>
      <c r="D17396">
        <v>0</v>
      </c>
    </row>
    <row r="17397" spans="1:4" x14ac:dyDescent="0.35">
      <c r="A17397" s="165" t="s">
        <v>342</v>
      </c>
      <c r="B17397" s="165" t="s">
        <v>343</v>
      </c>
      <c r="C17397" s="166">
        <v>45829</v>
      </c>
      <c r="D17397">
        <v>0</v>
      </c>
    </row>
    <row r="17398" spans="1:4" x14ac:dyDescent="0.35">
      <c r="A17398" s="165" t="s">
        <v>342</v>
      </c>
      <c r="B17398" s="165" t="s">
        <v>343</v>
      </c>
      <c r="C17398" s="166">
        <v>45859</v>
      </c>
      <c r="D17398">
        <v>0</v>
      </c>
    </row>
    <row r="17399" spans="1:4" x14ac:dyDescent="0.35">
      <c r="A17399" s="165" t="s">
        <v>342</v>
      </c>
      <c r="B17399" s="165" t="s">
        <v>343</v>
      </c>
      <c r="C17399" s="166">
        <v>45890</v>
      </c>
      <c r="D17399">
        <v>0</v>
      </c>
    </row>
    <row r="17400" spans="1:4" x14ac:dyDescent="0.35">
      <c r="A17400" s="165" t="s">
        <v>342</v>
      </c>
      <c r="B17400" s="165" t="s">
        <v>343</v>
      </c>
      <c r="C17400" s="166">
        <v>45921</v>
      </c>
      <c r="D17400">
        <v>0</v>
      </c>
    </row>
    <row r="17401" spans="1:4" x14ac:dyDescent="0.35">
      <c r="A17401" s="165" t="s">
        <v>342</v>
      </c>
      <c r="B17401" s="165" t="s">
        <v>343</v>
      </c>
      <c r="C17401" s="166">
        <v>45951</v>
      </c>
      <c r="D17401">
        <v>0</v>
      </c>
    </row>
    <row r="17402" spans="1:4" x14ac:dyDescent="0.35">
      <c r="A17402" s="165" t="s">
        <v>342</v>
      </c>
      <c r="B17402" s="165" t="s">
        <v>343</v>
      </c>
      <c r="C17402" s="166">
        <v>45991</v>
      </c>
      <c r="D17402">
        <v>0</v>
      </c>
    </row>
    <row r="17403" spans="1:4" x14ac:dyDescent="0.35">
      <c r="A17403" s="165" t="s">
        <v>342</v>
      </c>
      <c r="B17403" s="165" t="s">
        <v>343</v>
      </c>
      <c r="C17403" s="166">
        <v>46022</v>
      </c>
      <c r="D17403">
        <v>0</v>
      </c>
    </row>
    <row r="17404" spans="1:4" x14ac:dyDescent="0.35">
      <c r="A17404" s="165" t="s">
        <v>342</v>
      </c>
      <c r="B17404" s="165" t="s">
        <v>343</v>
      </c>
      <c r="C17404" s="166">
        <v>45679</v>
      </c>
      <c r="D17404">
        <v>0</v>
      </c>
    </row>
    <row r="17405" spans="1:4" x14ac:dyDescent="0.35">
      <c r="A17405" s="165" t="s">
        <v>342</v>
      </c>
      <c r="B17405" s="165" t="s">
        <v>343</v>
      </c>
      <c r="C17405" s="166">
        <v>45710</v>
      </c>
      <c r="D17405">
        <v>0</v>
      </c>
    </row>
    <row r="17406" spans="1:4" x14ac:dyDescent="0.35">
      <c r="A17406" s="165" t="s">
        <v>342</v>
      </c>
      <c r="B17406" s="165" t="s">
        <v>343</v>
      </c>
      <c r="C17406" s="166">
        <v>45738</v>
      </c>
      <c r="D17406">
        <v>0</v>
      </c>
    </row>
    <row r="17407" spans="1:4" x14ac:dyDescent="0.35">
      <c r="A17407" s="165" t="s">
        <v>342</v>
      </c>
      <c r="B17407" s="165" t="s">
        <v>343</v>
      </c>
      <c r="C17407" s="166">
        <v>45769</v>
      </c>
      <c r="D17407">
        <v>0</v>
      </c>
    </row>
    <row r="17408" spans="1:4" x14ac:dyDescent="0.35">
      <c r="A17408" s="165" t="s">
        <v>342</v>
      </c>
      <c r="B17408" s="165" t="s">
        <v>343</v>
      </c>
      <c r="C17408" s="166">
        <v>45799</v>
      </c>
      <c r="D17408">
        <v>0</v>
      </c>
    </row>
    <row r="17409" spans="1:4" x14ac:dyDescent="0.35">
      <c r="A17409" s="165" t="s">
        <v>342</v>
      </c>
      <c r="B17409" s="165" t="s">
        <v>343</v>
      </c>
      <c r="C17409" s="166">
        <v>45830</v>
      </c>
      <c r="D17409">
        <v>0</v>
      </c>
    </row>
    <row r="17410" spans="1:4" x14ac:dyDescent="0.35">
      <c r="A17410" s="165" t="s">
        <v>342</v>
      </c>
      <c r="B17410" s="165" t="s">
        <v>343</v>
      </c>
      <c r="C17410" s="166">
        <v>45860</v>
      </c>
      <c r="D17410">
        <v>0</v>
      </c>
    </row>
    <row r="17411" spans="1:4" x14ac:dyDescent="0.35">
      <c r="A17411" s="165" t="s">
        <v>342</v>
      </c>
      <c r="B17411" s="165" t="s">
        <v>343</v>
      </c>
      <c r="C17411" s="166">
        <v>45891</v>
      </c>
      <c r="D17411">
        <v>0</v>
      </c>
    </row>
    <row r="17412" spans="1:4" x14ac:dyDescent="0.35">
      <c r="A17412" s="165" t="s">
        <v>342</v>
      </c>
      <c r="B17412" s="165" t="s">
        <v>343</v>
      </c>
      <c r="C17412" s="166">
        <v>45922</v>
      </c>
      <c r="D17412">
        <v>0</v>
      </c>
    </row>
    <row r="17413" spans="1:4" x14ac:dyDescent="0.35">
      <c r="A17413" s="165" t="s">
        <v>342</v>
      </c>
      <c r="B17413" s="165" t="s">
        <v>343</v>
      </c>
      <c r="C17413" s="166">
        <v>45952</v>
      </c>
      <c r="D17413">
        <v>0</v>
      </c>
    </row>
    <row r="17414" spans="1:4" x14ac:dyDescent="0.35">
      <c r="A17414" s="165" t="s">
        <v>342</v>
      </c>
      <c r="B17414" s="165" t="s">
        <v>343</v>
      </c>
      <c r="C17414" s="166">
        <v>45983</v>
      </c>
      <c r="D17414">
        <v>0</v>
      </c>
    </row>
    <row r="17415" spans="1:4" x14ac:dyDescent="0.35">
      <c r="A17415" s="165" t="s">
        <v>342</v>
      </c>
      <c r="B17415" s="165" t="s">
        <v>343</v>
      </c>
      <c r="C17415" s="166">
        <v>46013</v>
      </c>
      <c r="D17415">
        <v>0</v>
      </c>
    </row>
    <row r="17416" spans="1:4" x14ac:dyDescent="0.35">
      <c r="A17416" s="165" t="s">
        <v>342</v>
      </c>
      <c r="B17416" s="165" t="s">
        <v>343</v>
      </c>
      <c r="C17416" s="166">
        <v>45680</v>
      </c>
      <c r="D17416">
        <v>0</v>
      </c>
    </row>
    <row r="17417" spans="1:4" x14ac:dyDescent="0.35">
      <c r="A17417" s="165" t="s">
        <v>342</v>
      </c>
      <c r="B17417" s="165" t="s">
        <v>343</v>
      </c>
      <c r="C17417" s="166">
        <v>45711</v>
      </c>
      <c r="D17417">
        <v>0</v>
      </c>
    </row>
    <row r="17418" spans="1:4" x14ac:dyDescent="0.35">
      <c r="A17418" s="165" t="s">
        <v>342</v>
      </c>
      <c r="B17418" s="165" t="s">
        <v>343</v>
      </c>
      <c r="C17418" s="166">
        <v>45739</v>
      </c>
      <c r="D17418">
        <v>0</v>
      </c>
    </row>
    <row r="17419" spans="1:4" x14ac:dyDescent="0.35">
      <c r="A17419" s="165" t="s">
        <v>342</v>
      </c>
      <c r="B17419" s="165" t="s">
        <v>343</v>
      </c>
      <c r="C17419" s="166">
        <v>45770</v>
      </c>
      <c r="D17419">
        <v>0</v>
      </c>
    </row>
    <row r="17420" spans="1:4" x14ac:dyDescent="0.35">
      <c r="A17420" s="165" t="s">
        <v>342</v>
      </c>
      <c r="B17420" s="165" t="s">
        <v>343</v>
      </c>
      <c r="C17420" s="166">
        <v>45800</v>
      </c>
      <c r="D17420">
        <v>0</v>
      </c>
    </row>
    <row r="17421" spans="1:4" x14ac:dyDescent="0.35">
      <c r="A17421" s="165" t="s">
        <v>342</v>
      </c>
      <c r="B17421" s="165" t="s">
        <v>343</v>
      </c>
      <c r="C17421" s="166">
        <v>45831</v>
      </c>
      <c r="D17421">
        <v>0</v>
      </c>
    </row>
    <row r="17422" spans="1:4" x14ac:dyDescent="0.35">
      <c r="A17422" s="165" t="s">
        <v>342</v>
      </c>
      <c r="B17422" s="165" t="s">
        <v>343</v>
      </c>
      <c r="C17422" s="166">
        <v>45861</v>
      </c>
      <c r="D17422">
        <v>0</v>
      </c>
    </row>
    <row r="17423" spans="1:4" x14ac:dyDescent="0.35">
      <c r="A17423" s="165" t="s">
        <v>342</v>
      </c>
      <c r="B17423" s="165" t="s">
        <v>343</v>
      </c>
      <c r="C17423" s="166">
        <v>45892</v>
      </c>
      <c r="D17423">
        <v>0</v>
      </c>
    </row>
    <row r="17424" spans="1:4" x14ac:dyDescent="0.35">
      <c r="A17424" s="165" t="s">
        <v>342</v>
      </c>
      <c r="B17424" s="165" t="s">
        <v>343</v>
      </c>
      <c r="C17424" s="166">
        <v>45923</v>
      </c>
      <c r="D17424">
        <v>0</v>
      </c>
    </row>
    <row r="17425" spans="1:4" x14ac:dyDescent="0.35">
      <c r="A17425" s="165" t="s">
        <v>342</v>
      </c>
      <c r="B17425" s="165" t="s">
        <v>343</v>
      </c>
      <c r="C17425" s="166">
        <v>45953</v>
      </c>
      <c r="D17425">
        <v>0</v>
      </c>
    </row>
    <row r="17426" spans="1:4" x14ac:dyDescent="0.35">
      <c r="A17426" s="165" t="s">
        <v>342</v>
      </c>
      <c r="B17426" s="165" t="s">
        <v>343</v>
      </c>
      <c r="C17426" s="166">
        <v>45984</v>
      </c>
      <c r="D17426">
        <v>0</v>
      </c>
    </row>
    <row r="17427" spans="1:4" x14ac:dyDescent="0.35">
      <c r="A17427" s="165" t="s">
        <v>342</v>
      </c>
      <c r="B17427" s="165" t="s">
        <v>343</v>
      </c>
      <c r="C17427" s="166">
        <v>46014</v>
      </c>
      <c r="D17427">
        <v>0</v>
      </c>
    </row>
    <row r="17428" spans="1:4" x14ac:dyDescent="0.35">
      <c r="A17428" s="165" t="s">
        <v>342</v>
      </c>
      <c r="B17428" s="165" t="s">
        <v>343</v>
      </c>
      <c r="C17428" s="166">
        <v>45681</v>
      </c>
      <c r="D17428">
        <v>0</v>
      </c>
    </row>
    <row r="17429" spans="1:4" x14ac:dyDescent="0.35">
      <c r="A17429" s="165" t="s">
        <v>342</v>
      </c>
      <c r="B17429" s="165" t="s">
        <v>343</v>
      </c>
      <c r="C17429" s="166">
        <v>45712</v>
      </c>
      <c r="D17429">
        <v>0</v>
      </c>
    </row>
    <row r="17430" spans="1:4" x14ac:dyDescent="0.35">
      <c r="A17430" s="165" t="s">
        <v>342</v>
      </c>
      <c r="B17430" s="165" t="s">
        <v>343</v>
      </c>
      <c r="C17430" s="166">
        <v>45740</v>
      </c>
      <c r="D17430">
        <v>0</v>
      </c>
    </row>
    <row r="17431" spans="1:4" x14ac:dyDescent="0.35">
      <c r="A17431" s="165" t="s">
        <v>342</v>
      </c>
      <c r="B17431" s="165" t="s">
        <v>343</v>
      </c>
      <c r="C17431" s="166">
        <v>45771</v>
      </c>
      <c r="D17431">
        <v>0</v>
      </c>
    </row>
    <row r="17432" spans="1:4" x14ac:dyDescent="0.35">
      <c r="A17432" s="165" t="s">
        <v>342</v>
      </c>
      <c r="B17432" s="165" t="s">
        <v>343</v>
      </c>
      <c r="C17432" s="166">
        <v>45801</v>
      </c>
      <c r="D17432">
        <v>0</v>
      </c>
    </row>
    <row r="17433" spans="1:4" x14ac:dyDescent="0.35">
      <c r="A17433" s="165" t="s">
        <v>342</v>
      </c>
      <c r="B17433" s="165" t="s">
        <v>343</v>
      </c>
      <c r="C17433" s="166">
        <v>45832</v>
      </c>
      <c r="D17433">
        <v>0</v>
      </c>
    </row>
    <row r="17434" spans="1:4" x14ac:dyDescent="0.35">
      <c r="A17434" s="165" t="s">
        <v>342</v>
      </c>
      <c r="B17434" s="165" t="s">
        <v>343</v>
      </c>
      <c r="C17434" s="166">
        <v>45862</v>
      </c>
      <c r="D17434">
        <v>0</v>
      </c>
    </row>
    <row r="17435" spans="1:4" x14ac:dyDescent="0.35">
      <c r="A17435" s="165" t="s">
        <v>342</v>
      </c>
      <c r="B17435" s="165" t="s">
        <v>343</v>
      </c>
      <c r="C17435" s="166">
        <v>45893</v>
      </c>
      <c r="D17435">
        <v>0</v>
      </c>
    </row>
    <row r="17436" spans="1:4" x14ac:dyDescent="0.35">
      <c r="A17436" s="165" t="s">
        <v>342</v>
      </c>
      <c r="B17436" s="165" t="s">
        <v>343</v>
      </c>
      <c r="C17436" s="166">
        <v>45924</v>
      </c>
      <c r="D17436">
        <v>0</v>
      </c>
    </row>
    <row r="17437" spans="1:4" x14ac:dyDescent="0.35">
      <c r="A17437" s="165" t="s">
        <v>342</v>
      </c>
      <c r="B17437" s="165" t="s">
        <v>343</v>
      </c>
      <c r="C17437" s="166">
        <v>45954</v>
      </c>
      <c r="D17437">
        <v>0</v>
      </c>
    </row>
    <row r="17438" spans="1:4" x14ac:dyDescent="0.35">
      <c r="A17438" s="165" t="s">
        <v>342</v>
      </c>
      <c r="B17438" s="165" t="s">
        <v>343</v>
      </c>
      <c r="C17438" s="166">
        <v>45985</v>
      </c>
      <c r="D17438">
        <v>0</v>
      </c>
    </row>
    <row r="17439" spans="1:4" x14ac:dyDescent="0.35">
      <c r="A17439" s="165" t="s">
        <v>342</v>
      </c>
      <c r="B17439" s="165" t="s">
        <v>343</v>
      </c>
      <c r="C17439" s="166">
        <v>46015</v>
      </c>
      <c r="D17439">
        <v>0</v>
      </c>
    </row>
    <row r="17440" spans="1:4" x14ac:dyDescent="0.35">
      <c r="A17440" s="165" t="s">
        <v>342</v>
      </c>
      <c r="B17440" s="165" t="s">
        <v>343</v>
      </c>
      <c r="C17440" s="166">
        <v>45682</v>
      </c>
      <c r="D17440">
        <v>0</v>
      </c>
    </row>
    <row r="17441" spans="1:4" x14ac:dyDescent="0.35">
      <c r="A17441" s="165" t="s">
        <v>342</v>
      </c>
      <c r="B17441" s="165" t="s">
        <v>343</v>
      </c>
      <c r="C17441" s="166">
        <v>45713</v>
      </c>
      <c r="D17441">
        <v>0</v>
      </c>
    </row>
    <row r="17442" spans="1:4" x14ac:dyDescent="0.35">
      <c r="A17442" s="165" t="s">
        <v>342</v>
      </c>
      <c r="B17442" s="165" t="s">
        <v>343</v>
      </c>
      <c r="C17442" s="166">
        <v>45741</v>
      </c>
      <c r="D17442">
        <v>0</v>
      </c>
    </row>
    <row r="17443" spans="1:4" x14ac:dyDescent="0.35">
      <c r="A17443" s="165" t="s">
        <v>342</v>
      </c>
      <c r="B17443" s="165" t="s">
        <v>343</v>
      </c>
      <c r="C17443" s="166">
        <v>45772</v>
      </c>
      <c r="D17443">
        <v>0</v>
      </c>
    </row>
    <row r="17444" spans="1:4" x14ac:dyDescent="0.35">
      <c r="A17444" s="165" t="s">
        <v>342</v>
      </c>
      <c r="B17444" s="165" t="s">
        <v>343</v>
      </c>
      <c r="C17444" s="166">
        <v>45802</v>
      </c>
      <c r="D17444">
        <v>0</v>
      </c>
    </row>
    <row r="17445" spans="1:4" x14ac:dyDescent="0.35">
      <c r="A17445" s="165" t="s">
        <v>342</v>
      </c>
      <c r="B17445" s="165" t="s">
        <v>343</v>
      </c>
      <c r="C17445" s="166">
        <v>45833</v>
      </c>
      <c r="D17445">
        <v>0</v>
      </c>
    </row>
    <row r="17446" spans="1:4" x14ac:dyDescent="0.35">
      <c r="A17446" s="165" t="s">
        <v>342</v>
      </c>
      <c r="B17446" s="165" t="s">
        <v>343</v>
      </c>
      <c r="C17446" s="166">
        <v>45863</v>
      </c>
      <c r="D17446">
        <v>0</v>
      </c>
    </row>
    <row r="17447" spans="1:4" x14ac:dyDescent="0.35">
      <c r="A17447" s="165" t="s">
        <v>342</v>
      </c>
      <c r="B17447" s="165" t="s">
        <v>343</v>
      </c>
      <c r="C17447" s="166">
        <v>45894</v>
      </c>
      <c r="D17447">
        <v>0</v>
      </c>
    </row>
    <row r="17448" spans="1:4" x14ac:dyDescent="0.35">
      <c r="A17448" s="165" t="s">
        <v>342</v>
      </c>
      <c r="B17448" s="165" t="s">
        <v>343</v>
      </c>
      <c r="C17448" s="166">
        <v>45925</v>
      </c>
      <c r="D17448">
        <v>0</v>
      </c>
    </row>
    <row r="17449" spans="1:4" x14ac:dyDescent="0.35">
      <c r="A17449" s="165" t="s">
        <v>342</v>
      </c>
      <c r="B17449" s="165" t="s">
        <v>343</v>
      </c>
      <c r="C17449" s="166">
        <v>45955</v>
      </c>
      <c r="D17449">
        <v>0</v>
      </c>
    </row>
    <row r="17450" spans="1:4" x14ac:dyDescent="0.35">
      <c r="A17450" s="165" t="s">
        <v>342</v>
      </c>
      <c r="B17450" s="165" t="s">
        <v>343</v>
      </c>
      <c r="C17450" s="166">
        <v>45986</v>
      </c>
      <c r="D17450">
        <v>0</v>
      </c>
    </row>
    <row r="17451" spans="1:4" x14ac:dyDescent="0.35">
      <c r="A17451" s="165" t="s">
        <v>342</v>
      </c>
      <c r="B17451" s="165" t="s">
        <v>343</v>
      </c>
      <c r="C17451" s="166">
        <v>46016</v>
      </c>
      <c r="D17451">
        <v>0</v>
      </c>
    </row>
    <row r="17452" spans="1:4" x14ac:dyDescent="0.35">
      <c r="A17452" s="165" t="s">
        <v>342</v>
      </c>
      <c r="B17452" s="165" t="s">
        <v>343</v>
      </c>
      <c r="C17452" s="166">
        <v>45683</v>
      </c>
      <c r="D17452">
        <v>0</v>
      </c>
    </row>
    <row r="17453" spans="1:4" x14ac:dyDescent="0.35">
      <c r="A17453" s="165" t="s">
        <v>342</v>
      </c>
      <c r="B17453" s="165" t="s">
        <v>343</v>
      </c>
      <c r="C17453" s="166">
        <v>45714</v>
      </c>
      <c r="D17453">
        <v>0</v>
      </c>
    </row>
    <row r="17454" spans="1:4" x14ac:dyDescent="0.35">
      <c r="A17454" s="165" t="s">
        <v>342</v>
      </c>
      <c r="B17454" s="165" t="s">
        <v>343</v>
      </c>
      <c r="C17454" s="166">
        <v>45742</v>
      </c>
      <c r="D17454">
        <v>0</v>
      </c>
    </row>
    <row r="17455" spans="1:4" x14ac:dyDescent="0.35">
      <c r="A17455" s="165" t="s">
        <v>342</v>
      </c>
      <c r="B17455" s="165" t="s">
        <v>343</v>
      </c>
      <c r="C17455" s="166">
        <v>45773</v>
      </c>
      <c r="D17455">
        <v>0</v>
      </c>
    </row>
    <row r="17456" spans="1:4" x14ac:dyDescent="0.35">
      <c r="A17456" s="165" t="s">
        <v>342</v>
      </c>
      <c r="B17456" s="165" t="s">
        <v>343</v>
      </c>
      <c r="C17456" s="166">
        <v>45803</v>
      </c>
      <c r="D17456">
        <v>0</v>
      </c>
    </row>
    <row r="17457" spans="1:4" x14ac:dyDescent="0.35">
      <c r="A17457" s="165" t="s">
        <v>342</v>
      </c>
      <c r="B17457" s="165" t="s">
        <v>343</v>
      </c>
      <c r="C17457" s="166">
        <v>45834</v>
      </c>
      <c r="D17457">
        <v>0</v>
      </c>
    </row>
    <row r="17458" spans="1:4" x14ac:dyDescent="0.35">
      <c r="A17458" s="165" t="s">
        <v>342</v>
      </c>
      <c r="B17458" s="165" t="s">
        <v>343</v>
      </c>
      <c r="C17458" s="166">
        <v>45864</v>
      </c>
      <c r="D17458">
        <v>0</v>
      </c>
    </row>
    <row r="17459" spans="1:4" x14ac:dyDescent="0.35">
      <c r="A17459" s="165" t="s">
        <v>342</v>
      </c>
      <c r="B17459" s="165" t="s">
        <v>343</v>
      </c>
      <c r="C17459" s="166">
        <v>45895</v>
      </c>
      <c r="D17459">
        <v>0</v>
      </c>
    </row>
    <row r="17460" spans="1:4" x14ac:dyDescent="0.35">
      <c r="A17460" s="165" t="s">
        <v>342</v>
      </c>
      <c r="B17460" s="165" t="s">
        <v>343</v>
      </c>
      <c r="C17460" s="166">
        <v>45926</v>
      </c>
      <c r="D17460">
        <v>0</v>
      </c>
    </row>
    <row r="17461" spans="1:4" x14ac:dyDescent="0.35">
      <c r="A17461" s="165" t="s">
        <v>342</v>
      </c>
      <c r="B17461" s="165" t="s">
        <v>343</v>
      </c>
      <c r="C17461" s="166">
        <v>45956</v>
      </c>
      <c r="D17461">
        <v>0</v>
      </c>
    </row>
    <row r="17462" spans="1:4" x14ac:dyDescent="0.35">
      <c r="A17462" s="165" t="s">
        <v>342</v>
      </c>
      <c r="B17462" s="165" t="s">
        <v>343</v>
      </c>
      <c r="C17462" s="166">
        <v>45987</v>
      </c>
      <c r="D17462">
        <v>0</v>
      </c>
    </row>
    <row r="17463" spans="1:4" x14ac:dyDescent="0.35">
      <c r="A17463" s="165" t="s">
        <v>342</v>
      </c>
      <c r="B17463" s="165" t="s">
        <v>343</v>
      </c>
      <c r="C17463" s="166">
        <v>46017</v>
      </c>
      <c r="D17463">
        <v>0</v>
      </c>
    </row>
    <row r="17464" spans="1:4" x14ac:dyDescent="0.35">
      <c r="A17464" s="165" t="s">
        <v>342</v>
      </c>
      <c r="B17464" s="165" t="s">
        <v>343</v>
      </c>
      <c r="C17464" s="166">
        <v>45684</v>
      </c>
      <c r="D17464">
        <v>0</v>
      </c>
    </row>
    <row r="17465" spans="1:4" x14ac:dyDescent="0.35">
      <c r="A17465" s="165" t="s">
        <v>342</v>
      </c>
      <c r="B17465" s="165" t="s">
        <v>343</v>
      </c>
      <c r="C17465" s="166">
        <v>45715</v>
      </c>
      <c r="D17465">
        <v>0</v>
      </c>
    </row>
    <row r="17466" spans="1:4" x14ac:dyDescent="0.35">
      <c r="A17466" s="165" t="s">
        <v>342</v>
      </c>
      <c r="B17466" s="165" t="s">
        <v>343</v>
      </c>
      <c r="C17466" s="166">
        <v>45743</v>
      </c>
      <c r="D17466">
        <v>0</v>
      </c>
    </row>
    <row r="17467" spans="1:4" x14ac:dyDescent="0.35">
      <c r="A17467" s="165" t="s">
        <v>342</v>
      </c>
      <c r="B17467" s="165" t="s">
        <v>343</v>
      </c>
      <c r="C17467" s="166">
        <v>45774</v>
      </c>
      <c r="D17467">
        <v>0</v>
      </c>
    </row>
    <row r="17468" spans="1:4" x14ac:dyDescent="0.35">
      <c r="A17468" s="165" t="s">
        <v>342</v>
      </c>
      <c r="B17468" s="165" t="s">
        <v>343</v>
      </c>
      <c r="C17468" s="166">
        <v>45804</v>
      </c>
      <c r="D17468">
        <v>0</v>
      </c>
    </row>
    <row r="17469" spans="1:4" x14ac:dyDescent="0.35">
      <c r="A17469" s="165" t="s">
        <v>342</v>
      </c>
      <c r="B17469" s="165" t="s">
        <v>343</v>
      </c>
      <c r="C17469" s="166">
        <v>45835</v>
      </c>
      <c r="D17469">
        <v>0</v>
      </c>
    </row>
    <row r="17470" spans="1:4" x14ac:dyDescent="0.35">
      <c r="A17470" s="165" t="s">
        <v>342</v>
      </c>
      <c r="B17470" s="165" t="s">
        <v>343</v>
      </c>
      <c r="C17470" s="166">
        <v>45865</v>
      </c>
      <c r="D17470">
        <v>0</v>
      </c>
    </row>
    <row r="17471" spans="1:4" x14ac:dyDescent="0.35">
      <c r="A17471" s="165" t="s">
        <v>342</v>
      </c>
      <c r="B17471" s="165" t="s">
        <v>343</v>
      </c>
      <c r="C17471" s="166">
        <v>45896</v>
      </c>
      <c r="D17471">
        <v>0</v>
      </c>
    </row>
    <row r="17472" spans="1:4" x14ac:dyDescent="0.35">
      <c r="A17472" s="165" t="s">
        <v>342</v>
      </c>
      <c r="B17472" s="165" t="s">
        <v>343</v>
      </c>
      <c r="C17472" s="166">
        <v>45927</v>
      </c>
      <c r="D17472">
        <v>0</v>
      </c>
    </row>
    <row r="17473" spans="1:4" x14ac:dyDescent="0.35">
      <c r="A17473" s="165" t="s">
        <v>342</v>
      </c>
      <c r="B17473" s="165" t="s">
        <v>343</v>
      </c>
      <c r="C17473" s="166">
        <v>45957</v>
      </c>
      <c r="D17473">
        <v>0</v>
      </c>
    </row>
    <row r="17474" spans="1:4" x14ac:dyDescent="0.35">
      <c r="A17474" s="165" t="s">
        <v>342</v>
      </c>
      <c r="B17474" s="165" t="s">
        <v>343</v>
      </c>
      <c r="C17474" s="166">
        <v>45988</v>
      </c>
      <c r="D17474">
        <v>0</v>
      </c>
    </row>
    <row r="17475" spans="1:4" x14ac:dyDescent="0.35">
      <c r="A17475" s="165" t="s">
        <v>342</v>
      </c>
      <c r="B17475" s="165" t="s">
        <v>343</v>
      </c>
      <c r="C17475" s="166">
        <v>46018</v>
      </c>
      <c r="D17475">
        <v>0</v>
      </c>
    </row>
    <row r="17476" spans="1:4" x14ac:dyDescent="0.35">
      <c r="A17476" s="165" t="s">
        <v>344</v>
      </c>
      <c r="B17476" s="165" t="s">
        <v>345</v>
      </c>
      <c r="C17476" s="166">
        <v>45676</v>
      </c>
      <c r="D17476">
        <v>0</v>
      </c>
    </row>
    <row r="17477" spans="1:4" x14ac:dyDescent="0.35">
      <c r="A17477" s="165" t="s">
        <v>344</v>
      </c>
      <c r="B17477" s="165" t="s">
        <v>345</v>
      </c>
      <c r="C17477" s="166">
        <v>45707</v>
      </c>
      <c r="D17477">
        <v>0</v>
      </c>
    </row>
    <row r="17478" spans="1:4" x14ac:dyDescent="0.35">
      <c r="A17478" s="165" t="s">
        <v>344</v>
      </c>
      <c r="B17478" s="165" t="s">
        <v>345</v>
      </c>
      <c r="C17478" s="166">
        <v>45735</v>
      </c>
      <c r="D17478">
        <v>0</v>
      </c>
    </row>
    <row r="17479" spans="1:4" x14ac:dyDescent="0.35">
      <c r="A17479" s="165" t="s">
        <v>344</v>
      </c>
      <c r="B17479" s="165" t="s">
        <v>345</v>
      </c>
      <c r="C17479" s="166">
        <v>45766</v>
      </c>
      <c r="D17479">
        <v>0</v>
      </c>
    </row>
    <row r="17480" spans="1:4" x14ac:dyDescent="0.35">
      <c r="A17480" s="165" t="s">
        <v>344</v>
      </c>
      <c r="B17480" s="165" t="s">
        <v>345</v>
      </c>
      <c r="C17480" s="166">
        <v>45796</v>
      </c>
      <c r="D17480">
        <v>0</v>
      </c>
    </row>
    <row r="17481" spans="1:4" x14ac:dyDescent="0.35">
      <c r="A17481" s="165" t="s">
        <v>344</v>
      </c>
      <c r="B17481" s="165" t="s">
        <v>345</v>
      </c>
      <c r="C17481" s="166">
        <v>45827</v>
      </c>
      <c r="D17481">
        <v>0</v>
      </c>
    </row>
    <row r="17482" spans="1:4" x14ac:dyDescent="0.35">
      <c r="A17482" s="165" t="s">
        <v>344</v>
      </c>
      <c r="B17482" s="165" t="s">
        <v>345</v>
      </c>
      <c r="C17482" s="166">
        <v>45857</v>
      </c>
      <c r="D17482">
        <v>0</v>
      </c>
    </row>
    <row r="17483" spans="1:4" x14ac:dyDescent="0.35">
      <c r="A17483" s="165" t="s">
        <v>344</v>
      </c>
      <c r="B17483" s="165" t="s">
        <v>345</v>
      </c>
      <c r="C17483" s="166">
        <v>45888</v>
      </c>
      <c r="D17483">
        <v>0</v>
      </c>
    </row>
    <row r="17484" spans="1:4" x14ac:dyDescent="0.35">
      <c r="A17484" s="165" t="s">
        <v>344</v>
      </c>
      <c r="B17484" s="165" t="s">
        <v>345</v>
      </c>
      <c r="C17484" s="166">
        <v>45919</v>
      </c>
      <c r="D17484">
        <v>0</v>
      </c>
    </row>
    <row r="17485" spans="1:4" x14ac:dyDescent="0.35">
      <c r="A17485" s="165" t="s">
        <v>344</v>
      </c>
      <c r="B17485" s="165" t="s">
        <v>345</v>
      </c>
      <c r="C17485" s="166">
        <v>45949</v>
      </c>
      <c r="D17485">
        <v>0</v>
      </c>
    </row>
    <row r="17486" spans="1:4" x14ac:dyDescent="0.35">
      <c r="A17486" s="165" t="s">
        <v>344</v>
      </c>
      <c r="B17486" s="165" t="s">
        <v>345</v>
      </c>
      <c r="C17486" s="166">
        <v>45980</v>
      </c>
      <c r="D17486">
        <v>0</v>
      </c>
    </row>
    <row r="17487" spans="1:4" x14ac:dyDescent="0.35">
      <c r="A17487" s="165" t="s">
        <v>344</v>
      </c>
      <c r="B17487" s="165" t="s">
        <v>345</v>
      </c>
      <c r="C17487" s="166">
        <v>46010</v>
      </c>
      <c r="D17487">
        <v>0</v>
      </c>
    </row>
    <row r="17488" spans="1:4" x14ac:dyDescent="0.35">
      <c r="A17488" s="165" t="s">
        <v>344</v>
      </c>
      <c r="B17488" s="165" t="s">
        <v>345</v>
      </c>
      <c r="C17488" s="166">
        <v>45677</v>
      </c>
      <c r="D17488">
        <v>1307.45</v>
      </c>
    </row>
    <row r="17489" spans="1:4" x14ac:dyDescent="0.35">
      <c r="A17489" s="165" t="s">
        <v>344</v>
      </c>
      <c r="B17489" s="165" t="s">
        <v>345</v>
      </c>
      <c r="C17489" s="166">
        <v>45708</v>
      </c>
      <c r="D17489">
        <v>1307.45</v>
      </c>
    </row>
    <row r="17490" spans="1:4" x14ac:dyDescent="0.35">
      <c r="A17490" s="165" t="s">
        <v>344</v>
      </c>
      <c r="B17490" s="165" t="s">
        <v>345</v>
      </c>
      <c r="C17490" s="166">
        <v>45736</v>
      </c>
      <c r="D17490">
        <v>1307.4499999999998</v>
      </c>
    </row>
    <row r="17491" spans="1:4" x14ac:dyDescent="0.35">
      <c r="A17491" s="165" t="s">
        <v>344</v>
      </c>
      <c r="B17491" s="165" t="s">
        <v>345</v>
      </c>
      <c r="C17491" s="166">
        <v>45767</v>
      </c>
      <c r="D17491">
        <v>1307.4500000000003</v>
      </c>
    </row>
    <row r="17492" spans="1:4" x14ac:dyDescent="0.35">
      <c r="A17492" s="165" t="s">
        <v>344</v>
      </c>
      <c r="B17492" s="165" t="s">
        <v>345</v>
      </c>
      <c r="C17492" s="166">
        <v>45797</v>
      </c>
      <c r="D17492">
        <v>1307.4499999999998</v>
      </c>
    </row>
    <row r="17493" spans="1:4" x14ac:dyDescent="0.35">
      <c r="A17493" s="165" t="s">
        <v>344</v>
      </c>
      <c r="B17493" s="165" t="s">
        <v>345</v>
      </c>
      <c r="C17493" s="166">
        <v>45828</v>
      </c>
      <c r="D17493">
        <v>1307.4499999999998</v>
      </c>
    </row>
    <row r="17494" spans="1:4" x14ac:dyDescent="0.35">
      <c r="A17494" s="165" t="s">
        <v>344</v>
      </c>
      <c r="B17494" s="165" t="s">
        <v>345</v>
      </c>
      <c r="C17494" s="166">
        <v>45858</v>
      </c>
      <c r="D17494">
        <v>1307.4499999999998</v>
      </c>
    </row>
    <row r="17495" spans="1:4" x14ac:dyDescent="0.35">
      <c r="A17495" s="165" t="s">
        <v>344</v>
      </c>
      <c r="B17495" s="165" t="s">
        <v>345</v>
      </c>
      <c r="C17495" s="166">
        <v>45889</v>
      </c>
      <c r="D17495">
        <v>-3047.9699999999993</v>
      </c>
    </row>
    <row r="17496" spans="1:4" x14ac:dyDescent="0.35">
      <c r="A17496" s="165" t="s">
        <v>344</v>
      </c>
      <c r="B17496" s="165" t="s">
        <v>345</v>
      </c>
      <c r="C17496" s="166">
        <v>45920</v>
      </c>
      <c r="D17496">
        <v>1307.45</v>
      </c>
    </row>
    <row r="17497" spans="1:4" x14ac:dyDescent="0.35">
      <c r="A17497" s="165" t="s">
        <v>344</v>
      </c>
      <c r="B17497" s="165" t="s">
        <v>345</v>
      </c>
      <c r="C17497" s="166">
        <v>45950</v>
      </c>
      <c r="D17497">
        <v>1307.45</v>
      </c>
    </row>
    <row r="17498" spans="1:4" x14ac:dyDescent="0.35">
      <c r="A17498" s="165" t="s">
        <v>344</v>
      </c>
      <c r="B17498" s="165" t="s">
        <v>345</v>
      </c>
      <c r="C17498" s="166">
        <v>45981</v>
      </c>
      <c r="D17498">
        <v>1307</v>
      </c>
    </row>
    <row r="17499" spans="1:4" x14ac:dyDescent="0.35">
      <c r="A17499" s="165" t="s">
        <v>344</v>
      </c>
      <c r="B17499" s="165" t="s">
        <v>345</v>
      </c>
      <c r="C17499" s="166">
        <v>46011</v>
      </c>
      <c r="D17499">
        <v>1307</v>
      </c>
    </row>
    <row r="17500" spans="1:4" x14ac:dyDescent="0.35">
      <c r="A17500" s="165" t="s">
        <v>344</v>
      </c>
      <c r="B17500" s="165" t="s">
        <v>345</v>
      </c>
      <c r="C17500" s="166">
        <v>45678</v>
      </c>
      <c r="D17500">
        <v>701</v>
      </c>
    </row>
    <row r="17501" spans="1:4" x14ac:dyDescent="0.35">
      <c r="A17501" s="165" t="s">
        <v>344</v>
      </c>
      <c r="B17501" s="165" t="s">
        <v>345</v>
      </c>
      <c r="C17501" s="166">
        <v>45709</v>
      </c>
      <c r="D17501">
        <v>701</v>
      </c>
    </row>
    <row r="17502" spans="1:4" x14ac:dyDescent="0.35">
      <c r="A17502" s="165" t="s">
        <v>344</v>
      </c>
      <c r="B17502" s="165" t="s">
        <v>345</v>
      </c>
      <c r="C17502" s="166">
        <v>45737</v>
      </c>
      <c r="D17502">
        <v>701</v>
      </c>
    </row>
    <row r="17503" spans="1:4" x14ac:dyDescent="0.35">
      <c r="A17503" s="165" t="s">
        <v>344</v>
      </c>
      <c r="B17503" s="165" t="s">
        <v>345</v>
      </c>
      <c r="C17503" s="166">
        <v>45768</v>
      </c>
      <c r="D17503">
        <v>701</v>
      </c>
    </row>
    <row r="17504" spans="1:4" x14ac:dyDescent="0.35">
      <c r="A17504" s="165" t="s">
        <v>344</v>
      </c>
      <c r="B17504" s="165" t="s">
        <v>345</v>
      </c>
      <c r="C17504" s="166">
        <v>45798</v>
      </c>
      <c r="D17504">
        <v>701</v>
      </c>
    </row>
    <row r="17505" spans="1:4" x14ac:dyDescent="0.35">
      <c r="A17505" s="165" t="s">
        <v>344</v>
      </c>
      <c r="B17505" s="165" t="s">
        <v>345</v>
      </c>
      <c r="C17505" s="166">
        <v>45829</v>
      </c>
      <c r="D17505">
        <v>701</v>
      </c>
    </row>
    <row r="17506" spans="1:4" x14ac:dyDescent="0.35">
      <c r="A17506" s="165" t="s">
        <v>344</v>
      </c>
      <c r="B17506" s="165" t="s">
        <v>345</v>
      </c>
      <c r="C17506" s="166">
        <v>45859</v>
      </c>
      <c r="D17506">
        <v>701</v>
      </c>
    </row>
    <row r="17507" spans="1:4" x14ac:dyDescent="0.35">
      <c r="A17507" s="165" t="s">
        <v>344</v>
      </c>
      <c r="B17507" s="165" t="s">
        <v>345</v>
      </c>
      <c r="C17507" s="166">
        <v>45890</v>
      </c>
      <c r="D17507">
        <v>701</v>
      </c>
    </row>
    <row r="17508" spans="1:4" x14ac:dyDescent="0.35">
      <c r="A17508" s="165" t="s">
        <v>344</v>
      </c>
      <c r="B17508" s="165" t="s">
        <v>345</v>
      </c>
      <c r="C17508" s="166">
        <v>45921</v>
      </c>
      <c r="D17508">
        <v>701</v>
      </c>
    </row>
    <row r="17509" spans="1:4" x14ac:dyDescent="0.35">
      <c r="A17509" s="165" t="s">
        <v>344</v>
      </c>
      <c r="B17509" s="165" t="s">
        <v>345</v>
      </c>
      <c r="C17509" s="166">
        <v>45951</v>
      </c>
      <c r="D17509">
        <v>701</v>
      </c>
    </row>
    <row r="17510" spans="1:4" x14ac:dyDescent="0.35">
      <c r="A17510" s="165" t="s">
        <v>344</v>
      </c>
      <c r="B17510" s="165" t="s">
        <v>345</v>
      </c>
      <c r="C17510" s="166">
        <v>45991</v>
      </c>
      <c r="D17510">
        <v>701</v>
      </c>
    </row>
    <row r="17511" spans="1:4" x14ac:dyDescent="0.35">
      <c r="A17511" s="165" t="s">
        <v>344</v>
      </c>
      <c r="B17511" s="165" t="s">
        <v>345</v>
      </c>
      <c r="C17511" s="166">
        <v>46022</v>
      </c>
      <c r="D17511">
        <v>701</v>
      </c>
    </row>
    <row r="17512" spans="1:4" x14ac:dyDescent="0.35">
      <c r="A17512" s="165" t="s">
        <v>344</v>
      </c>
      <c r="B17512" s="165" t="s">
        <v>345</v>
      </c>
      <c r="C17512" s="166">
        <v>45679</v>
      </c>
      <c r="D17512">
        <v>1061</v>
      </c>
    </row>
    <row r="17513" spans="1:4" x14ac:dyDescent="0.35">
      <c r="A17513" s="165" t="s">
        <v>344</v>
      </c>
      <c r="B17513" s="165" t="s">
        <v>345</v>
      </c>
      <c r="C17513" s="166">
        <v>45710</v>
      </c>
      <c r="D17513">
        <v>1061</v>
      </c>
    </row>
    <row r="17514" spans="1:4" x14ac:dyDescent="0.35">
      <c r="A17514" s="165" t="s">
        <v>344</v>
      </c>
      <c r="B17514" s="165" t="s">
        <v>345</v>
      </c>
      <c r="C17514" s="166">
        <v>45738</v>
      </c>
      <c r="D17514">
        <v>1061</v>
      </c>
    </row>
    <row r="17515" spans="1:4" x14ac:dyDescent="0.35">
      <c r="A17515" s="165" t="s">
        <v>344</v>
      </c>
      <c r="B17515" s="165" t="s">
        <v>345</v>
      </c>
      <c r="C17515" s="166">
        <v>45769</v>
      </c>
      <c r="D17515">
        <v>1061</v>
      </c>
    </row>
    <row r="17516" spans="1:4" x14ac:dyDescent="0.35">
      <c r="A17516" s="165" t="s">
        <v>344</v>
      </c>
      <c r="B17516" s="165" t="s">
        <v>345</v>
      </c>
      <c r="C17516" s="166">
        <v>45799</v>
      </c>
      <c r="D17516">
        <v>1061</v>
      </c>
    </row>
    <row r="17517" spans="1:4" x14ac:dyDescent="0.35">
      <c r="A17517" s="165" t="s">
        <v>344</v>
      </c>
      <c r="B17517" s="165" t="s">
        <v>345</v>
      </c>
      <c r="C17517" s="166">
        <v>45830</v>
      </c>
      <c r="D17517">
        <v>1061</v>
      </c>
    </row>
    <row r="17518" spans="1:4" x14ac:dyDescent="0.35">
      <c r="A17518" s="165" t="s">
        <v>344</v>
      </c>
      <c r="B17518" s="165" t="s">
        <v>345</v>
      </c>
      <c r="C17518" s="166">
        <v>45860</v>
      </c>
      <c r="D17518">
        <v>1061</v>
      </c>
    </row>
    <row r="17519" spans="1:4" x14ac:dyDescent="0.35">
      <c r="A17519" s="165" t="s">
        <v>344</v>
      </c>
      <c r="B17519" s="165" t="s">
        <v>345</v>
      </c>
      <c r="C17519" s="166">
        <v>45891</v>
      </c>
      <c r="D17519">
        <v>1061</v>
      </c>
    </row>
    <row r="17520" spans="1:4" x14ac:dyDescent="0.35">
      <c r="A17520" s="165" t="s">
        <v>344</v>
      </c>
      <c r="B17520" s="165" t="s">
        <v>345</v>
      </c>
      <c r="C17520" s="166">
        <v>45922</v>
      </c>
      <c r="D17520">
        <v>1061</v>
      </c>
    </row>
    <row r="17521" spans="1:4" x14ac:dyDescent="0.35">
      <c r="A17521" s="165" t="s">
        <v>344</v>
      </c>
      <c r="B17521" s="165" t="s">
        <v>345</v>
      </c>
      <c r="C17521" s="166">
        <v>45952</v>
      </c>
      <c r="D17521">
        <v>1061</v>
      </c>
    </row>
    <row r="17522" spans="1:4" x14ac:dyDescent="0.35">
      <c r="A17522" s="165" t="s">
        <v>344</v>
      </c>
      <c r="B17522" s="165" t="s">
        <v>345</v>
      </c>
      <c r="C17522" s="166">
        <v>45983</v>
      </c>
      <c r="D17522">
        <v>1061</v>
      </c>
    </row>
    <row r="17523" spans="1:4" x14ac:dyDescent="0.35">
      <c r="A17523" s="165" t="s">
        <v>344</v>
      </c>
      <c r="B17523" s="165" t="s">
        <v>345</v>
      </c>
      <c r="C17523" s="166">
        <v>46013</v>
      </c>
      <c r="D17523">
        <v>1061</v>
      </c>
    </row>
    <row r="17524" spans="1:4" x14ac:dyDescent="0.35">
      <c r="A17524" s="165" t="s">
        <v>344</v>
      </c>
      <c r="B17524" s="165" t="s">
        <v>345</v>
      </c>
      <c r="C17524" s="166">
        <v>45680</v>
      </c>
      <c r="D17524">
        <v>1061</v>
      </c>
    </row>
    <row r="17525" spans="1:4" x14ac:dyDescent="0.35">
      <c r="A17525" s="165" t="s">
        <v>344</v>
      </c>
      <c r="B17525" s="165" t="s">
        <v>345</v>
      </c>
      <c r="C17525" s="166">
        <v>45711</v>
      </c>
      <c r="D17525">
        <v>1061</v>
      </c>
    </row>
    <row r="17526" spans="1:4" x14ac:dyDescent="0.35">
      <c r="A17526" s="165" t="s">
        <v>344</v>
      </c>
      <c r="B17526" s="165" t="s">
        <v>345</v>
      </c>
      <c r="C17526" s="166">
        <v>45739</v>
      </c>
      <c r="D17526">
        <v>1189.3700000000001</v>
      </c>
    </row>
    <row r="17527" spans="1:4" x14ac:dyDescent="0.35">
      <c r="A17527" s="165" t="s">
        <v>344</v>
      </c>
      <c r="B17527" s="165" t="s">
        <v>345</v>
      </c>
      <c r="C17527" s="166">
        <v>45770</v>
      </c>
      <c r="D17527">
        <v>1103.79</v>
      </c>
    </row>
    <row r="17528" spans="1:4" x14ac:dyDescent="0.35">
      <c r="A17528" s="165" t="s">
        <v>344</v>
      </c>
      <c r="B17528" s="165" t="s">
        <v>345</v>
      </c>
      <c r="C17528" s="166">
        <v>45800</v>
      </c>
      <c r="D17528">
        <v>1103.79</v>
      </c>
    </row>
    <row r="17529" spans="1:4" x14ac:dyDescent="0.35">
      <c r="A17529" s="165" t="s">
        <v>344</v>
      </c>
      <c r="B17529" s="165" t="s">
        <v>345</v>
      </c>
      <c r="C17529" s="166">
        <v>45831</v>
      </c>
      <c r="D17529">
        <v>1103.79</v>
      </c>
    </row>
    <row r="17530" spans="1:4" x14ac:dyDescent="0.35">
      <c r="A17530" s="165" t="s">
        <v>344</v>
      </c>
      <c r="B17530" s="165" t="s">
        <v>345</v>
      </c>
      <c r="C17530" s="166">
        <v>45861</v>
      </c>
      <c r="D17530">
        <v>1103.79</v>
      </c>
    </row>
    <row r="17531" spans="1:4" x14ac:dyDescent="0.35">
      <c r="A17531" s="165" t="s">
        <v>344</v>
      </c>
      <c r="B17531" s="165" t="s">
        <v>345</v>
      </c>
      <c r="C17531" s="166">
        <v>45892</v>
      </c>
      <c r="D17531">
        <v>1103.79</v>
      </c>
    </row>
    <row r="17532" spans="1:4" x14ac:dyDescent="0.35">
      <c r="A17532" s="165" t="s">
        <v>344</v>
      </c>
      <c r="B17532" s="165" t="s">
        <v>345</v>
      </c>
      <c r="C17532" s="166">
        <v>45923</v>
      </c>
      <c r="D17532">
        <v>1103.79</v>
      </c>
    </row>
    <row r="17533" spans="1:4" x14ac:dyDescent="0.35">
      <c r="A17533" s="165" t="s">
        <v>344</v>
      </c>
      <c r="B17533" s="165" t="s">
        <v>345</v>
      </c>
      <c r="C17533" s="166">
        <v>45953</v>
      </c>
      <c r="D17533">
        <v>1103.79</v>
      </c>
    </row>
    <row r="17534" spans="1:4" x14ac:dyDescent="0.35">
      <c r="A17534" s="165" t="s">
        <v>344</v>
      </c>
      <c r="B17534" s="165" t="s">
        <v>345</v>
      </c>
      <c r="C17534" s="166">
        <v>45984</v>
      </c>
      <c r="D17534">
        <v>1103.79</v>
      </c>
    </row>
    <row r="17535" spans="1:4" x14ac:dyDescent="0.35">
      <c r="A17535" s="165" t="s">
        <v>344</v>
      </c>
      <c r="B17535" s="165" t="s">
        <v>345</v>
      </c>
      <c r="C17535" s="166">
        <v>46014</v>
      </c>
      <c r="D17535">
        <v>1103.79</v>
      </c>
    </row>
    <row r="17536" spans="1:4" x14ac:dyDescent="0.35">
      <c r="A17536" s="165" t="s">
        <v>344</v>
      </c>
      <c r="B17536" s="165" t="s">
        <v>345</v>
      </c>
      <c r="C17536" s="166">
        <v>45681</v>
      </c>
      <c r="D17536">
        <v>1137</v>
      </c>
    </row>
    <row r="17537" spans="1:4" x14ac:dyDescent="0.35">
      <c r="A17537" s="165" t="s">
        <v>344</v>
      </c>
      <c r="B17537" s="165" t="s">
        <v>345</v>
      </c>
      <c r="C17537" s="166">
        <v>45712</v>
      </c>
      <c r="D17537">
        <v>1137</v>
      </c>
    </row>
    <row r="17538" spans="1:4" x14ac:dyDescent="0.35">
      <c r="A17538" s="165" t="s">
        <v>344</v>
      </c>
      <c r="B17538" s="165" t="s">
        <v>345</v>
      </c>
      <c r="C17538" s="166">
        <v>45740</v>
      </c>
      <c r="D17538">
        <v>1137</v>
      </c>
    </row>
    <row r="17539" spans="1:4" x14ac:dyDescent="0.35">
      <c r="A17539" s="165" t="s">
        <v>344</v>
      </c>
      <c r="B17539" s="165" t="s">
        <v>345</v>
      </c>
      <c r="C17539" s="166">
        <v>45771</v>
      </c>
      <c r="D17539">
        <v>1103.79</v>
      </c>
    </row>
    <row r="17540" spans="1:4" x14ac:dyDescent="0.35">
      <c r="A17540" s="165" t="s">
        <v>344</v>
      </c>
      <c r="B17540" s="165" t="s">
        <v>345</v>
      </c>
      <c r="C17540" s="166">
        <v>45801</v>
      </c>
      <c r="D17540">
        <v>1137</v>
      </c>
    </row>
    <row r="17541" spans="1:4" x14ac:dyDescent="0.35">
      <c r="A17541" s="165" t="s">
        <v>344</v>
      </c>
      <c r="B17541" s="165" t="s">
        <v>345</v>
      </c>
      <c r="C17541" s="166">
        <v>45832</v>
      </c>
      <c r="D17541">
        <v>1137</v>
      </c>
    </row>
    <row r="17542" spans="1:4" x14ac:dyDescent="0.35">
      <c r="A17542" s="165" t="s">
        <v>344</v>
      </c>
      <c r="B17542" s="165" t="s">
        <v>345</v>
      </c>
      <c r="C17542" s="166">
        <v>45862</v>
      </c>
      <c r="D17542">
        <v>1137</v>
      </c>
    </row>
    <row r="17543" spans="1:4" x14ac:dyDescent="0.35">
      <c r="A17543" s="165" t="s">
        <v>344</v>
      </c>
      <c r="B17543" s="165" t="s">
        <v>345</v>
      </c>
      <c r="C17543" s="166">
        <v>45893</v>
      </c>
      <c r="D17543">
        <v>1137</v>
      </c>
    </row>
    <row r="17544" spans="1:4" x14ac:dyDescent="0.35">
      <c r="A17544" s="165" t="s">
        <v>344</v>
      </c>
      <c r="B17544" s="165" t="s">
        <v>345</v>
      </c>
      <c r="C17544" s="166">
        <v>45924</v>
      </c>
      <c r="D17544">
        <v>1137</v>
      </c>
    </row>
    <row r="17545" spans="1:4" x14ac:dyDescent="0.35">
      <c r="A17545" s="165" t="s">
        <v>344</v>
      </c>
      <c r="B17545" s="165" t="s">
        <v>345</v>
      </c>
      <c r="C17545" s="166">
        <v>45954</v>
      </c>
      <c r="D17545">
        <v>1137</v>
      </c>
    </row>
    <row r="17546" spans="1:4" x14ac:dyDescent="0.35">
      <c r="A17546" s="165" t="s">
        <v>344</v>
      </c>
      <c r="B17546" s="165" t="s">
        <v>345</v>
      </c>
      <c r="C17546" s="166">
        <v>45985</v>
      </c>
      <c r="D17546">
        <v>1137</v>
      </c>
    </row>
    <row r="17547" spans="1:4" x14ac:dyDescent="0.35">
      <c r="A17547" s="165" t="s">
        <v>344</v>
      </c>
      <c r="B17547" s="165" t="s">
        <v>345</v>
      </c>
      <c r="C17547" s="166">
        <v>46015</v>
      </c>
      <c r="D17547">
        <v>1137</v>
      </c>
    </row>
    <row r="17548" spans="1:4" x14ac:dyDescent="0.35">
      <c r="A17548" s="165" t="s">
        <v>344</v>
      </c>
      <c r="B17548" s="165" t="s">
        <v>345</v>
      </c>
      <c r="C17548" s="166">
        <v>45682</v>
      </c>
      <c r="D17548">
        <v>1137</v>
      </c>
    </row>
    <row r="17549" spans="1:4" x14ac:dyDescent="0.35">
      <c r="A17549" s="165" t="s">
        <v>344</v>
      </c>
      <c r="B17549" s="165" t="s">
        <v>345</v>
      </c>
      <c r="C17549" s="166">
        <v>45713</v>
      </c>
      <c r="D17549">
        <v>1300</v>
      </c>
    </row>
    <row r="17550" spans="1:4" x14ac:dyDescent="0.35">
      <c r="A17550" s="165" t="s">
        <v>344</v>
      </c>
      <c r="B17550" s="165" t="s">
        <v>345</v>
      </c>
      <c r="C17550" s="166">
        <v>45741</v>
      </c>
      <c r="D17550">
        <v>1300</v>
      </c>
    </row>
    <row r="17551" spans="1:4" x14ac:dyDescent="0.35">
      <c r="A17551" s="165" t="s">
        <v>344</v>
      </c>
      <c r="B17551" s="165" t="s">
        <v>345</v>
      </c>
      <c r="C17551" s="166">
        <v>45772</v>
      </c>
      <c r="D17551">
        <v>1300</v>
      </c>
    </row>
    <row r="17552" spans="1:4" x14ac:dyDescent="0.35">
      <c r="A17552" s="165" t="s">
        <v>344</v>
      </c>
      <c r="B17552" s="165" t="s">
        <v>345</v>
      </c>
      <c r="C17552" s="166">
        <v>45802</v>
      </c>
      <c r="D17552">
        <v>1159.74</v>
      </c>
    </row>
    <row r="17553" spans="1:4" x14ac:dyDescent="0.35">
      <c r="A17553" s="165" t="s">
        <v>344</v>
      </c>
      <c r="B17553" s="165" t="s">
        <v>345</v>
      </c>
      <c r="C17553" s="166">
        <v>45833</v>
      </c>
      <c r="D17553">
        <v>1159.74</v>
      </c>
    </row>
    <row r="17554" spans="1:4" x14ac:dyDescent="0.35">
      <c r="A17554" s="165" t="s">
        <v>344</v>
      </c>
      <c r="B17554" s="165" t="s">
        <v>345</v>
      </c>
      <c r="C17554" s="166">
        <v>45863</v>
      </c>
      <c r="D17554">
        <v>1159.74</v>
      </c>
    </row>
    <row r="17555" spans="1:4" x14ac:dyDescent="0.35">
      <c r="A17555" s="165" t="s">
        <v>344</v>
      </c>
      <c r="B17555" s="165" t="s">
        <v>345</v>
      </c>
      <c r="C17555" s="166">
        <v>45894</v>
      </c>
      <c r="D17555">
        <v>1159.74</v>
      </c>
    </row>
    <row r="17556" spans="1:4" x14ac:dyDescent="0.35">
      <c r="A17556" s="165" t="s">
        <v>344</v>
      </c>
      <c r="B17556" s="165" t="s">
        <v>345</v>
      </c>
      <c r="C17556" s="166">
        <v>45925</v>
      </c>
      <c r="D17556">
        <v>1159.638101480658</v>
      </c>
    </row>
    <row r="17557" spans="1:4" x14ac:dyDescent="0.35">
      <c r="A17557" s="165" t="s">
        <v>344</v>
      </c>
      <c r="B17557" s="165" t="s">
        <v>345</v>
      </c>
      <c r="C17557" s="166">
        <v>45955</v>
      </c>
      <c r="D17557">
        <v>1159.638101480658</v>
      </c>
    </row>
    <row r="17558" spans="1:4" x14ac:dyDescent="0.35">
      <c r="A17558" s="165" t="s">
        <v>344</v>
      </c>
      <c r="B17558" s="165" t="s">
        <v>345</v>
      </c>
      <c r="C17558" s="166">
        <v>45986</v>
      </c>
      <c r="D17558">
        <v>1159.638101480658</v>
      </c>
    </row>
    <row r="17559" spans="1:4" x14ac:dyDescent="0.35">
      <c r="A17559" s="165" t="s">
        <v>344</v>
      </c>
      <c r="B17559" s="165" t="s">
        <v>345</v>
      </c>
      <c r="C17559" s="166">
        <v>46016</v>
      </c>
      <c r="D17559">
        <v>1159.638101480658</v>
      </c>
    </row>
    <row r="17560" spans="1:4" x14ac:dyDescent="0.35">
      <c r="A17560" s="165" t="s">
        <v>344</v>
      </c>
      <c r="B17560" s="165" t="s">
        <v>345</v>
      </c>
      <c r="C17560" s="166">
        <v>45683</v>
      </c>
      <c r="D17560">
        <v>1182.9348</v>
      </c>
    </row>
    <row r="17561" spans="1:4" x14ac:dyDescent="0.35">
      <c r="A17561" s="165" t="s">
        <v>344</v>
      </c>
      <c r="B17561" s="165" t="s">
        <v>345</v>
      </c>
      <c r="C17561" s="166">
        <v>45714</v>
      </c>
      <c r="D17561">
        <v>1182.9348</v>
      </c>
    </row>
    <row r="17562" spans="1:4" x14ac:dyDescent="0.35">
      <c r="A17562" s="165" t="s">
        <v>344</v>
      </c>
      <c r="B17562" s="165" t="s">
        <v>345</v>
      </c>
      <c r="C17562" s="166">
        <v>45742</v>
      </c>
      <c r="D17562">
        <v>1182.9348</v>
      </c>
    </row>
    <row r="17563" spans="1:4" x14ac:dyDescent="0.35">
      <c r="A17563" s="165" t="s">
        <v>344</v>
      </c>
      <c r="B17563" s="165" t="s">
        <v>345</v>
      </c>
      <c r="C17563" s="166">
        <v>45773</v>
      </c>
      <c r="D17563">
        <v>1182.9348</v>
      </c>
    </row>
    <row r="17564" spans="1:4" x14ac:dyDescent="0.35">
      <c r="A17564" s="165" t="s">
        <v>344</v>
      </c>
      <c r="B17564" s="165" t="s">
        <v>345</v>
      </c>
      <c r="C17564" s="166">
        <v>45803</v>
      </c>
      <c r="D17564">
        <v>1182.9348</v>
      </c>
    </row>
    <row r="17565" spans="1:4" x14ac:dyDescent="0.35">
      <c r="A17565" s="165" t="s">
        <v>344</v>
      </c>
      <c r="B17565" s="165" t="s">
        <v>345</v>
      </c>
      <c r="C17565" s="166">
        <v>45834</v>
      </c>
      <c r="D17565">
        <v>1182.9348</v>
      </c>
    </row>
    <row r="17566" spans="1:4" x14ac:dyDescent="0.35">
      <c r="A17566" s="165" t="s">
        <v>344</v>
      </c>
      <c r="B17566" s="165" t="s">
        <v>345</v>
      </c>
      <c r="C17566" s="166">
        <v>45864</v>
      </c>
      <c r="D17566">
        <v>1182.9348</v>
      </c>
    </row>
    <row r="17567" spans="1:4" x14ac:dyDescent="0.35">
      <c r="A17567" s="165" t="s">
        <v>344</v>
      </c>
      <c r="B17567" s="165" t="s">
        <v>345</v>
      </c>
      <c r="C17567" s="166">
        <v>45895</v>
      </c>
      <c r="D17567">
        <v>1182.9348</v>
      </c>
    </row>
    <row r="17568" spans="1:4" x14ac:dyDescent="0.35">
      <c r="A17568" s="165" t="s">
        <v>344</v>
      </c>
      <c r="B17568" s="165" t="s">
        <v>345</v>
      </c>
      <c r="C17568" s="166">
        <v>45926</v>
      </c>
      <c r="D17568">
        <v>1182.8308635102712</v>
      </c>
    </row>
    <row r="17569" spans="1:4" x14ac:dyDescent="0.35">
      <c r="A17569" s="165" t="s">
        <v>344</v>
      </c>
      <c r="B17569" s="165" t="s">
        <v>345</v>
      </c>
      <c r="C17569" s="166">
        <v>45956</v>
      </c>
      <c r="D17569">
        <v>1182.8308635102712</v>
      </c>
    </row>
    <row r="17570" spans="1:4" x14ac:dyDescent="0.35">
      <c r="A17570" s="165" t="s">
        <v>344</v>
      </c>
      <c r="B17570" s="165" t="s">
        <v>345</v>
      </c>
      <c r="C17570" s="166">
        <v>45987</v>
      </c>
      <c r="D17570">
        <v>1182.8308635102712</v>
      </c>
    </row>
    <row r="17571" spans="1:4" x14ac:dyDescent="0.35">
      <c r="A17571" s="165" t="s">
        <v>344</v>
      </c>
      <c r="B17571" s="165" t="s">
        <v>345</v>
      </c>
      <c r="C17571" s="166">
        <v>46017</v>
      </c>
      <c r="D17571">
        <v>1182.8308635102712</v>
      </c>
    </row>
    <row r="17572" spans="1:4" x14ac:dyDescent="0.35">
      <c r="A17572" s="165" t="s">
        <v>344</v>
      </c>
      <c r="B17572" s="165" t="s">
        <v>345</v>
      </c>
      <c r="C17572" s="166">
        <v>45684</v>
      </c>
      <c r="D17572">
        <v>1206.593496</v>
      </c>
    </row>
    <row r="17573" spans="1:4" x14ac:dyDescent="0.35">
      <c r="A17573" s="165" t="s">
        <v>344</v>
      </c>
      <c r="B17573" s="165" t="s">
        <v>345</v>
      </c>
      <c r="C17573" s="166">
        <v>45715</v>
      </c>
      <c r="D17573">
        <v>1206.593496</v>
      </c>
    </row>
    <row r="17574" spans="1:4" x14ac:dyDescent="0.35">
      <c r="A17574" s="165" t="s">
        <v>344</v>
      </c>
      <c r="B17574" s="165" t="s">
        <v>345</v>
      </c>
      <c r="C17574" s="166">
        <v>45743</v>
      </c>
      <c r="D17574">
        <v>1206.593496</v>
      </c>
    </row>
    <row r="17575" spans="1:4" x14ac:dyDescent="0.35">
      <c r="A17575" s="165" t="s">
        <v>344</v>
      </c>
      <c r="B17575" s="165" t="s">
        <v>345</v>
      </c>
      <c r="C17575" s="166">
        <v>45774</v>
      </c>
      <c r="D17575">
        <v>1206.593496</v>
      </c>
    </row>
    <row r="17576" spans="1:4" x14ac:dyDescent="0.35">
      <c r="A17576" s="165" t="s">
        <v>344</v>
      </c>
      <c r="B17576" s="165" t="s">
        <v>345</v>
      </c>
      <c r="C17576" s="166">
        <v>45804</v>
      </c>
      <c r="D17576">
        <v>1206.593496</v>
      </c>
    </row>
    <row r="17577" spans="1:4" x14ac:dyDescent="0.35">
      <c r="A17577" s="165" t="s">
        <v>344</v>
      </c>
      <c r="B17577" s="165" t="s">
        <v>345</v>
      </c>
      <c r="C17577" s="166">
        <v>45835</v>
      </c>
      <c r="D17577">
        <v>1206.593496</v>
      </c>
    </row>
    <row r="17578" spans="1:4" x14ac:dyDescent="0.35">
      <c r="A17578" s="165" t="s">
        <v>344</v>
      </c>
      <c r="B17578" s="165" t="s">
        <v>345</v>
      </c>
      <c r="C17578" s="166">
        <v>45865</v>
      </c>
      <c r="D17578">
        <v>1206.593496</v>
      </c>
    </row>
    <row r="17579" spans="1:4" x14ac:dyDescent="0.35">
      <c r="A17579" s="165" t="s">
        <v>344</v>
      </c>
      <c r="B17579" s="165" t="s">
        <v>345</v>
      </c>
      <c r="C17579" s="166">
        <v>45896</v>
      </c>
      <c r="D17579">
        <v>1206.593496</v>
      </c>
    </row>
    <row r="17580" spans="1:4" x14ac:dyDescent="0.35">
      <c r="A17580" s="165" t="s">
        <v>344</v>
      </c>
      <c r="B17580" s="165" t="s">
        <v>345</v>
      </c>
      <c r="C17580" s="166">
        <v>45927</v>
      </c>
      <c r="D17580">
        <v>1206.4874807804767</v>
      </c>
    </row>
    <row r="17581" spans="1:4" x14ac:dyDescent="0.35">
      <c r="A17581" s="165" t="s">
        <v>344</v>
      </c>
      <c r="B17581" s="165" t="s">
        <v>345</v>
      </c>
      <c r="C17581" s="166">
        <v>45957</v>
      </c>
      <c r="D17581">
        <v>1206.4874807804767</v>
      </c>
    </row>
    <row r="17582" spans="1:4" x14ac:dyDescent="0.35">
      <c r="A17582" s="165" t="s">
        <v>344</v>
      </c>
      <c r="B17582" s="165" t="s">
        <v>345</v>
      </c>
      <c r="C17582" s="166">
        <v>45988</v>
      </c>
      <c r="D17582">
        <v>1206.4874807804767</v>
      </c>
    </row>
    <row r="17583" spans="1:4" x14ac:dyDescent="0.35">
      <c r="A17583" s="165" t="s">
        <v>344</v>
      </c>
      <c r="B17583" s="165" t="s">
        <v>345</v>
      </c>
      <c r="C17583" s="166">
        <v>46018</v>
      </c>
      <c r="D17583">
        <v>1206.4874807804767</v>
      </c>
    </row>
    <row r="17584" spans="1:4" x14ac:dyDescent="0.35">
      <c r="A17584" s="165" t="s">
        <v>346</v>
      </c>
      <c r="B17584" s="165" t="s">
        <v>347</v>
      </c>
      <c r="C17584" s="166">
        <v>45676</v>
      </c>
      <c r="D17584">
        <v>674.52</v>
      </c>
    </row>
    <row r="17585" spans="1:4" x14ac:dyDescent="0.35">
      <c r="A17585" s="165" t="s">
        <v>346</v>
      </c>
      <c r="B17585" s="165" t="s">
        <v>347</v>
      </c>
      <c r="C17585" s="166">
        <v>45707</v>
      </c>
      <c r="D17585">
        <v>-41.83</v>
      </c>
    </row>
    <row r="17586" spans="1:4" x14ac:dyDescent="0.35">
      <c r="A17586" s="165" t="s">
        <v>346</v>
      </c>
      <c r="B17586" s="165" t="s">
        <v>347</v>
      </c>
      <c r="C17586" s="166">
        <v>45735</v>
      </c>
      <c r="D17586">
        <v>719.71</v>
      </c>
    </row>
    <row r="17587" spans="1:4" x14ac:dyDescent="0.35">
      <c r="A17587" s="165" t="s">
        <v>346</v>
      </c>
      <c r="B17587" s="165" t="s">
        <v>347</v>
      </c>
      <c r="C17587" s="166">
        <v>45766</v>
      </c>
      <c r="D17587">
        <v>4213.3500000000004</v>
      </c>
    </row>
    <row r="17588" spans="1:4" x14ac:dyDescent="0.35">
      <c r="A17588" s="165" t="s">
        <v>346</v>
      </c>
      <c r="B17588" s="165" t="s">
        <v>347</v>
      </c>
      <c r="C17588" s="166">
        <v>45796</v>
      </c>
      <c r="D17588">
        <v>445.46</v>
      </c>
    </row>
    <row r="17589" spans="1:4" x14ac:dyDescent="0.35">
      <c r="A17589" s="165" t="s">
        <v>346</v>
      </c>
      <c r="B17589" s="165" t="s">
        <v>347</v>
      </c>
      <c r="C17589" s="166">
        <v>45827</v>
      </c>
      <c r="D17589">
        <v>1172.7</v>
      </c>
    </row>
    <row r="17590" spans="1:4" x14ac:dyDescent="0.35">
      <c r="A17590" s="165" t="s">
        <v>346</v>
      </c>
      <c r="B17590" s="165" t="s">
        <v>347</v>
      </c>
      <c r="C17590" s="166">
        <v>45857</v>
      </c>
      <c r="D17590">
        <v>724.47</v>
      </c>
    </row>
    <row r="17591" spans="1:4" x14ac:dyDescent="0.35">
      <c r="A17591" s="165" t="s">
        <v>346</v>
      </c>
      <c r="B17591" s="165" t="s">
        <v>347</v>
      </c>
      <c r="C17591" s="166">
        <v>45888</v>
      </c>
      <c r="D17591">
        <v>994.38</v>
      </c>
    </row>
    <row r="17592" spans="1:4" x14ac:dyDescent="0.35">
      <c r="A17592" s="165" t="s">
        <v>346</v>
      </c>
      <c r="B17592" s="165" t="s">
        <v>347</v>
      </c>
      <c r="C17592" s="166">
        <v>45919</v>
      </c>
      <c r="D17592">
        <v>1713.78</v>
      </c>
    </row>
    <row r="17593" spans="1:4" x14ac:dyDescent="0.35">
      <c r="A17593" s="165" t="s">
        <v>346</v>
      </c>
      <c r="B17593" s="165" t="s">
        <v>347</v>
      </c>
      <c r="C17593" s="166">
        <v>45949</v>
      </c>
      <c r="D17593">
        <v>2084.5500000000002</v>
      </c>
    </row>
    <row r="17594" spans="1:4" x14ac:dyDescent="0.35">
      <c r="A17594" s="165" t="s">
        <v>346</v>
      </c>
      <c r="B17594" s="165" t="s">
        <v>347</v>
      </c>
      <c r="C17594" s="166">
        <v>45980</v>
      </c>
      <c r="D17594">
        <v>1002.5400000000002</v>
      </c>
    </row>
    <row r="17595" spans="1:4" x14ac:dyDescent="0.35">
      <c r="A17595" s="165" t="s">
        <v>346</v>
      </c>
      <c r="B17595" s="165" t="s">
        <v>347</v>
      </c>
      <c r="C17595" s="166">
        <v>46010</v>
      </c>
      <c r="D17595">
        <v>2670.93</v>
      </c>
    </row>
    <row r="17596" spans="1:4" x14ac:dyDescent="0.35">
      <c r="A17596" s="165" t="s">
        <v>346</v>
      </c>
      <c r="B17596" s="165" t="s">
        <v>347</v>
      </c>
      <c r="C17596" s="166">
        <v>45677</v>
      </c>
      <c r="D17596">
        <v>1139.06</v>
      </c>
    </row>
    <row r="17597" spans="1:4" x14ac:dyDescent="0.35">
      <c r="A17597" s="165" t="s">
        <v>346</v>
      </c>
      <c r="B17597" s="165" t="s">
        <v>347</v>
      </c>
      <c r="C17597" s="166">
        <v>45708</v>
      </c>
      <c r="D17597">
        <v>496.18000000000006</v>
      </c>
    </row>
    <row r="17598" spans="1:4" x14ac:dyDescent="0.35">
      <c r="A17598" s="165" t="s">
        <v>346</v>
      </c>
      <c r="B17598" s="165" t="s">
        <v>347</v>
      </c>
      <c r="C17598" s="166">
        <v>45736</v>
      </c>
      <c r="D17598">
        <v>1024.5600000000002</v>
      </c>
    </row>
    <row r="17599" spans="1:4" x14ac:dyDescent="0.35">
      <c r="A17599" s="165" t="s">
        <v>346</v>
      </c>
      <c r="B17599" s="165" t="s">
        <v>347</v>
      </c>
      <c r="C17599" s="166">
        <v>45767</v>
      </c>
      <c r="D17599">
        <v>1240.31</v>
      </c>
    </row>
    <row r="17600" spans="1:4" x14ac:dyDescent="0.35">
      <c r="A17600" s="165" t="s">
        <v>346</v>
      </c>
      <c r="B17600" s="165" t="s">
        <v>347</v>
      </c>
      <c r="C17600" s="166">
        <v>45797</v>
      </c>
      <c r="D17600">
        <v>1509.7899999999995</v>
      </c>
    </row>
    <row r="17601" spans="1:4" x14ac:dyDescent="0.35">
      <c r="A17601" s="165" t="s">
        <v>346</v>
      </c>
      <c r="B17601" s="165" t="s">
        <v>347</v>
      </c>
      <c r="C17601" s="166">
        <v>45828</v>
      </c>
      <c r="D17601">
        <v>1153.3200000000006</v>
      </c>
    </row>
    <row r="17602" spans="1:4" x14ac:dyDescent="0.35">
      <c r="A17602" s="165" t="s">
        <v>346</v>
      </c>
      <c r="B17602" s="165" t="s">
        <v>347</v>
      </c>
      <c r="C17602" s="166">
        <v>45858</v>
      </c>
      <c r="D17602">
        <v>771.31999999999971</v>
      </c>
    </row>
    <row r="17603" spans="1:4" x14ac:dyDescent="0.35">
      <c r="A17603" s="165" t="s">
        <v>346</v>
      </c>
      <c r="B17603" s="165" t="s">
        <v>347</v>
      </c>
      <c r="C17603" s="166">
        <v>45889</v>
      </c>
      <c r="D17603">
        <v>-1414.83</v>
      </c>
    </row>
    <row r="17604" spans="1:4" x14ac:dyDescent="0.35">
      <c r="A17604" s="165" t="s">
        <v>346</v>
      </c>
      <c r="B17604" s="165" t="s">
        <v>347</v>
      </c>
      <c r="C17604" s="166">
        <v>45920</v>
      </c>
      <c r="D17604">
        <v>381.65</v>
      </c>
    </row>
    <row r="17605" spans="1:4" x14ac:dyDescent="0.35">
      <c r="A17605" s="165" t="s">
        <v>346</v>
      </c>
      <c r="B17605" s="165" t="s">
        <v>347</v>
      </c>
      <c r="C17605" s="166">
        <v>45950</v>
      </c>
      <c r="D17605">
        <v>470.82</v>
      </c>
    </row>
    <row r="17606" spans="1:4" x14ac:dyDescent="0.35">
      <c r="A17606" s="165" t="s">
        <v>346</v>
      </c>
      <c r="B17606" s="165" t="s">
        <v>347</v>
      </c>
      <c r="C17606" s="166">
        <v>45981</v>
      </c>
      <c r="D17606">
        <v>722.46</v>
      </c>
    </row>
    <row r="17607" spans="1:4" x14ac:dyDescent="0.35">
      <c r="A17607" s="165" t="s">
        <v>346</v>
      </c>
      <c r="B17607" s="165" t="s">
        <v>347</v>
      </c>
      <c r="C17607" s="166">
        <v>46011</v>
      </c>
      <c r="D17607">
        <v>459.44</v>
      </c>
    </row>
    <row r="17608" spans="1:4" x14ac:dyDescent="0.35">
      <c r="A17608" s="165" t="s">
        <v>346</v>
      </c>
      <c r="B17608" s="165" t="s">
        <v>347</v>
      </c>
      <c r="C17608" s="166">
        <v>45678</v>
      </c>
      <c r="D17608">
        <v>1686.02</v>
      </c>
    </row>
    <row r="17609" spans="1:4" x14ac:dyDescent="0.35">
      <c r="A17609" s="165" t="s">
        <v>346</v>
      </c>
      <c r="B17609" s="165" t="s">
        <v>347</v>
      </c>
      <c r="C17609" s="166">
        <v>45709</v>
      </c>
      <c r="D17609">
        <v>843.87</v>
      </c>
    </row>
    <row r="17610" spans="1:4" x14ac:dyDescent="0.35">
      <c r="A17610" s="165" t="s">
        <v>346</v>
      </c>
      <c r="B17610" s="165" t="s">
        <v>347</v>
      </c>
      <c r="C17610" s="166">
        <v>45737</v>
      </c>
      <c r="D17610">
        <v>1448.69</v>
      </c>
    </row>
    <row r="17611" spans="1:4" x14ac:dyDescent="0.35">
      <c r="A17611" s="165" t="s">
        <v>346</v>
      </c>
      <c r="B17611" s="165" t="s">
        <v>347</v>
      </c>
      <c r="C17611" s="166">
        <v>45768</v>
      </c>
      <c r="D17611">
        <v>426.36</v>
      </c>
    </row>
    <row r="17612" spans="1:4" x14ac:dyDescent="0.35">
      <c r="A17612" s="165" t="s">
        <v>346</v>
      </c>
      <c r="B17612" s="165" t="s">
        <v>347</v>
      </c>
      <c r="C17612" s="166">
        <v>45798</v>
      </c>
      <c r="D17612">
        <v>282</v>
      </c>
    </row>
    <row r="17613" spans="1:4" x14ac:dyDescent="0.35">
      <c r="A17613" s="165" t="s">
        <v>346</v>
      </c>
      <c r="B17613" s="165" t="s">
        <v>347</v>
      </c>
      <c r="C17613" s="166">
        <v>45829</v>
      </c>
      <c r="D17613">
        <v>746.33</v>
      </c>
    </row>
    <row r="17614" spans="1:4" x14ac:dyDescent="0.35">
      <c r="A17614" s="165" t="s">
        <v>346</v>
      </c>
      <c r="B17614" s="165" t="s">
        <v>347</v>
      </c>
      <c r="C17614" s="166">
        <v>45859</v>
      </c>
      <c r="D17614">
        <v>439.16</v>
      </c>
    </row>
    <row r="17615" spans="1:4" x14ac:dyDescent="0.35">
      <c r="A17615" s="165" t="s">
        <v>346</v>
      </c>
      <c r="B17615" s="165" t="s">
        <v>347</v>
      </c>
      <c r="C17615" s="166">
        <v>45890</v>
      </c>
      <c r="D17615">
        <v>625.48</v>
      </c>
    </row>
    <row r="17616" spans="1:4" x14ac:dyDescent="0.35">
      <c r="A17616" s="165" t="s">
        <v>346</v>
      </c>
      <c r="B17616" s="165" t="s">
        <v>347</v>
      </c>
      <c r="C17616" s="166">
        <v>45921</v>
      </c>
      <c r="D17616">
        <v>773.82</v>
      </c>
    </row>
    <row r="17617" spans="1:4" x14ac:dyDescent="0.35">
      <c r="A17617" s="165" t="s">
        <v>346</v>
      </c>
      <c r="B17617" s="165" t="s">
        <v>347</v>
      </c>
      <c r="C17617" s="166">
        <v>45951</v>
      </c>
      <c r="D17617">
        <v>462.13</v>
      </c>
    </row>
    <row r="17618" spans="1:4" x14ac:dyDescent="0.35">
      <c r="A17618" s="165" t="s">
        <v>346</v>
      </c>
      <c r="B17618" s="165" t="s">
        <v>347</v>
      </c>
      <c r="C17618" s="166">
        <v>45991</v>
      </c>
      <c r="D17618">
        <v>282</v>
      </c>
    </row>
    <row r="17619" spans="1:4" x14ac:dyDescent="0.35">
      <c r="A17619" s="165" t="s">
        <v>346</v>
      </c>
      <c r="B17619" s="165" t="s">
        <v>347</v>
      </c>
      <c r="C17619" s="166">
        <v>46022</v>
      </c>
      <c r="D17619">
        <v>1059.6300000000001</v>
      </c>
    </row>
    <row r="17620" spans="1:4" x14ac:dyDescent="0.35">
      <c r="A17620" s="165" t="s">
        <v>346</v>
      </c>
      <c r="B17620" s="165" t="s">
        <v>347</v>
      </c>
      <c r="C17620" s="166">
        <v>45679</v>
      </c>
      <c r="D17620">
        <v>584.18000000000006</v>
      </c>
    </row>
    <row r="17621" spans="1:4" x14ac:dyDescent="0.35">
      <c r="A17621" s="165" t="s">
        <v>346</v>
      </c>
      <c r="B17621" s="165" t="s">
        <v>347</v>
      </c>
      <c r="C17621" s="166">
        <v>45710</v>
      </c>
      <c r="D17621">
        <v>1878</v>
      </c>
    </row>
    <row r="17622" spans="1:4" x14ac:dyDescent="0.35">
      <c r="A17622" s="165" t="s">
        <v>346</v>
      </c>
      <c r="B17622" s="165" t="s">
        <v>347</v>
      </c>
      <c r="C17622" s="166">
        <v>45738</v>
      </c>
      <c r="D17622">
        <v>986.29</v>
      </c>
    </row>
    <row r="17623" spans="1:4" x14ac:dyDescent="0.35">
      <c r="A17623" s="165" t="s">
        <v>346</v>
      </c>
      <c r="B17623" s="165" t="s">
        <v>347</v>
      </c>
      <c r="C17623" s="166">
        <v>45769</v>
      </c>
      <c r="D17623">
        <v>838.66</v>
      </c>
    </row>
    <row r="17624" spans="1:4" x14ac:dyDescent="0.35">
      <c r="A17624" s="165" t="s">
        <v>346</v>
      </c>
      <c r="B17624" s="165" t="s">
        <v>347</v>
      </c>
      <c r="C17624" s="166">
        <v>45799</v>
      </c>
      <c r="D17624">
        <v>378</v>
      </c>
    </row>
    <row r="17625" spans="1:4" x14ac:dyDescent="0.35">
      <c r="A17625" s="165" t="s">
        <v>346</v>
      </c>
      <c r="B17625" s="165" t="s">
        <v>347</v>
      </c>
      <c r="C17625" s="166">
        <v>45830</v>
      </c>
      <c r="D17625">
        <v>1053.3800000000001</v>
      </c>
    </row>
    <row r="17626" spans="1:4" x14ac:dyDescent="0.35">
      <c r="A17626" s="165" t="s">
        <v>346</v>
      </c>
      <c r="B17626" s="165" t="s">
        <v>347</v>
      </c>
      <c r="C17626" s="166">
        <v>45860</v>
      </c>
      <c r="D17626">
        <v>682.95</v>
      </c>
    </row>
    <row r="17627" spans="1:4" x14ac:dyDescent="0.35">
      <c r="A17627" s="165" t="s">
        <v>346</v>
      </c>
      <c r="B17627" s="165" t="s">
        <v>347</v>
      </c>
      <c r="C17627" s="166">
        <v>45891</v>
      </c>
      <c r="D17627">
        <v>378</v>
      </c>
    </row>
    <row r="17628" spans="1:4" x14ac:dyDescent="0.35">
      <c r="A17628" s="165" t="s">
        <v>346</v>
      </c>
      <c r="B17628" s="165" t="s">
        <v>347</v>
      </c>
      <c r="C17628" s="166">
        <v>45922</v>
      </c>
      <c r="D17628">
        <v>1083.8399999999999</v>
      </c>
    </row>
    <row r="17629" spans="1:4" x14ac:dyDescent="0.35">
      <c r="A17629" s="165" t="s">
        <v>346</v>
      </c>
      <c r="B17629" s="165" t="s">
        <v>347</v>
      </c>
      <c r="C17629" s="166">
        <v>45952</v>
      </c>
      <c r="D17629">
        <v>665.83</v>
      </c>
    </row>
    <row r="17630" spans="1:4" x14ac:dyDescent="0.35">
      <c r="A17630" s="165" t="s">
        <v>346</v>
      </c>
      <c r="B17630" s="165" t="s">
        <v>347</v>
      </c>
      <c r="C17630" s="166">
        <v>45983</v>
      </c>
      <c r="D17630">
        <v>670.79</v>
      </c>
    </row>
    <row r="17631" spans="1:4" x14ac:dyDescent="0.35">
      <c r="A17631" s="165" t="s">
        <v>346</v>
      </c>
      <c r="B17631" s="165" t="s">
        <v>347</v>
      </c>
      <c r="C17631" s="166">
        <v>46013</v>
      </c>
      <c r="D17631">
        <v>1044.45</v>
      </c>
    </row>
    <row r="17632" spans="1:4" x14ac:dyDescent="0.35">
      <c r="A17632" s="165" t="s">
        <v>346</v>
      </c>
      <c r="B17632" s="165" t="s">
        <v>347</v>
      </c>
      <c r="C17632" s="166">
        <v>45680</v>
      </c>
      <c r="D17632">
        <v>2376.16</v>
      </c>
    </row>
    <row r="17633" spans="1:4" x14ac:dyDescent="0.35">
      <c r="A17633" s="165" t="s">
        <v>346</v>
      </c>
      <c r="B17633" s="165" t="s">
        <v>347</v>
      </c>
      <c r="C17633" s="166">
        <v>45711</v>
      </c>
      <c r="D17633">
        <v>1866.4</v>
      </c>
    </row>
    <row r="17634" spans="1:4" x14ac:dyDescent="0.35">
      <c r="A17634" s="165" t="s">
        <v>346</v>
      </c>
      <c r="B17634" s="165" t="s">
        <v>347</v>
      </c>
      <c r="C17634" s="166">
        <v>45739</v>
      </c>
      <c r="D17634">
        <v>-456.91</v>
      </c>
    </row>
    <row r="17635" spans="1:4" x14ac:dyDescent="0.35">
      <c r="A17635" s="165" t="s">
        <v>346</v>
      </c>
      <c r="B17635" s="165" t="s">
        <v>347</v>
      </c>
      <c r="C17635" s="166">
        <v>45770</v>
      </c>
      <c r="D17635">
        <v>1187.6500000000001</v>
      </c>
    </row>
    <row r="17636" spans="1:4" x14ac:dyDescent="0.35">
      <c r="A17636" s="165" t="s">
        <v>346</v>
      </c>
      <c r="B17636" s="165" t="s">
        <v>347</v>
      </c>
      <c r="C17636" s="166">
        <v>45800</v>
      </c>
      <c r="D17636">
        <v>2005.41</v>
      </c>
    </row>
    <row r="17637" spans="1:4" x14ac:dyDescent="0.35">
      <c r="A17637" s="165" t="s">
        <v>346</v>
      </c>
      <c r="B17637" s="165" t="s">
        <v>347</v>
      </c>
      <c r="C17637" s="166">
        <v>45831</v>
      </c>
      <c r="D17637">
        <v>1094.6400000000001</v>
      </c>
    </row>
    <row r="17638" spans="1:4" x14ac:dyDescent="0.35">
      <c r="A17638" s="165" t="s">
        <v>346</v>
      </c>
      <c r="B17638" s="165" t="s">
        <v>347</v>
      </c>
      <c r="C17638" s="166">
        <v>45861</v>
      </c>
      <c r="D17638">
        <v>1688.78</v>
      </c>
    </row>
    <row r="17639" spans="1:4" x14ac:dyDescent="0.35">
      <c r="A17639" s="165" t="s">
        <v>346</v>
      </c>
      <c r="B17639" s="165" t="s">
        <v>347</v>
      </c>
      <c r="C17639" s="166">
        <v>45892</v>
      </c>
      <c r="D17639">
        <v>708.28</v>
      </c>
    </row>
    <row r="17640" spans="1:4" x14ac:dyDescent="0.35">
      <c r="A17640" s="165" t="s">
        <v>346</v>
      </c>
      <c r="B17640" s="165" t="s">
        <v>347</v>
      </c>
      <c r="C17640" s="166">
        <v>45923</v>
      </c>
      <c r="D17640">
        <v>1943.03</v>
      </c>
    </row>
    <row r="17641" spans="1:4" x14ac:dyDescent="0.35">
      <c r="A17641" s="165" t="s">
        <v>346</v>
      </c>
      <c r="B17641" s="165" t="s">
        <v>347</v>
      </c>
      <c r="C17641" s="166">
        <v>45953</v>
      </c>
      <c r="D17641">
        <v>2544.09</v>
      </c>
    </row>
    <row r="17642" spans="1:4" x14ac:dyDescent="0.35">
      <c r="A17642" s="165" t="s">
        <v>346</v>
      </c>
      <c r="B17642" s="165" t="s">
        <v>347</v>
      </c>
      <c r="C17642" s="166">
        <v>45984</v>
      </c>
      <c r="D17642">
        <v>2335.9900000000002</v>
      </c>
    </row>
    <row r="17643" spans="1:4" x14ac:dyDescent="0.35">
      <c r="A17643" s="165" t="s">
        <v>346</v>
      </c>
      <c r="B17643" s="165" t="s">
        <v>347</v>
      </c>
      <c r="C17643" s="166">
        <v>46014</v>
      </c>
      <c r="D17643">
        <v>917.14</v>
      </c>
    </row>
    <row r="17644" spans="1:4" x14ac:dyDescent="0.35">
      <c r="A17644" s="165" t="s">
        <v>346</v>
      </c>
      <c r="B17644" s="165" t="s">
        <v>347</v>
      </c>
      <c r="C17644" s="166">
        <v>45681</v>
      </c>
      <c r="D17644">
        <v>1113.4000000000001</v>
      </c>
    </row>
    <row r="17645" spans="1:4" x14ac:dyDescent="0.35">
      <c r="A17645" s="165" t="s">
        <v>346</v>
      </c>
      <c r="B17645" s="165" t="s">
        <v>347</v>
      </c>
      <c r="C17645" s="166">
        <v>45712</v>
      </c>
      <c r="D17645">
        <v>1106.57</v>
      </c>
    </row>
    <row r="17646" spans="1:4" x14ac:dyDescent="0.35">
      <c r="A17646" s="165" t="s">
        <v>346</v>
      </c>
      <c r="B17646" s="165" t="s">
        <v>347</v>
      </c>
      <c r="C17646" s="166">
        <v>45740</v>
      </c>
      <c r="D17646">
        <v>903.37</v>
      </c>
    </row>
    <row r="17647" spans="1:4" x14ac:dyDescent="0.35">
      <c r="A17647" s="165" t="s">
        <v>346</v>
      </c>
      <c r="B17647" s="165" t="s">
        <v>347</v>
      </c>
      <c r="C17647" s="166">
        <v>45771</v>
      </c>
      <c r="D17647">
        <v>1899.12</v>
      </c>
    </row>
    <row r="17648" spans="1:4" x14ac:dyDescent="0.35">
      <c r="A17648" s="165" t="s">
        <v>346</v>
      </c>
      <c r="B17648" s="165" t="s">
        <v>347</v>
      </c>
      <c r="C17648" s="166">
        <v>45801</v>
      </c>
      <c r="D17648">
        <v>687.59</v>
      </c>
    </row>
    <row r="17649" spans="1:4" x14ac:dyDescent="0.35">
      <c r="A17649" s="165" t="s">
        <v>346</v>
      </c>
      <c r="B17649" s="165" t="s">
        <v>347</v>
      </c>
      <c r="C17649" s="166">
        <v>45832</v>
      </c>
      <c r="D17649">
        <v>1316</v>
      </c>
    </row>
    <row r="17650" spans="1:4" x14ac:dyDescent="0.35">
      <c r="A17650" s="165" t="s">
        <v>346</v>
      </c>
      <c r="B17650" s="165" t="s">
        <v>347</v>
      </c>
      <c r="C17650" s="166">
        <v>45862</v>
      </c>
      <c r="D17650">
        <v>1597.34</v>
      </c>
    </row>
    <row r="17651" spans="1:4" x14ac:dyDescent="0.35">
      <c r="A17651" s="165" t="s">
        <v>346</v>
      </c>
      <c r="B17651" s="165" t="s">
        <v>347</v>
      </c>
      <c r="C17651" s="166">
        <v>45893</v>
      </c>
      <c r="D17651">
        <v>1277.45</v>
      </c>
    </row>
    <row r="17652" spans="1:4" x14ac:dyDescent="0.35">
      <c r="A17652" s="165" t="s">
        <v>346</v>
      </c>
      <c r="B17652" s="165" t="s">
        <v>347</v>
      </c>
      <c r="C17652" s="166">
        <v>45924</v>
      </c>
      <c r="D17652">
        <v>1067.3600000000001</v>
      </c>
    </row>
    <row r="17653" spans="1:4" x14ac:dyDescent="0.35">
      <c r="A17653" s="165" t="s">
        <v>346</v>
      </c>
      <c r="B17653" s="165" t="s">
        <v>347</v>
      </c>
      <c r="C17653" s="166">
        <v>45954</v>
      </c>
      <c r="D17653">
        <v>893.53</v>
      </c>
    </row>
    <row r="17654" spans="1:4" x14ac:dyDescent="0.35">
      <c r="A17654" s="165" t="s">
        <v>346</v>
      </c>
      <c r="B17654" s="165" t="s">
        <v>347</v>
      </c>
      <c r="C17654" s="166">
        <v>45985</v>
      </c>
      <c r="D17654">
        <v>939.81</v>
      </c>
    </row>
    <row r="17655" spans="1:4" x14ac:dyDescent="0.35">
      <c r="A17655" s="165" t="s">
        <v>346</v>
      </c>
      <c r="B17655" s="165" t="s">
        <v>347</v>
      </c>
      <c r="C17655" s="166">
        <v>46015</v>
      </c>
      <c r="D17655">
        <v>1473.6</v>
      </c>
    </row>
    <row r="17656" spans="1:4" x14ac:dyDescent="0.35">
      <c r="A17656" s="165" t="s">
        <v>346</v>
      </c>
      <c r="B17656" s="165" t="s">
        <v>347</v>
      </c>
      <c r="C17656" s="166">
        <v>45682</v>
      </c>
      <c r="D17656">
        <v>176.59</v>
      </c>
    </row>
    <row r="17657" spans="1:4" x14ac:dyDescent="0.35">
      <c r="A17657" s="165" t="s">
        <v>346</v>
      </c>
      <c r="B17657" s="165" t="s">
        <v>347</v>
      </c>
      <c r="C17657" s="166">
        <v>45713</v>
      </c>
      <c r="D17657">
        <v>1795.59</v>
      </c>
    </row>
    <row r="17658" spans="1:4" x14ac:dyDescent="0.35">
      <c r="A17658" s="165" t="s">
        <v>346</v>
      </c>
      <c r="B17658" s="165" t="s">
        <v>347</v>
      </c>
      <c r="C17658" s="166">
        <v>45741</v>
      </c>
      <c r="D17658">
        <v>1027.29</v>
      </c>
    </row>
    <row r="17659" spans="1:4" x14ac:dyDescent="0.35">
      <c r="A17659" s="165" t="s">
        <v>346</v>
      </c>
      <c r="B17659" s="165" t="s">
        <v>347</v>
      </c>
      <c r="C17659" s="166">
        <v>45772</v>
      </c>
      <c r="D17659">
        <v>1185.96</v>
      </c>
    </row>
    <row r="17660" spans="1:4" x14ac:dyDescent="0.35">
      <c r="A17660" s="165" t="s">
        <v>346</v>
      </c>
      <c r="B17660" s="165" t="s">
        <v>347</v>
      </c>
      <c r="C17660" s="166">
        <v>45802</v>
      </c>
      <c r="D17660">
        <v>1817.4309000000001</v>
      </c>
    </row>
    <row r="17661" spans="1:4" x14ac:dyDescent="0.35">
      <c r="A17661" s="165" t="s">
        <v>346</v>
      </c>
      <c r="B17661" s="165" t="s">
        <v>347</v>
      </c>
      <c r="C17661" s="166">
        <v>45833</v>
      </c>
      <c r="D17661">
        <v>1817.4309000000001</v>
      </c>
    </row>
    <row r="17662" spans="1:4" x14ac:dyDescent="0.35">
      <c r="A17662" s="165" t="s">
        <v>346</v>
      </c>
      <c r="B17662" s="165" t="s">
        <v>347</v>
      </c>
      <c r="C17662" s="166">
        <v>45863</v>
      </c>
      <c r="D17662">
        <v>1817.4309000000001</v>
      </c>
    </row>
    <row r="17663" spans="1:4" x14ac:dyDescent="0.35">
      <c r="A17663" s="165" t="s">
        <v>346</v>
      </c>
      <c r="B17663" s="165" t="s">
        <v>347</v>
      </c>
      <c r="C17663" s="166">
        <v>45894</v>
      </c>
      <c r="D17663">
        <v>1817.4309000000001</v>
      </c>
    </row>
    <row r="17664" spans="1:4" x14ac:dyDescent="0.35">
      <c r="A17664" s="165" t="s">
        <v>346</v>
      </c>
      <c r="B17664" s="165" t="s">
        <v>347</v>
      </c>
      <c r="C17664" s="166">
        <v>45925</v>
      </c>
      <c r="D17664">
        <v>1817.4309000000001</v>
      </c>
    </row>
    <row r="17665" spans="1:4" x14ac:dyDescent="0.35">
      <c r="A17665" s="165" t="s">
        <v>346</v>
      </c>
      <c r="B17665" s="165" t="s">
        <v>347</v>
      </c>
      <c r="C17665" s="166">
        <v>45955</v>
      </c>
      <c r="D17665">
        <v>1817.4309000000001</v>
      </c>
    </row>
    <row r="17666" spans="1:4" x14ac:dyDescent="0.35">
      <c r="A17666" s="165" t="s">
        <v>346</v>
      </c>
      <c r="B17666" s="165" t="s">
        <v>347</v>
      </c>
      <c r="C17666" s="166">
        <v>45986</v>
      </c>
      <c r="D17666">
        <v>1817.4309000000001</v>
      </c>
    </row>
    <row r="17667" spans="1:4" x14ac:dyDescent="0.35">
      <c r="A17667" s="165" t="s">
        <v>346</v>
      </c>
      <c r="B17667" s="165" t="s">
        <v>347</v>
      </c>
      <c r="C17667" s="166">
        <v>46016</v>
      </c>
      <c r="D17667">
        <v>1817.4309000000001</v>
      </c>
    </row>
    <row r="17668" spans="1:4" x14ac:dyDescent="0.35">
      <c r="A17668" s="165" t="s">
        <v>346</v>
      </c>
      <c r="B17668" s="165" t="s">
        <v>347</v>
      </c>
      <c r="C17668" s="166">
        <v>45683</v>
      </c>
      <c r="D17668">
        <v>1853.7795180000001</v>
      </c>
    </row>
    <row r="17669" spans="1:4" x14ac:dyDescent="0.35">
      <c r="A17669" s="165" t="s">
        <v>346</v>
      </c>
      <c r="B17669" s="165" t="s">
        <v>347</v>
      </c>
      <c r="C17669" s="166">
        <v>45714</v>
      </c>
      <c r="D17669">
        <v>1853.7795180000001</v>
      </c>
    </row>
    <row r="17670" spans="1:4" x14ac:dyDescent="0.35">
      <c r="A17670" s="165" t="s">
        <v>346</v>
      </c>
      <c r="B17670" s="165" t="s">
        <v>347</v>
      </c>
      <c r="C17670" s="166">
        <v>45742</v>
      </c>
      <c r="D17670">
        <v>1853.7795180000001</v>
      </c>
    </row>
    <row r="17671" spans="1:4" x14ac:dyDescent="0.35">
      <c r="A17671" s="165" t="s">
        <v>346</v>
      </c>
      <c r="B17671" s="165" t="s">
        <v>347</v>
      </c>
      <c r="C17671" s="166">
        <v>45773</v>
      </c>
      <c r="D17671">
        <v>1853.7795180000001</v>
      </c>
    </row>
    <row r="17672" spans="1:4" x14ac:dyDescent="0.35">
      <c r="A17672" s="165" t="s">
        <v>346</v>
      </c>
      <c r="B17672" s="165" t="s">
        <v>347</v>
      </c>
      <c r="C17672" s="166">
        <v>45803</v>
      </c>
      <c r="D17672">
        <v>1853.7795180000001</v>
      </c>
    </row>
    <row r="17673" spans="1:4" x14ac:dyDescent="0.35">
      <c r="A17673" s="165" t="s">
        <v>346</v>
      </c>
      <c r="B17673" s="165" t="s">
        <v>347</v>
      </c>
      <c r="C17673" s="166">
        <v>45834</v>
      </c>
      <c r="D17673">
        <v>1853.7795180000001</v>
      </c>
    </row>
    <row r="17674" spans="1:4" x14ac:dyDescent="0.35">
      <c r="A17674" s="165" t="s">
        <v>346</v>
      </c>
      <c r="B17674" s="165" t="s">
        <v>347</v>
      </c>
      <c r="C17674" s="166">
        <v>45864</v>
      </c>
      <c r="D17674">
        <v>1853.7795180000001</v>
      </c>
    </row>
    <row r="17675" spans="1:4" x14ac:dyDescent="0.35">
      <c r="A17675" s="165" t="s">
        <v>346</v>
      </c>
      <c r="B17675" s="165" t="s">
        <v>347</v>
      </c>
      <c r="C17675" s="166">
        <v>45895</v>
      </c>
      <c r="D17675">
        <v>1853.7795180000001</v>
      </c>
    </row>
    <row r="17676" spans="1:4" x14ac:dyDescent="0.35">
      <c r="A17676" s="165" t="s">
        <v>346</v>
      </c>
      <c r="B17676" s="165" t="s">
        <v>347</v>
      </c>
      <c r="C17676" s="166">
        <v>45926</v>
      </c>
      <c r="D17676">
        <v>1853.7795180000001</v>
      </c>
    </row>
    <row r="17677" spans="1:4" x14ac:dyDescent="0.35">
      <c r="A17677" s="165" t="s">
        <v>346</v>
      </c>
      <c r="B17677" s="165" t="s">
        <v>347</v>
      </c>
      <c r="C17677" s="166">
        <v>45956</v>
      </c>
      <c r="D17677">
        <v>1853.7795180000001</v>
      </c>
    </row>
    <row r="17678" spans="1:4" x14ac:dyDescent="0.35">
      <c r="A17678" s="165" t="s">
        <v>346</v>
      </c>
      <c r="B17678" s="165" t="s">
        <v>347</v>
      </c>
      <c r="C17678" s="166">
        <v>45987</v>
      </c>
      <c r="D17678">
        <v>1853.7795180000001</v>
      </c>
    </row>
    <row r="17679" spans="1:4" x14ac:dyDescent="0.35">
      <c r="A17679" s="165" t="s">
        <v>346</v>
      </c>
      <c r="B17679" s="165" t="s">
        <v>347</v>
      </c>
      <c r="C17679" s="166">
        <v>46017</v>
      </c>
      <c r="D17679">
        <v>1853.7795180000001</v>
      </c>
    </row>
    <row r="17680" spans="1:4" x14ac:dyDescent="0.35">
      <c r="A17680" s="165" t="s">
        <v>346</v>
      </c>
      <c r="B17680" s="165" t="s">
        <v>347</v>
      </c>
      <c r="C17680" s="166">
        <v>45684</v>
      </c>
      <c r="D17680">
        <v>1890.85510836</v>
      </c>
    </row>
    <row r="17681" spans="1:4" x14ac:dyDescent="0.35">
      <c r="A17681" s="165" t="s">
        <v>346</v>
      </c>
      <c r="B17681" s="165" t="s">
        <v>347</v>
      </c>
      <c r="C17681" s="166">
        <v>45715</v>
      </c>
      <c r="D17681">
        <v>1890.85510836</v>
      </c>
    </row>
    <row r="17682" spans="1:4" x14ac:dyDescent="0.35">
      <c r="A17682" s="165" t="s">
        <v>346</v>
      </c>
      <c r="B17682" s="165" t="s">
        <v>347</v>
      </c>
      <c r="C17682" s="166">
        <v>45743</v>
      </c>
      <c r="D17682">
        <v>1890.85510836</v>
      </c>
    </row>
    <row r="17683" spans="1:4" x14ac:dyDescent="0.35">
      <c r="A17683" s="165" t="s">
        <v>346</v>
      </c>
      <c r="B17683" s="165" t="s">
        <v>347</v>
      </c>
      <c r="C17683" s="166">
        <v>45774</v>
      </c>
      <c r="D17683">
        <v>1890.85510836</v>
      </c>
    </row>
    <row r="17684" spans="1:4" x14ac:dyDescent="0.35">
      <c r="A17684" s="165" t="s">
        <v>346</v>
      </c>
      <c r="B17684" s="165" t="s">
        <v>347</v>
      </c>
      <c r="C17684" s="166">
        <v>45804</v>
      </c>
      <c r="D17684">
        <v>1890.85510836</v>
      </c>
    </row>
    <row r="17685" spans="1:4" x14ac:dyDescent="0.35">
      <c r="A17685" s="165" t="s">
        <v>346</v>
      </c>
      <c r="B17685" s="165" t="s">
        <v>347</v>
      </c>
      <c r="C17685" s="166">
        <v>45835</v>
      </c>
      <c r="D17685">
        <v>1890.85510836</v>
      </c>
    </row>
    <row r="17686" spans="1:4" x14ac:dyDescent="0.35">
      <c r="A17686" s="165" t="s">
        <v>346</v>
      </c>
      <c r="B17686" s="165" t="s">
        <v>347</v>
      </c>
      <c r="C17686" s="166">
        <v>45865</v>
      </c>
      <c r="D17686">
        <v>1890.85510836</v>
      </c>
    </row>
    <row r="17687" spans="1:4" x14ac:dyDescent="0.35">
      <c r="A17687" s="165" t="s">
        <v>346</v>
      </c>
      <c r="B17687" s="165" t="s">
        <v>347</v>
      </c>
      <c r="C17687" s="166">
        <v>45896</v>
      </c>
      <c r="D17687">
        <v>1890.85510836</v>
      </c>
    </row>
    <row r="17688" spans="1:4" x14ac:dyDescent="0.35">
      <c r="A17688" s="165" t="s">
        <v>346</v>
      </c>
      <c r="B17688" s="165" t="s">
        <v>347</v>
      </c>
      <c r="C17688" s="166">
        <v>45927</v>
      </c>
      <c r="D17688">
        <v>1890.85510836</v>
      </c>
    </row>
    <row r="17689" spans="1:4" x14ac:dyDescent="0.35">
      <c r="A17689" s="165" t="s">
        <v>346</v>
      </c>
      <c r="B17689" s="165" t="s">
        <v>347</v>
      </c>
      <c r="C17689" s="166">
        <v>45957</v>
      </c>
      <c r="D17689">
        <v>1890.85510836</v>
      </c>
    </row>
    <row r="17690" spans="1:4" x14ac:dyDescent="0.35">
      <c r="A17690" s="165" t="s">
        <v>346</v>
      </c>
      <c r="B17690" s="165" t="s">
        <v>347</v>
      </c>
      <c r="C17690" s="166">
        <v>45988</v>
      </c>
      <c r="D17690">
        <v>1890.85510836</v>
      </c>
    </row>
    <row r="17691" spans="1:4" x14ac:dyDescent="0.35">
      <c r="A17691" s="165" t="s">
        <v>346</v>
      </c>
      <c r="B17691" s="165" t="s">
        <v>347</v>
      </c>
      <c r="C17691" s="166">
        <v>46018</v>
      </c>
      <c r="D17691">
        <v>1890.85510836</v>
      </c>
    </row>
    <row r="17692" spans="1:4" x14ac:dyDescent="0.35">
      <c r="A17692" s="165" t="s">
        <v>348</v>
      </c>
      <c r="B17692" s="165" t="s">
        <v>349</v>
      </c>
      <c r="C17692" s="166">
        <v>45676</v>
      </c>
      <c r="D17692">
        <v>0</v>
      </c>
    </row>
    <row r="17693" spans="1:4" x14ac:dyDescent="0.35">
      <c r="A17693" s="165" t="s">
        <v>348</v>
      </c>
      <c r="B17693" s="165" t="s">
        <v>349</v>
      </c>
      <c r="C17693" s="166">
        <v>45707</v>
      </c>
      <c r="D17693">
        <v>0</v>
      </c>
    </row>
    <row r="17694" spans="1:4" x14ac:dyDescent="0.35">
      <c r="A17694" s="165" t="s">
        <v>348</v>
      </c>
      <c r="B17694" s="165" t="s">
        <v>349</v>
      </c>
      <c r="C17694" s="166">
        <v>45735</v>
      </c>
      <c r="D17694">
        <v>0</v>
      </c>
    </row>
    <row r="17695" spans="1:4" x14ac:dyDescent="0.35">
      <c r="A17695" s="165" t="s">
        <v>348</v>
      </c>
      <c r="B17695" s="165" t="s">
        <v>349</v>
      </c>
      <c r="C17695" s="166">
        <v>45766</v>
      </c>
      <c r="D17695">
        <v>0</v>
      </c>
    </row>
    <row r="17696" spans="1:4" x14ac:dyDescent="0.35">
      <c r="A17696" s="165" t="s">
        <v>348</v>
      </c>
      <c r="B17696" s="165" t="s">
        <v>349</v>
      </c>
      <c r="C17696" s="166">
        <v>45796</v>
      </c>
      <c r="D17696">
        <v>0</v>
      </c>
    </row>
    <row r="17697" spans="1:4" x14ac:dyDescent="0.35">
      <c r="A17697" s="165" t="s">
        <v>348</v>
      </c>
      <c r="B17697" s="165" t="s">
        <v>349</v>
      </c>
      <c r="C17697" s="166">
        <v>45827</v>
      </c>
      <c r="D17697">
        <v>0</v>
      </c>
    </row>
    <row r="17698" spans="1:4" x14ac:dyDescent="0.35">
      <c r="A17698" s="165" t="s">
        <v>348</v>
      </c>
      <c r="B17698" s="165" t="s">
        <v>349</v>
      </c>
      <c r="C17698" s="166">
        <v>45857</v>
      </c>
      <c r="D17698">
        <v>0</v>
      </c>
    </row>
    <row r="17699" spans="1:4" x14ac:dyDescent="0.35">
      <c r="A17699" s="165" t="s">
        <v>348</v>
      </c>
      <c r="B17699" s="165" t="s">
        <v>349</v>
      </c>
      <c r="C17699" s="166">
        <v>45888</v>
      </c>
      <c r="D17699">
        <v>0</v>
      </c>
    </row>
    <row r="17700" spans="1:4" x14ac:dyDescent="0.35">
      <c r="A17700" s="165" t="s">
        <v>348</v>
      </c>
      <c r="B17700" s="165" t="s">
        <v>349</v>
      </c>
      <c r="C17700" s="166">
        <v>45919</v>
      </c>
      <c r="D17700">
        <v>0</v>
      </c>
    </row>
    <row r="17701" spans="1:4" x14ac:dyDescent="0.35">
      <c r="A17701" s="165" t="s">
        <v>348</v>
      </c>
      <c r="B17701" s="165" t="s">
        <v>349</v>
      </c>
      <c r="C17701" s="166">
        <v>45949</v>
      </c>
      <c r="D17701">
        <v>0</v>
      </c>
    </row>
    <row r="17702" spans="1:4" x14ac:dyDescent="0.35">
      <c r="A17702" s="165" t="s">
        <v>348</v>
      </c>
      <c r="B17702" s="165" t="s">
        <v>349</v>
      </c>
      <c r="C17702" s="166">
        <v>45980</v>
      </c>
      <c r="D17702">
        <v>49.99</v>
      </c>
    </row>
    <row r="17703" spans="1:4" x14ac:dyDescent="0.35">
      <c r="A17703" s="165" t="s">
        <v>348</v>
      </c>
      <c r="B17703" s="165" t="s">
        <v>349</v>
      </c>
      <c r="C17703" s="166">
        <v>46010</v>
      </c>
      <c r="D17703">
        <v>0</v>
      </c>
    </row>
    <row r="17704" spans="1:4" x14ac:dyDescent="0.35">
      <c r="A17704" s="165" t="s">
        <v>348</v>
      </c>
      <c r="B17704" s="165" t="s">
        <v>349</v>
      </c>
      <c r="C17704" s="166">
        <v>45677</v>
      </c>
      <c r="D17704">
        <v>0</v>
      </c>
    </row>
    <row r="17705" spans="1:4" x14ac:dyDescent="0.35">
      <c r="A17705" s="165" t="s">
        <v>348</v>
      </c>
      <c r="B17705" s="165" t="s">
        <v>349</v>
      </c>
      <c r="C17705" s="166">
        <v>45708</v>
      </c>
      <c r="D17705">
        <v>0</v>
      </c>
    </row>
    <row r="17706" spans="1:4" x14ac:dyDescent="0.35">
      <c r="A17706" s="165" t="s">
        <v>348</v>
      </c>
      <c r="B17706" s="165" t="s">
        <v>349</v>
      </c>
      <c r="C17706" s="166">
        <v>45736</v>
      </c>
      <c r="D17706">
        <v>0</v>
      </c>
    </row>
    <row r="17707" spans="1:4" x14ac:dyDescent="0.35">
      <c r="A17707" s="165" t="s">
        <v>348</v>
      </c>
      <c r="B17707" s="165" t="s">
        <v>349</v>
      </c>
      <c r="C17707" s="166">
        <v>45767</v>
      </c>
      <c r="D17707">
        <v>0</v>
      </c>
    </row>
    <row r="17708" spans="1:4" x14ac:dyDescent="0.35">
      <c r="A17708" s="165" t="s">
        <v>348</v>
      </c>
      <c r="B17708" s="165" t="s">
        <v>349</v>
      </c>
      <c r="C17708" s="166">
        <v>45797</v>
      </c>
      <c r="D17708">
        <v>533.16999999999996</v>
      </c>
    </row>
    <row r="17709" spans="1:4" x14ac:dyDescent="0.35">
      <c r="A17709" s="165" t="s">
        <v>348</v>
      </c>
      <c r="B17709" s="165" t="s">
        <v>349</v>
      </c>
      <c r="C17709" s="166">
        <v>45828</v>
      </c>
      <c r="D17709">
        <v>516.2600000000001</v>
      </c>
    </row>
    <row r="17710" spans="1:4" x14ac:dyDescent="0.35">
      <c r="A17710" s="165" t="s">
        <v>348</v>
      </c>
      <c r="B17710" s="165" t="s">
        <v>349</v>
      </c>
      <c r="C17710" s="166">
        <v>45858</v>
      </c>
      <c r="D17710">
        <v>0</v>
      </c>
    </row>
    <row r="17711" spans="1:4" x14ac:dyDescent="0.35">
      <c r="A17711" s="165" t="s">
        <v>348</v>
      </c>
      <c r="B17711" s="165" t="s">
        <v>349</v>
      </c>
      <c r="C17711" s="166">
        <v>45889</v>
      </c>
      <c r="D17711">
        <v>1608.9999999999998</v>
      </c>
    </row>
    <row r="17712" spans="1:4" x14ac:dyDescent="0.35">
      <c r="A17712" s="165" t="s">
        <v>348</v>
      </c>
      <c r="B17712" s="165" t="s">
        <v>349</v>
      </c>
      <c r="C17712" s="166">
        <v>45920</v>
      </c>
      <c r="D17712">
        <v>0</v>
      </c>
    </row>
    <row r="17713" spans="1:4" x14ac:dyDescent="0.35">
      <c r="A17713" s="165" t="s">
        <v>348</v>
      </c>
      <c r="B17713" s="165" t="s">
        <v>349</v>
      </c>
      <c r="C17713" s="166">
        <v>45950</v>
      </c>
      <c r="D17713">
        <v>171.98</v>
      </c>
    </row>
    <row r="17714" spans="1:4" x14ac:dyDescent="0.35">
      <c r="A17714" s="165" t="s">
        <v>348</v>
      </c>
      <c r="B17714" s="165" t="s">
        <v>349</v>
      </c>
      <c r="C17714" s="166">
        <v>45981</v>
      </c>
      <c r="D17714">
        <v>0</v>
      </c>
    </row>
    <row r="17715" spans="1:4" x14ac:dyDescent="0.35">
      <c r="A17715" s="165" t="s">
        <v>348</v>
      </c>
      <c r="B17715" s="165" t="s">
        <v>349</v>
      </c>
      <c r="C17715" s="166">
        <v>46011</v>
      </c>
      <c r="D17715">
        <v>0</v>
      </c>
    </row>
    <row r="17716" spans="1:4" x14ac:dyDescent="0.35">
      <c r="A17716" s="165" t="s">
        <v>348</v>
      </c>
      <c r="B17716" s="165" t="s">
        <v>349</v>
      </c>
      <c r="C17716" s="166">
        <v>45678</v>
      </c>
      <c r="D17716">
        <v>0</v>
      </c>
    </row>
    <row r="17717" spans="1:4" x14ac:dyDescent="0.35">
      <c r="A17717" s="165" t="s">
        <v>348</v>
      </c>
      <c r="B17717" s="165" t="s">
        <v>349</v>
      </c>
      <c r="C17717" s="166">
        <v>45709</v>
      </c>
      <c r="D17717">
        <v>0</v>
      </c>
    </row>
    <row r="17718" spans="1:4" x14ac:dyDescent="0.35">
      <c r="A17718" s="165" t="s">
        <v>348</v>
      </c>
      <c r="B17718" s="165" t="s">
        <v>349</v>
      </c>
      <c r="C17718" s="166">
        <v>45737</v>
      </c>
      <c r="D17718">
        <v>0</v>
      </c>
    </row>
    <row r="17719" spans="1:4" x14ac:dyDescent="0.35">
      <c r="A17719" s="165" t="s">
        <v>348</v>
      </c>
      <c r="B17719" s="165" t="s">
        <v>349</v>
      </c>
      <c r="C17719" s="166">
        <v>45768</v>
      </c>
      <c r="D17719">
        <v>0</v>
      </c>
    </row>
    <row r="17720" spans="1:4" x14ac:dyDescent="0.35">
      <c r="A17720" s="165" t="s">
        <v>348</v>
      </c>
      <c r="B17720" s="165" t="s">
        <v>349</v>
      </c>
      <c r="C17720" s="166">
        <v>45798</v>
      </c>
      <c r="D17720">
        <v>0</v>
      </c>
    </row>
    <row r="17721" spans="1:4" x14ac:dyDescent="0.35">
      <c r="A17721" s="165" t="s">
        <v>348</v>
      </c>
      <c r="B17721" s="165" t="s">
        <v>349</v>
      </c>
      <c r="C17721" s="166">
        <v>45829</v>
      </c>
      <c r="D17721">
        <v>0</v>
      </c>
    </row>
    <row r="17722" spans="1:4" x14ac:dyDescent="0.35">
      <c r="A17722" s="165" t="s">
        <v>348</v>
      </c>
      <c r="B17722" s="165" t="s">
        <v>349</v>
      </c>
      <c r="C17722" s="166">
        <v>45859</v>
      </c>
      <c r="D17722">
        <v>0</v>
      </c>
    </row>
    <row r="17723" spans="1:4" x14ac:dyDescent="0.35">
      <c r="A17723" s="165" t="s">
        <v>348</v>
      </c>
      <c r="B17723" s="165" t="s">
        <v>349</v>
      </c>
      <c r="C17723" s="166">
        <v>45890</v>
      </c>
      <c r="D17723">
        <v>0</v>
      </c>
    </row>
    <row r="17724" spans="1:4" x14ac:dyDescent="0.35">
      <c r="A17724" s="165" t="s">
        <v>348</v>
      </c>
      <c r="B17724" s="165" t="s">
        <v>349</v>
      </c>
      <c r="C17724" s="166">
        <v>45921</v>
      </c>
      <c r="D17724">
        <v>0</v>
      </c>
    </row>
    <row r="17725" spans="1:4" x14ac:dyDescent="0.35">
      <c r="A17725" s="165" t="s">
        <v>348</v>
      </c>
      <c r="B17725" s="165" t="s">
        <v>349</v>
      </c>
      <c r="C17725" s="166">
        <v>45951</v>
      </c>
      <c r="D17725">
        <v>0</v>
      </c>
    </row>
    <row r="17726" spans="1:4" x14ac:dyDescent="0.35">
      <c r="A17726" s="165" t="s">
        <v>348</v>
      </c>
      <c r="B17726" s="165" t="s">
        <v>349</v>
      </c>
      <c r="C17726" s="166">
        <v>45991</v>
      </c>
      <c r="D17726">
        <v>0</v>
      </c>
    </row>
    <row r="17727" spans="1:4" x14ac:dyDescent="0.35">
      <c r="A17727" s="165" t="s">
        <v>348</v>
      </c>
      <c r="B17727" s="165" t="s">
        <v>349</v>
      </c>
      <c r="C17727" s="166">
        <v>46022</v>
      </c>
      <c r="D17727">
        <v>0</v>
      </c>
    </row>
    <row r="17728" spans="1:4" x14ac:dyDescent="0.35">
      <c r="A17728" s="165" t="s">
        <v>348</v>
      </c>
      <c r="B17728" s="165" t="s">
        <v>349</v>
      </c>
      <c r="C17728" s="166">
        <v>45679</v>
      </c>
      <c r="D17728">
        <v>0</v>
      </c>
    </row>
    <row r="17729" spans="1:4" x14ac:dyDescent="0.35">
      <c r="A17729" s="165" t="s">
        <v>348</v>
      </c>
      <c r="B17729" s="165" t="s">
        <v>349</v>
      </c>
      <c r="C17729" s="166">
        <v>45710</v>
      </c>
      <c r="D17729">
        <v>0</v>
      </c>
    </row>
    <row r="17730" spans="1:4" x14ac:dyDescent="0.35">
      <c r="A17730" s="165" t="s">
        <v>348</v>
      </c>
      <c r="B17730" s="165" t="s">
        <v>349</v>
      </c>
      <c r="C17730" s="166">
        <v>45738</v>
      </c>
      <c r="D17730">
        <v>0</v>
      </c>
    </row>
    <row r="17731" spans="1:4" x14ac:dyDescent="0.35">
      <c r="A17731" s="165" t="s">
        <v>348</v>
      </c>
      <c r="B17731" s="165" t="s">
        <v>349</v>
      </c>
      <c r="C17731" s="166">
        <v>45769</v>
      </c>
      <c r="D17731">
        <v>0</v>
      </c>
    </row>
    <row r="17732" spans="1:4" x14ac:dyDescent="0.35">
      <c r="A17732" s="165" t="s">
        <v>348</v>
      </c>
      <c r="B17732" s="165" t="s">
        <v>349</v>
      </c>
      <c r="C17732" s="166">
        <v>45799</v>
      </c>
      <c r="D17732">
        <v>0</v>
      </c>
    </row>
    <row r="17733" spans="1:4" x14ac:dyDescent="0.35">
      <c r="A17733" s="165" t="s">
        <v>348</v>
      </c>
      <c r="B17733" s="165" t="s">
        <v>349</v>
      </c>
      <c r="C17733" s="166">
        <v>45830</v>
      </c>
      <c r="D17733">
        <v>0</v>
      </c>
    </row>
    <row r="17734" spans="1:4" x14ac:dyDescent="0.35">
      <c r="A17734" s="165" t="s">
        <v>348</v>
      </c>
      <c r="B17734" s="165" t="s">
        <v>349</v>
      </c>
      <c r="C17734" s="166">
        <v>45860</v>
      </c>
      <c r="D17734">
        <v>0</v>
      </c>
    </row>
    <row r="17735" spans="1:4" x14ac:dyDescent="0.35">
      <c r="A17735" s="165" t="s">
        <v>348</v>
      </c>
      <c r="B17735" s="165" t="s">
        <v>349</v>
      </c>
      <c r="C17735" s="166">
        <v>45891</v>
      </c>
      <c r="D17735">
        <v>0</v>
      </c>
    </row>
    <row r="17736" spans="1:4" x14ac:dyDescent="0.35">
      <c r="A17736" s="165" t="s">
        <v>348</v>
      </c>
      <c r="B17736" s="165" t="s">
        <v>349</v>
      </c>
      <c r="C17736" s="166">
        <v>45922</v>
      </c>
      <c r="D17736">
        <v>0</v>
      </c>
    </row>
    <row r="17737" spans="1:4" x14ac:dyDescent="0.35">
      <c r="A17737" s="165" t="s">
        <v>348</v>
      </c>
      <c r="B17737" s="165" t="s">
        <v>349</v>
      </c>
      <c r="C17737" s="166">
        <v>45952</v>
      </c>
      <c r="D17737">
        <v>0</v>
      </c>
    </row>
    <row r="17738" spans="1:4" x14ac:dyDescent="0.35">
      <c r="A17738" s="165" t="s">
        <v>348</v>
      </c>
      <c r="B17738" s="165" t="s">
        <v>349</v>
      </c>
      <c r="C17738" s="166">
        <v>45983</v>
      </c>
      <c r="D17738">
        <v>0</v>
      </c>
    </row>
    <row r="17739" spans="1:4" x14ac:dyDescent="0.35">
      <c r="A17739" s="165" t="s">
        <v>348</v>
      </c>
      <c r="B17739" s="165" t="s">
        <v>349</v>
      </c>
      <c r="C17739" s="166">
        <v>46013</v>
      </c>
      <c r="D17739">
        <v>0</v>
      </c>
    </row>
    <row r="17740" spans="1:4" x14ac:dyDescent="0.35">
      <c r="A17740" s="165" t="s">
        <v>348</v>
      </c>
      <c r="B17740" s="165" t="s">
        <v>349</v>
      </c>
      <c r="C17740" s="166">
        <v>45680</v>
      </c>
      <c r="D17740">
        <v>0</v>
      </c>
    </row>
    <row r="17741" spans="1:4" x14ac:dyDescent="0.35">
      <c r="A17741" s="165" t="s">
        <v>348</v>
      </c>
      <c r="B17741" s="165" t="s">
        <v>349</v>
      </c>
      <c r="C17741" s="166">
        <v>45711</v>
      </c>
      <c r="D17741">
        <v>124.99</v>
      </c>
    </row>
    <row r="17742" spans="1:4" x14ac:dyDescent="0.35">
      <c r="A17742" s="165" t="s">
        <v>348</v>
      </c>
      <c r="B17742" s="165" t="s">
        <v>349</v>
      </c>
      <c r="C17742" s="166">
        <v>45739</v>
      </c>
      <c r="D17742">
        <v>119.99</v>
      </c>
    </row>
    <row r="17743" spans="1:4" x14ac:dyDescent="0.35">
      <c r="A17743" s="165" t="s">
        <v>348</v>
      </c>
      <c r="B17743" s="165" t="s">
        <v>349</v>
      </c>
      <c r="C17743" s="166">
        <v>45770</v>
      </c>
      <c r="D17743">
        <v>273.81</v>
      </c>
    </row>
    <row r="17744" spans="1:4" x14ac:dyDescent="0.35">
      <c r="A17744" s="165" t="s">
        <v>348</v>
      </c>
      <c r="B17744" s="165" t="s">
        <v>349</v>
      </c>
      <c r="C17744" s="166">
        <v>45800</v>
      </c>
      <c r="D17744">
        <v>770.6</v>
      </c>
    </row>
    <row r="17745" spans="1:4" x14ac:dyDescent="0.35">
      <c r="A17745" s="165" t="s">
        <v>348</v>
      </c>
      <c r="B17745" s="165" t="s">
        <v>349</v>
      </c>
      <c r="C17745" s="166">
        <v>45831</v>
      </c>
      <c r="D17745">
        <v>520.59</v>
      </c>
    </row>
    <row r="17746" spans="1:4" x14ac:dyDescent="0.35">
      <c r="A17746" s="165" t="s">
        <v>348</v>
      </c>
      <c r="B17746" s="165" t="s">
        <v>349</v>
      </c>
      <c r="C17746" s="166">
        <v>45861</v>
      </c>
      <c r="D17746">
        <v>136.66</v>
      </c>
    </row>
    <row r="17747" spans="1:4" x14ac:dyDescent="0.35">
      <c r="A17747" s="165" t="s">
        <v>348</v>
      </c>
      <c r="B17747" s="165" t="s">
        <v>349</v>
      </c>
      <c r="C17747" s="166">
        <v>45892</v>
      </c>
      <c r="D17747">
        <v>143.22</v>
      </c>
    </row>
    <row r="17748" spans="1:4" x14ac:dyDescent="0.35">
      <c r="A17748" s="165" t="s">
        <v>348</v>
      </c>
      <c r="B17748" s="165" t="s">
        <v>349</v>
      </c>
      <c r="C17748" s="166">
        <v>45923</v>
      </c>
      <c r="D17748">
        <v>969.07</v>
      </c>
    </row>
    <row r="17749" spans="1:4" x14ac:dyDescent="0.35">
      <c r="A17749" s="165" t="s">
        <v>348</v>
      </c>
      <c r="B17749" s="165" t="s">
        <v>349</v>
      </c>
      <c r="C17749" s="166">
        <v>45953</v>
      </c>
      <c r="D17749">
        <v>146.92000000000002</v>
      </c>
    </row>
    <row r="17750" spans="1:4" x14ac:dyDescent="0.35">
      <c r="A17750" s="165" t="s">
        <v>348</v>
      </c>
      <c r="B17750" s="165" t="s">
        <v>349</v>
      </c>
      <c r="C17750" s="166">
        <v>45984</v>
      </c>
      <c r="D17750">
        <v>108.4</v>
      </c>
    </row>
    <row r="17751" spans="1:4" x14ac:dyDescent="0.35">
      <c r="A17751" s="165" t="s">
        <v>348</v>
      </c>
      <c r="B17751" s="165" t="s">
        <v>349</v>
      </c>
      <c r="C17751" s="166">
        <v>46014</v>
      </c>
      <c r="D17751">
        <v>227.08</v>
      </c>
    </row>
    <row r="17752" spans="1:4" x14ac:dyDescent="0.35">
      <c r="A17752" s="165" t="s">
        <v>348</v>
      </c>
      <c r="B17752" s="165" t="s">
        <v>349</v>
      </c>
      <c r="C17752" s="166">
        <v>45681</v>
      </c>
      <c r="D17752">
        <v>791.32000000000016</v>
      </c>
    </row>
    <row r="17753" spans="1:4" x14ac:dyDescent="0.35">
      <c r="A17753" s="165" t="s">
        <v>348</v>
      </c>
      <c r="B17753" s="165" t="s">
        <v>349</v>
      </c>
      <c r="C17753" s="166">
        <v>45712</v>
      </c>
      <c r="D17753">
        <v>637.93000000000006</v>
      </c>
    </row>
    <row r="17754" spans="1:4" x14ac:dyDescent="0.35">
      <c r="A17754" s="165" t="s">
        <v>348</v>
      </c>
      <c r="B17754" s="165" t="s">
        <v>349</v>
      </c>
      <c r="C17754" s="166">
        <v>45740</v>
      </c>
      <c r="D17754">
        <v>456.08</v>
      </c>
    </row>
    <row r="17755" spans="1:4" x14ac:dyDescent="0.35">
      <c r="A17755" s="165" t="s">
        <v>348</v>
      </c>
      <c r="B17755" s="165" t="s">
        <v>349</v>
      </c>
      <c r="C17755" s="166">
        <v>45771</v>
      </c>
      <c r="D17755">
        <v>493.14</v>
      </c>
    </row>
    <row r="17756" spans="1:4" x14ac:dyDescent="0.35">
      <c r="A17756" s="165" t="s">
        <v>348</v>
      </c>
      <c r="B17756" s="165" t="s">
        <v>349</v>
      </c>
      <c r="C17756" s="166">
        <v>45801</v>
      </c>
      <c r="D17756">
        <v>458.88</v>
      </c>
    </row>
    <row r="17757" spans="1:4" x14ac:dyDescent="0.35">
      <c r="A17757" s="165" t="s">
        <v>348</v>
      </c>
      <c r="B17757" s="165" t="s">
        <v>349</v>
      </c>
      <c r="C17757" s="166">
        <v>45832</v>
      </c>
      <c r="D17757">
        <v>727.07</v>
      </c>
    </row>
    <row r="17758" spans="1:4" x14ac:dyDescent="0.35">
      <c r="A17758" s="165" t="s">
        <v>348</v>
      </c>
      <c r="B17758" s="165" t="s">
        <v>349</v>
      </c>
      <c r="C17758" s="166">
        <v>45862</v>
      </c>
      <c r="D17758">
        <v>532.37</v>
      </c>
    </row>
    <row r="17759" spans="1:4" x14ac:dyDescent="0.35">
      <c r="A17759" s="165" t="s">
        <v>348</v>
      </c>
      <c r="B17759" s="165" t="s">
        <v>349</v>
      </c>
      <c r="C17759" s="166">
        <v>45893</v>
      </c>
      <c r="D17759">
        <v>478.74</v>
      </c>
    </row>
    <row r="17760" spans="1:4" x14ac:dyDescent="0.35">
      <c r="A17760" s="165" t="s">
        <v>348</v>
      </c>
      <c r="B17760" s="165" t="s">
        <v>349</v>
      </c>
      <c r="C17760" s="166">
        <v>45924</v>
      </c>
      <c r="D17760">
        <v>562.21</v>
      </c>
    </row>
    <row r="17761" spans="1:4" x14ac:dyDescent="0.35">
      <c r="A17761" s="165" t="s">
        <v>348</v>
      </c>
      <c r="B17761" s="165" t="s">
        <v>349</v>
      </c>
      <c r="C17761" s="166">
        <v>45954</v>
      </c>
      <c r="D17761">
        <v>849.63</v>
      </c>
    </row>
    <row r="17762" spans="1:4" x14ac:dyDescent="0.35">
      <c r="A17762" s="165" t="s">
        <v>348</v>
      </c>
      <c r="B17762" s="165" t="s">
        <v>349</v>
      </c>
      <c r="C17762" s="166">
        <v>45985</v>
      </c>
      <c r="D17762">
        <v>457.24</v>
      </c>
    </row>
    <row r="17763" spans="1:4" x14ac:dyDescent="0.35">
      <c r="A17763" s="165" t="s">
        <v>348</v>
      </c>
      <c r="B17763" s="165" t="s">
        <v>349</v>
      </c>
      <c r="C17763" s="166">
        <v>46015</v>
      </c>
      <c r="D17763">
        <v>277.41000000000003</v>
      </c>
    </row>
    <row r="17764" spans="1:4" x14ac:dyDescent="0.35">
      <c r="A17764" s="165" t="s">
        <v>348</v>
      </c>
      <c r="B17764" s="165" t="s">
        <v>349</v>
      </c>
      <c r="C17764" s="166">
        <v>45682</v>
      </c>
      <c r="D17764">
        <v>64.14</v>
      </c>
    </row>
    <row r="17765" spans="1:4" x14ac:dyDescent="0.35">
      <c r="A17765" s="165" t="s">
        <v>348</v>
      </c>
      <c r="B17765" s="165" t="s">
        <v>349</v>
      </c>
      <c r="C17765" s="166">
        <v>45713</v>
      </c>
      <c r="D17765">
        <v>763.64</v>
      </c>
    </row>
    <row r="17766" spans="1:4" x14ac:dyDescent="0.35">
      <c r="A17766" s="165" t="s">
        <v>348</v>
      </c>
      <c r="B17766" s="165" t="s">
        <v>349</v>
      </c>
      <c r="C17766" s="166">
        <v>45741</v>
      </c>
      <c r="D17766">
        <v>785.52</v>
      </c>
    </row>
    <row r="17767" spans="1:4" x14ac:dyDescent="0.35">
      <c r="A17767" s="165" t="s">
        <v>348</v>
      </c>
      <c r="B17767" s="165" t="s">
        <v>349</v>
      </c>
      <c r="C17767" s="166">
        <v>45772</v>
      </c>
      <c r="D17767">
        <v>562.84</v>
      </c>
    </row>
    <row r="17768" spans="1:4" x14ac:dyDescent="0.35">
      <c r="A17768" s="165" t="s">
        <v>348</v>
      </c>
      <c r="B17768" s="165" t="s">
        <v>349</v>
      </c>
      <c r="C17768" s="166">
        <v>45802</v>
      </c>
      <c r="D17768">
        <v>0</v>
      </c>
    </row>
    <row r="17769" spans="1:4" x14ac:dyDescent="0.35">
      <c r="A17769" s="165" t="s">
        <v>348</v>
      </c>
      <c r="B17769" s="165" t="s">
        <v>349</v>
      </c>
      <c r="C17769" s="166">
        <v>45833</v>
      </c>
      <c r="D17769">
        <v>0</v>
      </c>
    </row>
    <row r="17770" spans="1:4" x14ac:dyDescent="0.35">
      <c r="A17770" s="165" t="s">
        <v>348</v>
      </c>
      <c r="B17770" s="165" t="s">
        <v>349</v>
      </c>
      <c r="C17770" s="166">
        <v>45863</v>
      </c>
      <c r="D17770">
        <v>0</v>
      </c>
    </row>
    <row r="17771" spans="1:4" x14ac:dyDescent="0.35">
      <c r="A17771" s="165" t="s">
        <v>348</v>
      </c>
      <c r="B17771" s="165" t="s">
        <v>349</v>
      </c>
      <c r="C17771" s="166">
        <v>45894</v>
      </c>
      <c r="D17771">
        <v>0</v>
      </c>
    </row>
    <row r="17772" spans="1:4" x14ac:dyDescent="0.35">
      <c r="A17772" s="165" t="s">
        <v>348</v>
      </c>
      <c r="B17772" s="165" t="s">
        <v>349</v>
      </c>
      <c r="C17772" s="166">
        <v>45925</v>
      </c>
      <c r="D17772">
        <v>0</v>
      </c>
    </row>
    <row r="17773" spans="1:4" x14ac:dyDescent="0.35">
      <c r="A17773" s="165" t="s">
        <v>348</v>
      </c>
      <c r="B17773" s="165" t="s">
        <v>349</v>
      </c>
      <c r="C17773" s="166">
        <v>45955</v>
      </c>
      <c r="D17773">
        <v>0</v>
      </c>
    </row>
    <row r="17774" spans="1:4" x14ac:dyDescent="0.35">
      <c r="A17774" s="165" t="s">
        <v>348</v>
      </c>
      <c r="B17774" s="165" t="s">
        <v>349</v>
      </c>
      <c r="C17774" s="166">
        <v>45986</v>
      </c>
      <c r="D17774">
        <v>0</v>
      </c>
    </row>
    <row r="17775" spans="1:4" x14ac:dyDescent="0.35">
      <c r="A17775" s="165" t="s">
        <v>348</v>
      </c>
      <c r="B17775" s="165" t="s">
        <v>349</v>
      </c>
      <c r="C17775" s="166">
        <v>46016</v>
      </c>
      <c r="D17775">
        <v>0</v>
      </c>
    </row>
    <row r="17776" spans="1:4" x14ac:dyDescent="0.35">
      <c r="A17776" s="165" t="s">
        <v>348</v>
      </c>
      <c r="B17776" s="165" t="s">
        <v>349</v>
      </c>
      <c r="C17776" s="166">
        <v>45683</v>
      </c>
      <c r="D17776">
        <v>0</v>
      </c>
    </row>
    <row r="17777" spans="1:4" x14ac:dyDescent="0.35">
      <c r="A17777" s="165" t="s">
        <v>348</v>
      </c>
      <c r="B17777" s="165" t="s">
        <v>349</v>
      </c>
      <c r="C17777" s="166">
        <v>45714</v>
      </c>
      <c r="D17777">
        <v>0</v>
      </c>
    </row>
    <row r="17778" spans="1:4" x14ac:dyDescent="0.35">
      <c r="A17778" s="165" t="s">
        <v>348</v>
      </c>
      <c r="B17778" s="165" t="s">
        <v>349</v>
      </c>
      <c r="C17778" s="166">
        <v>45742</v>
      </c>
      <c r="D17778">
        <v>0</v>
      </c>
    </row>
    <row r="17779" spans="1:4" x14ac:dyDescent="0.35">
      <c r="A17779" s="165" t="s">
        <v>348</v>
      </c>
      <c r="B17779" s="165" t="s">
        <v>349</v>
      </c>
      <c r="C17779" s="166">
        <v>45773</v>
      </c>
      <c r="D17779">
        <v>0</v>
      </c>
    </row>
    <row r="17780" spans="1:4" x14ac:dyDescent="0.35">
      <c r="A17780" s="165" t="s">
        <v>348</v>
      </c>
      <c r="B17780" s="165" t="s">
        <v>349</v>
      </c>
      <c r="C17780" s="166">
        <v>45803</v>
      </c>
      <c r="D17780">
        <v>0</v>
      </c>
    </row>
    <row r="17781" spans="1:4" x14ac:dyDescent="0.35">
      <c r="A17781" s="165" t="s">
        <v>348</v>
      </c>
      <c r="B17781" s="165" t="s">
        <v>349</v>
      </c>
      <c r="C17781" s="166">
        <v>45834</v>
      </c>
      <c r="D17781">
        <v>0</v>
      </c>
    </row>
    <row r="17782" spans="1:4" x14ac:dyDescent="0.35">
      <c r="A17782" s="165" t="s">
        <v>348</v>
      </c>
      <c r="B17782" s="165" t="s">
        <v>349</v>
      </c>
      <c r="C17782" s="166">
        <v>45864</v>
      </c>
      <c r="D17782">
        <v>0</v>
      </c>
    </row>
    <row r="17783" spans="1:4" x14ac:dyDescent="0.35">
      <c r="A17783" s="165" t="s">
        <v>348</v>
      </c>
      <c r="B17783" s="165" t="s">
        <v>349</v>
      </c>
      <c r="C17783" s="166">
        <v>45895</v>
      </c>
      <c r="D17783">
        <v>0</v>
      </c>
    </row>
    <row r="17784" spans="1:4" x14ac:dyDescent="0.35">
      <c r="A17784" s="165" t="s">
        <v>348</v>
      </c>
      <c r="B17784" s="165" t="s">
        <v>349</v>
      </c>
      <c r="C17784" s="166">
        <v>45926</v>
      </c>
      <c r="D17784">
        <v>0</v>
      </c>
    </row>
    <row r="17785" spans="1:4" x14ac:dyDescent="0.35">
      <c r="A17785" s="165" t="s">
        <v>348</v>
      </c>
      <c r="B17785" s="165" t="s">
        <v>349</v>
      </c>
      <c r="C17785" s="166">
        <v>45956</v>
      </c>
      <c r="D17785">
        <v>0</v>
      </c>
    </row>
    <row r="17786" spans="1:4" x14ac:dyDescent="0.35">
      <c r="A17786" s="165" t="s">
        <v>348</v>
      </c>
      <c r="B17786" s="165" t="s">
        <v>349</v>
      </c>
      <c r="C17786" s="166">
        <v>45987</v>
      </c>
      <c r="D17786">
        <v>0</v>
      </c>
    </row>
    <row r="17787" spans="1:4" x14ac:dyDescent="0.35">
      <c r="A17787" s="165" t="s">
        <v>348</v>
      </c>
      <c r="B17787" s="165" t="s">
        <v>349</v>
      </c>
      <c r="C17787" s="166">
        <v>46017</v>
      </c>
      <c r="D17787">
        <v>0</v>
      </c>
    </row>
    <row r="17788" spans="1:4" x14ac:dyDescent="0.35">
      <c r="A17788" s="165" t="s">
        <v>348</v>
      </c>
      <c r="B17788" s="165" t="s">
        <v>349</v>
      </c>
      <c r="C17788" s="166">
        <v>45684</v>
      </c>
      <c r="D17788">
        <v>0</v>
      </c>
    </row>
    <row r="17789" spans="1:4" x14ac:dyDescent="0.35">
      <c r="A17789" s="165" t="s">
        <v>348</v>
      </c>
      <c r="B17789" s="165" t="s">
        <v>349</v>
      </c>
      <c r="C17789" s="166">
        <v>45715</v>
      </c>
      <c r="D17789">
        <v>0</v>
      </c>
    </row>
    <row r="17790" spans="1:4" x14ac:dyDescent="0.35">
      <c r="A17790" s="165" t="s">
        <v>348</v>
      </c>
      <c r="B17790" s="165" t="s">
        <v>349</v>
      </c>
      <c r="C17790" s="166">
        <v>45743</v>
      </c>
      <c r="D17790">
        <v>0</v>
      </c>
    </row>
    <row r="17791" spans="1:4" x14ac:dyDescent="0.35">
      <c r="A17791" s="165" t="s">
        <v>348</v>
      </c>
      <c r="B17791" s="165" t="s">
        <v>349</v>
      </c>
      <c r="C17791" s="166">
        <v>45774</v>
      </c>
      <c r="D17791">
        <v>0</v>
      </c>
    </row>
    <row r="17792" spans="1:4" x14ac:dyDescent="0.35">
      <c r="A17792" s="165" t="s">
        <v>348</v>
      </c>
      <c r="B17792" s="165" t="s">
        <v>349</v>
      </c>
      <c r="C17792" s="166">
        <v>45804</v>
      </c>
      <c r="D17792">
        <v>0</v>
      </c>
    </row>
    <row r="17793" spans="1:4" x14ac:dyDescent="0.35">
      <c r="A17793" s="165" t="s">
        <v>348</v>
      </c>
      <c r="B17793" s="165" t="s">
        <v>349</v>
      </c>
      <c r="C17793" s="166">
        <v>45835</v>
      </c>
      <c r="D17793">
        <v>0</v>
      </c>
    </row>
    <row r="17794" spans="1:4" x14ac:dyDescent="0.35">
      <c r="A17794" s="165" t="s">
        <v>348</v>
      </c>
      <c r="B17794" s="165" t="s">
        <v>349</v>
      </c>
      <c r="C17794" s="166">
        <v>45865</v>
      </c>
      <c r="D17794">
        <v>0</v>
      </c>
    </row>
    <row r="17795" spans="1:4" x14ac:dyDescent="0.35">
      <c r="A17795" s="165" t="s">
        <v>348</v>
      </c>
      <c r="B17795" s="165" t="s">
        <v>349</v>
      </c>
      <c r="C17795" s="166">
        <v>45896</v>
      </c>
      <c r="D17795">
        <v>0</v>
      </c>
    </row>
    <row r="17796" spans="1:4" x14ac:dyDescent="0.35">
      <c r="A17796" s="165" t="s">
        <v>348</v>
      </c>
      <c r="B17796" s="165" t="s">
        <v>349</v>
      </c>
      <c r="C17796" s="166">
        <v>45927</v>
      </c>
      <c r="D17796">
        <v>0</v>
      </c>
    </row>
    <row r="17797" spans="1:4" x14ac:dyDescent="0.35">
      <c r="A17797" s="165" t="s">
        <v>348</v>
      </c>
      <c r="B17797" s="165" t="s">
        <v>349</v>
      </c>
      <c r="C17797" s="166">
        <v>45957</v>
      </c>
      <c r="D17797">
        <v>0</v>
      </c>
    </row>
    <row r="17798" spans="1:4" x14ac:dyDescent="0.35">
      <c r="A17798" s="165" t="s">
        <v>348</v>
      </c>
      <c r="B17798" s="165" t="s">
        <v>349</v>
      </c>
      <c r="C17798" s="166">
        <v>45988</v>
      </c>
      <c r="D17798">
        <v>0</v>
      </c>
    </row>
    <row r="17799" spans="1:4" x14ac:dyDescent="0.35">
      <c r="A17799" s="165" t="s">
        <v>348</v>
      </c>
      <c r="B17799" s="165" t="s">
        <v>349</v>
      </c>
      <c r="C17799" s="166">
        <v>46018</v>
      </c>
      <c r="D17799">
        <v>0</v>
      </c>
    </row>
    <row r="17800" spans="1:4" x14ac:dyDescent="0.35">
      <c r="A17800" s="165" t="s">
        <v>350</v>
      </c>
      <c r="B17800" s="165" t="s">
        <v>351</v>
      </c>
      <c r="C17800" s="166">
        <v>45676</v>
      </c>
      <c r="D17800">
        <v>149.59</v>
      </c>
    </row>
    <row r="17801" spans="1:4" x14ac:dyDescent="0.35">
      <c r="A17801" s="165" t="s">
        <v>350</v>
      </c>
      <c r="B17801" s="165" t="s">
        <v>351</v>
      </c>
      <c r="C17801" s="166">
        <v>45707</v>
      </c>
      <c r="D17801">
        <v>160.95000000000002</v>
      </c>
    </row>
    <row r="17802" spans="1:4" x14ac:dyDescent="0.35">
      <c r="A17802" s="165" t="s">
        <v>350</v>
      </c>
      <c r="B17802" s="165" t="s">
        <v>351</v>
      </c>
      <c r="C17802" s="166">
        <v>45735</v>
      </c>
      <c r="D17802">
        <v>162.49</v>
      </c>
    </row>
    <row r="17803" spans="1:4" x14ac:dyDescent="0.35">
      <c r="A17803" s="165" t="s">
        <v>350</v>
      </c>
      <c r="B17803" s="165" t="s">
        <v>351</v>
      </c>
      <c r="C17803" s="166">
        <v>45766</v>
      </c>
      <c r="D17803">
        <v>237.24</v>
      </c>
    </row>
    <row r="17804" spans="1:4" x14ac:dyDescent="0.35">
      <c r="A17804" s="165" t="s">
        <v>350</v>
      </c>
      <c r="B17804" s="165" t="s">
        <v>351</v>
      </c>
      <c r="C17804" s="166">
        <v>45796</v>
      </c>
      <c r="D17804">
        <v>112.8</v>
      </c>
    </row>
    <row r="17805" spans="1:4" x14ac:dyDescent="0.35">
      <c r="A17805" s="165" t="s">
        <v>350</v>
      </c>
      <c r="B17805" s="165" t="s">
        <v>351</v>
      </c>
      <c r="C17805" s="166">
        <v>45827</v>
      </c>
      <c r="D17805">
        <v>344.42</v>
      </c>
    </row>
    <row r="17806" spans="1:4" x14ac:dyDescent="0.35">
      <c r="A17806" s="165" t="s">
        <v>350</v>
      </c>
      <c r="B17806" s="165" t="s">
        <v>351</v>
      </c>
      <c r="C17806" s="166">
        <v>45857</v>
      </c>
      <c r="D17806">
        <v>42</v>
      </c>
    </row>
    <row r="17807" spans="1:4" x14ac:dyDescent="0.35">
      <c r="A17807" s="165" t="s">
        <v>350</v>
      </c>
      <c r="B17807" s="165" t="s">
        <v>351</v>
      </c>
      <c r="C17807" s="166">
        <v>45888</v>
      </c>
      <c r="D17807">
        <v>365.88</v>
      </c>
    </row>
    <row r="17808" spans="1:4" x14ac:dyDescent="0.35">
      <c r="A17808" s="165" t="s">
        <v>350</v>
      </c>
      <c r="B17808" s="165" t="s">
        <v>351</v>
      </c>
      <c r="C17808" s="166">
        <v>45919</v>
      </c>
      <c r="D17808">
        <v>487.93</v>
      </c>
    </row>
    <row r="17809" spans="1:4" x14ac:dyDescent="0.35">
      <c r="A17809" s="165" t="s">
        <v>350</v>
      </c>
      <c r="B17809" s="165" t="s">
        <v>351</v>
      </c>
      <c r="C17809" s="166">
        <v>45949</v>
      </c>
      <c r="D17809">
        <v>398.24</v>
      </c>
    </row>
    <row r="17810" spans="1:4" x14ac:dyDescent="0.35">
      <c r="A17810" s="165" t="s">
        <v>350</v>
      </c>
      <c r="B17810" s="165" t="s">
        <v>351</v>
      </c>
      <c r="C17810" s="166">
        <v>45980</v>
      </c>
      <c r="D17810">
        <v>317.97000000000003</v>
      </c>
    </row>
    <row r="17811" spans="1:4" x14ac:dyDescent="0.35">
      <c r="A17811" s="165" t="s">
        <v>350</v>
      </c>
      <c r="B17811" s="165" t="s">
        <v>351</v>
      </c>
      <c r="C17811" s="166">
        <v>46010</v>
      </c>
      <c r="D17811">
        <v>-65.260000000000005</v>
      </c>
    </row>
    <row r="17812" spans="1:4" x14ac:dyDescent="0.35">
      <c r="A17812" s="165" t="s">
        <v>350</v>
      </c>
      <c r="B17812" s="165" t="s">
        <v>351</v>
      </c>
      <c r="C17812" s="166">
        <v>45677</v>
      </c>
      <c r="D17812">
        <v>57.91</v>
      </c>
    </row>
    <row r="17813" spans="1:4" x14ac:dyDescent="0.35">
      <c r="A17813" s="165" t="s">
        <v>350</v>
      </c>
      <c r="B17813" s="165" t="s">
        <v>351</v>
      </c>
      <c r="C17813" s="166">
        <v>45708</v>
      </c>
      <c r="D17813">
        <v>277.13</v>
      </c>
    </row>
    <row r="17814" spans="1:4" x14ac:dyDescent="0.35">
      <c r="A17814" s="165" t="s">
        <v>350</v>
      </c>
      <c r="B17814" s="165" t="s">
        <v>351</v>
      </c>
      <c r="C17814" s="166">
        <v>45736</v>
      </c>
      <c r="D17814">
        <v>0</v>
      </c>
    </row>
    <row r="17815" spans="1:4" x14ac:dyDescent="0.35">
      <c r="A17815" s="165" t="s">
        <v>350</v>
      </c>
      <c r="B17815" s="165" t="s">
        <v>351</v>
      </c>
      <c r="C17815" s="166">
        <v>45767</v>
      </c>
      <c r="D17815">
        <v>0</v>
      </c>
    </row>
    <row r="17816" spans="1:4" x14ac:dyDescent="0.35">
      <c r="A17816" s="165" t="s">
        <v>350</v>
      </c>
      <c r="B17816" s="165" t="s">
        <v>351</v>
      </c>
      <c r="C17816" s="166">
        <v>45797</v>
      </c>
      <c r="D17816">
        <v>1349.06</v>
      </c>
    </row>
    <row r="17817" spans="1:4" x14ac:dyDescent="0.35">
      <c r="A17817" s="165" t="s">
        <v>350</v>
      </c>
      <c r="B17817" s="165" t="s">
        <v>351</v>
      </c>
      <c r="C17817" s="166">
        <v>45828</v>
      </c>
      <c r="D17817">
        <v>307</v>
      </c>
    </row>
    <row r="17818" spans="1:4" x14ac:dyDescent="0.35">
      <c r="A17818" s="165" t="s">
        <v>350</v>
      </c>
      <c r="B17818" s="165" t="s">
        <v>351</v>
      </c>
      <c r="C17818" s="166">
        <v>45858</v>
      </c>
      <c r="D17818">
        <v>212</v>
      </c>
    </row>
    <row r="17819" spans="1:4" x14ac:dyDescent="0.35">
      <c r="A17819" s="165" t="s">
        <v>350</v>
      </c>
      <c r="B17819" s="165" t="s">
        <v>351</v>
      </c>
      <c r="C17819" s="166">
        <v>45889</v>
      </c>
      <c r="D17819">
        <v>212</v>
      </c>
    </row>
    <row r="17820" spans="1:4" x14ac:dyDescent="0.35">
      <c r="A17820" s="165" t="s">
        <v>350</v>
      </c>
      <c r="B17820" s="165" t="s">
        <v>351</v>
      </c>
      <c r="C17820" s="166">
        <v>45920</v>
      </c>
      <c r="D17820">
        <v>0</v>
      </c>
    </row>
    <row r="17821" spans="1:4" x14ac:dyDescent="0.35">
      <c r="A17821" s="165" t="s">
        <v>350</v>
      </c>
      <c r="B17821" s="165" t="s">
        <v>351</v>
      </c>
      <c r="C17821" s="166">
        <v>45950</v>
      </c>
      <c r="D17821">
        <v>0</v>
      </c>
    </row>
    <row r="17822" spans="1:4" x14ac:dyDescent="0.35">
      <c r="A17822" s="165" t="s">
        <v>350</v>
      </c>
      <c r="B17822" s="165" t="s">
        <v>351</v>
      </c>
      <c r="C17822" s="166">
        <v>45981</v>
      </c>
      <c r="D17822">
        <v>823.65</v>
      </c>
    </row>
    <row r="17823" spans="1:4" x14ac:dyDescent="0.35">
      <c r="A17823" s="165" t="s">
        <v>350</v>
      </c>
      <c r="B17823" s="165" t="s">
        <v>351</v>
      </c>
      <c r="C17823" s="166">
        <v>46011</v>
      </c>
      <c r="D17823">
        <v>222.83</v>
      </c>
    </row>
    <row r="17824" spans="1:4" x14ac:dyDescent="0.35">
      <c r="A17824" s="165" t="s">
        <v>350</v>
      </c>
      <c r="B17824" s="165" t="s">
        <v>351</v>
      </c>
      <c r="C17824" s="166">
        <v>45678</v>
      </c>
      <c r="D17824">
        <v>342.88</v>
      </c>
    </row>
    <row r="17825" spans="1:4" x14ac:dyDescent="0.35">
      <c r="A17825" s="165" t="s">
        <v>350</v>
      </c>
      <c r="B17825" s="165" t="s">
        <v>351</v>
      </c>
      <c r="C17825" s="166">
        <v>45709</v>
      </c>
      <c r="D17825">
        <v>197</v>
      </c>
    </row>
    <row r="17826" spans="1:4" x14ac:dyDescent="0.35">
      <c r="A17826" s="165" t="s">
        <v>350</v>
      </c>
      <c r="B17826" s="165" t="s">
        <v>351</v>
      </c>
      <c r="C17826" s="166">
        <v>45737</v>
      </c>
      <c r="D17826">
        <v>197</v>
      </c>
    </row>
    <row r="17827" spans="1:4" x14ac:dyDescent="0.35">
      <c r="A17827" s="165" t="s">
        <v>350</v>
      </c>
      <c r="B17827" s="165" t="s">
        <v>351</v>
      </c>
      <c r="C17827" s="166">
        <v>45768</v>
      </c>
      <c r="D17827">
        <v>580.47</v>
      </c>
    </row>
    <row r="17828" spans="1:4" x14ac:dyDescent="0.35">
      <c r="A17828" s="165" t="s">
        <v>350</v>
      </c>
      <c r="B17828" s="165" t="s">
        <v>351</v>
      </c>
      <c r="C17828" s="166">
        <v>45798</v>
      </c>
      <c r="D17828">
        <v>314.43</v>
      </c>
    </row>
    <row r="17829" spans="1:4" x14ac:dyDescent="0.35">
      <c r="A17829" s="165" t="s">
        <v>350</v>
      </c>
      <c r="B17829" s="165" t="s">
        <v>351</v>
      </c>
      <c r="C17829" s="166">
        <v>45829</v>
      </c>
      <c r="D17829">
        <v>320.44</v>
      </c>
    </row>
    <row r="17830" spans="1:4" x14ac:dyDescent="0.35">
      <c r="A17830" s="165" t="s">
        <v>350</v>
      </c>
      <c r="B17830" s="165" t="s">
        <v>351</v>
      </c>
      <c r="C17830" s="166">
        <v>45859</v>
      </c>
      <c r="D17830">
        <v>324.44</v>
      </c>
    </row>
    <row r="17831" spans="1:4" x14ac:dyDescent="0.35">
      <c r="A17831" s="165" t="s">
        <v>350</v>
      </c>
      <c r="B17831" s="165" t="s">
        <v>351</v>
      </c>
      <c r="C17831" s="166">
        <v>45890</v>
      </c>
      <c r="D17831">
        <v>329.44</v>
      </c>
    </row>
    <row r="17832" spans="1:4" x14ac:dyDescent="0.35">
      <c r="A17832" s="165" t="s">
        <v>350</v>
      </c>
      <c r="B17832" s="165" t="s">
        <v>351</v>
      </c>
      <c r="C17832" s="166">
        <v>45921</v>
      </c>
      <c r="D17832">
        <v>326.52</v>
      </c>
    </row>
    <row r="17833" spans="1:4" x14ac:dyDescent="0.35">
      <c r="A17833" s="165" t="s">
        <v>350</v>
      </c>
      <c r="B17833" s="165" t="s">
        <v>351</v>
      </c>
      <c r="C17833" s="166">
        <v>45951</v>
      </c>
      <c r="D17833">
        <v>329.75</v>
      </c>
    </row>
    <row r="17834" spans="1:4" x14ac:dyDescent="0.35">
      <c r="A17834" s="165" t="s">
        <v>350</v>
      </c>
      <c r="B17834" s="165" t="s">
        <v>351</v>
      </c>
      <c r="C17834" s="166">
        <v>45991</v>
      </c>
      <c r="D17834">
        <v>323.53000000000003</v>
      </c>
    </row>
    <row r="17835" spans="1:4" x14ac:dyDescent="0.35">
      <c r="A17835" s="165" t="s">
        <v>350</v>
      </c>
      <c r="B17835" s="165" t="s">
        <v>351</v>
      </c>
      <c r="C17835" s="166">
        <v>46022</v>
      </c>
      <c r="D17835">
        <v>325.57</v>
      </c>
    </row>
    <row r="17836" spans="1:4" x14ac:dyDescent="0.35">
      <c r="A17836" s="165" t="s">
        <v>350</v>
      </c>
      <c r="B17836" s="165" t="s">
        <v>351</v>
      </c>
      <c r="C17836" s="166">
        <v>45679</v>
      </c>
      <c r="D17836">
        <v>333.28</v>
      </c>
    </row>
    <row r="17837" spans="1:4" x14ac:dyDescent="0.35">
      <c r="A17837" s="165" t="s">
        <v>350</v>
      </c>
      <c r="B17837" s="165" t="s">
        <v>351</v>
      </c>
      <c r="C17837" s="166">
        <v>45710</v>
      </c>
      <c r="D17837">
        <v>326.12</v>
      </c>
    </row>
    <row r="17838" spans="1:4" x14ac:dyDescent="0.35">
      <c r="A17838" s="165" t="s">
        <v>350</v>
      </c>
      <c r="B17838" s="165" t="s">
        <v>351</v>
      </c>
      <c r="C17838" s="166">
        <v>45738</v>
      </c>
      <c r="D17838">
        <v>341.94</v>
      </c>
    </row>
    <row r="17839" spans="1:4" x14ac:dyDescent="0.35">
      <c r="A17839" s="165" t="s">
        <v>350</v>
      </c>
      <c r="B17839" s="165" t="s">
        <v>351</v>
      </c>
      <c r="C17839" s="166">
        <v>45769</v>
      </c>
      <c r="D17839">
        <v>337.33</v>
      </c>
    </row>
    <row r="17840" spans="1:4" x14ac:dyDescent="0.35">
      <c r="A17840" s="165" t="s">
        <v>350</v>
      </c>
      <c r="B17840" s="165" t="s">
        <v>351</v>
      </c>
      <c r="C17840" s="166">
        <v>45799</v>
      </c>
      <c r="D17840">
        <v>583.51</v>
      </c>
    </row>
    <row r="17841" spans="1:4" x14ac:dyDescent="0.35">
      <c r="A17841" s="165" t="s">
        <v>350</v>
      </c>
      <c r="B17841" s="165" t="s">
        <v>351</v>
      </c>
      <c r="C17841" s="166">
        <v>45830</v>
      </c>
      <c r="D17841">
        <v>255.6</v>
      </c>
    </row>
    <row r="17842" spans="1:4" x14ac:dyDescent="0.35">
      <c r="A17842" s="165" t="s">
        <v>350</v>
      </c>
      <c r="B17842" s="165" t="s">
        <v>351</v>
      </c>
      <c r="C17842" s="166">
        <v>45860</v>
      </c>
      <c r="D17842">
        <v>282.04000000000002</v>
      </c>
    </row>
    <row r="17843" spans="1:4" x14ac:dyDescent="0.35">
      <c r="A17843" s="165" t="s">
        <v>350</v>
      </c>
      <c r="B17843" s="165" t="s">
        <v>351</v>
      </c>
      <c r="C17843" s="166">
        <v>45891</v>
      </c>
      <c r="D17843">
        <v>254.77</v>
      </c>
    </row>
    <row r="17844" spans="1:4" x14ac:dyDescent="0.35">
      <c r="A17844" s="165" t="s">
        <v>350</v>
      </c>
      <c r="B17844" s="165" t="s">
        <v>351</v>
      </c>
      <c r="C17844" s="166">
        <v>45922</v>
      </c>
      <c r="D17844">
        <v>177.05</v>
      </c>
    </row>
    <row r="17845" spans="1:4" x14ac:dyDescent="0.35">
      <c r="A17845" s="165" t="s">
        <v>350</v>
      </c>
      <c r="B17845" s="165" t="s">
        <v>351</v>
      </c>
      <c r="C17845" s="166">
        <v>45952</v>
      </c>
      <c r="D17845">
        <v>393.65</v>
      </c>
    </row>
    <row r="17846" spans="1:4" x14ac:dyDescent="0.35">
      <c r="A17846" s="165" t="s">
        <v>350</v>
      </c>
      <c r="B17846" s="165" t="s">
        <v>351</v>
      </c>
      <c r="C17846" s="166">
        <v>45983</v>
      </c>
      <c r="D17846">
        <v>142</v>
      </c>
    </row>
    <row r="17847" spans="1:4" x14ac:dyDescent="0.35">
      <c r="A17847" s="165" t="s">
        <v>350</v>
      </c>
      <c r="B17847" s="165" t="s">
        <v>351</v>
      </c>
      <c r="C17847" s="166">
        <v>46013</v>
      </c>
      <c r="D17847">
        <v>280.95</v>
      </c>
    </row>
    <row r="17848" spans="1:4" x14ac:dyDescent="0.35">
      <c r="A17848" s="165" t="s">
        <v>350</v>
      </c>
      <c r="B17848" s="165" t="s">
        <v>351</v>
      </c>
      <c r="C17848" s="166">
        <v>45680</v>
      </c>
      <c r="D17848">
        <v>142</v>
      </c>
    </row>
    <row r="17849" spans="1:4" x14ac:dyDescent="0.35">
      <c r="A17849" s="165" t="s">
        <v>350</v>
      </c>
      <c r="B17849" s="165" t="s">
        <v>351</v>
      </c>
      <c r="C17849" s="166">
        <v>45711</v>
      </c>
      <c r="D17849">
        <v>0</v>
      </c>
    </row>
    <row r="17850" spans="1:4" x14ac:dyDescent="0.35">
      <c r="A17850" s="165" t="s">
        <v>350</v>
      </c>
      <c r="B17850" s="165" t="s">
        <v>351</v>
      </c>
      <c r="C17850" s="166">
        <v>45739</v>
      </c>
      <c r="D17850">
        <v>284</v>
      </c>
    </row>
    <row r="17851" spans="1:4" x14ac:dyDescent="0.35">
      <c r="A17851" s="165" t="s">
        <v>350</v>
      </c>
      <c r="B17851" s="165" t="s">
        <v>351</v>
      </c>
      <c r="C17851" s="166">
        <v>45770</v>
      </c>
      <c r="D17851">
        <v>363.27</v>
      </c>
    </row>
    <row r="17852" spans="1:4" x14ac:dyDescent="0.35">
      <c r="A17852" s="165" t="s">
        <v>350</v>
      </c>
      <c r="B17852" s="165" t="s">
        <v>351</v>
      </c>
      <c r="C17852" s="166">
        <v>45800</v>
      </c>
      <c r="D17852">
        <v>107.97</v>
      </c>
    </row>
    <row r="17853" spans="1:4" x14ac:dyDescent="0.35">
      <c r="A17853" s="165" t="s">
        <v>350</v>
      </c>
      <c r="B17853" s="165" t="s">
        <v>351</v>
      </c>
      <c r="C17853" s="166">
        <v>45831</v>
      </c>
      <c r="D17853">
        <v>141.44</v>
      </c>
    </row>
    <row r="17854" spans="1:4" x14ac:dyDescent="0.35">
      <c r="A17854" s="165" t="s">
        <v>350</v>
      </c>
      <c r="B17854" s="165" t="s">
        <v>351</v>
      </c>
      <c r="C17854" s="166">
        <v>45861</v>
      </c>
      <c r="D17854">
        <v>190.42</v>
      </c>
    </row>
    <row r="17855" spans="1:4" x14ac:dyDescent="0.35">
      <c r="A17855" s="165" t="s">
        <v>350</v>
      </c>
      <c r="B17855" s="165" t="s">
        <v>351</v>
      </c>
      <c r="C17855" s="166">
        <v>45892</v>
      </c>
      <c r="D17855">
        <v>3.62</v>
      </c>
    </row>
    <row r="17856" spans="1:4" x14ac:dyDescent="0.35">
      <c r="A17856" s="165" t="s">
        <v>350</v>
      </c>
      <c r="B17856" s="165" t="s">
        <v>351</v>
      </c>
      <c r="C17856" s="166">
        <v>45923</v>
      </c>
      <c r="D17856">
        <v>393.43</v>
      </c>
    </row>
    <row r="17857" spans="1:4" x14ac:dyDescent="0.35">
      <c r="A17857" s="165" t="s">
        <v>350</v>
      </c>
      <c r="B17857" s="165" t="s">
        <v>351</v>
      </c>
      <c r="C17857" s="166">
        <v>45953</v>
      </c>
      <c r="D17857">
        <v>43.36</v>
      </c>
    </row>
    <row r="17858" spans="1:4" x14ac:dyDescent="0.35">
      <c r="A17858" s="165" t="s">
        <v>350</v>
      </c>
      <c r="B17858" s="165" t="s">
        <v>351</v>
      </c>
      <c r="C17858" s="166">
        <v>45984</v>
      </c>
      <c r="D17858">
        <v>142.29</v>
      </c>
    </row>
    <row r="17859" spans="1:4" x14ac:dyDescent="0.35">
      <c r="A17859" s="165" t="s">
        <v>350</v>
      </c>
      <c r="B17859" s="165" t="s">
        <v>351</v>
      </c>
      <c r="C17859" s="166">
        <v>46014</v>
      </c>
      <c r="D17859">
        <v>141.45000000000002</v>
      </c>
    </row>
    <row r="17860" spans="1:4" x14ac:dyDescent="0.35">
      <c r="A17860" s="165" t="s">
        <v>350</v>
      </c>
      <c r="B17860" s="165" t="s">
        <v>351</v>
      </c>
      <c r="C17860" s="166">
        <v>45681</v>
      </c>
      <c r="D17860">
        <v>141.85</v>
      </c>
    </row>
    <row r="17861" spans="1:4" x14ac:dyDescent="0.35">
      <c r="A17861" s="165" t="s">
        <v>350</v>
      </c>
      <c r="B17861" s="165" t="s">
        <v>351</v>
      </c>
      <c r="C17861" s="166">
        <v>45712</v>
      </c>
      <c r="D17861">
        <v>168.37</v>
      </c>
    </row>
    <row r="17862" spans="1:4" x14ac:dyDescent="0.35">
      <c r="A17862" s="165" t="s">
        <v>350</v>
      </c>
      <c r="B17862" s="165" t="s">
        <v>351</v>
      </c>
      <c r="C17862" s="166">
        <v>45740</v>
      </c>
      <c r="D17862">
        <v>145.99</v>
      </c>
    </row>
    <row r="17863" spans="1:4" x14ac:dyDescent="0.35">
      <c r="A17863" s="165" t="s">
        <v>350</v>
      </c>
      <c r="B17863" s="165" t="s">
        <v>351</v>
      </c>
      <c r="C17863" s="166">
        <v>45771</v>
      </c>
      <c r="D17863">
        <v>0</v>
      </c>
    </row>
    <row r="17864" spans="1:4" x14ac:dyDescent="0.35">
      <c r="A17864" s="165" t="s">
        <v>350</v>
      </c>
      <c r="B17864" s="165" t="s">
        <v>351</v>
      </c>
      <c r="C17864" s="166">
        <v>45801</v>
      </c>
      <c r="D17864">
        <v>292.61</v>
      </c>
    </row>
    <row r="17865" spans="1:4" x14ac:dyDescent="0.35">
      <c r="A17865" s="165" t="s">
        <v>350</v>
      </c>
      <c r="B17865" s="165" t="s">
        <v>351</v>
      </c>
      <c r="C17865" s="166">
        <v>45832</v>
      </c>
      <c r="D17865">
        <v>149.19</v>
      </c>
    </row>
    <row r="17866" spans="1:4" x14ac:dyDescent="0.35">
      <c r="A17866" s="165" t="s">
        <v>350</v>
      </c>
      <c r="B17866" s="165" t="s">
        <v>351</v>
      </c>
      <c r="C17866" s="166">
        <v>45862</v>
      </c>
      <c r="D17866">
        <v>146.20000000000002</v>
      </c>
    </row>
    <row r="17867" spans="1:4" x14ac:dyDescent="0.35">
      <c r="A17867" s="165" t="s">
        <v>350</v>
      </c>
      <c r="B17867" s="165" t="s">
        <v>351</v>
      </c>
      <c r="C17867" s="166">
        <v>45893</v>
      </c>
      <c r="D17867">
        <v>155.6</v>
      </c>
    </row>
    <row r="17868" spans="1:4" x14ac:dyDescent="0.35">
      <c r="A17868" s="165" t="s">
        <v>350</v>
      </c>
      <c r="B17868" s="165" t="s">
        <v>351</v>
      </c>
      <c r="C17868" s="166">
        <v>45924</v>
      </c>
      <c r="D17868">
        <v>148.93</v>
      </c>
    </row>
    <row r="17869" spans="1:4" x14ac:dyDescent="0.35">
      <c r="A17869" s="165" t="s">
        <v>350</v>
      </c>
      <c r="B17869" s="165" t="s">
        <v>351</v>
      </c>
      <c r="C17869" s="166">
        <v>45954</v>
      </c>
      <c r="D17869">
        <v>145.99</v>
      </c>
    </row>
    <row r="17870" spans="1:4" x14ac:dyDescent="0.35">
      <c r="A17870" s="165" t="s">
        <v>350</v>
      </c>
      <c r="B17870" s="165" t="s">
        <v>351</v>
      </c>
      <c r="C17870" s="166">
        <v>45985</v>
      </c>
      <c r="D17870">
        <v>145.99</v>
      </c>
    </row>
    <row r="17871" spans="1:4" x14ac:dyDescent="0.35">
      <c r="A17871" s="165" t="s">
        <v>350</v>
      </c>
      <c r="B17871" s="165" t="s">
        <v>351</v>
      </c>
      <c r="C17871" s="166">
        <v>46015</v>
      </c>
      <c r="D17871">
        <v>145.99</v>
      </c>
    </row>
    <row r="17872" spans="1:4" x14ac:dyDescent="0.35">
      <c r="A17872" s="165" t="s">
        <v>350</v>
      </c>
      <c r="B17872" s="165" t="s">
        <v>351</v>
      </c>
      <c r="C17872" s="166">
        <v>45682</v>
      </c>
      <c r="D17872">
        <v>651.94000000000005</v>
      </c>
    </row>
    <row r="17873" spans="1:4" x14ac:dyDescent="0.35">
      <c r="A17873" s="165" t="s">
        <v>350</v>
      </c>
      <c r="B17873" s="165" t="s">
        <v>351</v>
      </c>
      <c r="C17873" s="166">
        <v>45713</v>
      </c>
      <c r="D17873">
        <v>815.08</v>
      </c>
    </row>
    <row r="17874" spans="1:4" x14ac:dyDescent="0.35">
      <c r="A17874" s="165" t="s">
        <v>350</v>
      </c>
      <c r="B17874" s="165" t="s">
        <v>351</v>
      </c>
      <c r="C17874" s="166">
        <v>45741</v>
      </c>
      <c r="D17874">
        <v>146.5</v>
      </c>
    </row>
    <row r="17875" spans="1:4" x14ac:dyDescent="0.35">
      <c r="A17875" s="165" t="s">
        <v>350</v>
      </c>
      <c r="B17875" s="165" t="s">
        <v>351</v>
      </c>
      <c r="C17875" s="166">
        <v>45772</v>
      </c>
      <c r="D17875">
        <v>552.41999999999996</v>
      </c>
    </row>
    <row r="17876" spans="1:4" x14ac:dyDescent="0.35">
      <c r="A17876" s="165" t="s">
        <v>350</v>
      </c>
      <c r="B17876" s="165" t="s">
        <v>351</v>
      </c>
      <c r="C17876" s="166">
        <v>45802</v>
      </c>
      <c r="D17876">
        <v>608.18520000000001</v>
      </c>
    </row>
    <row r="17877" spans="1:4" x14ac:dyDescent="0.35">
      <c r="A17877" s="165" t="s">
        <v>350</v>
      </c>
      <c r="B17877" s="165" t="s">
        <v>351</v>
      </c>
      <c r="C17877" s="166">
        <v>45833</v>
      </c>
      <c r="D17877">
        <v>608.18520000000001</v>
      </c>
    </row>
    <row r="17878" spans="1:4" x14ac:dyDescent="0.35">
      <c r="A17878" s="165" t="s">
        <v>350</v>
      </c>
      <c r="B17878" s="165" t="s">
        <v>351</v>
      </c>
      <c r="C17878" s="166">
        <v>45863</v>
      </c>
      <c r="D17878">
        <v>608.18520000000001</v>
      </c>
    </row>
    <row r="17879" spans="1:4" x14ac:dyDescent="0.35">
      <c r="A17879" s="165" t="s">
        <v>350</v>
      </c>
      <c r="B17879" s="165" t="s">
        <v>351</v>
      </c>
      <c r="C17879" s="166">
        <v>45894</v>
      </c>
      <c r="D17879">
        <v>608.18520000000001</v>
      </c>
    </row>
    <row r="17880" spans="1:4" x14ac:dyDescent="0.35">
      <c r="A17880" s="165" t="s">
        <v>350</v>
      </c>
      <c r="B17880" s="165" t="s">
        <v>351</v>
      </c>
      <c r="C17880" s="166">
        <v>45925</v>
      </c>
      <c r="D17880">
        <v>608.18520000000001</v>
      </c>
    </row>
    <row r="17881" spans="1:4" x14ac:dyDescent="0.35">
      <c r="A17881" s="165" t="s">
        <v>350</v>
      </c>
      <c r="B17881" s="165" t="s">
        <v>351</v>
      </c>
      <c r="C17881" s="166">
        <v>45955</v>
      </c>
      <c r="D17881">
        <v>608.18520000000001</v>
      </c>
    </row>
    <row r="17882" spans="1:4" x14ac:dyDescent="0.35">
      <c r="A17882" s="165" t="s">
        <v>350</v>
      </c>
      <c r="B17882" s="165" t="s">
        <v>351</v>
      </c>
      <c r="C17882" s="166">
        <v>45986</v>
      </c>
      <c r="D17882">
        <v>608.18520000000001</v>
      </c>
    </row>
    <row r="17883" spans="1:4" x14ac:dyDescent="0.35">
      <c r="A17883" s="165" t="s">
        <v>350</v>
      </c>
      <c r="B17883" s="165" t="s">
        <v>351</v>
      </c>
      <c r="C17883" s="166">
        <v>46016</v>
      </c>
      <c r="D17883">
        <v>608.18520000000001</v>
      </c>
    </row>
    <row r="17884" spans="1:4" x14ac:dyDescent="0.35">
      <c r="A17884" s="165" t="s">
        <v>350</v>
      </c>
      <c r="B17884" s="165" t="s">
        <v>351</v>
      </c>
      <c r="C17884" s="166">
        <v>45683</v>
      </c>
      <c r="D17884">
        <v>620.34890399999995</v>
      </c>
    </row>
    <row r="17885" spans="1:4" x14ac:dyDescent="0.35">
      <c r="A17885" s="165" t="s">
        <v>350</v>
      </c>
      <c r="B17885" s="165" t="s">
        <v>351</v>
      </c>
      <c r="C17885" s="166">
        <v>45714</v>
      </c>
      <c r="D17885">
        <v>620.34890399999995</v>
      </c>
    </row>
    <row r="17886" spans="1:4" x14ac:dyDescent="0.35">
      <c r="A17886" s="165" t="s">
        <v>350</v>
      </c>
      <c r="B17886" s="165" t="s">
        <v>351</v>
      </c>
      <c r="C17886" s="166">
        <v>45742</v>
      </c>
      <c r="D17886">
        <v>620.34890399999995</v>
      </c>
    </row>
    <row r="17887" spans="1:4" x14ac:dyDescent="0.35">
      <c r="A17887" s="165" t="s">
        <v>350</v>
      </c>
      <c r="B17887" s="165" t="s">
        <v>351</v>
      </c>
      <c r="C17887" s="166">
        <v>45773</v>
      </c>
      <c r="D17887">
        <v>620.34890399999995</v>
      </c>
    </row>
    <row r="17888" spans="1:4" x14ac:dyDescent="0.35">
      <c r="A17888" s="165" t="s">
        <v>350</v>
      </c>
      <c r="B17888" s="165" t="s">
        <v>351</v>
      </c>
      <c r="C17888" s="166">
        <v>45803</v>
      </c>
      <c r="D17888">
        <v>620.34890399999995</v>
      </c>
    </row>
    <row r="17889" spans="1:4" x14ac:dyDescent="0.35">
      <c r="A17889" s="165" t="s">
        <v>350</v>
      </c>
      <c r="B17889" s="165" t="s">
        <v>351</v>
      </c>
      <c r="C17889" s="166">
        <v>45834</v>
      </c>
      <c r="D17889">
        <v>620.34890399999995</v>
      </c>
    </row>
    <row r="17890" spans="1:4" x14ac:dyDescent="0.35">
      <c r="A17890" s="165" t="s">
        <v>350</v>
      </c>
      <c r="B17890" s="165" t="s">
        <v>351</v>
      </c>
      <c r="C17890" s="166">
        <v>45864</v>
      </c>
      <c r="D17890">
        <v>620.34890399999995</v>
      </c>
    </row>
    <row r="17891" spans="1:4" x14ac:dyDescent="0.35">
      <c r="A17891" s="165" t="s">
        <v>350</v>
      </c>
      <c r="B17891" s="165" t="s">
        <v>351</v>
      </c>
      <c r="C17891" s="166">
        <v>45895</v>
      </c>
      <c r="D17891">
        <v>620.34890399999995</v>
      </c>
    </row>
    <row r="17892" spans="1:4" x14ac:dyDescent="0.35">
      <c r="A17892" s="165" t="s">
        <v>350</v>
      </c>
      <c r="B17892" s="165" t="s">
        <v>351</v>
      </c>
      <c r="C17892" s="166">
        <v>45926</v>
      </c>
      <c r="D17892">
        <v>620.34890399999995</v>
      </c>
    </row>
    <row r="17893" spans="1:4" x14ac:dyDescent="0.35">
      <c r="A17893" s="165" t="s">
        <v>350</v>
      </c>
      <c r="B17893" s="165" t="s">
        <v>351</v>
      </c>
      <c r="C17893" s="166">
        <v>45956</v>
      </c>
      <c r="D17893">
        <v>620.34890399999995</v>
      </c>
    </row>
    <row r="17894" spans="1:4" x14ac:dyDescent="0.35">
      <c r="A17894" s="165" t="s">
        <v>350</v>
      </c>
      <c r="B17894" s="165" t="s">
        <v>351</v>
      </c>
      <c r="C17894" s="166">
        <v>45987</v>
      </c>
      <c r="D17894">
        <v>620.34890399999995</v>
      </c>
    </row>
    <row r="17895" spans="1:4" x14ac:dyDescent="0.35">
      <c r="A17895" s="165" t="s">
        <v>350</v>
      </c>
      <c r="B17895" s="165" t="s">
        <v>351</v>
      </c>
      <c r="C17895" s="166">
        <v>46017</v>
      </c>
      <c r="D17895">
        <v>620.34890399999995</v>
      </c>
    </row>
    <row r="17896" spans="1:4" x14ac:dyDescent="0.35">
      <c r="A17896" s="165" t="s">
        <v>350</v>
      </c>
      <c r="B17896" s="165" t="s">
        <v>351</v>
      </c>
      <c r="C17896" s="166">
        <v>45684</v>
      </c>
      <c r="D17896">
        <v>632.75588207999999</v>
      </c>
    </row>
    <row r="17897" spans="1:4" x14ac:dyDescent="0.35">
      <c r="A17897" s="165" t="s">
        <v>350</v>
      </c>
      <c r="B17897" s="165" t="s">
        <v>351</v>
      </c>
      <c r="C17897" s="166">
        <v>45715</v>
      </c>
      <c r="D17897">
        <v>632.75588207999999</v>
      </c>
    </row>
    <row r="17898" spans="1:4" x14ac:dyDescent="0.35">
      <c r="A17898" s="165" t="s">
        <v>350</v>
      </c>
      <c r="B17898" s="165" t="s">
        <v>351</v>
      </c>
      <c r="C17898" s="166">
        <v>45743</v>
      </c>
      <c r="D17898">
        <v>632.75588207999999</v>
      </c>
    </row>
    <row r="17899" spans="1:4" x14ac:dyDescent="0.35">
      <c r="A17899" s="165" t="s">
        <v>350</v>
      </c>
      <c r="B17899" s="165" t="s">
        <v>351</v>
      </c>
      <c r="C17899" s="166">
        <v>45774</v>
      </c>
      <c r="D17899">
        <v>632.75588207999999</v>
      </c>
    </row>
    <row r="17900" spans="1:4" x14ac:dyDescent="0.35">
      <c r="A17900" s="165" t="s">
        <v>350</v>
      </c>
      <c r="B17900" s="165" t="s">
        <v>351</v>
      </c>
      <c r="C17900" s="166">
        <v>45804</v>
      </c>
      <c r="D17900">
        <v>632.75588207999999</v>
      </c>
    </row>
    <row r="17901" spans="1:4" x14ac:dyDescent="0.35">
      <c r="A17901" s="165" t="s">
        <v>350</v>
      </c>
      <c r="B17901" s="165" t="s">
        <v>351</v>
      </c>
      <c r="C17901" s="166">
        <v>45835</v>
      </c>
      <c r="D17901">
        <v>632.75588207999999</v>
      </c>
    </row>
    <row r="17902" spans="1:4" x14ac:dyDescent="0.35">
      <c r="A17902" s="165" t="s">
        <v>350</v>
      </c>
      <c r="B17902" s="165" t="s">
        <v>351</v>
      </c>
      <c r="C17902" s="166">
        <v>45865</v>
      </c>
      <c r="D17902">
        <v>632.75588207999999</v>
      </c>
    </row>
    <row r="17903" spans="1:4" x14ac:dyDescent="0.35">
      <c r="A17903" s="165" t="s">
        <v>350</v>
      </c>
      <c r="B17903" s="165" t="s">
        <v>351</v>
      </c>
      <c r="C17903" s="166">
        <v>45896</v>
      </c>
      <c r="D17903">
        <v>632.75588207999999</v>
      </c>
    </row>
    <row r="17904" spans="1:4" x14ac:dyDescent="0.35">
      <c r="A17904" s="165" t="s">
        <v>350</v>
      </c>
      <c r="B17904" s="165" t="s">
        <v>351</v>
      </c>
      <c r="C17904" s="166">
        <v>45927</v>
      </c>
      <c r="D17904">
        <v>632.75588207999999</v>
      </c>
    </row>
    <row r="17905" spans="1:4" x14ac:dyDescent="0.35">
      <c r="A17905" s="165" t="s">
        <v>350</v>
      </c>
      <c r="B17905" s="165" t="s">
        <v>351</v>
      </c>
      <c r="C17905" s="166">
        <v>45957</v>
      </c>
      <c r="D17905">
        <v>632.75588207999999</v>
      </c>
    </row>
    <row r="17906" spans="1:4" x14ac:dyDescent="0.35">
      <c r="A17906" s="165" t="s">
        <v>350</v>
      </c>
      <c r="B17906" s="165" t="s">
        <v>351</v>
      </c>
      <c r="C17906" s="166">
        <v>45988</v>
      </c>
      <c r="D17906">
        <v>632.75588207999999</v>
      </c>
    </row>
    <row r="17907" spans="1:4" x14ac:dyDescent="0.35">
      <c r="A17907" s="165" t="s">
        <v>350</v>
      </c>
      <c r="B17907" s="165" t="s">
        <v>351</v>
      </c>
      <c r="C17907" s="166">
        <v>46018</v>
      </c>
      <c r="D17907">
        <v>632.75588207999999</v>
      </c>
    </row>
    <row r="17908" spans="1:4" x14ac:dyDescent="0.35">
      <c r="A17908" s="165" t="s">
        <v>352</v>
      </c>
      <c r="B17908" s="165" t="s">
        <v>353</v>
      </c>
      <c r="C17908" s="166">
        <v>45676</v>
      </c>
      <c r="D17908">
        <v>0</v>
      </c>
    </row>
    <row r="17909" spans="1:4" x14ac:dyDescent="0.35">
      <c r="A17909" s="165" t="s">
        <v>352</v>
      </c>
      <c r="B17909" s="165" t="s">
        <v>353</v>
      </c>
      <c r="C17909" s="166">
        <v>45707</v>
      </c>
      <c r="D17909">
        <v>0</v>
      </c>
    </row>
    <row r="17910" spans="1:4" x14ac:dyDescent="0.35">
      <c r="A17910" s="165" t="s">
        <v>352</v>
      </c>
      <c r="B17910" s="165" t="s">
        <v>353</v>
      </c>
      <c r="C17910" s="166">
        <v>45735</v>
      </c>
      <c r="D17910">
        <v>0</v>
      </c>
    </row>
    <row r="17911" spans="1:4" x14ac:dyDescent="0.35">
      <c r="A17911" s="165" t="s">
        <v>352</v>
      </c>
      <c r="B17911" s="165" t="s">
        <v>353</v>
      </c>
      <c r="C17911" s="166">
        <v>45766</v>
      </c>
      <c r="D17911">
        <v>5.65</v>
      </c>
    </row>
    <row r="17912" spans="1:4" x14ac:dyDescent="0.35">
      <c r="A17912" s="165" t="s">
        <v>352</v>
      </c>
      <c r="B17912" s="165" t="s">
        <v>353</v>
      </c>
      <c r="C17912" s="166">
        <v>45796</v>
      </c>
      <c r="D17912">
        <v>0</v>
      </c>
    </row>
    <row r="17913" spans="1:4" x14ac:dyDescent="0.35">
      <c r="A17913" s="165" t="s">
        <v>352</v>
      </c>
      <c r="B17913" s="165" t="s">
        <v>353</v>
      </c>
      <c r="C17913" s="166">
        <v>45827</v>
      </c>
      <c r="D17913">
        <v>0</v>
      </c>
    </row>
    <row r="17914" spans="1:4" x14ac:dyDescent="0.35">
      <c r="A17914" s="165" t="s">
        <v>352</v>
      </c>
      <c r="B17914" s="165" t="s">
        <v>353</v>
      </c>
      <c r="C17914" s="166">
        <v>45857</v>
      </c>
      <c r="D17914">
        <v>805.57</v>
      </c>
    </row>
    <row r="17915" spans="1:4" x14ac:dyDescent="0.35">
      <c r="A17915" s="165" t="s">
        <v>352</v>
      </c>
      <c r="B17915" s="165" t="s">
        <v>353</v>
      </c>
      <c r="C17915" s="166">
        <v>45888</v>
      </c>
      <c r="D17915">
        <v>0</v>
      </c>
    </row>
    <row r="17916" spans="1:4" x14ac:dyDescent="0.35">
      <c r="A17916" s="165" t="s">
        <v>352</v>
      </c>
      <c r="B17916" s="165" t="s">
        <v>353</v>
      </c>
      <c r="C17916" s="166">
        <v>45919</v>
      </c>
      <c r="D17916">
        <v>0</v>
      </c>
    </row>
    <row r="17917" spans="1:4" x14ac:dyDescent="0.35">
      <c r="A17917" s="165" t="s">
        <v>352</v>
      </c>
      <c r="B17917" s="165" t="s">
        <v>353</v>
      </c>
      <c r="C17917" s="166">
        <v>45949</v>
      </c>
      <c r="D17917">
        <v>0</v>
      </c>
    </row>
    <row r="17918" spans="1:4" x14ac:dyDescent="0.35">
      <c r="A17918" s="165" t="s">
        <v>352</v>
      </c>
      <c r="B17918" s="165" t="s">
        <v>353</v>
      </c>
      <c r="C17918" s="166">
        <v>45980</v>
      </c>
      <c r="D17918">
        <v>0</v>
      </c>
    </row>
    <row r="17919" spans="1:4" x14ac:dyDescent="0.35">
      <c r="A17919" s="165" t="s">
        <v>352</v>
      </c>
      <c r="B17919" s="165" t="s">
        <v>353</v>
      </c>
      <c r="C17919" s="166">
        <v>46010</v>
      </c>
      <c r="D17919">
        <v>0</v>
      </c>
    </row>
    <row r="17920" spans="1:4" x14ac:dyDescent="0.35">
      <c r="A17920" s="165" t="s">
        <v>352</v>
      </c>
      <c r="B17920" s="165" t="s">
        <v>353</v>
      </c>
      <c r="C17920" s="166">
        <v>45677</v>
      </c>
      <c r="D17920">
        <v>0</v>
      </c>
    </row>
    <row r="17921" spans="1:4" x14ac:dyDescent="0.35">
      <c r="A17921" s="165" t="s">
        <v>352</v>
      </c>
      <c r="B17921" s="165" t="s">
        <v>353</v>
      </c>
      <c r="C17921" s="166">
        <v>45708</v>
      </c>
      <c r="D17921">
        <v>0</v>
      </c>
    </row>
    <row r="17922" spans="1:4" x14ac:dyDescent="0.35">
      <c r="A17922" s="165" t="s">
        <v>352</v>
      </c>
      <c r="B17922" s="165" t="s">
        <v>353</v>
      </c>
      <c r="C17922" s="166">
        <v>45736</v>
      </c>
      <c r="D17922">
        <v>0</v>
      </c>
    </row>
    <row r="17923" spans="1:4" x14ac:dyDescent="0.35">
      <c r="A17923" s="165" t="s">
        <v>352</v>
      </c>
      <c r="B17923" s="165" t="s">
        <v>353</v>
      </c>
      <c r="C17923" s="166">
        <v>45767</v>
      </c>
      <c r="D17923">
        <v>0</v>
      </c>
    </row>
    <row r="17924" spans="1:4" x14ac:dyDescent="0.35">
      <c r="A17924" s="165" t="s">
        <v>352</v>
      </c>
      <c r="B17924" s="165" t="s">
        <v>353</v>
      </c>
      <c r="C17924" s="166">
        <v>45797</v>
      </c>
      <c r="D17924">
        <v>0</v>
      </c>
    </row>
    <row r="17925" spans="1:4" x14ac:dyDescent="0.35">
      <c r="A17925" s="165" t="s">
        <v>352</v>
      </c>
      <c r="B17925" s="165" t="s">
        <v>353</v>
      </c>
      <c r="C17925" s="166">
        <v>45828</v>
      </c>
      <c r="D17925">
        <v>0</v>
      </c>
    </row>
    <row r="17926" spans="1:4" x14ac:dyDescent="0.35">
      <c r="A17926" s="165" t="s">
        <v>352</v>
      </c>
      <c r="B17926" s="165" t="s">
        <v>353</v>
      </c>
      <c r="C17926" s="166">
        <v>45858</v>
      </c>
      <c r="D17926">
        <v>0</v>
      </c>
    </row>
    <row r="17927" spans="1:4" x14ac:dyDescent="0.35">
      <c r="A17927" s="165" t="s">
        <v>352</v>
      </c>
      <c r="B17927" s="165" t="s">
        <v>353</v>
      </c>
      <c r="C17927" s="166">
        <v>45889</v>
      </c>
      <c r="D17927">
        <v>0</v>
      </c>
    </row>
    <row r="17928" spans="1:4" x14ac:dyDescent="0.35">
      <c r="A17928" s="165" t="s">
        <v>352</v>
      </c>
      <c r="B17928" s="165" t="s">
        <v>353</v>
      </c>
      <c r="C17928" s="166">
        <v>45920</v>
      </c>
      <c r="D17928">
        <v>0</v>
      </c>
    </row>
    <row r="17929" spans="1:4" x14ac:dyDescent="0.35">
      <c r="A17929" s="165" t="s">
        <v>352</v>
      </c>
      <c r="B17929" s="165" t="s">
        <v>353</v>
      </c>
      <c r="C17929" s="166">
        <v>45950</v>
      </c>
      <c r="D17929">
        <v>0</v>
      </c>
    </row>
    <row r="17930" spans="1:4" x14ac:dyDescent="0.35">
      <c r="A17930" s="165" t="s">
        <v>352</v>
      </c>
      <c r="B17930" s="165" t="s">
        <v>353</v>
      </c>
      <c r="C17930" s="166">
        <v>45981</v>
      </c>
      <c r="D17930">
        <v>0</v>
      </c>
    </row>
    <row r="17931" spans="1:4" x14ac:dyDescent="0.35">
      <c r="A17931" s="165" t="s">
        <v>352</v>
      </c>
      <c r="B17931" s="165" t="s">
        <v>353</v>
      </c>
      <c r="C17931" s="166">
        <v>46011</v>
      </c>
      <c r="D17931">
        <v>0</v>
      </c>
    </row>
    <row r="17932" spans="1:4" x14ac:dyDescent="0.35">
      <c r="A17932" s="165" t="s">
        <v>352</v>
      </c>
      <c r="B17932" s="165" t="s">
        <v>353</v>
      </c>
      <c r="C17932" s="166">
        <v>45678</v>
      </c>
      <c r="D17932">
        <v>0</v>
      </c>
    </row>
    <row r="17933" spans="1:4" x14ac:dyDescent="0.35">
      <c r="A17933" s="165" t="s">
        <v>352</v>
      </c>
      <c r="B17933" s="165" t="s">
        <v>353</v>
      </c>
      <c r="C17933" s="166">
        <v>45709</v>
      </c>
      <c r="D17933">
        <v>0</v>
      </c>
    </row>
    <row r="17934" spans="1:4" x14ac:dyDescent="0.35">
      <c r="A17934" s="165" t="s">
        <v>352</v>
      </c>
      <c r="B17934" s="165" t="s">
        <v>353</v>
      </c>
      <c r="C17934" s="166">
        <v>45737</v>
      </c>
      <c r="D17934">
        <v>0</v>
      </c>
    </row>
    <row r="17935" spans="1:4" x14ac:dyDescent="0.35">
      <c r="A17935" s="165" t="s">
        <v>352</v>
      </c>
      <c r="B17935" s="165" t="s">
        <v>353</v>
      </c>
      <c r="C17935" s="166">
        <v>45768</v>
      </c>
      <c r="D17935">
        <v>0</v>
      </c>
    </row>
    <row r="17936" spans="1:4" x14ac:dyDescent="0.35">
      <c r="A17936" s="165" t="s">
        <v>352</v>
      </c>
      <c r="B17936" s="165" t="s">
        <v>353</v>
      </c>
      <c r="C17936" s="166">
        <v>45798</v>
      </c>
      <c r="D17936">
        <v>0</v>
      </c>
    </row>
    <row r="17937" spans="1:4" x14ac:dyDescent="0.35">
      <c r="A17937" s="165" t="s">
        <v>352</v>
      </c>
      <c r="B17937" s="165" t="s">
        <v>353</v>
      </c>
      <c r="C17937" s="166">
        <v>45829</v>
      </c>
      <c r="D17937">
        <v>0</v>
      </c>
    </row>
    <row r="17938" spans="1:4" x14ac:dyDescent="0.35">
      <c r="A17938" s="165" t="s">
        <v>352</v>
      </c>
      <c r="B17938" s="165" t="s">
        <v>353</v>
      </c>
      <c r="C17938" s="166">
        <v>45859</v>
      </c>
      <c r="D17938">
        <v>0</v>
      </c>
    </row>
    <row r="17939" spans="1:4" x14ac:dyDescent="0.35">
      <c r="A17939" s="165" t="s">
        <v>352</v>
      </c>
      <c r="B17939" s="165" t="s">
        <v>353</v>
      </c>
      <c r="C17939" s="166">
        <v>45890</v>
      </c>
      <c r="D17939">
        <v>0</v>
      </c>
    </row>
    <row r="17940" spans="1:4" x14ac:dyDescent="0.35">
      <c r="A17940" s="165" t="s">
        <v>352</v>
      </c>
      <c r="B17940" s="165" t="s">
        <v>353</v>
      </c>
      <c r="C17940" s="166">
        <v>45921</v>
      </c>
      <c r="D17940">
        <v>0</v>
      </c>
    </row>
    <row r="17941" spans="1:4" x14ac:dyDescent="0.35">
      <c r="A17941" s="165" t="s">
        <v>352</v>
      </c>
      <c r="B17941" s="165" t="s">
        <v>353</v>
      </c>
      <c r="C17941" s="166">
        <v>45951</v>
      </c>
      <c r="D17941">
        <v>0</v>
      </c>
    </row>
    <row r="17942" spans="1:4" x14ac:dyDescent="0.35">
      <c r="A17942" s="165" t="s">
        <v>352</v>
      </c>
      <c r="B17942" s="165" t="s">
        <v>353</v>
      </c>
      <c r="C17942" s="166">
        <v>45991</v>
      </c>
      <c r="D17942">
        <v>0</v>
      </c>
    </row>
    <row r="17943" spans="1:4" x14ac:dyDescent="0.35">
      <c r="A17943" s="165" t="s">
        <v>352</v>
      </c>
      <c r="B17943" s="165" t="s">
        <v>353</v>
      </c>
      <c r="C17943" s="166">
        <v>46022</v>
      </c>
      <c r="D17943">
        <v>0</v>
      </c>
    </row>
    <row r="17944" spans="1:4" x14ac:dyDescent="0.35">
      <c r="A17944" s="165" t="s">
        <v>352</v>
      </c>
      <c r="B17944" s="165" t="s">
        <v>353</v>
      </c>
      <c r="C17944" s="166">
        <v>45679</v>
      </c>
      <c r="D17944">
        <v>0</v>
      </c>
    </row>
    <row r="17945" spans="1:4" x14ac:dyDescent="0.35">
      <c r="A17945" s="165" t="s">
        <v>352</v>
      </c>
      <c r="B17945" s="165" t="s">
        <v>353</v>
      </c>
      <c r="C17945" s="166">
        <v>45710</v>
      </c>
      <c r="D17945">
        <v>0</v>
      </c>
    </row>
    <row r="17946" spans="1:4" x14ac:dyDescent="0.35">
      <c r="A17946" s="165" t="s">
        <v>352</v>
      </c>
      <c r="B17946" s="165" t="s">
        <v>353</v>
      </c>
      <c r="C17946" s="166">
        <v>45738</v>
      </c>
      <c r="D17946">
        <v>0</v>
      </c>
    </row>
    <row r="17947" spans="1:4" x14ac:dyDescent="0.35">
      <c r="A17947" s="165" t="s">
        <v>352</v>
      </c>
      <c r="B17947" s="165" t="s">
        <v>353</v>
      </c>
      <c r="C17947" s="166">
        <v>45769</v>
      </c>
      <c r="D17947">
        <v>0</v>
      </c>
    </row>
    <row r="17948" spans="1:4" x14ac:dyDescent="0.35">
      <c r="A17948" s="165" t="s">
        <v>352</v>
      </c>
      <c r="B17948" s="165" t="s">
        <v>353</v>
      </c>
      <c r="C17948" s="166">
        <v>45799</v>
      </c>
      <c r="D17948">
        <v>0</v>
      </c>
    </row>
    <row r="17949" spans="1:4" x14ac:dyDescent="0.35">
      <c r="A17949" s="165" t="s">
        <v>352</v>
      </c>
      <c r="B17949" s="165" t="s">
        <v>353</v>
      </c>
      <c r="C17949" s="166">
        <v>45830</v>
      </c>
      <c r="D17949">
        <v>0</v>
      </c>
    </row>
    <row r="17950" spans="1:4" x14ac:dyDescent="0.35">
      <c r="A17950" s="165" t="s">
        <v>352</v>
      </c>
      <c r="B17950" s="165" t="s">
        <v>353</v>
      </c>
      <c r="C17950" s="166">
        <v>45860</v>
      </c>
      <c r="D17950">
        <v>0</v>
      </c>
    </row>
    <row r="17951" spans="1:4" x14ac:dyDescent="0.35">
      <c r="A17951" s="165" t="s">
        <v>352</v>
      </c>
      <c r="B17951" s="165" t="s">
        <v>353</v>
      </c>
      <c r="C17951" s="166">
        <v>45891</v>
      </c>
      <c r="D17951">
        <v>0</v>
      </c>
    </row>
    <row r="17952" spans="1:4" x14ac:dyDescent="0.35">
      <c r="A17952" s="165" t="s">
        <v>352</v>
      </c>
      <c r="B17952" s="165" t="s">
        <v>353</v>
      </c>
      <c r="C17952" s="166">
        <v>45922</v>
      </c>
      <c r="D17952">
        <v>0</v>
      </c>
    </row>
    <row r="17953" spans="1:4" x14ac:dyDescent="0.35">
      <c r="A17953" s="165" t="s">
        <v>352</v>
      </c>
      <c r="B17953" s="165" t="s">
        <v>353</v>
      </c>
      <c r="C17953" s="166">
        <v>45952</v>
      </c>
      <c r="D17953">
        <v>101.03</v>
      </c>
    </row>
    <row r="17954" spans="1:4" x14ac:dyDescent="0.35">
      <c r="A17954" s="165" t="s">
        <v>352</v>
      </c>
      <c r="B17954" s="165" t="s">
        <v>353</v>
      </c>
      <c r="C17954" s="166">
        <v>45983</v>
      </c>
      <c r="D17954">
        <v>-101.03</v>
      </c>
    </row>
    <row r="17955" spans="1:4" x14ac:dyDescent="0.35">
      <c r="A17955" s="165" t="s">
        <v>352</v>
      </c>
      <c r="B17955" s="165" t="s">
        <v>353</v>
      </c>
      <c r="C17955" s="166">
        <v>46013</v>
      </c>
      <c r="D17955">
        <v>0</v>
      </c>
    </row>
    <row r="17956" spans="1:4" x14ac:dyDescent="0.35">
      <c r="A17956" s="165" t="s">
        <v>352</v>
      </c>
      <c r="B17956" s="165" t="s">
        <v>353</v>
      </c>
      <c r="C17956" s="166">
        <v>45680</v>
      </c>
      <c r="D17956">
        <v>0</v>
      </c>
    </row>
    <row r="17957" spans="1:4" x14ac:dyDescent="0.35">
      <c r="A17957" s="165" t="s">
        <v>352</v>
      </c>
      <c r="B17957" s="165" t="s">
        <v>353</v>
      </c>
      <c r="C17957" s="166">
        <v>45711</v>
      </c>
      <c r="D17957">
        <v>0</v>
      </c>
    </row>
    <row r="17958" spans="1:4" x14ac:dyDescent="0.35">
      <c r="A17958" s="165" t="s">
        <v>352</v>
      </c>
      <c r="B17958" s="165" t="s">
        <v>353</v>
      </c>
      <c r="C17958" s="166">
        <v>45739</v>
      </c>
      <c r="D17958">
        <v>0</v>
      </c>
    </row>
    <row r="17959" spans="1:4" x14ac:dyDescent="0.35">
      <c r="A17959" s="165" t="s">
        <v>352</v>
      </c>
      <c r="B17959" s="165" t="s">
        <v>353</v>
      </c>
      <c r="C17959" s="166">
        <v>45770</v>
      </c>
      <c r="D17959">
        <v>2.66</v>
      </c>
    </row>
    <row r="17960" spans="1:4" x14ac:dyDescent="0.35">
      <c r="A17960" s="165" t="s">
        <v>352</v>
      </c>
      <c r="B17960" s="165" t="s">
        <v>353</v>
      </c>
      <c r="C17960" s="166">
        <v>45800</v>
      </c>
      <c r="D17960">
        <v>2.57</v>
      </c>
    </row>
    <row r="17961" spans="1:4" x14ac:dyDescent="0.35">
      <c r="A17961" s="165" t="s">
        <v>352</v>
      </c>
      <c r="B17961" s="165" t="s">
        <v>353</v>
      </c>
      <c r="C17961" s="166">
        <v>45831</v>
      </c>
      <c r="D17961">
        <v>0</v>
      </c>
    </row>
    <row r="17962" spans="1:4" x14ac:dyDescent="0.35">
      <c r="A17962" s="165" t="s">
        <v>352</v>
      </c>
      <c r="B17962" s="165" t="s">
        <v>353</v>
      </c>
      <c r="C17962" s="166">
        <v>45861</v>
      </c>
      <c r="D17962">
        <v>0</v>
      </c>
    </row>
    <row r="17963" spans="1:4" x14ac:dyDescent="0.35">
      <c r="A17963" s="165" t="s">
        <v>352</v>
      </c>
      <c r="B17963" s="165" t="s">
        <v>353</v>
      </c>
      <c r="C17963" s="166">
        <v>45892</v>
      </c>
      <c r="D17963">
        <v>12.76</v>
      </c>
    </row>
    <row r="17964" spans="1:4" x14ac:dyDescent="0.35">
      <c r="A17964" s="165" t="s">
        <v>352</v>
      </c>
      <c r="B17964" s="165" t="s">
        <v>353</v>
      </c>
      <c r="C17964" s="166">
        <v>45923</v>
      </c>
      <c r="D17964">
        <v>0</v>
      </c>
    </row>
    <row r="17965" spans="1:4" x14ac:dyDescent="0.35">
      <c r="A17965" s="165" t="s">
        <v>352</v>
      </c>
      <c r="B17965" s="165" t="s">
        <v>353</v>
      </c>
      <c r="C17965" s="166">
        <v>45953</v>
      </c>
      <c r="D17965">
        <v>0</v>
      </c>
    </row>
    <row r="17966" spans="1:4" x14ac:dyDescent="0.35">
      <c r="A17966" s="165" t="s">
        <v>352</v>
      </c>
      <c r="B17966" s="165" t="s">
        <v>353</v>
      </c>
      <c r="C17966" s="166">
        <v>45984</v>
      </c>
      <c r="D17966">
        <v>0</v>
      </c>
    </row>
    <row r="17967" spans="1:4" x14ac:dyDescent="0.35">
      <c r="A17967" s="165" t="s">
        <v>352</v>
      </c>
      <c r="B17967" s="165" t="s">
        <v>353</v>
      </c>
      <c r="C17967" s="166">
        <v>46014</v>
      </c>
      <c r="D17967">
        <v>0</v>
      </c>
    </row>
    <row r="17968" spans="1:4" x14ac:dyDescent="0.35">
      <c r="A17968" s="165" t="s">
        <v>352</v>
      </c>
      <c r="B17968" s="165" t="s">
        <v>353</v>
      </c>
      <c r="C17968" s="166">
        <v>45681</v>
      </c>
      <c r="D17968">
        <v>0</v>
      </c>
    </row>
    <row r="17969" spans="1:4" x14ac:dyDescent="0.35">
      <c r="A17969" s="165" t="s">
        <v>352</v>
      </c>
      <c r="B17969" s="165" t="s">
        <v>353</v>
      </c>
      <c r="C17969" s="166">
        <v>45712</v>
      </c>
      <c r="D17969">
        <v>0</v>
      </c>
    </row>
    <row r="17970" spans="1:4" x14ac:dyDescent="0.35">
      <c r="A17970" s="165" t="s">
        <v>352</v>
      </c>
      <c r="B17970" s="165" t="s">
        <v>353</v>
      </c>
      <c r="C17970" s="166">
        <v>45740</v>
      </c>
      <c r="D17970">
        <v>0</v>
      </c>
    </row>
    <row r="17971" spans="1:4" x14ac:dyDescent="0.35">
      <c r="A17971" s="165" t="s">
        <v>352</v>
      </c>
      <c r="B17971" s="165" t="s">
        <v>353</v>
      </c>
      <c r="C17971" s="166">
        <v>45771</v>
      </c>
      <c r="D17971">
        <v>0</v>
      </c>
    </row>
    <row r="17972" spans="1:4" x14ac:dyDescent="0.35">
      <c r="A17972" s="165" t="s">
        <v>352</v>
      </c>
      <c r="B17972" s="165" t="s">
        <v>353</v>
      </c>
      <c r="C17972" s="166">
        <v>45801</v>
      </c>
      <c r="D17972">
        <v>0</v>
      </c>
    </row>
    <row r="17973" spans="1:4" x14ac:dyDescent="0.35">
      <c r="A17973" s="165" t="s">
        <v>352</v>
      </c>
      <c r="B17973" s="165" t="s">
        <v>353</v>
      </c>
      <c r="C17973" s="166">
        <v>45832</v>
      </c>
      <c r="D17973">
        <v>0</v>
      </c>
    </row>
    <row r="17974" spans="1:4" x14ac:dyDescent="0.35">
      <c r="A17974" s="165" t="s">
        <v>352</v>
      </c>
      <c r="B17974" s="165" t="s">
        <v>353</v>
      </c>
      <c r="C17974" s="166">
        <v>45862</v>
      </c>
      <c r="D17974">
        <v>0</v>
      </c>
    </row>
    <row r="17975" spans="1:4" x14ac:dyDescent="0.35">
      <c r="A17975" s="165" t="s">
        <v>352</v>
      </c>
      <c r="B17975" s="165" t="s">
        <v>353</v>
      </c>
      <c r="C17975" s="166">
        <v>45893</v>
      </c>
      <c r="D17975">
        <v>0</v>
      </c>
    </row>
    <row r="17976" spans="1:4" x14ac:dyDescent="0.35">
      <c r="A17976" s="165" t="s">
        <v>352</v>
      </c>
      <c r="B17976" s="165" t="s">
        <v>353</v>
      </c>
      <c r="C17976" s="166">
        <v>45924</v>
      </c>
      <c r="D17976">
        <v>0</v>
      </c>
    </row>
    <row r="17977" spans="1:4" x14ac:dyDescent="0.35">
      <c r="A17977" s="165" t="s">
        <v>352</v>
      </c>
      <c r="B17977" s="165" t="s">
        <v>353</v>
      </c>
      <c r="C17977" s="166">
        <v>45954</v>
      </c>
      <c r="D17977">
        <v>0</v>
      </c>
    </row>
    <row r="17978" spans="1:4" x14ac:dyDescent="0.35">
      <c r="A17978" s="165" t="s">
        <v>352</v>
      </c>
      <c r="B17978" s="165" t="s">
        <v>353</v>
      </c>
      <c r="C17978" s="166">
        <v>45985</v>
      </c>
      <c r="D17978">
        <v>0</v>
      </c>
    </row>
    <row r="17979" spans="1:4" x14ac:dyDescent="0.35">
      <c r="A17979" s="165" t="s">
        <v>352</v>
      </c>
      <c r="B17979" s="165" t="s">
        <v>353</v>
      </c>
      <c r="C17979" s="166">
        <v>46015</v>
      </c>
      <c r="D17979">
        <v>0</v>
      </c>
    </row>
    <row r="17980" spans="1:4" x14ac:dyDescent="0.35">
      <c r="A17980" s="165" t="s">
        <v>352</v>
      </c>
      <c r="B17980" s="165" t="s">
        <v>353</v>
      </c>
      <c r="C17980" s="166">
        <v>45682</v>
      </c>
      <c r="D17980">
        <v>0</v>
      </c>
    </row>
    <row r="17981" spans="1:4" x14ac:dyDescent="0.35">
      <c r="A17981" s="165" t="s">
        <v>352</v>
      </c>
      <c r="B17981" s="165" t="s">
        <v>353</v>
      </c>
      <c r="C17981" s="166">
        <v>45713</v>
      </c>
      <c r="D17981">
        <v>0</v>
      </c>
    </row>
    <row r="17982" spans="1:4" x14ac:dyDescent="0.35">
      <c r="A17982" s="165" t="s">
        <v>352</v>
      </c>
      <c r="B17982" s="165" t="s">
        <v>353</v>
      </c>
      <c r="C17982" s="166">
        <v>45741</v>
      </c>
      <c r="D17982">
        <v>0</v>
      </c>
    </row>
    <row r="17983" spans="1:4" x14ac:dyDescent="0.35">
      <c r="A17983" s="165" t="s">
        <v>352</v>
      </c>
      <c r="B17983" s="165" t="s">
        <v>353</v>
      </c>
      <c r="C17983" s="166">
        <v>45772</v>
      </c>
      <c r="D17983">
        <v>0</v>
      </c>
    </row>
    <row r="17984" spans="1:4" x14ac:dyDescent="0.35">
      <c r="A17984" s="165" t="s">
        <v>352</v>
      </c>
      <c r="B17984" s="165" t="s">
        <v>353</v>
      </c>
      <c r="C17984" s="166">
        <v>45802</v>
      </c>
      <c r="D17984">
        <v>0</v>
      </c>
    </row>
    <row r="17985" spans="1:4" x14ac:dyDescent="0.35">
      <c r="A17985" s="165" t="s">
        <v>352</v>
      </c>
      <c r="B17985" s="165" t="s">
        <v>353</v>
      </c>
      <c r="C17985" s="166">
        <v>45833</v>
      </c>
      <c r="D17985">
        <v>0</v>
      </c>
    </row>
    <row r="17986" spans="1:4" x14ac:dyDescent="0.35">
      <c r="A17986" s="165" t="s">
        <v>352</v>
      </c>
      <c r="B17986" s="165" t="s">
        <v>353</v>
      </c>
      <c r="C17986" s="166">
        <v>45863</v>
      </c>
      <c r="D17986">
        <v>0</v>
      </c>
    </row>
    <row r="17987" spans="1:4" x14ac:dyDescent="0.35">
      <c r="A17987" s="165" t="s">
        <v>352</v>
      </c>
      <c r="B17987" s="165" t="s">
        <v>353</v>
      </c>
      <c r="C17987" s="166">
        <v>45894</v>
      </c>
      <c r="D17987">
        <v>0</v>
      </c>
    </row>
    <row r="17988" spans="1:4" x14ac:dyDescent="0.35">
      <c r="A17988" s="165" t="s">
        <v>352</v>
      </c>
      <c r="B17988" s="165" t="s">
        <v>353</v>
      </c>
      <c r="C17988" s="166">
        <v>45925</v>
      </c>
      <c r="D17988">
        <v>0</v>
      </c>
    </row>
    <row r="17989" spans="1:4" x14ac:dyDescent="0.35">
      <c r="A17989" s="165" t="s">
        <v>352</v>
      </c>
      <c r="B17989" s="165" t="s">
        <v>353</v>
      </c>
      <c r="C17989" s="166">
        <v>45955</v>
      </c>
      <c r="D17989">
        <v>0</v>
      </c>
    </row>
    <row r="17990" spans="1:4" x14ac:dyDescent="0.35">
      <c r="A17990" s="165" t="s">
        <v>352</v>
      </c>
      <c r="B17990" s="165" t="s">
        <v>353</v>
      </c>
      <c r="C17990" s="166">
        <v>45986</v>
      </c>
      <c r="D17990">
        <v>0</v>
      </c>
    </row>
    <row r="17991" spans="1:4" x14ac:dyDescent="0.35">
      <c r="A17991" s="165" t="s">
        <v>352</v>
      </c>
      <c r="B17991" s="165" t="s">
        <v>353</v>
      </c>
      <c r="C17991" s="166">
        <v>46016</v>
      </c>
      <c r="D17991">
        <v>0</v>
      </c>
    </row>
    <row r="17992" spans="1:4" x14ac:dyDescent="0.35">
      <c r="A17992" s="165" t="s">
        <v>352</v>
      </c>
      <c r="B17992" s="165" t="s">
        <v>353</v>
      </c>
      <c r="C17992" s="166">
        <v>45683</v>
      </c>
      <c r="D17992">
        <v>0</v>
      </c>
    </row>
    <row r="17993" spans="1:4" x14ac:dyDescent="0.35">
      <c r="A17993" s="165" t="s">
        <v>352</v>
      </c>
      <c r="B17993" s="165" t="s">
        <v>353</v>
      </c>
      <c r="C17993" s="166">
        <v>45714</v>
      </c>
      <c r="D17993">
        <v>0</v>
      </c>
    </row>
    <row r="17994" spans="1:4" x14ac:dyDescent="0.35">
      <c r="A17994" s="165" t="s">
        <v>352</v>
      </c>
      <c r="B17994" s="165" t="s">
        <v>353</v>
      </c>
      <c r="C17994" s="166">
        <v>45742</v>
      </c>
      <c r="D17994">
        <v>0</v>
      </c>
    </row>
    <row r="17995" spans="1:4" x14ac:dyDescent="0.35">
      <c r="A17995" s="165" t="s">
        <v>352</v>
      </c>
      <c r="B17995" s="165" t="s">
        <v>353</v>
      </c>
      <c r="C17995" s="166">
        <v>45773</v>
      </c>
      <c r="D17995">
        <v>0</v>
      </c>
    </row>
    <row r="17996" spans="1:4" x14ac:dyDescent="0.35">
      <c r="A17996" s="165" t="s">
        <v>352</v>
      </c>
      <c r="B17996" s="165" t="s">
        <v>353</v>
      </c>
      <c r="C17996" s="166">
        <v>45803</v>
      </c>
      <c r="D17996">
        <v>0</v>
      </c>
    </row>
    <row r="17997" spans="1:4" x14ac:dyDescent="0.35">
      <c r="A17997" s="165" t="s">
        <v>352</v>
      </c>
      <c r="B17997" s="165" t="s">
        <v>353</v>
      </c>
      <c r="C17997" s="166">
        <v>45834</v>
      </c>
      <c r="D17997">
        <v>0</v>
      </c>
    </row>
    <row r="17998" spans="1:4" x14ac:dyDescent="0.35">
      <c r="A17998" s="165" t="s">
        <v>352</v>
      </c>
      <c r="B17998" s="165" t="s">
        <v>353</v>
      </c>
      <c r="C17998" s="166">
        <v>45864</v>
      </c>
      <c r="D17998">
        <v>0</v>
      </c>
    </row>
    <row r="17999" spans="1:4" x14ac:dyDescent="0.35">
      <c r="A17999" s="165" t="s">
        <v>352</v>
      </c>
      <c r="B17999" s="165" t="s">
        <v>353</v>
      </c>
      <c r="C17999" s="166">
        <v>45895</v>
      </c>
      <c r="D17999">
        <v>0</v>
      </c>
    </row>
    <row r="18000" spans="1:4" x14ac:dyDescent="0.35">
      <c r="A18000" s="165" t="s">
        <v>352</v>
      </c>
      <c r="B18000" s="165" t="s">
        <v>353</v>
      </c>
      <c r="C18000" s="166">
        <v>45926</v>
      </c>
      <c r="D18000">
        <v>0</v>
      </c>
    </row>
    <row r="18001" spans="1:4" x14ac:dyDescent="0.35">
      <c r="A18001" s="165" t="s">
        <v>352</v>
      </c>
      <c r="B18001" s="165" t="s">
        <v>353</v>
      </c>
      <c r="C18001" s="166">
        <v>45956</v>
      </c>
      <c r="D18001">
        <v>0</v>
      </c>
    </row>
    <row r="18002" spans="1:4" x14ac:dyDescent="0.35">
      <c r="A18002" s="165" t="s">
        <v>352</v>
      </c>
      <c r="B18002" s="165" t="s">
        <v>353</v>
      </c>
      <c r="C18002" s="166">
        <v>45987</v>
      </c>
      <c r="D18002">
        <v>0</v>
      </c>
    </row>
    <row r="18003" spans="1:4" x14ac:dyDescent="0.35">
      <c r="A18003" s="165" t="s">
        <v>352</v>
      </c>
      <c r="B18003" s="165" t="s">
        <v>353</v>
      </c>
      <c r="C18003" s="166">
        <v>46017</v>
      </c>
      <c r="D18003">
        <v>0</v>
      </c>
    </row>
    <row r="18004" spans="1:4" x14ac:dyDescent="0.35">
      <c r="A18004" s="165" t="s">
        <v>352</v>
      </c>
      <c r="B18004" s="165" t="s">
        <v>353</v>
      </c>
      <c r="C18004" s="166">
        <v>45684</v>
      </c>
      <c r="D18004">
        <v>0</v>
      </c>
    </row>
    <row r="18005" spans="1:4" x14ac:dyDescent="0.35">
      <c r="A18005" s="165" t="s">
        <v>352</v>
      </c>
      <c r="B18005" s="165" t="s">
        <v>353</v>
      </c>
      <c r="C18005" s="166">
        <v>45715</v>
      </c>
      <c r="D18005">
        <v>0</v>
      </c>
    </row>
    <row r="18006" spans="1:4" x14ac:dyDescent="0.35">
      <c r="A18006" s="165" t="s">
        <v>352</v>
      </c>
      <c r="B18006" s="165" t="s">
        <v>353</v>
      </c>
      <c r="C18006" s="166">
        <v>45743</v>
      </c>
      <c r="D18006">
        <v>0</v>
      </c>
    </row>
    <row r="18007" spans="1:4" x14ac:dyDescent="0.35">
      <c r="A18007" s="165" t="s">
        <v>352</v>
      </c>
      <c r="B18007" s="165" t="s">
        <v>353</v>
      </c>
      <c r="C18007" s="166">
        <v>45774</v>
      </c>
      <c r="D18007">
        <v>0</v>
      </c>
    </row>
    <row r="18008" spans="1:4" x14ac:dyDescent="0.35">
      <c r="A18008" s="165" t="s">
        <v>352</v>
      </c>
      <c r="B18008" s="165" t="s">
        <v>353</v>
      </c>
      <c r="C18008" s="166">
        <v>45804</v>
      </c>
      <c r="D18008">
        <v>0</v>
      </c>
    </row>
    <row r="18009" spans="1:4" x14ac:dyDescent="0.35">
      <c r="A18009" s="165" t="s">
        <v>352</v>
      </c>
      <c r="B18009" s="165" t="s">
        <v>353</v>
      </c>
      <c r="C18009" s="166">
        <v>45835</v>
      </c>
      <c r="D18009">
        <v>0</v>
      </c>
    </row>
    <row r="18010" spans="1:4" x14ac:dyDescent="0.35">
      <c r="A18010" s="165" t="s">
        <v>352</v>
      </c>
      <c r="B18010" s="165" t="s">
        <v>353</v>
      </c>
      <c r="C18010" s="166">
        <v>45865</v>
      </c>
      <c r="D18010">
        <v>0</v>
      </c>
    </row>
    <row r="18011" spans="1:4" x14ac:dyDescent="0.35">
      <c r="A18011" s="165" t="s">
        <v>352</v>
      </c>
      <c r="B18011" s="165" t="s">
        <v>353</v>
      </c>
      <c r="C18011" s="166">
        <v>45896</v>
      </c>
      <c r="D18011">
        <v>0</v>
      </c>
    </row>
    <row r="18012" spans="1:4" x14ac:dyDescent="0.35">
      <c r="A18012" s="165" t="s">
        <v>352</v>
      </c>
      <c r="B18012" s="165" t="s">
        <v>353</v>
      </c>
      <c r="C18012" s="166">
        <v>45927</v>
      </c>
      <c r="D18012">
        <v>0</v>
      </c>
    </row>
    <row r="18013" spans="1:4" x14ac:dyDescent="0.35">
      <c r="A18013" s="165" t="s">
        <v>352</v>
      </c>
      <c r="B18013" s="165" t="s">
        <v>353</v>
      </c>
      <c r="C18013" s="166">
        <v>45957</v>
      </c>
      <c r="D18013">
        <v>0</v>
      </c>
    </row>
    <row r="18014" spans="1:4" x14ac:dyDescent="0.35">
      <c r="A18014" s="165" t="s">
        <v>352</v>
      </c>
      <c r="B18014" s="165" t="s">
        <v>353</v>
      </c>
      <c r="C18014" s="166">
        <v>45988</v>
      </c>
      <c r="D18014">
        <v>0</v>
      </c>
    </row>
    <row r="18015" spans="1:4" x14ac:dyDescent="0.35">
      <c r="A18015" s="165" t="s">
        <v>352</v>
      </c>
      <c r="B18015" s="165" t="s">
        <v>353</v>
      </c>
      <c r="C18015" s="166">
        <v>46018</v>
      </c>
      <c r="D18015">
        <v>0</v>
      </c>
    </row>
    <row r="18016" spans="1:4" x14ac:dyDescent="0.35">
      <c r="A18016" s="165" t="s">
        <v>354</v>
      </c>
      <c r="B18016" s="165" t="s">
        <v>355</v>
      </c>
      <c r="C18016" s="166">
        <v>45983</v>
      </c>
      <c r="D18016">
        <v>218.76</v>
      </c>
    </row>
    <row r="18017" spans="1:4" x14ac:dyDescent="0.35">
      <c r="A18017" s="165" t="s">
        <v>354</v>
      </c>
      <c r="B18017" s="165" t="s">
        <v>355</v>
      </c>
      <c r="C18017" s="166">
        <v>46013</v>
      </c>
      <c r="D18017">
        <v>102.85</v>
      </c>
    </row>
    <row r="18018" spans="1:4" x14ac:dyDescent="0.35">
      <c r="A18018" s="165" t="s">
        <v>354</v>
      </c>
      <c r="B18018" s="165" t="s">
        <v>355</v>
      </c>
      <c r="C18018" s="166">
        <v>45680</v>
      </c>
      <c r="D18018">
        <v>88.34</v>
      </c>
    </row>
    <row r="18019" spans="1:4" x14ac:dyDescent="0.35">
      <c r="A18019" s="165" t="s">
        <v>354</v>
      </c>
      <c r="B18019" s="165" t="s">
        <v>355</v>
      </c>
      <c r="C18019" s="166">
        <v>45711</v>
      </c>
      <c r="D18019">
        <v>0</v>
      </c>
    </row>
    <row r="18020" spans="1:4" x14ac:dyDescent="0.35">
      <c r="A18020" s="165" t="s">
        <v>354</v>
      </c>
      <c r="B18020" s="165" t="s">
        <v>355</v>
      </c>
      <c r="C18020" s="166">
        <v>45739</v>
      </c>
      <c r="D18020">
        <v>86.13</v>
      </c>
    </row>
    <row r="18021" spans="1:4" x14ac:dyDescent="0.35">
      <c r="A18021" s="165" t="s">
        <v>354</v>
      </c>
      <c r="B18021" s="165" t="s">
        <v>355</v>
      </c>
      <c r="C18021" s="166">
        <v>45770</v>
      </c>
      <c r="D18021">
        <v>2.86</v>
      </c>
    </row>
    <row r="18022" spans="1:4" x14ac:dyDescent="0.35">
      <c r="A18022" s="165" t="s">
        <v>354</v>
      </c>
      <c r="B18022" s="165" t="s">
        <v>355</v>
      </c>
      <c r="C18022" s="166">
        <v>45800</v>
      </c>
      <c r="D18022">
        <v>189.25</v>
      </c>
    </row>
    <row r="18023" spans="1:4" x14ac:dyDescent="0.35">
      <c r="A18023" s="165" t="s">
        <v>354</v>
      </c>
      <c r="B18023" s="165" t="s">
        <v>355</v>
      </c>
      <c r="C18023" s="166">
        <v>45831</v>
      </c>
      <c r="D18023">
        <v>0</v>
      </c>
    </row>
    <row r="18024" spans="1:4" x14ac:dyDescent="0.35">
      <c r="A18024" s="165" t="s">
        <v>354</v>
      </c>
      <c r="B18024" s="165" t="s">
        <v>355</v>
      </c>
      <c r="C18024" s="166">
        <v>45861</v>
      </c>
      <c r="D18024">
        <v>0</v>
      </c>
    </row>
    <row r="18025" spans="1:4" x14ac:dyDescent="0.35">
      <c r="A18025" s="165" t="s">
        <v>354</v>
      </c>
      <c r="B18025" s="165" t="s">
        <v>355</v>
      </c>
      <c r="C18025" s="166">
        <v>45892</v>
      </c>
      <c r="D18025">
        <v>274.45</v>
      </c>
    </row>
    <row r="18026" spans="1:4" x14ac:dyDescent="0.35">
      <c r="A18026" s="165" t="s">
        <v>354</v>
      </c>
      <c r="B18026" s="165" t="s">
        <v>355</v>
      </c>
      <c r="C18026" s="166">
        <v>45923</v>
      </c>
      <c r="D18026">
        <v>61.68</v>
      </c>
    </row>
    <row r="18027" spans="1:4" x14ac:dyDescent="0.35">
      <c r="A18027" s="165" t="s">
        <v>354</v>
      </c>
      <c r="B18027" s="165" t="s">
        <v>355</v>
      </c>
      <c r="C18027" s="166">
        <v>45953</v>
      </c>
      <c r="D18027">
        <v>0</v>
      </c>
    </row>
    <row r="18028" spans="1:4" x14ac:dyDescent="0.35">
      <c r="A18028" s="165" t="s">
        <v>354</v>
      </c>
      <c r="B18028" s="165" t="s">
        <v>355</v>
      </c>
      <c r="C18028" s="166">
        <v>45984</v>
      </c>
      <c r="D18028">
        <v>80.39</v>
      </c>
    </row>
    <row r="18029" spans="1:4" x14ac:dyDescent="0.35">
      <c r="A18029" s="165" t="s">
        <v>354</v>
      </c>
      <c r="B18029" s="165" t="s">
        <v>355</v>
      </c>
      <c r="C18029" s="166">
        <v>46014</v>
      </c>
      <c r="D18029">
        <v>61.57</v>
      </c>
    </row>
    <row r="18030" spans="1:4" x14ac:dyDescent="0.35">
      <c r="A18030" s="165" t="s">
        <v>354</v>
      </c>
      <c r="B18030" s="165" t="s">
        <v>355</v>
      </c>
      <c r="C18030" s="166">
        <v>45681</v>
      </c>
      <c r="D18030">
        <v>0</v>
      </c>
    </row>
    <row r="18031" spans="1:4" x14ac:dyDescent="0.35">
      <c r="A18031" s="165" t="s">
        <v>354</v>
      </c>
      <c r="B18031" s="165" t="s">
        <v>355</v>
      </c>
      <c r="C18031" s="166">
        <v>45712</v>
      </c>
      <c r="D18031">
        <v>150.05000000000001</v>
      </c>
    </row>
    <row r="18032" spans="1:4" x14ac:dyDescent="0.35">
      <c r="A18032" s="165" t="s">
        <v>354</v>
      </c>
      <c r="B18032" s="165" t="s">
        <v>355</v>
      </c>
      <c r="C18032" s="166">
        <v>45740</v>
      </c>
      <c r="D18032">
        <v>94.98</v>
      </c>
    </row>
    <row r="18033" spans="1:4" x14ac:dyDescent="0.35">
      <c r="A18033" s="165" t="s">
        <v>354</v>
      </c>
      <c r="B18033" s="165" t="s">
        <v>355</v>
      </c>
      <c r="C18033" s="166">
        <v>45771</v>
      </c>
      <c r="D18033">
        <v>0</v>
      </c>
    </row>
    <row r="18034" spans="1:4" x14ac:dyDescent="0.35">
      <c r="A18034" s="165" t="s">
        <v>354</v>
      </c>
      <c r="B18034" s="165" t="s">
        <v>355</v>
      </c>
      <c r="C18034" s="166">
        <v>45801</v>
      </c>
      <c r="D18034">
        <v>0</v>
      </c>
    </row>
    <row r="18035" spans="1:4" x14ac:dyDescent="0.35">
      <c r="A18035" s="165" t="s">
        <v>354</v>
      </c>
      <c r="B18035" s="165" t="s">
        <v>355</v>
      </c>
      <c r="C18035" s="166">
        <v>45832</v>
      </c>
      <c r="D18035">
        <v>0</v>
      </c>
    </row>
    <row r="18036" spans="1:4" x14ac:dyDescent="0.35">
      <c r="A18036" s="165" t="s">
        <v>354</v>
      </c>
      <c r="B18036" s="165" t="s">
        <v>355</v>
      </c>
      <c r="C18036" s="166">
        <v>45862</v>
      </c>
      <c r="D18036">
        <v>0</v>
      </c>
    </row>
    <row r="18037" spans="1:4" x14ac:dyDescent="0.35">
      <c r="A18037" s="165" t="s">
        <v>354</v>
      </c>
      <c r="B18037" s="165" t="s">
        <v>355</v>
      </c>
      <c r="C18037" s="166">
        <v>45893</v>
      </c>
      <c r="D18037">
        <v>0</v>
      </c>
    </row>
    <row r="18038" spans="1:4" x14ac:dyDescent="0.35">
      <c r="A18038" s="165" t="s">
        <v>354</v>
      </c>
      <c r="B18038" s="165" t="s">
        <v>355</v>
      </c>
      <c r="C18038" s="166">
        <v>45924</v>
      </c>
      <c r="D18038">
        <v>0</v>
      </c>
    </row>
    <row r="18039" spans="1:4" x14ac:dyDescent="0.35">
      <c r="A18039" s="165" t="s">
        <v>354</v>
      </c>
      <c r="B18039" s="165" t="s">
        <v>355</v>
      </c>
      <c r="C18039" s="166">
        <v>45954</v>
      </c>
      <c r="D18039">
        <v>0</v>
      </c>
    </row>
    <row r="18040" spans="1:4" x14ac:dyDescent="0.35">
      <c r="A18040" s="165" t="s">
        <v>354</v>
      </c>
      <c r="B18040" s="165" t="s">
        <v>355</v>
      </c>
      <c r="C18040" s="166">
        <v>45985</v>
      </c>
      <c r="D18040">
        <v>562.27</v>
      </c>
    </row>
    <row r="18041" spans="1:4" x14ac:dyDescent="0.35">
      <c r="A18041" s="165" t="s">
        <v>354</v>
      </c>
      <c r="B18041" s="165" t="s">
        <v>355</v>
      </c>
      <c r="C18041" s="166">
        <v>46015</v>
      </c>
      <c r="D18041">
        <v>89</v>
      </c>
    </row>
    <row r="18042" spans="1:4" x14ac:dyDescent="0.35">
      <c r="A18042" s="165" t="s">
        <v>354</v>
      </c>
      <c r="B18042" s="165" t="s">
        <v>355</v>
      </c>
      <c r="C18042" s="166">
        <v>45682</v>
      </c>
      <c r="D18042">
        <v>48.27</v>
      </c>
    </row>
    <row r="18043" spans="1:4" x14ac:dyDescent="0.35">
      <c r="A18043" s="165" t="s">
        <v>354</v>
      </c>
      <c r="B18043" s="165" t="s">
        <v>355</v>
      </c>
      <c r="C18043" s="166">
        <v>45713</v>
      </c>
      <c r="D18043">
        <v>85.24</v>
      </c>
    </row>
    <row r="18044" spans="1:4" x14ac:dyDescent="0.35">
      <c r="A18044" s="165" t="s">
        <v>354</v>
      </c>
      <c r="B18044" s="165" t="s">
        <v>355</v>
      </c>
      <c r="C18044" s="166">
        <v>45741</v>
      </c>
      <c r="D18044">
        <v>90.38</v>
      </c>
    </row>
    <row r="18045" spans="1:4" x14ac:dyDescent="0.35">
      <c r="A18045" s="165" t="s">
        <v>354</v>
      </c>
      <c r="B18045" s="165" t="s">
        <v>355</v>
      </c>
      <c r="C18045" s="166">
        <v>45772</v>
      </c>
      <c r="D18045">
        <v>54.43</v>
      </c>
    </row>
    <row r="18046" spans="1:4" x14ac:dyDescent="0.35">
      <c r="A18046" s="165" t="s">
        <v>354</v>
      </c>
      <c r="B18046" s="165" t="s">
        <v>355</v>
      </c>
      <c r="C18046" s="166">
        <v>45802</v>
      </c>
      <c r="D18046">
        <v>0</v>
      </c>
    </row>
    <row r="18047" spans="1:4" x14ac:dyDescent="0.35">
      <c r="A18047" s="165" t="s">
        <v>354</v>
      </c>
      <c r="B18047" s="165" t="s">
        <v>355</v>
      </c>
      <c r="C18047" s="166">
        <v>45833</v>
      </c>
      <c r="D18047">
        <v>0</v>
      </c>
    </row>
    <row r="18048" spans="1:4" x14ac:dyDescent="0.35">
      <c r="A18048" s="165" t="s">
        <v>354</v>
      </c>
      <c r="B18048" s="165" t="s">
        <v>355</v>
      </c>
      <c r="C18048" s="166">
        <v>45863</v>
      </c>
      <c r="D18048">
        <v>0</v>
      </c>
    </row>
    <row r="18049" spans="1:4" x14ac:dyDescent="0.35">
      <c r="A18049" s="165" t="s">
        <v>354</v>
      </c>
      <c r="B18049" s="165" t="s">
        <v>355</v>
      </c>
      <c r="C18049" s="166">
        <v>45894</v>
      </c>
      <c r="D18049">
        <v>0</v>
      </c>
    </row>
    <row r="18050" spans="1:4" x14ac:dyDescent="0.35">
      <c r="A18050" s="165" t="s">
        <v>354</v>
      </c>
      <c r="B18050" s="165" t="s">
        <v>355</v>
      </c>
      <c r="C18050" s="166">
        <v>45925</v>
      </c>
      <c r="D18050">
        <v>0</v>
      </c>
    </row>
    <row r="18051" spans="1:4" x14ac:dyDescent="0.35">
      <c r="A18051" s="165" t="s">
        <v>354</v>
      </c>
      <c r="B18051" s="165" t="s">
        <v>355</v>
      </c>
      <c r="C18051" s="166">
        <v>45955</v>
      </c>
      <c r="D18051">
        <v>0</v>
      </c>
    </row>
    <row r="18052" spans="1:4" x14ac:dyDescent="0.35">
      <c r="A18052" s="165" t="s">
        <v>354</v>
      </c>
      <c r="B18052" s="165" t="s">
        <v>355</v>
      </c>
      <c r="C18052" s="166">
        <v>45986</v>
      </c>
      <c r="D18052">
        <v>0</v>
      </c>
    </row>
    <row r="18053" spans="1:4" x14ac:dyDescent="0.35">
      <c r="A18053" s="165" t="s">
        <v>354</v>
      </c>
      <c r="B18053" s="165" t="s">
        <v>355</v>
      </c>
      <c r="C18053" s="166">
        <v>46016</v>
      </c>
      <c r="D18053">
        <v>0</v>
      </c>
    </row>
    <row r="18054" spans="1:4" x14ac:dyDescent="0.35">
      <c r="A18054" s="165" t="s">
        <v>354</v>
      </c>
      <c r="B18054" s="165" t="s">
        <v>355</v>
      </c>
      <c r="C18054" s="166">
        <v>45683</v>
      </c>
      <c r="D18054">
        <v>0</v>
      </c>
    </row>
    <row r="18055" spans="1:4" x14ac:dyDescent="0.35">
      <c r="A18055" s="165" t="s">
        <v>354</v>
      </c>
      <c r="B18055" s="165" t="s">
        <v>355</v>
      </c>
      <c r="C18055" s="166">
        <v>45714</v>
      </c>
      <c r="D18055">
        <v>0</v>
      </c>
    </row>
    <row r="18056" spans="1:4" x14ac:dyDescent="0.35">
      <c r="A18056" s="165" t="s">
        <v>354</v>
      </c>
      <c r="B18056" s="165" t="s">
        <v>355</v>
      </c>
      <c r="C18056" s="166">
        <v>45742</v>
      </c>
      <c r="D18056">
        <v>0</v>
      </c>
    </row>
    <row r="18057" spans="1:4" x14ac:dyDescent="0.35">
      <c r="A18057" s="165" t="s">
        <v>354</v>
      </c>
      <c r="B18057" s="165" t="s">
        <v>355</v>
      </c>
      <c r="C18057" s="166">
        <v>45773</v>
      </c>
      <c r="D18057">
        <v>0</v>
      </c>
    </row>
    <row r="18058" spans="1:4" x14ac:dyDescent="0.35">
      <c r="A18058" s="165" t="s">
        <v>354</v>
      </c>
      <c r="B18058" s="165" t="s">
        <v>355</v>
      </c>
      <c r="C18058" s="166">
        <v>45803</v>
      </c>
      <c r="D18058">
        <v>0</v>
      </c>
    </row>
    <row r="18059" spans="1:4" x14ac:dyDescent="0.35">
      <c r="A18059" s="165" t="s">
        <v>354</v>
      </c>
      <c r="B18059" s="165" t="s">
        <v>355</v>
      </c>
      <c r="C18059" s="166">
        <v>45834</v>
      </c>
      <c r="D18059">
        <v>0</v>
      </c>
    </row>
    <row r="18060" spans="1:4" x14ac:dyDescent="0.35">
      <c r="A18060" s="165" t="s">
        <v>354</v>
      </c>
      <c r="B18060" s="165" t="s">
        <v>355</v>
      </c>
      <c r="C18060" s="166">
        <v>45864</v>
      </c>
      <c r="D18060">
        <v>0</v>
      </c>
    </row>
    <row r="18061" spans="1:4" x14ac:dyDescent="0.35">
      <c r="A18061" s="165" t="s">
        <v>354</v>
      </c>
      <c r="B18061" s="165" t="s">
        <v>355</v>
      </c>
      <c r="C18061" s="166">
        <v>45895</v>
      </c>
      <c r="D18061">
        <v>0</v>
      </c>
    </row>
    <row r="18062" spans="1:4" x14ac:dyDescent="0.35">
      <c r="A18062" s="165" t="s">
        <v>354</v>
      </c>
      <c r="B18062" s="165" t="s">
        <v>355</v>
      </c>
      <c r="C18062" s="166">
        <v>45926</v>
      </c>
      <c r="D18062">
        <v>0</v>
      </c>
    </row>
    <row r="18063" spans="1:4" x14ac:dyDescent="0.35">
      <c r="A18063" s="165" t="s">
        <v>354</v>
      </c>
      <c r="B18063" s="165" t="s">
        <v>355</v>
      </c>
      <c r="C18063" s="166">
        <v>45956</v>
      </c>
      <c r="D18063">
        <v>0</v>
      </c>
    </row>
    <row r="18064" spans="1:4" x14ac:dyDescent="0.35">
      <c r="A18064" s="165" t="s">
        <v>354</v>
      </c>
      <c r="B18064" s="165" t="s">
        <v>355</v>
      </c>
      <c r="C18064" s="166">
        <v>45987</v>
      </c>
      <c r="D18064">
        <v>0</v>
      </c>
    </row>
    <row r="18065" spans="1:4" x14ac:dyDescent="0.35">
      <c r="A18065" s="165" t="s">
        <v>354</v>
      </c>
      <c r="B18065" s="165" t="s">
        <v>355</v>
      </c>
      <c r="C18065" s="166">
        <v>46017</v>
      </c>
      <c r="D18065">
        <v>0</v>
      </c>
    </row>
    <row r="18066" spans="1:4" x14ac:dyDescent="0.35">
      <c r="A18066" s="165" t="s">
        <v>354</v>
      </c>
      <c r="B18066" s="165" t="s">
        <v>355</v>
      </c>
      <c r="C18066" s="166">
        <v>45684</v>
      </c>
      <c r="D18066">
        <v>0</v>
      </c>
    </row>
    <row r="18067" spans="1:4" x14ac:dyDescent="0.35">
      <c r="A18067" s="165" t="s">
        <v>354</v>
      </c>
      <c r="B18067" s="165" t="s">
        <v>355</v>
      </c>
      <c r="C18067" s="166">
        <v>45715</v>
      </c>
      <c r="D18067">
        <v>0</v>
      </c>
    </row>
    <row r="18068" spans="1:4" x14ac:dyDescent="0.35">
      <c r="A18068" s="165" t="s">
        <v>354</v>
      </c>
      <c r="B18068" s="165" t="s">
        <v>355</v>
      </c>
      <c r="C18068" s="166">
        <v>45743</v>
      </c>
      <c r="D18068">
        <v>0</v>
      </c>
    </row>
    <row r="18069" spans="1:4" x14ac:dyDescent="0.35">
      <c r="A18069" s="165" t="s">
        <v>354</v>
      </c>
      <c r="B18069" s="165" t="s">
        <v>355</v>
      </c>
      <c r="C18069" s="166">
        <v>45774</v>
      </c>
      <c r="D18069">
        <v>0</v>
      </c>
    </row>
    <row r="18070" spans="1:4" x14ac:dyDescent="0.35">
      <c r="A18070" s="165" t="s">
        <v>354</v>
      </c>
      <c r="B18070" s="165" t="s">
        <v>355</v>
      </c>
      <c r="C18070" s="166">
        <v>45804</v>
      </c>
      <c r="D18070">
        <v>0</v>
      </c>
    </row>
    <row r="18071" spans="1:4" x14ac:dyDescent="0.35">
      <c r="A18071" s="165" t="s">
        <v>354</v>
      </c>
      <c r="B18071" s="165" t="s">
        <v>355</v>
      </c>
      <c r="C18071" s="166">
        <v>45835</v>
      </c>
      <c r="D18071">
        <v>0</v>
      </c>
    </row>
    <row r="18072" spans="1:4" x14ac:dyDescent="0.35">
      <c r="A18072" s="165" t="s">
        <v>354</v>
      </c>
      <c r="B18072" s="165" t="s">
        <v>355</v>
      </c>
      <c r="C18072" s="166">
        <v>45865</v>
      </c>
      <c r="D18072">
        <v>0</v>
      </c>
    </row>
    <row r="18073" spans="1:4" x14ac:dyDescent="0.35">
      <c r="A18073" s="165" t="s">
        <v>354</v>
      </c>
      <c r="B18073" s="165" t="s">
        <v>355</v>
      </c>
      <c r="C18073" s="166">
        <v>45896</v>
      </c>
      <c r="D18073">
        <v>0</v>
      </c>
    </row>
    <row r="18074" spans="1:4" x14ac:dyDescent="0.35">
      <c r="A18074" s="165" t="s">
        <v>354</v>
      </c>
      <c r="B18074" s="165" t="s">
        <v>355</v>
      </c>
      <c r="C18074" s="166">
        <v>45927</v>
      </c>
      <c r="D18074">
        <v>0</v>
      </c>
    </row>
    <row r="18075" spans="1:4" x14ac:dyDescent="0.35">
      <c r="A18075" s="165" t="s">
        <v>354</v>
      </c>
      <c r="B18075" s="165" t="s">
        <v>355</v>
      </c>
      <c r="C18075" s="166">
        <v>45957</v>
      </c>
      <c r="D18075">
        <v>0</v>
      </c>
    </row>
    <row r="18076" spans="1:4" x14ac:dyDescent="0.35">
      <c r="A18076" s="165" t="s">
        <v>354</v>
      </c>
      <c r="B18076" s="165" t="s">
        <v>355</v>
      </c>
      <c r="C18076" s="166">
        <v>45988</v>
      </c>
      <c r="D18076">
        <v>0</v>
      </c>
    </row>
    <row r="18077" spans="1:4" x14ac:dyDescent="0.35">
      <c r="A18077" s="165" t="s">
        <v>354</v>
      </c>
      <c r="B18077" s="165" t="s">
        <v>355</v>
      </c>
      <c r="C18077" s="166">
        <v>46018</v>
      </c>
      <c r="D18077">
        <v>0</v>
      </c>
    </row>
    <row r="18078" spans="1:4" x14ac:dyDescent="0.35">
      <c r="A18078" s="165"/>
      <c r="B18078" s="165"/>
      <c r="C18078" s="166">
        <v>45861</v>
      </c>
      <c r="D18078">
        <v>0</v>
      </c>
    </row>
    <row r="18079" spans="1:4" x14ac:dyDescent="0.35">
      <c r="A18079" s="165"/>
      <c r="B18079" s="165"/>
      <c r="C18079" s="166">
        <v>45892</v>
      </c>
      <c r="D18079">
        <v>0</v>
      </c>
    </row>
    <row r="18080" spans="1:4" x14ac:dyDescent="0.35">
      <c r="A18080" s="165"/>
      <c r="B18080" s="165"/>
      <c r="C18080" s="166">
        <v>45923</v>
      </c>
      <c r="D18080">
        <v>0</v>
      </c>
    </row>
    <row r="18081" spans="1:4" x14ac:dyDescent="0.35">
      <c r="A18081" s="165"/>
      <c r="B18081" s="165"/>
      <c r="C18081" s="166">
        <v>45953</v>
      </c>
      <c r="D18081">
        <v>0</v>
      </c>
    </row>
    <row r="18082" spans="1:4" x14ac:dyDescent="0.35">
      <c r="A18082" s="165"/>
      <c r="B18082" s="165"/>
      <c r="C18082" s="166">
        <v>45984</v>
      </c>
      <c r="D18082">
        <v>0</v>
      </c>
    </row>
    <row r="18083" spans="1:4" x14ac:dyDescent="0.35">
      <c r="A18083" s="165"/>
      <c r="B18083" s="165"/>
      <c r="C18083" s="166">
        <v>46014</v>
      </c>
      <c r="D18083">
        <v>0</v>
      </c>
    </row>
    <row r="18084" spans="1:4" x14ac:dyDescent="0.35">
      <c r="A18084" s="165"/>
      <c r="B18084" s="165"/>
      <c r="C18084" s="166">
        <v>45681</v>
      </c>
      <c r="D18084">
        <v>0</v>
      </c>
    </row>
    <row r="18085" spans="1:4" x14ac:dyDescent="0.35">
      <c r="A18085" s="165"/>
      <c r="B18085" s="165"/>
      <c r="C18085" s="166">
        <v>45712</v>
      </c>
      <c r="D18085">
        <v>0</v>
      </c>
    </row>
    <row r="18086" spans="1:4" x14ac:dyDescent="0.35">
      <c r="A18086" s="165"/>
      <c r="B18086" s="165"/>
      <c r="C18086" s="166">
        <v>45740</v>
      </c>
      <c r="D18086">
        <v>0</v>
      </c>
    </row>
    <row r="18087" spans="1:4" x14ac:dyDescent="0.35">
      <c r="A18087" s="165"/>
      <c r="B18087" s="165"/>
      <c r="C18087" s="166">
        <v>45771</v>
      </c>
      <c r="D18087">
        <v>0</v>
      </c>
    </row>
    <row r="18088" spans="1:4" x14ac:dyDescent="0.35">
      <c r="A18088" s="165"/>
      <c r="B18088" s="165"/>
      <c r="C18088" s="166">
        <v>45801</v>
      </c>
      <c r="D18088">
        <v>0</v>
      </c>
    </row>
    <row r="18089" spans="1:4" x14ac:dyDescent="0.35">
      <c r="A18089" s="165"/>
      <c r="B18089" s="165"/>
      <c r="C18089" s="166">
        <v>45832</v>
      </c>
      <c r="D18089">
        <v>0</v>
      </c>
    </row>
    <row r="18090" spans="1:4" x14ac:dyDescent="0.35">
      <c r="A18090" s="165"/>
      <c r="B18090" s="165"/>
      <c r="C18090" s="166">
        <v>45862</v>
      </c>
      <c r="D18090">
        <v>0</v>
      </c>
    </row>
    <row r="18091" spans="1:4" x14ac:dyDescent="0.35">
      <c r="A18091" s="165"/>
      <c r="B18091" s="165"/>
      <c r="C18091" s="166">
        <v>45893</v>
      </c>
      <c r="D18091">
        <v>0</v>
      </c>
    </row>
    <row r="18092" spans="1:4" x14ac:dyDescent="0.35">
      <c r="A18092" s="165"/>
      <c r="B18092" s="165"/>
      <c r="C18092" s="166">
        <v>45924</v>
      </c>
      <c r="D18092">
        <v>0</v>
      </c>
    </row>
    <row r="18093" spans="1:4" x14ac:dyDescent="0.35">
      <c r="A18093" s="165"/>
      <c r="B18093" s="165"/>
      <c r="C18093" s="166">
        <v>45954</v>
      </c>
      <c r="D18093">
        <v>0</v>
      </c>
    </row>
    <row r="18094" spans="1:4" x14ac:dyDescent="0.35">
      <c r="A18094" s="165"/>
      <c r="B18094" s="165"/>
      <c r="C18094" s="166">
        <v>45985</v>
      </c>
      <c r="D18094">
        <v>0</v>
      </c>
    </row>
    <row r="18095" spans="1:4" x14ac:dyDescent="0.35">
      <c r="A18095" s="165"/>
      <c r="B18095" s="165"/>
      <c r="C18095" s="166">
        <v>46015</v>
      </c>
      <c r="D18095">
        <v>0</v>
      </c>
    </row>
    <row r="18096" spans="1:4" x14ac:dyDescent="0.35">
      <c r="A18096" s="165"/>
      <c r="B18096" s="165"/>
      <c r="C18096" s="166">
        <v>45682</v>
      </c>
      <c r="D18096">
        <v>0</v>
      </c>
    </row>
    <row r="18097" spans="1:4" x14ac:dyDescent="0.35">
      <c r="A18097" s="165"/>
      <c r="B18097" s="165"/>
      <c r="C18097" s="166">
        <v>45713</v>
      </c>
      <c r="D18097">
        <v>0</v>
      </c>
    </row>
    <row r="18098" spans="1:4" x14ac:dyDescent="0.35">
      <c r="A18098" s="165"/>
      <c r="B18098" s="165"/>
      <c r="C18098" s="166">
        <v>45741</v>
      </c>
      <c r="D18098">
        <v>0</v>
      </c>
    </row>
    <row r="18099" spans="1:4" x14ac:dyDescent="0.35">
      <c r="A18099" s="165"/>
      <c r="B18099" s="165"/>
      <c r="C18099" s="166">
        <v>45772</v>
      </c>
      <c r="D18099">
        <v>0</v>
      </c>
    </row>
    <row r="18100" spans="1:4" x14ac:dyDescent="0.35">
      <c r="A18100" s="165"/>
      <c r="B18100" s="165"/>
      <c r="C18100" s="166">
        <v>45802</v>
      </c>
      <c r="D18100">
        <v>0</v>
      </c>
    </row>
    <row r="18101" spans="1:4" x14ac:dyDescent="0.35">
      <c r="A18101" s="165"/>
      <c r="B18101" s="165"/>
      <c r="C18101" s="166">
        <v>45833</v>
      </c>
      <c r="D18101">
        <v>0</v>
      </c>
    </row>
    <row r="18102" spans="1:4" x14ac:dyDescent="0.35">
      <c r="A18102" s="165"/>
      <c r="B18102" s="165"/>
      <c r="C18102" s="166">
        <v>45863</v>
      </c>
      <c r="D18102">
        <v>0</v>
      </c>
    </row>
    <row r="18103" spans="1:4" x14ac:dyDescent="0.35">
      <c r="A18103" s="165"/>
      <c r="B18103" s="165"/>
      <c r="C18103" s="166">
        <v>45894</v>
      </c>
      <c r="D18103">
        <v>0</v>
      </c>
    </row>
    <row r="18104" spans="1:4" x14ac:dyDescent="0.35">
      <c r="A18104" s="165"/>
      <c r="B18104" s="165"/>
      <c r="C18104" s="166">
        <v>45925</v>
      </c>
      <c r="D18104">
        <v>0</v>
      </c>
    </row>
    <row r="18105" spans="1:4" x14ac:dyDescent="0.35">
      <c r="A18105" s="165"/>
      <c r="B18105" s="165"/>
      <c r="C18105" s="166">
        <v>45955</v>
      </c>
      <c r="D18105">
        <v>0</v>
      </c>
    </row>
    <row r="18106" spans="1:4" x14ac:dyDescent="0.35">
      <c r="A18106" s="165"/>
      <c r="B18106" s="165"/>
      <c r="C18106" s="166">
        <v>45986</v>
      </c>
      <c r="D18106">
        <v>0</v>
      </c>
    </row>
    <row r="18107" spans="1:4" x14ac:dyDescent="0.35">
      <c r="A18107" s="165"/>
      <c r="B18107" s="165"/>
      <c r="C18107" s="166">
        <v>46016</v>
      </c>
      <c r="D18107">
        <v>0</v>
      </c>
    </row>
    <row r="18108" spans="1:4" x14ac:dyDescent="0.35">
      <c r="A18108" s="165"/>
      <c r="B18108" s="165"/>
      <c r="C18108" s="166">
        <v>45683</v>
      </c>
      <c r="D18108">
        <v>0</v>
      </c>
    </row>
    <row r="18109" spans="1:4" x14ac:dyDescent="0.35">
      <c r="A18109" s="165"/>
      <c r="B18109" s="165"/>
      <c r="C18109" s="166">
        <v>45714</v>
      </c>
      <c r="D18109">
        <v>0</v>
      </c>
    </row>
    <row r="18110" spans="1:4" x14ac:dyDescent="0.35">
      <c r="A18110" s="165"/>
      <c r="B18110" s="165"/>
      <c r="C18110" s="166">
        <v>45742</v>
      </c>
      <c r="D18110">
        <v>0</v>
      </c>
    </row>
    <row r="18111" spans="1:4" x14ac:dyDescent="0.35">
      <c r="A18111" s="165"/>
      <c r="B18111" s="165"/>
      <c r="C18111" s="166">
        <v>45773</v>
      </c>
      <c r="D18111">
        <v>0</v>
      </c>
    </row>
    <row r="18112" spans="1:4" x14ac:dyDescent="0.35">
      <c r="A18112" s="165"/>
      <c r="B18112" s="165"/>
      <c r="C18112" s="166">
        <v>45803</v>
      </c>
      <c r="D18112">
        <v>0</v>
      </c>
    </row>
    <row r="18113" spans="1:4" x14ac:dyDescent="0.35">
      <c r="A18113" s="165"/>
      <c r="B18113" s="165"/>
      <c r="C18113" s="166">
        <v>45834</v>
      </c>
      <c r="D18113">
        <v>0</v>
      </c>
    </row>
    <row r="18114" spans="1:4" x14ac:dyDescent="0.35">
      <c r="A18114" s="165"/>
      <c r="B18114" s="165"/>
      <c r="C18114" s="166">
        <v>45864</v>
      </c>
      <c r="D18114">
        <v>0</v>
      </c>
    </row>
    <row r="18115" spans="1:4" x14ac:dyDescent="0.35">
      <c r="A18115" s="165"/>
      <c r="B18115" s="165"/>
      <c r="C18115" s="166">
        <v>45895</v>
      </c>
      <c r="D18115">
        <v>0</v>
      </c>
    </row>
    <row r="18116" spans="1:4" x14ac:dyDescent="0.35">
      <c r="A18116" s="165"/>
      <c r="B18116" s="165"/>
      <c r="C18116" s="166">
        <v>45926</v>
      </c>
      <c r="D18116">
        <v>0</v>
      </c>
    </row>
    <row r="18117" spans="1:4" x14ac:dyDescent="0.35">
      <c r="A18117" s="165"/>
      <c r="B18117" s="165"/>
      <c r="C18117" s="166">
        <v>45956</v>
      </c>
      <c r="D18117">
        <v>0</v>
      </c>
    </row>
    <row r="18118" spans="1:4" x14ac:dyDescent="0.35">
      <c r="A18118" s="165"/>
      <c r="B18118" s="165"/>
      <c r="C18118" s="166">
        <v>45987</v>
      </c>
      <c r="D18118">
        <v>0</v>
      </c>
    </row>
    <row r="18119" spans="1:4" x14ac:dyDescent="0.35">
      <c r="A18119" s="165"/>
      <c r="B18119" s="165"/>
      <c r="C18119" s="166">
        <v>46017</v>
      </c>
      <c r="D18119">
        <v>0</v>
      </c>
    </row>
    <row r="18120" spans="1:4" x14ac:dyDescent="0.35">
      <c r="A18120" s="165"/>
      <c r="B18120" s="165"/>
      <c r="C18120" s="166">
        <v>45684</v>
      </c>
      <c r="D18120">
        <v>0</v>
      </c>
    </row>
    <row r="18121" spans="1:4" x14ac:dyDescent="0.35">
      <c r="A18121" s="165"/>
      <c r="B18121" s="165"/>
      <c r="C18121" s="166">
        <v>45715</v>
      </c>
      <c r="D18121">
        <v>0</v>
      </c>
    </row>
    <row r="18122" spans="1:4" x14ac:dyDescent="0.35">
      <c r="A18122" s="165"/>
      <c r="B18122" s="165"/>
      <c r="C18122" s="166">
        <v>45743</v>
      </c>
      <c r="D18122">
        <v>0</v>
      </c>
    </row>
    <row r="18123" spans="1:4" x14ac:dyDescent="0.35">
      <c r="A18123" s="165"/>
      <c r="B18123" s="165"/>
      <c r="C18123" s="166">
        <v>45774</v>
      </c>
      <c r="D18123">
        <v>0</v>
      </c>
    </row>
    <row r="18124" spans="1:4" x14ac:dyDescent="0.35">
      <c r="A18124" s="165"/>
      <c r="B18124" s="165"/>
      <c r="C18124" s="166">
        <v>45804</v>
      </c>
      <c r="D18124">
        <v>0</v>
      </c>
    </row>
    <row r="18125" spans="1:4" x14ac:dyDescent="0.35">
      <c r="A18125" s="165"/>
      <c r="B18125" s="165"/>
      <c r="C18125" s="166">
        <v>45835</v>
      </c>
      <c r="D18125">
        <v>0</v>
      </c>
    </row>
    <row r="18126" spans="1:4" x14ac:dyDescent="0.35">
      <c r="A18126" s="165"/>
      <c r="B18126" s="165"/>
      <c r="C18126" s="166">
        <v>45865</v>
      </c>
      <c r="D18126">
        <v>0</v>
      </c>
    </row>
    <row r="18127" spans="1:4" x14ac:dyDescent="0.35">
      <c r="A18127" s="165"/>
      <c r="B18127" s="165"/>
      <c r="C18127" s="166">
        <v>45896</v>
      </c>
      <c r="D18127">
        <v>0</v>
      </c>
    </row>
    <row r="18128" spans="1:4" x14ac:dyDescent="0.35">
      <c r="A18128" s="165"/>
      <c r="B18128" s="165"/>
      <c r="C18128" s="166">
        <v>45927</v>
      </c>
      <c r="D18128">
        <v>0</v>
      </c>
    </row>
    <row r="18129" spans="1:4" x14ac:dyDescent="0.35">
      <c r="A18129" s="165"/>
      <c r="B18129" s="165"/>
      <c r="C18129" s="166">
        <v>45957</v>
      </c>
      <c r="D18129">
        <v>0</v>
      </c>
    </row>
    <row r="18130" spans="1:4" x14ac:dyDescent="0.35">
      <c r="A18130" s="165"/>
      <c r="B18130" s="165"/>
      <c r="C18130" s="166">
        <v>45988</v>
      </c>
      <c r="D18130">
        <v>0</v>
      </c>
    </row>
    <row r="18131" spans="1:4" x14ac:dyDescent="0.35">
      <c r="A18131" s="165"/>
      <c r="B18131" s="165"/>
      <c r="C18131" s="166">
        <v>46018</v>
      </c>
      <c r="D18131">
        <v>0</v>
      </c>
    </row>
    <row r="18132" spans="1:4" x14ac:dyDescent="0.35">
      <c r="A18132" s="165" t="s">
        <v>356</v>
      </c>
      <c r="B18132" s="165" t="s">
        <v>357</v>
      </c>
      <c r="C18132" s="166">
        <v>45831</v>
      </c>
      <c r="D18132">
        <v>0</v>
      </c>
    </row>
    <row r="18133" spans="1:4" x14ac:dyDescent="0.35">
      <c r="A18133" s="165" t="s">
        <v>356</v>
      </c>
      <c r="B18133" s="165" t="s">
        <v>357</v>
      </c>
      <c r="C18133" s="166">
        <v>45861</v>
      </c>
      <c r="D18133">
        <v>0</v>
      </c>
    </row>
    <row r="18134" spans="1:4" x14ac:dyDescent="0.35">
      <c r="A18134" s="165" t="s">
        <v>356</v>
      </c>
      <c r="B18134" s="165" t="s">
        <v>357</v>
      </c>
      <c r="C18134" s="166">
        <v>45892</v>
      </c>
      <c r="D18134">
        <v>0</v>
      </c>
    </row>
    <row r="18135" spans="1:4" x14ac:dyDescent="0.35">
      <c r="A18135" s="165" t="s">
        <v>356</v>
      </c>
      <c r="B18135" s="165" t="s">
        <v>357</v>
      </c>
      <c r="C18135" s="166">
        <v>45923</v>
      </c>
      <c r="D18135">
        <v>0</v>
      </c>
    </row>
    <row r="18136" spans="1:4" x14ac:dyDescent="0.35">
      <c r="A18136" s="165" t="s">
        <v>356</v>
      </c>
      <c r="B18136" s="165" t="s">
        <v>357</v>
      </c>
      <c r="C18136" s="166">
        <v>45953</v>
      </c>
      <c r="D18136">
        <v>0</v>
      </c>
    </row>
    <row r="18137" spans="1:4" x14ac:dyDescent="0.35">
      <c r="A18137" s="165" t="s">
        <v>356</v>
      </c>
      <c r="B18137" s="165" t="s">
        <v>357</v>
      </c>
      <c r="C18137" s="166">
        <v>45984</v>
      </c>
      <c r="D18137">
        <v>0</v>
      </c>
    </row>
    <row r="18138" spans="1:4" x14ac:dyDescent="0.35">
      <c r="A18138" s="165" t="s">
        <v>356</v>
      </c>
      <c r="B18138" s="165" t="s">
        <v>357</v>
      </c>
      <c r="C18138" s="166">
        <v>46014</v>
      </c>
      <c r="D18138">
        <v>0</v>
      </c>
    </row>
    <row r="18139" spans="1:4" x14ac:dyDescent="0.35">
      <c r="A18139" s="165" t="s">
        <v>356</v>
      </c>
      <c r="B18139" s="165" t="s">
        <v>357</v>
      </c>
      <c r="C18139" s="166">
        <v>45681</v>
      </c>
      <c r="D18139">
        <v>0</v>
      </c>
    </row>
    <row r="18140" spans="1:4" x14ac:dyDescent="0.35">
      <c r="A18140" s="165" t="s">
        <v>356</v>
      </c>
      <c r="B18140" s="165" t="s">
        <v>357</v>
      </c>
      <c r="C18140" s="166">
        <v>45712</v>
      </c>
      <c r="D18140">
        <v>0</v>
      </c>
    </row>
    <row r="18141" spans="1:4" x14ac:dyDescent="0.35">
      <c r="A18141" s="165" t="s">
        <v>356</v>
      </c>
      <c r="B18141" s="165" t="s">
        <v>357</v>
      </c>
      <c r="C18141" s="166">
        <v>45740</v>
      </c>
      <c r="D18141">
        <v>0</v>
      </c>
    </row>
    <row r="18142" spans="1:4" x14ac:dyDescent="0.35">
      <c r="A18142" s="165" t="s">
        <v>356</v>
      </c>
      <c r="B18142" s="165" t="s">
        <v>357</v>
      </c>
      <c r="C18142" s="166">
        <v>45771</v>
      </c>
      <c r="D18142">
        <v>0</v>
      </c>
    </row>
    <row r="18143" spans="1:4" x14ac:dyDescent="0.35">
      <c r="A18143" s="165" t="s">
        <v>356</v>
      </c>
      <c r="B18143" s="165" t="s">
        <v>357</v>
      </c>
      <c r="C18143" s="166">
        <v>45801</v>
      </c>
      <c r="D18143">
        <v>0</v>
      </c>
    </row>
    <row r="18144" spans="1:4" x14ac:dyDescent="0.35">
      <c r="A18144" s="165" t="s">
        <v>356</v>
      </c>
      <c r="B18144" s="165" t="s">
        <v>357</v>
      </c>
      <c r="C18144" s="166">
        <v>45832</v>
      </c>
      <c r="D18144">
        <v>0</v>
      </c>
    </row>
    <row r="18145" spans="1:4" x14ac:dyDescent="0.35">
      <c r="A18145" s="165" t="s">
        <v>356</v>
      </c>
      <c r="B18145" s="165" t="s">
        <v>357</v>
      </c>
      <c r="C18145" s="166">
        <v>45862</v>
      </c>
      <c r="D18145">
        <v>0</v>
      </c>
    </row>
    <row r="18146" spans="1:4" x14ac:dyDescent="0.35">
      <c r="A18146" s="165" t="s">
        <v>356</v>
      </c>
      <c r="B18146" s="165" t="s">
        <v>357</v>
      </c>
      <c r="C18146" s="166">
        <v>45893</v>
      </c>
      <c r="D18146">
        <v>0</v>
      </c>
    </row>
    <row r="18147" spans="1:4" x14ac:dyDescent="0.35">
      <c r="A18147" s="165" t="s">
        <v>356</v>
      </c>
      <c r="B18147" s="165" t="s">
        <v>357</v>
      </c>
      <c r="C18147" s="166">
        <v>45924</v>
      </c>
      <c r="D18147">
        <v>0</v>
      </c>
    </row>
    <row r="18148" spans="1:4" x14ac:dyDescent="0.35">
      <c r="A18148" s="165" t="s">
        <v>356</v>
      </c>
      <c r="B18148" s="165" t="s">
        <v>357</v>
      </c>
      <c r="C18148" s="166">
        <v>45954</v>
      </c>
      <c r="D18148">
        <v>0</v>
      </c>
    </row>
    <row r="18149" spans="1:4" x14ac:dyDescent="0.35">
      <c r="A18149" s="165" t="s">
        <v>356</v>
      </c>
      <c r="B18149" s="165" t="s">
        <v>357</v>
      </c>
      <c r="C18149" s="166">
        <v>45985</v>
      </c>
      <c r="D18149">
        <v>0</v>
      </c>
    </row>
    <row r="18150" spans="1:4" x14ac:dyDescent="0.35">
      <c r="A18150" s="165" t="s">
        <v>356</v>
      </c>
      <c r="B18150" s="165" t="s">
        <v>357</v>
      </c>
      <c r="C18150" s="166">
        <v>46015</v>
      </c>
      <c r="D18150">
        <v>0</v>
      </c>
    </row>
    <row r="18151" spans="1:4" x14ac:dyDescent="0.35">
      <c r="A18151" s="165" t="s">
        <v>356</v>
      </c>
      <c r="B18151" s="165" t="s">
        <v>357</v>
      </c>
      <c r="C18151" s="166">
        <v>45682</v>
      </c>
      <c r="D18151">
        <v>0</v>
      </c>
    </row>
    <row r="18152" spans="1:4" x14ac:dyDescent="0.35">
      <c r="A18152" s="165" t="s">
        <v>356</v>
      </c>
      <c r="B18152" s="165" t="s">
        <v>357</v>
      </c>
      <c r="C18152" s="166">
        <v>45713</v>
      </c>
      <c r="D18152">
        <v>0</v>
      </c>
    </row>
    <row r="18153" spans="1:4" x14ac:dyDescent="0.35">
      <c r="A18153" s="165" t="s">
        <v>356</v>
      </c>
      <c r="B18153" s="165" t="s">
        <v>357</v>
      </c>
      <c r="C18153" s="166">
        <v>45741</v>
      </c>
      <c r="D18153">
        <v>0</v>
      </c>
    </row>
    <row r="18154" spans="1:4" x14ac:dyDescent="0.35">
      <c r="A18154" s="165" t="s">
        <v>356</v>
      </c>
      <c r="B18154" s="165" t="s">
        <v>357</v>
      </c>
      <c r="C18154" s="166">
        <v>45772</v>
      </c>
      <c r="D18154">
        <v>0</v>
      </c>
    </row>
    <row r="18155" spans="1:4" x14ac:dyDescent="0.35">
      <c r="A18155" s="165" t="s">
        <v>356</v>
      </c>
      <c r="B18155" s="165" t="s">
        <v>357</v>
      </c>
      <c r="C18155" s="166">
        <v>45802</v>
      </c>
      <c r="D18155">
        <v>0</v>
      </c>
    </row>
    <row r="18156" spans="1:4" x14ac:dyDescent="0.35">
      <c r="A18156" s="165" t="s">
        <v>356</v>
      </c>
      <c r="B18156" s="165" t="s">
        <v>357</v>
      </c>
      <c r="C18156" s="166">
        <v>45833</v>
      </c>
      <c r="D18156">
        <v>0</v>
      </c>
    </row>
    <row r="18157" spans="1:4" x14ac:dyDescent="0.35">
      <c r="A18157" s="165" t="s">
        <v>356</v>
      </c>
      <c r="B18157" s="165" t="s">
        <v>357</v>
      </c>
      <c r="C18157" s="166">
        <v>45863</v>
      </c>
      <c r="D18157">
        <v>0</v>
      </c>
    </row>
    <row r="18158" spans="1:4" x14ac:dyDescent="0.35">
      <c r="A18158" s="165" t="s">
        <v>356</v>
      </c>
      <c r="B18158" s="165" t="s">
        <v>357</v>
      </c>
      <c r="C18158" s="166">
        <v>45894</v>
      </c>
      <c r="D18158">
        <v>0</v>
      </c>
    </row>
    <row r="18159" spans="1:4" x14ac:dyDescent="0.35">
      <c r="A18159" s="165" t="s">
        <v>356</v>
      </c>
      <c r="B18159" s="165" t="s">
        <v>357</v>
      </c>
      <c r="C18159" s="166">
        <v>45925</v>
      </c>
      <c r="D18159">
        <v>0</v>
      </c>
    </row>
    <row r="18160" spans="1:4" x14ac:dyDescent="0.35">
      <c r="A18160" s="165" t="s">
        <v>356</v>
      </c>
      <c r="B18160" s="165" t="s">
        <v>357</v>
      </c>
      <c r="C18160" s="166">
        <v>45955</v>
      </c>
      <c r="D18160">
        <v>0</v>
      </c>
    </row>
    <row r="18161" spans="1:4" x14ac:dyDescent="0.35">
      <c r="A18161" s="165" t="s">
        <v>356</v>
      </c>
      <c r="B18161" s="165" t="s">
        <v>357</v>
      </c>
      <c r="C18161" s="166">
        <v>45986</v>
      </c>
      <c r="D18161">
        <v>0</v>
      </c>
    </row>
    <row r="18162" spans="1:4" x14ac:dyDescent="0.35">
      <c r="A18162" s="165" t="s">
        <v>356</v>
      </c>
      <c r="B18162" s="165" t="s">
        <v>357</v>
      </c>
      <c r="C18162" s="166">
        <v>46016</v>
      </c>
      <c r="D18162">
        <v>0</v>
      </c>
    </row>
    <row r="18163" spans="1:4" x14ac:dyDescent="0.35">
      <c r="A18163" s="165" t="s">
        <v>356</v>
      </c>
      <c r="B18163" s="165" t="s">
        <v>357</v>
      </c>
      <c r="C18163" s="166">
        <v>45683</v>
      </c>
      <c r="D18163">
        <v>0</v>
      </c>
    </row>
    <row r="18164" spans="1:4" x14ac:dyDescent="0.35">
      <c r="A18164" s="165" t="s">
        <v>356</v>
      </c>
      <c r="B18164" s="165" t="s">
        <v>357</v>
      </c>
      <c r="C18164" s="166">
        <v>45714</v>
      </c>
      <c r="D18164">
        <v>0</v>
      </c>
    </row>
    <row r="18165" spans="1:4" x14ac:dyDescent="0.35">
      <c r="A18165" s="165" t="s">
        <v>356</v>
      </c>
      <c r="B18165" s="165" t="s">
        <v>357</v>
      </c>
      <c r="C18165" s="166">
        <v>45742</v>
      </c>
      <c r="D18165">
        <v>0</v>
      </c>
    </row>
    <row r="18166" spans="1:4" x14ac:dyDescent="0.35">
      <c r="A18166" s="165" t="s">
        <v>356</v>
      </c>
      <c r="B18166" s="165" t="s">
        <v>357</v>
      </c>
      <c r="C18166" s="166">
        <v>45773</v>
      </c>
      <c r="D18166">
        <v>0</v>
      </c>
    </row>
    <row r="18167" spans="1:4" x14ac:dyDescent="0.35">
      <c r="A18167" s="165" t="s">
        <v>356</v>
      </c>
      <c r="B18167" s="165" t="s">
        <v>357</v>
      </c>
      <c r="C18167" s="166">
        <v>45803</v>
      </c>
      <c r="D18167">
        <v>0</v>
      </c>
    </row>
    <row r="18168" spans="1:4" x14ac:dyDescent="0.35">
      <c r="A18168" s="165" t="s">
        <v>356</v>
      </c>
      <c r="B18168" s="165" t="s">
        <v>357</v>
      </c>
      <c r="C18168" s="166">
        <v>45834</v>
      </c>
      <c r="D18168">
        <v>0</v>
      </c>
    </row>
    <row r="18169" spans="1:4" x14ac:dyDescent="0.35">
      <c r="A18169" s="165" t="s">
        <v>356</v>
      </c>
      <c r="B18169" s="165" t="s">
        <v>357</v>
      </c>
      <c r="C18169" s="166">
        <v>45864</v>
      </c>
      <c r="D18169">
        <v>0</v>
      </c>
    </row>
    <row r="18170" spans="1:4" x14ac:dyDescent="0.35">
      <c r="A18170" s="165" t="s">
        <v>356</v>
      </c>
      <c r="B18170" s="165" t="s">
        <v>357</v>
      </c>
      <c r="C18170" s="166">
        <v>45895</v>
      </c>
      <c r="D18170">
        <v>0</v>
      </c>
    </row>
    <row r="18171" spans="1:4" x14ac:dyDescent="0.35">
      <c r="A18171" s="165" t="s">
        <v>356</v>
      </c>
      <c r="B18171" s="165" t="s">
        <v>357</v>
      </c>
      <c r="C18171" s="166">
        <v>45926</v>
      </c>
      <c r="D18171">
        <v>0</v>
      </c>
    </row>
    <row r="18172" spans="1:4" x14ac:dyDescent="0.35">
      <c r="A18172" s="165" t="s">
        <v>356</v>
      </c>
      <c r="B18172" s="165" t="s">
        <v>357</v>
      </c>
      <c r="C18172" s="166">
        <v>45956</v>
      </c>
      <c r="D18172">
        <v>0</v>
      </c>
    </row>
    <row r="18173" spans="1:4" x14ac:dyDescent="0.35">
      <c r="A18173" s="165" t="s">
        <v>356</v>
      </c>
      <c r="B18173" s="165" t="s">
        <v>357</v>
      </c>
      <c r="C18173" s="166">
        <v>45987</v>
      </c>
      <c r="D18173">
        <v>0</v>
      </c>
    </row>
    <row r="18174" spans="1:4" x14ac:dyDescent="0.35">
      <c r="A18174" s="165" t="s">
        <v>356</v>
      </c>
      <c r="B18174" s="165" t="s">
        <v>357</v>
      </c>
      <c r="C18174" s="166">
        <v>46017</v>
      </c>
      <c r="D18174">
        <v>0</v>
      </c>
    </row>
    <row r="18175" spans="1:4" x14ac:dyDescent="0.35">
      <c r="A18175" s="165" t="s">
        <v>356</v>
      </c>
      <c r="B18175" s="165" t="s">
        <v>357</v>
      </c>
      <c r="C18175" s="166">
        <v>45684</v>
      </c>
      <c r="D18175">
        <v>0</v>
      </c>
    </row>
    <row r="18176" spans="1:4" x14ac:dyDescent="0.35">
      <c r="A18176" s="165" t="s">
        <v>356</v>
      </c>
      <c r="B18176" s="165" t="s">
        <v>357</v>
      </c>
      <c r="C18176" s="166">
        <v>45715</v>
      </c>
      <c r="D18176">
        <v>0</v>
      </c>
    </row>
    <row r="18177" spans="1:4" x14ac:dyDescent="0.35">
      <c r="A18177" s="165" t="s">
        <v>356</v>
      </c>
      <c r="B18177" s="165" t="s">
        <v>357</v>
      </c>
      <c r="C18177" s="166">
        <v>45743</v>
      </c>
      <c r="D18177">
        <v>0</v>
      </c>
    </row>
    <row r="18178" spans="1:4" x14ac:dyDescent="0.35">
      <c r="A18178" s="165" t="s">
        <v>356</v>
      </c>
      <c r="B18178" s="165" t="s">
        <v>357</v>
      </c>
      <c r="C18178" s="166">
        <v>45774</v>
      </c>
      <c r="D18178">
        <v>0</v>
      </c>
    </row>
    <row r="18179" spans="1:4" x14ac:dyDescent="0.35">
      <c r="A18179" s="165" t="s">
        <v>356</v>
      </c>
      <c r="B18179" s="165" t="s">
        <v>357</v>
      </c>
      <c r="C18179" s="166">
        <v>45804</v>
      </c>
      <c r="D18179">
        <v>0</v>
      </c>
    </row>
    <row r="18180" spans="1:4" x14ac:dyDescent="0.35">
      <c r="A18180" s="165" t="s">
        <v>356</v>
      </c>
      <c r="B18180" s="165" t="s">
        <v>357</v>
      </c>
      <c r="C18180" s="166">
        <v>45835</v>
      </c>
      <c r="D18180">
        <v>0</v>
      </c>
    </row>
    <row r="18181" spans="1:4" x14ac:dyDescent="0.35">
      <c r="A18181" s="165" t="s">
        <v>356</v>
      </c>
      <c r="B18181" s="165" t="s">
        <v>357</v>
      </c>
      <c r="C18181" s="166">
        <v>45865</v>
      </c>
      <c r="D18181">
        <v>0</v>
      </c>
    </row>
    <row r="18182" spans="1:4" x14ac:dyDescent="0.35">
      <c r="A18182" s="165" t="s">
        <v>356</v>
      </c>
      <c r="B18182" s="165" t="s">
        <v>357</v>
      </c>
      <c r="C18182" s="166">
        <v>45896</v>
      </c>
      <c r="D18182">
        <v>0</v>
      </c>
    </row>
    <row r="18183" spans="1:4" x14ac:dyDescent="0.35">
      <c r="A18183" s="165" t="s">
        <v>356</v>
      </c>
      <c r="B18183" s="165" t="s">
        <v>357</v>
      </c>
      <c r="C18183" s="166">
        <v>45927</v>
      </c>
      <c r="D18183">
        <v>0</v>
      </c>
    </row>
    <row r="18184" spans="1:4" x14ac:dyDescent="0.35">
      <c r="A18184" s="165" t="s">
        <v>356</v>
      </c>
      <c r="B18184" s="165" t="s">
        <v>357</v>
      </c>
      <c r="C18184" s="166">
        <v>45957</v>
      </c>
      <c r="D18184">
        <v>0</v>
      </c>
    </row>
    <row r="18185" spans="1:4" x14ac:dyDescent="0.35">
      <c r="A18185" s="165" t="s">
        <v>356</v>
      </c>
      <c r="B18185" s="165" t="s">
        <v>357</v>
      </c>
      <c r="C18185" s="166">
        <v>45988</v>
      </c>
      <c r="D18185">
        <v>0</v>
      </c>
    </row>
    <row r="18186" spans="1:4" x14ac:dyDescent="0.35">
      <c r="A18186" s="165" t="s">
        <v>356</v>
      </c>
      <c r="B18186" s="165" t="s">
        <v>357</v>
      </c>
      <c r="C18186" s="166">
        <v>46018</v>
      </c>
      <c r="D18186">
        <v>0</v>
      </c>
    </row>
    <row r="18187" spans="1:4" x14ac:dyDescent="0.35">
      <c r="A18187" s="165" t="s">
        <v>358</v>
      </c>
      <c r="B18187" s="165" t="s">
        <v>359</v>
      </c>
      <c r="C18187" s="166">
        <v>45676</v>
      </c>
      <c r="D18187">
        <v>0</v>
      </c>
    </row>
    <row r="18188" spans="1:4" x14ac:dyDescent="0.35">
      <c r="A18188" s="165" t="s">
        <v>358</v>
      </c>
      <c r="B18188" s="165" t="s">
        <v>359</v>
      </c>
      <c r="C18188" s="166">
        <v>45707</v>
      </c>
      <c r="D18188">
        <v>89.27</v>
      </c>
    </row>
    <row r="18189" spans="1:4" x14ac:dyDescent="0.35">
      <c r="A18189" s="165" t="s">
        <v>358</v>
      </c>
      <c r="B18189" s="165" t="s">
        <v>359</v>
      </c>
      <c r="C18189" s="166">
        <v>45735</v>
      </c>
      <c r="D18189">
        <v>0</v>
      </c>
    </row>
    <row r="18190" spans="1:4" x14ac:dyDescent="0.35">
      <c r="A18190" s="165" t="s">
        <v>358</v>
      </c>
      <c r="B18190" s="165" t="s">
        <v>359</v>
      </c>
      <c r="C18190" s="166">
        <v>45766</v>
      </c>
      <c r="D18190">
        <v>89.27</v>
      </c>
    </row>
    <row r="18191" spans="1:4" x14ac:dyDescent="0.35">
      <c r="A18191" s="165" t="s">
        <v>358</v>
      </c>
      <c r="B18191" s="165" t="s">
        <v>359</v>
      </c>
      <c r="C18191" s="166">
        <v>45796</v>
      </c>
      <c r="D18191">
        <v>131.88</v>
      </c>
    </row>
    <row r="18192" spans="1:4" x14ac:dyDescent="0.35">
      <c r="A18192" s="165" t="s">
        <v>358</v>
      </c>
      <c r="B18192" s="165" t="s">
        <v>359</v>
      </c>
      <c r="C18192" s="166">
        <v>45827</v>
      </c>
      <c r="D18192">
        <v>203.54</v>
      </c>
    </row>
    <row r="18193" spans="1:4" x14ac:dyDescent="0.35">
      <c r="A18193" s="165" t="s">
        <v>358</v>
      </c>
      <c r="B18193" s="165" t="s">
        <v>359</v>
      </c>
      <c r="C18193" s="166">
        <v>45857</v>
      </c>
      <c r="D18193">
        <v>0</v>
      </c>
    </row>
    <row r="18194" spans="1:4" x14ac:dyDescent="0.35">
      <c r="A18194" s="165" t="s">
        <v>358</v>
      </c>
      <c r="B18194" s="165" t="s">
        <v>359</v>
      </c>
      <c r="C18194" s="166">
        <v>45888</v>
      </c>
      <c r="D18194">
        <v>0</v>
      </c>
    </row>
    <row r="18195" spans="1:4" x14ac:dyDescent="0.35">
      <c r="A18195" s="165" t="s">
        <v>358</v>
      </c>
      <c r="B18195" s="165" t="s">
        <v>359</v>
      </c>
      <c r="C18195" s="166">
        <v>45919</v>
      </c>
      <c r="D18195">
        <v>157.74</v>
      </c>
    </row>
    <row r="18196" spans="1:4" x14ac:dyDescent="0.35">
      <c r="A18196" s="165" t="s">
        <v>358</v>
      </c>
      <c r="B18196" s="165" t="s">
        <v>359</v>
      </c>
      <c r="C18196" s="166">
        <v>45949</v>
      </c>
      <c r="D18196">
        <v>379.34</v>
      </c>
    </row>
    <row r="18197" spans="1:4" x14ac:dyDescent="0.35">
      <c r="A18197" s="165" t="s">
        <v>358</v>
      </c>
      <c r="B18197" s="165" t="s">
        <v>359</v>
      </c>
      <c r="C18197" s="166">
        <v>45980</v>
      </c>
      <c r="D18197">
        <v>79.320000000000007</v>
      </c>
    </row>
    <row r="18198" spans="1:4" x14ac:dyDescent="0.35">
      <c r="A18198" s="165" t="s">
        <v>358</v>
      </c>
      <c r="B18198" s="165" t="s">
        <v>359</v>
      </c>
      <c r="C18198" s="166">
        <v>46010</v>
      </c>
      <c r="D18198">
        <v>468.82</v>
      </c>
    </row>
    <row r="18199" spans="1:4" x14ac:dyDescent="0.35">
      <c r="A18199" s="165" t="s">
        <v>358</v>
      </c>
      <c r="B18199" s="165" t="s">
        <v>359</v>
      </c>
      <c r="C18199" s="166">
        <v>45677</v>
      </c>
      <c r="D18199">
        <v>0</v>
      </c>
    </row>
    <row r="18200" spans="1:4" x14ac:dyDescent="0.35">
      <c r="A18200" s="165" t="s">
        <v>358</v>
      </c>
      <c r="B18200" s="165" t="s">
        <v>359</v>
      </c>
      <c r="C18200" s="166">
        <v>45708</v>
      </c>
      <c r="D18200">
        <v>503.6</v>
      </c>
    </row>
    <row r="18201" spans="1:4" x14ac:dyDescent="0.35">
      <c r="A18201" s="165" t="s">
        <v>358</v>
      </c>
      <c r="B18201" s="165" t="s">
        <v>359</v>
      </c>
      <c r="C18201" s="166">
        <v>45736</v>
      </c>
      <c r="D18201">
        <v>0</v>
      </c>
    </row>
    <row r="18202" spans="1:4" x14ac:dyDescent="0.35">
      <c r="A18202" s="165" t="s">
        <v>358</v>
      </c>
      <c r="B18202" s="165" t="s">
        <v>359</v>
      </c>
      <c r="C18202" s="166">
        <v>45767</v>
      </c>
      <c r="D18202">
        <v>0</v>
      </c>
    </row>
    <row r="18203" spans="1:4" x14ac:dyDescent="0.35">
      <c r="A18203" s="165" t="s">
        <v>358</v>
      </c>
      <c r="B18203" s="165" t="s">
        <v>359</v>
      </c>
      <c r="C18203" s="166">
        <v>45797</v>
      </c>
      <c r="D18203">
        <v>1203.4899999999998</v>
      </c>
    </row>
    <row r="18204" spans="1:4" x14ac:dyDescent="0.35">
      <c r="A18204" s="165" t="s">
        <v>358</v>
      </c>
      <c r="B18204" s="165" t="s">
        <v>359</v>
      </c>
      <c r="C18204" s="166">
        <v>45828</v>
      </c>
      <c r="D18204">
        <v>456.12000000000035</v>
      </c>
    </row>
    <row r="18205" spans="1:4" x14ac:dyDescent="0.35">
      <c r="A18205" s="165" t="s">
        <v>358</v>
      </c>
      <c r="B18205" s="165" t="s">
        <v>359</v>
      </c>
      <c r="C18205" s="166">
        <v>45858</v>
      </c>
      <c r="D18205">
        <v>373.9699999999998</v>
      </c>
    </row>
    <row r="18206" spans="1:4" x14ac:dyDescent="0.35">
      <c r="A18206" s="165" t="s">
        <v>358</v>
      </c>
      <c r="B18206" s="165" t="s">
        <v>359</v>
      </c>
      <c r="C18206" s="166">
        <v>45889</v>
      </c>
      <c r="D18206">
        <v>364.34000000000015</v>
      </c>
    </row>
    <row r="18207" spans="1:4" x14ac:dyDescent="0.35">
      <c r="A18207" s="165" t="s">
        <v>358</v>
      </c>
      <c r="B18207" s="165" t="s">
        <v>359</v>
      </c>
      <c r="C18207" s="166">
        <v>45920</v>
      </c>
      <c r="D18207">
        <v>1236.67</v>
      </c>
    </row>
    <row r="18208" spans="1:4" x14ac:dyDescent="0.35">
      <c r="A18208" s="165" t="s">
        <v>358</v>
      </c>
      <c r="B18208" s="165" t="s">
        <v>359</v>
      </c>
      <c r="C18208" s="166">
        <v>45950</v>
      </c>
      <c r="D18208">
        <v>513.76</v>
      </c>
    </row>
    <row r="18209" spans="1:4" x14ac:dyDescent="0.35">
      <c r="A18209" s="165" t="s">
        <v>358</v>
      </c>
      <c r="B18209" s="165" t="s">
        <v>359</v>
      </c>
      <c r="C18209" s="166">
        <v>45981</v>
      </c>
      <c r="D18209">
        <v>707.53</v>
      </c>
    </row>
    <row r="18210" spans="1:4" x14ac:dyDescent="0.35">
      <c r="A18210" s="165" t="s">
        <v>358</v>
      </c>
      <c r="B18210" s="165" t="s">
        <v>359</v>
      </c>
      <c r="C18210" s="166">
        <v>46011</v>
      </c>
      <c r="D18210">
        <v>501.74</v>
      </c>
    </row>
    <row r="18211" spans="1:4" x14ac:dyDescent="0.35">
      <c r="A18211" s="165" t="s">
        <v>358</v>
      </c>
      <c r="B18211" s="165" t="s">
        <v>359</v>
      </c>
      <c r="C18211" s="166">
        <v>45678</v>
      </c>
      <c r="D18211">
        <v>499.54</v>
      </c>
    </row>
    <row r="18212" spans="1:4" x14ac:dyDescent="0.35">
      <c r="A18212" s="165" t="s">
        <v>358</v>
      </c>
      <c r="B18212" s="165" t="s">
        <v>359</v>
      </c>
      <c r="C18212" s="166">
        <v>45709</v>
      </c>
      <c r="D18212">
        <v>370.65</v>
      </c>
    </row>
    <row r="18213" spans="1:4" x14ac:dyDescent="0.35">
      <c r="A18213" s="165" t="s">
        <v>358</v>
      </c>
      <c r="B18213" s="165" t="s">
        <v>359</v>
      </c>
      <c r="C18213" s="166">
        <v>45737</v>
      </c>
      <c r="D18213">
        <v>727.07</v>
      </c>
    </row>
    <row r="18214" spans="1:4" x14ac:dyDescent="0.35">
      <c r="A18214" s="165" t="s">
        <v>358</v>
      </c>
      <c r="B18214" s="165" t="s">
        <v>359</v>
      </c>
      <c r="C18214" s="166">
        <v>45768</v>
      </c>
      <c r="D18214">
        <v>663.26</v>
      </c>
    </row>
    <row r="18215" spans="1:4" x14ac:dyDescent="0.35">
      <c r="A18215" s="165" t="s">
        <v>358</v>
      </c>
      <c r="B18215" s="165" t="s">
        <v>359</v>
      </c>
      <c r="C18215" s="166">
        <v>45798</v>
      </c>
      <c r="D18215">
        <v>623.38</v>
      </c>
    </row>
    <row r="18216" spans="1:4" x14ac:dyDescent="0.35">
      <c r="A18216" s="165" t="s">
        <v>358</v>
      </c>
      <c r="B18216" s="165" t="s">
        <v>359</v>
      </c>
      <c r="C18216" s="166">
        <v>45829</v>
      </c>
      <c r="D18216">
        <v>470.6</v>
      </c>
    </row>
    <row r="18217" spans="1:4" x14ac:dyDescent="0.35">
      <c r="A18217" s="165" t="s">
        <v>358</v>
      </c>
      <c r="B18217" s="165" t="s">
        <v>359</v>
      </c>
      <c r="C18217" s="166">
        <v>45859</v>
      </c>
      <c r="D18217">
        <v>623.22</v>
      </c>
    </row>
    <row r="18218" spans="1:4" x14ac:dyDescent="0.35">
      <c r="A18218" s="165" t="s">
        <v>358</v>
      </c>
      <c r="B18218" s="165" t="s">
        <v>359</v>
      </c>
      <c r="C18218" s="166">
        <v>45890</v>
      </c>
      <c r="D18218">
        <v>626.59</v>
      </c>
    </row>
    <row r="18219" spans="1:4" x14ac:dyDescent="0.35">
      <c r="A18219" s="165" t="s">
        <v>358</v>
      </c>
      <c r="B18219" s="165" t="s">
        <v>359</v>
      </c>
      <c r="C18219" s="166">
        <v>45921</v>
      </c>
      <c r="D18219">
        <v>1599.2</v>
      </c>
    </row>
    <row r="18220" spans="1:4" x14ac:dyDescent="0.35">
      <c r="A18220" s="165" t="s">
        <v>358</v>
      </c>
      <c r="B18220" s="165" t="s">
        <v>359</v>
      </c>
      <c r="C18220" s="166">
        <v>45951</v>
      </c>
      <c r="D18220">
        <v>2922.96</v>
      </c>
    </row>
    <row r="18221" spans="1:4" x14ac:dyDescent="0.35">
      <c r="A18221" s="165" t="s">
        <v>358</v>
      </c>
      <c r="B18221" s="165" t="s">
        <v>359</v>
      </c>
      <c r="C18221" s="166">
        <v>45991</v>
      </c>
      <c r="D18221">
        <v>826.97</v>
      </c>
    </row>
    <row r="18222" spans="1:4" x14ac:dyDescent="0.35">
      <c r="A18222" s="165" t="s">
        <v>358</v>
      </c>
      <c r="B18222" s="165" t="s">
        <v>359</v>
      </c>
      <c r="C18222" s="166">
        <v>46022</v>
      </c>
      <c r="D18222">
        <v>567.9</v>
      </c>
    </row>
    <row r="18223" spans="1:4" x14ac:dyDescent="0.35">
      <c r="A18223" s="165" t="s">
        <v>358</v>
      </c>
      <c r="B18223" s="165" t="s">
        <v>359</v>
      </c>
      <c r="C18223" s="166">
        <v>45679</v>
      </c>
      <c r="D18223">
        <v>1173.3700000000001</v>
      </c>
    </row>
    <row r="18224" spans="1:4" x14ac:dyDescent="0.35">
      <c r="A18224" s="165" t="s">
        <v>358</v>
      </c>
      <c r="B18224" s="165" t="s">
        <v>359</v>
      </c>
      <c r="C18224" s="166">
        <v>45710</v>
      </c>
      <c r="D18224">
        <v>543.08000000000004</v>
      </c>
    </row>
    <row r="18225" spans="1:4" x14ac:dyDescent="0.35">
      <c r="A18225" s="165" t="s">
        <v>358</v>
      </c>
      <c r="B18225" s="165" t="s">
        <v>359</v>
      </c>
      <c r="C18225" s="166">
        <v>45738</v>
      </c>
      <c r="D18225">
        <v>542.4</v>
      </c>
    </row>
    <row r="18226" spans="1:4" x14ac:dyDescent="0.35">
      <c r="A18226" s="165" t="s">
        <v>358</v>
      </c>
      <c r="B18226" s="165" t="s">
        <v>359</v>
      </c>
      <c r="C18226" s="166">
        <v>45769</v>
      </c>
      <c r="D18226">
        <v>2771.2</v>
      </c>
    </row>
    <row r="18227" spans="1:4" x14ac:dyDescent="0.35">
      <c r="A18227" s="165" t="s">
        <v>358</v>
      </c>
      <c r="B18227" s="165" t="s">
        <v>359</v>
      </c>
      <c r="C18227" s="166">
        <v>45799</v>
      </c>
      <c r="D18227">
        <v>-694.84</v>
      </c>
    </row>
    <row r="18228" spans="1:4" x14ac:dyDescent="0.35">
      <c r="A18228" s="165" t="s">
        <v>358</v>
      </c>
      <c r="B18228" s="165" t="s">
        <v>359</v>
      </c>
      <c r="C18228" s="166">
        <v>45830</v>
      </c>
      <c r="D18228">
        <v>727.42</v>
      </c>
    </row>
    <row r="18229" spans="1:4" x14ac:dyDescent="0.35">
      <c r="A18229" s="165" t="s">
        <v>358</v>
      </c>
      <c r="B18229" s="165" t="s">
        <v>359</v>
      </c>
      <c r="C18229" s="166">
        <v>45860</v>
      </c>
      <c r="D18229">
        <v>900.43</v>
      </c>
    </row>
    <row r="18230" spans="1:4" x14ac:dyDescent="0.35">
      <c r="A18230" s="165" t="s">
        <v>358</v>
      </c>
      <c r="B18230" s="165" t="s">
        <v>359</v>
      </c>
      <c r="C18230" s="166">
        <v>45891</v>
      </c>
      <c r="D18230">
        <v>790.72</v>
      </c>
    </row>
    <row r="18231" spans="1:4" x14ac:dyDescent="0.35">
      <c r="A18231" s="165" t="s">
        <v>358</v>
      </c>
      <c r="B18231" s="165" t="s">
        <v>359</v>
      </c>
      <c r="C18231" s="166">
        <v>45922</v>
      </c>
      <c r="D18231">
        <v>898.61</v>
      </c>
    </row>
    <row r="18232" spans="1:4" x14ac:dyDescent="0.35">
      <c r="A18232" s="165" t="s">
        <v>358</v>
      </c>
      <c r="B18232" s="165" t="s">
        <v>359</v>
      </c>
      <c r="C18232" s="166">
        <v>45952</v>
      </c>
      <c r="D18232">
        <v>646.16</v>
      </c>
    </row>
    <row r="18233" spans="1:4" x14ac:dyDescent="0.35">
      <c r="A18233" s="165" t="s">
        <v>358</v>
      </c>
      <c r="B18233" s="165" t="s">
        <v>359</v>
      </c>
      <c r="C18233" s="166">
        <v>45983</v>
      </c>
      <c r="D18233">
        <v>4273.8100000000004</v>
      </c>
    </row>
    <row r="18234" spans="1:4" x14ac:dyDescent="0.35">
      <c r="A18234" s="165" t="s">
        <v>358</v>
      </c>
      <c r="B18234" s="165" t="s">
        <v>359</v>
      </c>
      <c r="C18234" s="166">
        <v>46013</v>
      </c>
      <c r="D18234">
        <v>2551.79</v>
      </c>
    </row>
    <row r="18235" spans="1:4" x14ac:dyDescent="0.35">
      <c r="A18235" s="165" t="s">
        <v>358</v>
      </c>
      <c r="B18235" s="165" t="s">
        <v>359</v>
      </c>
      <c r="C18235" s="166">
        <v>45680</v>
      </c>
      <c r="D18235">
        <v>4003.28</v>
      </c>
    </row>
    <row r="18236" spans="1:4" x14ac:dyDescent="0.35">
      <c r="A18236" s="165" t="s">
        <v>358</v>
      </c>
      <c r="B18236" s="165" t="s">
        <v>359</v>
      </c>
      <c r="C18236" s="166">
        <v>45711</v>
      </c>
      <c r="D18236">
        <v>549.49</v>
      </c>
    </row>
    <row r="18237" spans="1:4" x14ac:dyDescent="0.35">
      <c r="A18237" s="165" t="s">
        <v>358</v>
      </c>
      <c r="B18237" s="165" t="s">
        <v>359</v>
      </c>
      <c r="C18237" s="166">
        <v>45739</v>
      </c>
      <c r="D18237">
        <v>481.47</v>
      </c>
    </row>
    <row r="18238" spans="1:4" x14ac:dyDescent="0.35">
      <c r="A18238" s="165" t="s">
        <v>358</v>
      </c>
      <c r="B18238" s="165" t="s">
        <v>359</v>
      </c>
      <c r="C18238" s="166">
        <v>45770</v>
      </c>
      <c r="D18238">
        <v>2675.92</v>
      </c>
    </row>
    <row r="18239" spans="1:4" x14ac:dyDescent="0.35">
      <c r="A18239" s="165" t="s">
        <v>358</v>
      </c>
      <c r="B18239" s="165" t="s">
        <v>359</v>
      </c>
      <c r="C18239" s="166">
        <v>45800</v>
      </c>
      <c r="D18239">
        <v>591.70000000000005</v>
      </c>
    </row>
    <row r="18240" spans="1:4" x14ac:dyDescent="0.35">
      <c r="A18240" s="165" t="s">
        <v>358</v>
      </c>
      <c r="B18240" s="165" t="s">
        <v>359</v>
      </c>
      <c r="C18240" s="166">
        <v>45831</v>
      </c>
      <c r="D18240">
        <v>451.43</v>
      </c>
    </row>
    <row r="18241" spans="1:4" x14ac:dyDescent="0.35">
      <c r="A18241" s="165" t="s">
        <v>358</v>
      </c>
      <c r="B18241" s="165" t="s">
        <v>359</v>
      </c>
      <c r="C18241" s="166">
        <v>45861</v>
      </c>
      <c r="D18241">
        <v>313.2</v>
      </c>
    </row>
    <row r="18242" spans="1:4" x14ac:dyDescent="0.35">
      <c r="A18242" s="165" t="s">
        <v>358</v>
      </c>
      <c r="B18242" s="165" t="s">
        <v>359</v>
      </c>
      <c r="C18242" s="166">
        <v>45892</v>
      </c>
      <c r="D18242">
        <v>660</v>
      </c>
    </row>
    <row r="18243" spans="1:4" x14ac:dyDescent="0.35">
      <c r="A18243" s="165" t="s">
        <v>358</v>
      </c>
      <c r="B18243" s="165" t="s">
        <v>359</v>
      </c>
      <c r="C18243" s="166">
        <v>45923</v>
      </c>
      <c r="D18243">
        <v>598.91999999999996</v>
      </c>
    </row>
    <row r="18244" spans="1:4" x14ac:dyDescent="0.35">
      <c r="A18244" s="165" t="s">
        <v>358</v>
      </c>
      <c r="B18244" s="165" t="s">
        <v>359</v>
      </c>
      <c r="C18244" s="166">
        <v>45953</v>
      </c>
      <c r="D18244">
        <v>477.97</v>
      </c>
    </row>
    <row r="18245" spans="1:4" x14ac:dyDescent="0.35">
      <c r="A18245" s="165" t="s">
        <v>358</v>
      </c>
      <c r="B18245" s="165" t="s">
        <v>359</v>
      </c>
      <c r="C18245" s="166">
        <v>45984</v>
      </c>
      <c r="D18245">
        <v>525.53</v>
      </c>
    </row>
    <row r="18246" spans="1:4" x14ac:dyDescent="0.35">
      <c r="A18246" s="165" t="s">
        <v>358</v>
      </c>
      <c r="B18246" s="165" t="s">
        <v>359</v>
      </c>
      <c r="C18246" s="166">
        <v>46014</v>
      </c>
      <c r="D18246">
        <v>2628.6</v>
      </c>
    </row>
    <row r="18247" spans="1:4" x14ac:dyDescent="0.35">
      <c r="A18247" s="165" t="s">
        <v>358</v>
      </c>
      <c r="B18247" s="165" t="s">
        <v>359</v>
      </c>
      <c r="C18247" s="166">
        <v>45681</v>
      </c>
      <c r="D18247">
        <v>3313.26</v>
      </c>
    </row>
    <row r="18248" spans="1:4" x14ac:dyDescent="0.35">
      <c r="A18248" s="165" t="s">
        <v>358</v>
      </c>
      <c r="B18248" s="165" t="s">
        <v>359</v>
      </c>
      <c r="C18248" s="166">
        <v>45712</v>
      </c>
      <c r="D18248">
        <v>550</v>
      </c>
    </row>
    <row r="18249" spans="1:4" x14ac:dyDescent="0.35">
      <c r="A18249" s="165" t="s">
        <v>358</v>
      </c>
      <c r="B18249" s="165" t="s">
        <v>359</v>
      </c>
      <c r="C18249" s="166">
        <v>45740</v>
      </c>
      <c r="D18249">
        <v>1543.05</v>
      </c>
    </row>
    <row r="18250" spans="1:4" x14ac:dyDescent="0.35">
      <c r="A18250" s="165" t="s">
        <v>358</v>
      </c>
      <c r="B18250" s="165" t="s">
        <v>359</v>
      </c>
      <c r="C18250" s="166">
        <v>45771</v>
      </c>
      <c r="D18250">
        <v>0</v>
      </c>
    </row>
    <row r="18251" spans="1:4" x14ac:dyDescent="0.35">
      <c r="A18251" s="165" t="s">
        <v>358</v>
      </c>
      <c r="B18251" s="165" t="s">
        <v>359</v>
      </c>
      <c r="C18251" s="166">
        <v>45801</v>
      </c>
      <c r="D18251">
        <v>2686.8</v>
      </c>
    </row>
    <row r="18252" spans="1:4" x14ac:dyDescent="0.35">
      <c r="A18252" s="165" t="s">
        <v>358</v>
      </c>
      <c r="B18252" s="165" t="s">
        <v>359</v>
      </c>
      <c r="C18252" s="166">
        <v>45832</v>
      </c>
      <c r="D18252">
        <v>1354.05</v>
      </c>
    </row>
    <row r="18253" spans="1:4" x14ac:dyDescent="0.35">
      <c r="A18253" s="165" t="s">
        <v>358</v>
      </c>
      <c r="B18253" s="165" t="s">
        <v>359</v>
      </c>
      <c r="C18253" s="166">
        <v>45862</v>
      </c>
      <c r="D18253">
        <v>0</v>
      </c>
    </row>
    <row r="18254" spans="1:4" x14ac:dyDescent="0.35">
      <c r="A18254" s="165" t="s">
        <v>358</v>
      </c>
      <c r="B18254" s="165" t="s">
        <v>359</v>
      </c>
      <c r="C18254" s="166">
        <v>45893</v>
      </c>
      <c r="D18254">
        <v>2971.39</v>
      </c>
    </row>
    <row r="18255" spans="1:4" x14ac:dyDescent="0.35">
      <c r="A18255" s="165" t="s">
        <v>358</v>
      </c>
      <c r="B18255" s="165" t="s">
        <v>359</v>
      </c>
      <c r="C18255" s="166">
        <v>45924</v>
      </c>
      <c r="D18255">
        <v>866.73</v>
      </c>
    </row>
    <row r="18256" spans="1:4" x14ac:dyDescent="0.35">
      <c r="A18256" s="165" t="s">
        <v>358</v>
      </c>
      <c r="B18256" s="165" t="s">
        <v>359</v>
      </c>
      <c r="C18256" s="166">
        <v>45954</v>
      </c>
      <c r="D18256">
        <v>835.71</v>
      </c>
    </row>
    <row r="18257" spans="1:4" x14ac:dyDescent="0.35">
      <c r="A18257" s="165" t="s">
        <v>358</v>
      </c>
      <c r="B18257" s="165" t="s">
        <v>359</v>
      </c>
      <c r="C18257" s="166">
        <v>45985</v>
      </c>
      <c r="D18257">
        <v>701.67</v>
      </c>
    </row>
    <row r="18258" spans="1:4" x14ac:dyDescent="0.35">
      <c r="A18258" s="165" t="s">
        <v>358</v>
      </c>
      <c r="B18258" s="165" t="s">
        <v>359</v>
      </c>
      <c r="C18258" s="166">
        <v>46015</v>
      </c>
      <c r="D18258">
        <v>1427.99</v>
      </c>
    </row>
    <row r="18259" spans="1:4" x14ac:dyDescent="0.35">
      <c r="A18259" s="165" t="s">
        <v>358</v>
      </c>
      <c r="B18259" s="165" t="s">
        <v>359</v>
      </c>
      <c r="C18259" s="166">
        <v>45682</v>
      </c>
      <c r="D18259">
        <v>725.08</v>
      </c>
    </row>
    <row r="18260" spans="1:4" x14ac:dyDescent="0.35">
      <c r="A18260" s="165" t="s">
        <v>358</v>
      </c>
      <c r="B18260" s="165" t="s">
        <v>359</v>
      </c>
      <c r="C18260" s="166">
        <v>45713</v>
      </c>
      <c r="D18260">
        <v>2330.2000000000003</v>
      </c>
    </row>
    <row r="18261" spans="1:4" x14ac:dyDescent="0.35">
      <c r="A18261" s="165" t="s">
        <v>358</v>
      </c>
      <c r="B18261" s="165" t="s">
        <v>359</v>
      </c>
      <c r="C18261" s="166">
        <v>45741</v>
      </c>
      <c r="D18261">
        <v>526.1</v>
      </c>
    </row>
    <row r="18262" spans="1:4" x14ac:dyDescent="0.35">
      <c r="A18262" s="165" t="s">
        <v>358</v>
      </c>
      <c r="B18262" s="165" t="s">
        <v>359</v>
      </c>
      <c r="C18262" s="166">
        <v>45772</v>
      </c>
      <c r="D18262">
        <v>1671.85</v>
      </c>
    </row>
    <row r="18263" spans="1:4" x14ac:dyDescent="0.35">
      <c r="A18263" s="165" t="s">
        <v>358</v>
      </c>
      <c r="B18263" s="165" t="s">
        <v>359</v>
      </c>
      <c r="C18263" s="166">
        <v>45802</v>
      </c>
      <c r="D18263">
        <v>1152.9059999999999</v>
      </c>
    </row>
    <row r="18264" spans="1:4" x14ac:dyDescent="0.35">
      <c r="A18264" s="165" t="s">
        <v>358</v>
      </c>
      <c r="B18264" s="165" t="s">
        <v>359</v>
      </c>
      <c r="C18264" s="166">
        <v>45833</v>
      </c>
      <c r="D18264">
        <v>1152.9059999999999</v>
      </c>
    </row>
    <row r="18265" spans="1:4" x14ac:dyDescent="0.35">
      <c r="A18265" s="165" t="s">
        <v>358</v>
      </c>
      <c r="B18265" s="165" t="s">
        <v>359</v>
      </c>
      <c r="C18265" s="166">
        <v>45863</v>
      </c>
      <c r="D18265">
        <v>1152.9059999999999</v>
      </c>
    </row>
    <row r="18266" spans="1:4" x14ac:dyDescent="0.35">
      <c r="A18266" s="165" t="s">
        <v>358</v>
      </c>
      <c r="B18266" s="165" t="s">
        <v>359</v>
      </c>
      <c r="C18266" s="166">
        <v>45894</v>
      </c>
      <c r="D18266">
        <v>1152.9059999999999</v>
      </c>
    </row>
    <row r="18267" spans="1:4" x14ac:dyDescent="0.35">
      <c r="A18267" s="165" t="s">
        <v>358</v>
      </c>
      <c r="B18267" s="165" t="s">
        <v>359</v>
      </c>
      <c r="C18267" s="166">
        <v>45925</v>
      </c>
      <c r="D18267">
        <v>1152.9059999999999</v>
      </c>
    </row>
    <row r="18268" spans="1:4" x14ac:dyDescent="0.35">
      <c r="A18268" s="165" t="s">
        <v>358</v>
      </c>
      <c r="B18268" s="165" t="s">
        <v>359</v>
      </c>
      <c r="C18268" s="166">
        <v>45955</v>
      </c>
      <c r="D18268">
        <v>1152.9059999999999</v>
      </c>
    </row>
    <row r="18269" spans="1:4" x14ac:dyDescent="0.35">
      <c r="A18269" s="165" t="s">
        <v>358</v>
      </c>
      <c r="B18269" s="165" t="s">
        <v>359</v>
      </c>
      <c r="C18269" s="166">
        <v>45986</v>
      </c>
      <c r="D18269">
        <v>1152.9059999999999</v>
      </c>
    </row>
    <row r="18270" spans="1:4" x14ac:dyDescent="0.35">
      <c r="A18270" s="165" t="s">
        <v>358</v>
      </c>
      <c r="B18270" s="165" t="s">
        <v>359</v>
      </c>
      <c r="C18270" s="166">
        <v>46016</v>
      </c>
      <c r="D18270">
        <v>1152.9059999999999</v>
      </c>
    </row>
    <row r="18271" spans="1:4" x14ac:dyDescent="0.35">
      <c r="A18271" s="165" t="s">
        <v>358</v>
      </c>
      <c r="B18271" s="165" t="s">
        <v>359</v>
      </c>
      <c r="C18271" s="166">
        <v>45683</v>
      </c>
      <c r="D18271">
        <v>1175.9641200000001</v>
      </c>
    </row>
    <row r="18272" spans="1:4" x14ac:dyDescent="0.35">
      <c r="A18272" s="165" t="s">
        <v>358</v>
      </c>
      <c r="B18272" s="165" t="s">
        <v>359</v>
      </c>
      <c r="C18272" s="166">
        <v>45714</v>
      </c>
      <c r="D18272">
        <v>1175.9641200000001</v>
      </c>
    </row>
    <row r="18273" spans="1:4" x14ac:dyDescent="0.35">
      <c r="A18273" s="165" t="s">
        <v>358</v>
      </c>
      <c r="B18273" s="165" t="s">
        <v>359</v>
      </c>
      <c r="C18273" s="166">
        <v>45742</v>
      </c>
      <c r="D18273">
        <v>1175.9641200000001</v>
      </c>
    </row>
    <row r="18274" spans="1:4" x14ac:dyDescent="0.35">
      <c r="A18274" s="165" t="s">
        <v>358</v>
      </c>
      <c r="B18274" s="165" t="s">
        <v>359</v>
      </c>
      <c r="C18274" s="166">
        <v>45773</v>
      </c>
      <c r="D18274">
        <v>1175.9641200000001</v>
      </c>
    </row>
    <row r="18275" spans="1:4" x14ac:dyDescent="0.35">
      <c r="A18275" s="165" t="s">
        <v>358</v>
      </c>
      <c r="B18275" s="165" t="s">
        <v>359</v>
      </c>
      <c r="C18275" s="166">
        <v>45803</v>
      </c>
      <c r="D18275">
        <v>1175.9641200000001</v>
      </c>
    </row>
    <row r="18276" spans="1:4" x14ac:dyDescent="0.35">
      <c r="A18276" s="165" t="s">
        <v>358</v>
      </c>
      <c r="B18276" s="165" t="s">
        <v>359</v>
      </c>
      <c r="C18276" s="166">
        <v>45834</v>
      </c>
      <c r="D18276">
        <v>1175.9641200000001</v>
      </c>
    </row>
    <row r="18277" spans="1:4" x14ac:dyDescent="0.35">
      <c r="A18277" s="165" t="s">
        <v>358</v>
      </c>
      <c r="B18277" s="165" t="s">
        <v>359</v>
      </c>
      <c r="C18277" s="166">
        <v>45864</v>
      </c>
      <c r="D18277">
        <v>1175.9641200000001</v>
      </c>
    </row>
    <row r="18278" spans="1:4" x14ac:dyDescent="0.35">
      <c r="A18278" s="165" t="s">
        <v>358</v>
      </c>
      <c r="B18278" s="165" t="s">
        <v>359</v>
      </c>
      <c r="C18278" s="166">
        <v>45895</v>
      </c>
      <c r="D18278">
        <v>1175.9641200000001</v>
      </c>
    </row>
    <row r="18279" spans="1:4" x14ac:dyDescent="0.35">
      <c r="A18279" s="165" t="s">
        <v>358</v>
      </c>
      <c r="B18279" s="165" t="s">
        <v>359</v>
      </c>
      <c r="C18279" s="166">
        <v>45926</v>
      </c>
      <c r="D18279">
        <v>1175.9641200000001</v>
      </c>
    </row>
    <row r="18280" spans="1:4" x14ac:dyDescent="0.35">
      <c r="A18280" s="165" t="s">
        <v>358</v>
      </c>
      <c r="B18280" s="165" t="s">
        <v>359</v>
      </c>
      <c r="C18280" s="166">
        <v>45956</v>
      </c>
      <c r="D18280">
        <v>1175.9641200000001</v>
      </c>
    </row>
    <row r="18281" spans="1:4" x14ac:dyDescent="0.35">
      <c r="A18281" s="165" t="s">
        <v>358</v>
      </c>
      <c r="B18281" s="165" t="s">
        <v>359</v>
      </c>
      <c r="C18281" s="166">
        <v>45987</v>
      </c>
      <c r="D18281">
        <v>1175.9641200000001</v>
      </c>
    </row>
    <row r="18282" spans="1:4" x14ac:dyDescent="0.35">
      <c r="A18282" s="165" t="s">
        <v>358</v>
      </c>
      <c r="B18282" s="165" t="s">
        <v>359</v>
      </c>
      <c r="C18282" s="166">
        <v>46017</v>
      </c>
      <c r="D18282">
        <v>1175.9641200000001</v>
      </c>
    </row>
    <row r="18283" spans="1:4" x14ac:dyDescent="0.35">
      <c r="A18283" s="165" t="s">
        <v>358</v>
      </c>
      <c r="B18283" s="165" t="s">
        <v>359</v>
      </c>
      <c r="C18283" s="166">
        <v>45684</v>
      </c>
      <c r="D18283">
        <v>1199.4834023999999</v>
      </c>
    </row>
    <row r="18284" spans="1:4" x14ac:dyDescent="0.35">
      <c r="A18284" s="165" t="s">
        <v>358</v>
      </c>
      <c r="B18284" s="165" t="s">
        <v>359</v>
      </c>
      <c r="C18284" s="166">
        <v>45715</v>
      </c>
      <c r="D18284">
        <v>1199.4834023999999</v>
      </c>
    </row>
    <row r="18285" spans="1:4" x14ac:dyDescent="0.35">
      <c r="A18285" s="165" t="s">
        <v>358</v>
      </c>
      <c r="B18285" s="165" t="s">
        <v>359</v>
      </c>
      <c r="C18285" s="166">
        <v>45743</v>
      </c>
      <c r="D18285">
        <v>1199.4834023999999</v>
      </c>
    </row>
    <row r="18286" spans="1:4" x14ac:dyDescent="0.35">
      <c r="A18286" s="165" t="s">
        <v>358</v>
      </c>
      <c r="B18286" s="165" t="s">
        <v>359</v>
      </c>
      <c r="C18286" s="166">
        <v>45774</v>
      </c>
      <c r="D18286">
        <v>1199.4834023999999</v>
      </c>
    </row>
    <row r="18287" spans="1:4" x14ac:dyDescent="0.35">
      <c r="A18287" s="165" t="s">
        <v>358</v>
      </c>
      <c r="B18287" s="165" t="s">
        <v>359</v>
      </c>
      <c r="C18287" s="166">
        <v>45804</v>
      </c>
      <c r="D18287">
        <v>1199.4834023999999</v>
      </c>
    </row>
    <row r="18288" spans="1:4" x14ac:dyDescent="0.35">
      <c r="A18288" s="165" t="s">
        <v>358</v>
      </c>
      <c r="B18288" s="165" t="s">
        <v>359</v>
      </c>
      <c r="C18288" s="166">
        <v>45835</v>
      </c>
      <c r="D18288">
        <v>1199.4834023999999</v>
      </c>
    </row>
    <row r="18289" spans="1:4" x14ac:dyDescent="0.35">
      <c r="A18289" s="165" t="s">
        <v>358</v>
      </c>
      <c r="B18289" s="165" t="s">
        <v>359</v>
      </c>
      <c r="C18289" s="166">
        <v>45865</v>
      </c>
      <c r="D18289">
        <v>1199.4834023999999</v>
      </c>
    </row>
    <row r="18290" spans="1:4" x14ac:dyDescent="0.35">
      <c r="A18290" s="165" t="s">
        <v>358</v>
      </c>
      <c r="B18290" s="165" t="s">
        <v>359</v>
      </c>
      <c r="C18290" s="166">
        <v>45896</v>
      </c>
      <c r="D18290">
        <v>1199.4834023999999</v>
      </c>
    </row>
    <row r="18291" spans="1:4" x14ac:dyDescent="0.35">
      <c r="A18291" s="165" t="s">
        <v>358</v>
      </c>
      <c r="B18291" s="165" t="s">
        <v>359</v>
      </c>
      <c r="C18291" s="166">
        <v>45927</v>
      </c>
      <c r="D18291">
        <v>1199.4834023999999</v>
      </c>
    </row>
    <row r="18292" spans="1:4" x14ac:dyDescent="0.35">
      <c r="A18292" s="165" t="s">
        <v>358</v>
      </c>
      <c r="B18292" s="165" t="s">
        <v>359</v>
      </c>
      <c r="C18292" s="166">
        <v>45957</v>
      </c>
      <c r="D18292">
        <v>1199.4834023999999</v>
      </c>
    </row>
    <row r="18293" spans="1:4" x14ac:dyDescent="0.35">
      <c r="A18293" s="165" t="s">
        <v>358</v>
      </c>
      <c r="B18293" s="165" t="s">
        <v>359</v>
      </c>
      <c r="C18293" s="166">
        <v>45988</v>
      </c>
      <c r="D18293">
        <v>1199.4834023999999</v>
      </c>
    </row>
    <row r="18294" spans="1:4" x14ac:dyDescent="0.35">
      <c r="A18294" s="165" t="s">
        <v>358</v>
      </c>
      <c r="B18294" s="165" t="s">
        <v>359</v>
      </c>
      <c r="C18294" s="166">
        <v>46018</v>
      </c>
      <c r="D18294">
        <v>1199.4834023999999</v>
      </c>
    </row>
    <row r="18295" spans="1:4" x14ac:dyDescent="0.35">
      <c r="A18295" s="165" t="s">
        <v>360</v>
      </c>
      <c r="B18295" s="165" t="s">
        <v>361</v>
      </c>
      <c r="C18295" s="166">
        <v>45676</v>
      </c>
      <c r="D18295">
        <v>0</v>
      </c>
    </row>
    <row r="18296" spans="1:4" x14ac:dyDescent="0.35">
      <c r="A18296" s="165" t="s">
        <v>360</v>
      </c>
      <c r="B18296" s="165" t="s">
        <v>361</v>
      </c>
      <c r="C18296" s="166">
        <v>45707</v>
      </c>
      <c r="D18296">
        <v>0</v>
      </c>
    </row>
    <row r="18297" spans="1:4" x14ac:dyDescent="0.35">
      <c r="A18297" s="165" t="s">
        <v>360</v>
      </c>
      <c r="B18297" s="165" t="s">
        <v>361</v>
      </c>
      <c r="C18297" s="166">
        <v>45735</v>
      </c>
      <c r="D18297">
        <v>0</v>
      </c>
    </row>
    <row r="18298" spans="1:4" x14ac:dyDescent="0.35">
      <c r="A18298" s="165" t="s">
        <v>360</v>
      </c>
      <c r="B18298" s="165" t="s">
        <v>361</v>
      </c>
      <c r="C18298" s="166">
        <v>45766</v>
      </c>
      <c r="D18298">
        <v>0</v>
      </c>
    </row>
    <row r="18299" spans="1:4" x14ac:dyDescent="0.35">
      <c r="A18299" s="165" t="s">
        <v>360</v>
      </c>
      <c r="B18299" s="165" t="s">
        <v>361</v>
      </c>
      <c r="C18299" s="166">
        <v>45796</v>
      </c>
      <c r="D18299">
        <v>0</v>
      </c>
    </row>
    <row r="18300" spans="1:4" x14ac:dyDescent="0.35">
      <c r="A18300" s="165" t="s">
        <v>360</v>
      </c>
      <c r="B18300" s="165" t="s">
        <v>361</v>
      </c>
      <c r="C18300" s="166">
        <v>45827</v>
      </c>
      <c r="D18300">
        <v>41.34</v>
      </c>
    </row>
    <row r="18301" spans="1:4" x14ac:dyDescent="0.35">
      <c r="A18301" s="165" t="s">
        <v>360</v>
      </c>
      <c r="B18301" s="165" t="s">
        <v>361</v>
      </c>
      <c r="C18301" s="166">
        <v>45857</v>
      </c>
      <c r="D18301">
        <v>0</v>
      </c>
    </row>
    <row r="18302" spans="1:4" x14ac:dyDescent="0.35">
      <c r="A18302" s="165" t="s">
        <v>360</v>
      </c>
      <c r="B18302" s="165" t="s">
        <v>361</v>
      </c>
      <c r="C18302" s="166">
        <v>45888</v>
      </c>
      <c r="D18302">
        <v>0</v>
      </c>
    </row>
    <row r="18303" spans="1:4" x14ac:dyDescent="0.35">
      <c r="A18303" s="165" t="s">
        <v>360</v>
      </c>
      <c r="B18303" s="165" t="s">
        <v>361</v>
      </c>
      <c r="C18303" s="166">
        <v>45919</v>
      </c>
      <c r="D18303">
        <v>0</v>
      </c>
    </row>
    <row r="18304" spans="1:4" x14ac:dyDescent="0.35">
      <c r="A18304" s="165" t="s">
        <v>360</v>
      </c>
      <c r="B18304" s="165" t="s">
        <v>361</v>
      </c>
      <c r="C18304" s="166">
        <v>45949</v>
      </c>
      <c r="D18304">
        <v>0</v>
      </c>
    </row>
    <row r="18305" spans="1:4" x14ac:dyDescent="0.35">
      <c r="A18305" s="165" t="s">
        <v>360</v>
      </c>
      <c r="B18305" s="165" t="s">
        <v>361</v>
      </c>
      <c r="C18305" s="166">
        <v>45980</v>
      </c>
      <c r="D18305">
        <v>0</v>
      </c>
    </row>
    <row r="18306" spans="1:4" x14ac:dyDescent="0.35">
      <c r="A18306" s="165" t="s">
        <v>360</v>
      </c>
      <c r="B18306" s="165" t="s">
        <v>361</v>
      </c>
      <c r="C18306" s="166">
        <v>46010</v>
      </c>
      <c r="D18306">
        <v>0</v>
      </c>
    </row>
    <row r="18307" spans="1:4" x14ac:dyDescent="0.35">
      <c r="A18307" s="165" t="s">
        <v>360</v>
      </c>
      <c r="B18307" s="165" t="s">
        <v>361</v>
      </c>
      <c r="C18307" s="166">
        <v>45677</v>
      </c>
      <c r="D18307">
        <v>0</v>
      </c>
    </row>
    <row r="18308" spans="1:4" x14ac:dyDescent="0.35">
      <c r="A18308" s="165" t="s">
        <v>360</v>
      </c>
      <c r="B18308" s="165" t="s">
        <v>361</v>
      </c>
      <c r="C18308" s="166">
        <v>45708</v>
      </c>
      <c r="D18308">
        <v>0</v>
      </c>
    </row>
    <row r="18309" spans="1:4" x14ac:dyDescent="0.35">
      <c r="A18309" s="165" t="s">
        <v>360</v>
      </c>
      <c r="B18309" s="165" t="s">
        <v>361</v>
      </c>
      <c r="C18309" s="166">
        <v>45736</v>
      </c>
      <c r="D18309">
        <v>0</v>
      </c>
    </row>
    <row r="18310" spans="1:4" x14ac:dyDescent="0.35">
      <c r="A18310" s="165" t="s">
        <v>360</v>
      </c>
      <c r="B18310" s="165" t="s">
        <v>361</v>
      </c>
      <c r="C18310" s="166">
        <v>45767</v>
      </c>
      <c r="D18310">
        <v>0</v>
      </c>
    </row>
    <row r="18311" spans="1:4" x14ac:dyDescent="0.35">
      <c r="A18311" s="165" t="s">
        <v>360</v>
      </c>
      <c r="B18311" s="165" t="s">
        <v>361</v>
      </c>
      <c r="C18311" s="166">
        <v>45797</v>
      </c>
      <c r="D18311">
        <v>0</v>
      </c>
    </row>
    <row r="18312" spans="1:4" x14ac:dyDescent="0.35">
      <c r="A18312" s="165" t="s">
        <v>360</v>
      </c>
      <c r="B18312" s="165" t="s">
        <v>361</v>
      </c>
      <c r="C18312" s="166">
        <v>45828</v>
      </c>
      <c r="D18312">
        <v>0</v>
      </c>
    </row>
    <row r="18313" spans="1:4" x14ac:dyDescent="0.35">
      <c r="A18313" s="165" t="s">
        <v>360</v>
      </c>
      <c r="B18313" s="165" t="s">
        <v>361</v>
      </c>
      <c r="C18313" s="166">
        <v>45858</v>
      </c>
      <c r="D18313">
        <v>0</v>
      </c>
    </row>
    <row r="18314" spans="1:4" x14ac:dyDescent="0.35">
      <c r="A18314" s="165" t="s">
        <v>360</v>
      </c>
      <c r="B18314" s="165" t="s">
        <v>361</v>
      </c>
      <c r="C18314" s="166">
        <v>45889</v>
      </c>
      <c r="D18314">
        <v>0</v>
      </c>
    </row>
    <row r="18315" spans="1:4" x14ac:dyDescent="0.35">
      <c r="A18315" s="165" t="s">
        <v>360</v>
      </c>
      <c r="B18315" s="165" t="s">
        <v>361</v>
      </c>
      <c r="C18315" s="166">
        <v>45920</v>
      </c>
      <c r="D18315">
        <v>6.75</v>
      </c>
    </row>
    <row r="18316" spans="1:4" x14ac:dyDescent="0.35">
      <c r="A18316" s="165" t="s">
        <v>360</v>
      </c>
      <c r="B18316" s="165" t="s">
        <v>361</v>
      </c>
      <c r="C18316" s="166">
        <v>45950</v>
      </c>
      <c r="D18316">
        <v>0</v>
      </c>
    </row>
    <row r="18317" spans="1:4" x14ac:dyDescent="0.35">
      <c r="A18317" s="165" t="s">
        <v>360</v>
      </c>
      <c r="B18317" s="165" t="s">
        <v>361</v>
      </c>
      <c r="C18317" s="166">
        <v>45981</v>
      </c>
      <c r="D18317">
        <v>0</v>
      </c>
    </row>
    <row r="18318" spans="1:4" x14ac:dyDescent="0.35">
      <c r="A18318" s="165" t="s">
        <v>360</v>
      </c>
      <c r="B18318" s="165" t="s">
        <v>361</v>
      </c>
      <c r="C18318" s="166">
        <v>46011</v>
      </c>
      <c r="D18318">
        <v>0</v>
      </c>
    </row>
    <row r="18319" spans="1:4" x14ac:dyDescent="0.35">
      <c r="A18319" s="165" t="s">
        <v>360</v>
      </c>
      <c r="B18319" s="165" t="s">
        <v>361</v>
      </c>
      <c r="C18319" s="166">
        <v>45678</v>
      </c>
      <c r="D18319">
        <v>0</v>
      </c>
    </row>
    <row r="18320" spans="1:4" x14ac:dyDescent="0.35">
      <c r="A18320" s="165" t="s">
        <v>360</v>
      </c>
      <c r="B18320" s="165" t="s">
        <v>361</v>
      </c>
      <c r="C18320" s="166">
        <v>45709</v>
      </c>
      <c r="D18320">
        <v>0</v>
      </c>
    </row>
    <row r="18321" spans="1:4" x14ac:dyDescent="0.35">
      <c r="A18321" s="165" t="s">
        <v>360</v>
      </c>
      <c r="B18321" s="165" t="s">
        <v>361</v>
      </c>
      <c r="C18321" s="166">
        <v>45737</v>
      </c>
      <c r="D18321">
        <v>0</v>
      </c>
    </row>
    <row r="18322" spans="1:4" x14ac:dyDescent="0.35">
      <c r="A18322" s="165" t="s">
        <v>360</v>
      </c>
      <c r="B18322" s="165" t="s">
        <v>361</v>
      </c>
      <c r="C18322" s="166">
        <v>45768</v>
      </c>
      <c r="D18322">
        <v>0</v>
      </c>
    </row>
    <row r="18323" spans="1:4" x14ac:dyDescent="0.35">
      <c r="A18323" s="165" t="s">
        <v>360</v>
      </c>
      <c r="B18323" s="165" t="s">
        <v>361</v>
      </c>
      <c r="C18323" s="166">
        <v>45798</v>
      </c>
      <c r="D18323">
        <v>0</v>
      </c>
    </row>
    <row r="18324" spans="1:4" x14ac:dyDescent="0.35">
      <c r="A18324" s="165" t="s">
        <v>360</v>
      </c>
      <c r="B18324" s="165" t="s">
        <v>361</v>
      </c>
      <c r="C18324" s="166">
        <v>45829</v>
      </c>
      <c r="D18324">
        <v>0</v>
      </c>
    </row>
    <row r="18325" spans="1:4" x14ac:dyDescent="0.35">
      <c r="A18325" s="165" t="s">
        <v>360</v>
      </c>
      <c r="B18325" s="165" t="s">
        <v>361</v>
      </c>
      <c r="C18325" s="166">
        <v>45859</v>
      </c>
      <c r="D18325">
        <v>0</v>
      </c>
    </row>
    <row r="18326" spans="1:4" x14ac:dyDescent="0.35">
      <c r="A18326" s="165" t="s">
        <v>360</v>
      </c>
      <c r="B18326" s="165" t="s">
        <v>361</v>
      </c>
      <c r="C18326" s="166">
        <v>45890</v>
      </c>
      <c r="D18326">
        <v>0</v>
      </c>
    </row>
    <row r="18327" spans="1:4" x14ac:dyDescent="0.35">
      <c r="A18327" s="165" t="s">
        <v>360</v>
      </c>
      <c r="B18327" s="165" t="s">
        <v>361</v>
      </c>
      <c r="C18327" s="166">
        <v>45921</v>
      </c>
      <c r="D18327">
        <v>0</v>
      </c>
    </row>
    <row r="18328" spans="1:4" x14ac:dyDescent="0.35">
      <c r="A18328" s="165" t="s">
        <v>360</v>
      </c>
      <c r="B18328" s="165" t="s">
        <v>361</v>
      </c>
      <c r="C18328" s="166">
        <v>45951</v>
      </c>
      <c r="D18328">
        <v>0</v>
      </c>
    </row>
    <row r="18329" spans="1:4" x14ac:dyDescent="0.35">
      <c r="A18329" s="165" t="s">
        <v>360</v>
      </c>
      <c r="B18329" s="165" t="s">
        <v>361</v>
      </c>
      <c r="C18329" s="166">
        <v>45991</v>
      </c>
      <c r="D18329">
        <v>0</v>
      </c>
    </row>
    <row r="18330" spans="1:4" x14ac:dyDescent="0.35">
      <c r="A18330" s="165" t="s">
        <v>360</v>
      </c>
      <c r="B18330" s="165" t="s">
        <v>361</v>
      </c>
      <c r="C18330" s="166">
        <v>46022</v>
      </c>
      <c r="D18330">
        <v>0</v>
      </c>
    </row>
    <row r="18331" spans="1:4" x14ac:dyDescent="0.35">
      <c r="A18331" s="165" t="s">
        <v>360</v>
      </c>
      <c r="B18331" s="165" t="s">
        <v>361</v>
      </c>
      <c r="C18331" s="166">
        <v>45679</v>
      </c>
      <c r="D18331">
        <v>0</v>
      </c>
    </row>
    <row r="18332" spans="1:4" x14ac:dyDescent="0.35">
      <c r="A18332" s="165" t="s">
        <v>360</v>
      </c>
      <c r="B18332" s="165" t="s">
        <v>361</v>
      </c>
      <c r="C18332" s="166">
        <v>45710</v>
      </c>
      <c r="D18332">
        <v>0</v>
      </c>
    </row>
    <row r="18333" spans="1:4" x14ac:dyDescent="0.35">
      <c r="A18333" s="165" t="s">
        <v>360</v>
      </c>
      <c r="B18333" s="165" t="s">
        <v>361</v>
      </c>
      <c r="C18333" s="166">
        <v>45738</v>
      </c>
      <c r="D18333">
        <v>0</v>
      </c>
    </row>
    <row r="18334" spans="1:4" x14ac:dyDescent="0.35">
      <c r="A18334" s="165" t="s">
        <v>360</v>
      </c>
      <c r="B18334" s="165" t="s">
        <v>361</v>
      </c>
      <c r="C18334" s="166">
        <v>45769</v>
      </c>
      <c r="D18334">
        <v>0</v>
      </c>
    </row>
    <row r="18335" spans="1:4" x14ac:dyDescent="0.35">
      <c r="A18335" s="165" t="s">
        <v>360</v>
      </c>
      <c r="B18335" s="165" t="s">
        <v>361</v>
      </c>
      <c r="C18335" s="166">
        <v>45799</v>
      </c>
      <c r="D18335">
        <v>0</v>
      </c>
    </row>
    <row r="18336" spans="1:4" x14ac:dyDescent="0.35">
      <c r="A18336" s="165" t="s">
        <v>360</v>
      </c>
      <c r="B18336" s="165" t="s">
        <v>361</v>
      </c>
      <c r="C18336" s="166">
        <v>45830</v>
      </c>
      <c r="D18336">
        <v>0</v>
      </c>
    </row>
    <row r="18337" spans="1:4" x14ac:dyDescent="0.35">
      <c r="A18337" s="165" t="s">
        <v>360</v>
      </c>
      <c r="B18337" s="165" t="s">
        <v>361</v>
      </c>
      <c r="C18337" s="166">
        <v>45860</v>
      </c>
      <c r="D18337">
        <v>0</v>
      </c>
    </row>
    <row r="18338" spans="1:4" x14ac:dyDescent="0.35">
      <c r="A18338" s="165" t="s">
        <v>360</v>
      </c>
      <c r="B18338" s="165" t="s">
        <v>361</v>
      </c>
      <c r="C18338" s="166">
        <v>45891</v>
      </c>
      <c r="D18338">
        <v>0</v>
      </c>
    </row>
    <row r="18339" spans="1:4" x14ac:dyDescent="0.35">
      <c r="A18339" s="165" t="s">
        <v>360</v>
      </c>
      <c r="B18339" s="165" t="s">
        <v>361</v>
      </c>
      <c r="C18339" s="166">
        <v>45922</v>
      </c>
      <c r="D18339">
        <v>0</v>
      </c>
    </row>
    <row r="18340" spans="1:4" x14ac:dyDescent="0.35">
      <c r="A18340" s="165" t="s">
        <v>360</v>
      </c>
      <c r="B18340" s="165" t="s">
        <v>361</v>
      </c>
      <c r="C18340" s="166">
        <v>45952</v>
      </c>
      <c r="D18340">
        <v>0</v>
      </c>
    </row>
    <row r="18341" spans="1:4" x14ac:dyDescent="0.35">
      <c r="A18341" s="165" t="s">
        <v>360</v>
      </c>
      <c r="B18341" s="165" t="s">
        <v>361</v>
      </c>
      <c r="C18341" s="166">
        <v>45983</v>
      </c>
      <c r="D18341">
        <v>0</v>
      </c>
    </row>
    <row r="18342" spans="1:4" x14ac:dyDescent="0.35">
      <c r="A18342" s="165" t="s">
        <v>360</v>
      </c>
      <c r="B18342" s="165" t="s">
        <v>361</v>
      </c>
      <c r="C18342" s="166">
        <v>46013</v>
      </c>
      <c r="D18342">
        <v>0</v>
      </c>
    </row>
    <row r="18343" spans="1:4" x14ac:dyDescent="0.35">
      <c r="A18343" s="165" t="s">
        <v>360</v>
      </c>
      <c r="B18343" s="165" t="s">
        <v>361</v>
      </c>
      <c r="C18343" s="166">
        <v>45680</v>
      </c>
      <c r="D18343">
        <v>0</v>
      </c>
    </row>
    <row r="18344" spans="1:4" x14ac:dyDescent="0.35">
      <c r="A18344" s="165" t="s">
        <v>360</v>
      </c>
      <c r="B18344" s="165" t="s">
        <v>361</v>
      </c>
      <c r="C18344" s="166">
        <v>45711</v>
      </c>
      <c r="D18344">
        <v>0</v>
      </c>
    </row>
    <row r="18345" spans="1:4" x14ac:dyDescent="0.35">
      <c r="A18345" s="165" t="s">
        <v>360</v>
      </c>
      <c r="B18345" s="165" t="s">
        <v>361</v>
      </c>
      <c r="C18345" s="166">
        <v>45739</v>
      </c>
      <c r="D18345">
        <v>0</v>
      </c>
    </row>
    <row r="18346" spans="1:4" x14ac:dyDescent="0.35">
      <c r="A18346" s="165" t="s">
        <v>360</v>
      </c>
      <c r="B18346" s="165" t="s">
        <v>361</v>
      </c>
      <c r="C18346" s="166">
        <v>45770</v>
      </c>
      <c r="D18346">
        <v>0</v>
      </c>
    </row>
    <row r="18347" spans="1:4" x14ac:dyDescent="0.35">
      <c r="A18347" s="165" t="s">
        <v>360</v>
      </c>
      <c r="B18347" s="165" t="s">
        <v>361</v>
      </c>
      <c r="C18347" s="166">
        <v>45800</v>
      </c>
      <c r="D18347">
        <v>0</v>
      </c>
    </row>
    <row r="18348" spans="1:4" x14ac:dyDescent="0.35">
      <c r="A18348" s="165" t="s">
        <v>360</v>
      </c>
      <c r="B18348" s="165" t="s">
        <v>361</v>
      </c>
      <c r="C18348" s="166">
        <v>45831</v>
      </c>
      <c r="D18348">
        <v>0</v>
      </c>
    </row>
    <row r="18349" spans="1:4" x14ac:dyDescent="0.35">
      <c r="A18349" s="165" t="s">
        <v>360</v>
      </c>
      <c r="B18349" s="165" t="s">
        <v>361</v>
      </c>
      <c r="C18349" s="166">
        <v>45861</v>
      </c>
      <c r="D18349">
        <v>0</v>
      </c>
    </row>
    <row r="18350" spans="1:4" x14ac:dyDescent="0.35">
      <c r="A18350" s="165" t="s">
        <v>360</v>
      </c>
      <c r="B18350" s="165" t="s">
        <v>361</v>
      </c>
      <c r="C18350" s="166">
        <v>45892</v>
      </c>
      <c r="D18350">
        <v>0</v>
      </c>
    </row>
    <row r="18351" spans="1:4" x14ac:dyDescent="0.35">
      <c r="A18351" s="165" t="s">
        <v>360</v>
      </c>
      <c r="B18351" s="165" t="s">
        <v>361</v>
      </c>
      <c r="C18351" s="166">
        <v>45923</v>
      </c>
      <c r="D18351">
        <v>0</v>
      </c>
    </row>
    <row r="18352" spans="1:4" x14ac:dyDescent="0.35">
      <c r="A18352" s="165" t="s">
        <v>360</v>
      </c>
      <c r="B18352" s="165" t="s">
        <v>361</v>
      </c>
      <c r="C18352" s="166">
        <v>45953</v>
      </c>
      <c r="D18352">
        <v>0</v>
      </c>
    </row>
    <row r="18353" spans="1:4" x14ac:dyDescent="0.35">
      <c r="A18353" s="165" t="s">
        <v>360</v>
      </c>
      <c r="B18353" s="165" t="s">
        <v>361</v>
      </c>
      <c r="C18353" s="166">
        <v>45984</v>
      </c>
      <c r="D18353">
        <v>0</v>
      </c>
    </row>
    <row r="18354" spans="1:4" x14ac:dyDescent="0.35">
      <c r="A18354" s="165" t="s">
        <v>360</v>
      </c>
      <c r="B18354" s="165" t="s">
        <v>361</v>
      </c>
      <c r="C18354" s="166">
        <v>46014</v>
      </c>
      <c r="D18354">
        <v>0</v>
      </c>
    </row>
    <row r="18355" spans="1:4" x14ac:dyDescent="0.35">
      <c r="A18355" s="165" t="s">
        <v>360</v>
      </c>
      <c r="B18355" s="165" t="s">
        <v>361</v>
      </c>
      <c r="C18355" s="166">
        <v>45681</v>
      </c>
      <c r="D18355">
        <v>0</v>
      </c>
    </row>
    <row r="18356" spans="1:4" x14ac:dyDescent="0.35">
      <c r="A18356" s="165" t="s">
        <v>360</v>
      </c>
      <c r="B18356" s="165" t="s">
        <v>361</v>
      </c>
      <c r="C18356" s="166">
        <v>45712</v>
      </c>
      <c r="D18356">
        <v>0</v>
      </c>
    </row>
    <row r="18357" spans="1:4" x14ac:dyDescent="0.35">
      <c r="A18357" s="165" t="s">
        <v>360</v>
      </c>
      <c r="B18357" s="165" t="s">
        <v>361</v>
      </c>
      <c r="C18357" s="166">
        <v>45740</v>
      </c>
      <c r="D18357">
        <v>0</v>
      </c>
    </row>
    <row r="18358" spans="1:4" x14ac:dyDescent="0.35">
      <c r="A18358" s="165" t="s">
        <v>360</v>
      </c>
      <c r="B18358" s="165" t="s">
        <v>361</v>
      </c>
      <c r="C18358" s="166">
        <v>45771</v>
      </c>
      <c r="D18358">
        <v>0</v>
      </c>
    </row>
    <row r="18359" spans="1:4" x14ac:dyDescent="0.35">
      <c r="A18359" s="165" t="s">
        <v>360</v>
      </c>
      <c r="B18359" s="165" t="s">
        <v>361</v>
      </c>
      <c r="C18359" s="166">
        <v>45801</v>
      </c>
      <c r="D18359">
        <v>0</v>
      </c>
    </row>
    <row r="18360" spans="1:4" x14ac:dyDescent="0.35">
      <c r="A18360" s="165" t="s">
        <v>360</v>
      </c>
      <c r="B18360" s="165" t="s">
        <v>361</v>
      </c>
      <c r="C18360" s="166">
        <v>45832</v>
      </c>
      <c r="D18360">
        <v>0</v>
      </c>
    </row>
    <row r="18361" spans="1:4" x14ac:dyDescent="0.35">
      <c r="A18361" s="165" t="s">
        <v>360</v>
      </c>
      <c r="B18361" s="165" t="s">
        <v>361</v>
      </c>
      <c r="C18361" s="166">
        <v>45862</v>
      </c>
      <c r="D18361">
        <v>0</v>
      </c>
    </row>
    <row r="18362" spans="1:4" x14ac:dyDescent="0.35">
      <c r="A18362" s="165" t="s">
        <v>360</v>
      </c>
      <c r="B18362" s="165" t="s">
        <v>361</v>
      </c>
      <c r="C18362" s="166">
        <v>45893</v>
      </c>
      <c r="D18362">
        <v>0</v>
      </c>
    </row>
    <row r="18363" spans="1:4" x14ac:dyDescent="0.35">
      <c r="A18363" s="165" t="s">
        <v>360</v>
      </c>
      <c r="B18363" s="165" t="s">
        <v>361</v>
      </c>
      <c r="C18363" s="166">
        <v>45924</v>
      </c>
      <c r="D18363">
        <v>0</v>
      </c>
    </row>
    <row r="18364" spans="1:4" x14ac:dyDescent="0.35">
      <c r="A18364" s="165" t="s">
        <v>360</v>
      </c>
      <c r="B18364" s="165" t="s">
        <v>361</v>
      </c>
      <c r="C18364" s="166">
        <v>45954</v>
      </c>
      <c r="D18364">
        <v>0</v>
      </c>
    </row>
    <row r="18365" spans="1:4" x14ac:dyDescent="0.35">
      <c r="A18365" s="165" t="s">
        <v>360</v>
      </c>
      <c r="B18365" s="165" t="s">
        <v>361</v>
      </c>
      <c r="C18365" s="166">
        <v>45985</v>
      </c>
      <c r="D18365">
        <v>0</v>
      </c>
    </row>
    <row r="18366" spans="1:4" x14ac:dyDescent="0.35">
      <c r="A18366" s="165" t="s">
        <v>360</v>
      </c>
      <c r="B18366" s="165" t="s">
        <v>361</v>
      </c>
      <c r="C18366" s="166">
        <v>46015</v>
      </c>
      <c r="D18366">
        <v>0</v>
      </c>
    </row>
    <row r="18367" spans="1:4" x14ac:dyDescent="0.35">
      <c r="A18367" s="165" t="s">
        <v>360</v>
      </c>
      <c r="B18367" s="165" t="s">
        <v>361</v>
      </c>
      <c r="C18367" s="166">
        <v>45682</v>
      </c>
      <c r="D18367">
        <v>0</v>
      </c>
    </row>
    <row r="18368" spans="1:4" x14ac:dyDescent="0.35">
      <c r="A18368" s="165" t="s">
        <v>360</v>
      </c>
      <c r="B18368" s="165" t="s">
        <v>361</v>
      </c>
      <c r="C18368" s="166">
        <v>45713</v>
      </c>
      <c r="D18368">
        <v>0</v>
      </c>
    </row>
    <row r="18369" spans="1:4" x14ac:dyDescent="0.35">
      <c r="A18369" s="165" t="s">
        <v>360</v>
      </c>
      <c r="B18369" s="165" t="s">
        <v>361</v>
      </c>
      <c r="C18369" s="166">
        <v>45741</v>
      </c>
      <c r="D18369">
        <v>0</v>
      </c>
    </row>
    <row r="18370" spans="1:4" x14ac:dyDescent="0.35">
      <c r="A18370" s="165" t="s">
        <v>360</v>
      </c>
      <c r="B18370" s="165" t="s">
        <v>361</v>
      </c>
      <c r="C18370" s="166">
        <v>45772</v>
      </c>
      <c r="D18370">
        <v>0</v>
      </c>
    </row>
    <row r="18371" spans="1:4" x14ac:dyDescent="0.35">
      <c r="A18371" s="165" t="s">
        <v>360</v>
      </c>
      <c r="B18371" s="165" t="s">
        <v>361</v>
      </c>
      <c r="C18371" s="166">
        <v>45802</v>
      </c>
      <c r="D18371">
        <v>0</v>
      </c>
    </row>
    <row r="18372" spans="1:4" x14ac:dyDescent="0.35">
      <c r="A18372" s="165" t="s">
        <v>360</v>
      </c>
      <c r="B18372" s="165" t="s">
        <v>361</v>
      </c>
      <c r="C18372" s="166">
        <v>45833</v>
      </c>
      <c r="D18372">
        <v>0</v>
      </c>
    </row>
    <row r="18373" spans="1:4" x14ac:dyDescent="0.35">
      <c r="A18373" s="165" t="s">
        <v>360</v>
      </c>
      <c r="B18373" s="165" t="s">
        <v>361</v>
      </c>
      <c r="C18373" s="166">
        <v>45863</v>
      </c>
      <c r="D18373">
        <v>0</v>
      </c>
    </row>
    <row r="18374" spans="1:4" x14ac:dyDescent="0.35">
      <c r="A18374" s="165" t="s">
        <v>360</v>
      </c>
      <c r="B18374" s="165" t="s">
        <v>361</v>
      </c>
      <c r="C18374" s="166">
        <v>45894</v>
      </c>
      <c r="D18374">
        <v>0</v>
      </c>
    </row>
    <row r="18375" spans="1:4" x14ac:dyDescent="0.35">
      <c r="A18375" s="165" t="s">
        <v>360</v>
      </c>
      <c r="B18375" s="165" t="s">
        <v>361</v>
      </c>
      <c r="C18375" s="166">
        <v>45925</v>
      </c>
      <c r="D18375">
        <v>0</v>
      </c>
    </row>
    <row r="18376" spans="1:4" x14ac:dyDescent="0.35">
      <c r="A18376" s="165" t="s">
        <v>360</v>
      </c>
      <c r="B18376" s="165" t="s">
        <v>361</v>
      </c>
      <c r="C18376" s="166">
        <v>45955</v>
      </c>
      <c r="D18376">
        <v>0</v>
      </c>
    </row>
    <row r="18377" spans="1:4" x14ac:dyDescent="0.35">
      <c r="A18377" s="165" t="s">
        <v>360</v>
      </c>
      <c r="B18377" s="165" t="s">
        <v>361</v>
      </c>
      <c r="C18377" s="166">
        <v>45986</v>
      </c>
      <c r="D18377">
        <v>0</v>
      </c>
    </row>
    <row r="18378" spans="1:4" x14ac:dyDescent="0.35">
      <c r="A18378" s="165" t="s">
        <v>360</v>
      </c>
      <c r="B18378" s="165" t="s">
        <v>361</v>
      </c>
      <c r="C18378" s="166">
        <v>46016</v>
      </c>
      <c r="D18378">
        <v>0</v>
      </c>
    </row>
    <row r="18379" spans="1:4" x14ac:dyDescent="0.35">
      <c r="A18379" s="165" t="s">
        <v>360</v>
      </c>
      <c r="B18379" s="165" t="s">
        <v>361</v>
      </c>
      <c r="C18379" s="166">
        <v>45683</v>
      </c>
      <c r="D18379">
        <v>0</v>
      </c>
    </row>
    <row r="18380" spans="1:4" x14ac:dyDescent="0.35">
      <c r="A18380" s="165" t="s">
        <v>360</v>
      </c>
      <c r="B18380" s="165" t="s">
        <v>361</v>
      </c>
      <c r="C18380" s="166">
        <v>45714</v>
      </c>
      <c r="D18380">
        <v>0</v>
      </c>
    </row>
    <row r="18381" spans="1:4" x14ac:dyDescent="0.35">
      <c r="A18381" s="165" t="s">
        <v>360</v>
      </c>
      <c r="B18381" s="165" t="s">
        <v>361</v>
      </c>
      <c r="C18381" s="166">
        <v>45742</v>
      </c>
      <c r="D18381">
        <v>0</v>
      </c>
    </row>
    <row r="18382" spans="1:4" x14ac:dyDescent="0.35">
      <c r="A18382" s="165" t="s">
        <v>360</v>
      </c>
      <c r="B18382" s="165" t="s">
        <v>361</v>
      </c>
      <c r="C18382" s="166">
        <v>45773</v>
      </c>
      <c r="D18382">
        <v>0</v>
      </c>
    </row>
    <row r="18383" spans="1:4" x14ac:dyDescent="0.35">
      <c r="A18383" s="165" t="s">
        <v>360</v>
      </c>
      <c r="B18383" s="165" t="s">
        <v>361</v>
      </c>
      <c r="C18383" s="166">
        <v>45803</v>
      </c>
      <c r="D18383">
        <v>0</v>
      </c>
    </row>
    <row r="18384" spans="1:4" x14ac:dyDescent="0.35">
      <c r="A18384" s="165" t="s">
        <v>360</v>
      </c>
      <c r="B18384" s="165" t="s">
        <v>361</v>
      </c>
      <c r="C18384" s="166">
        <v>45834</v>
      </c>
      <c r="D18384">
        <v>0</v>
      </c>
    </row>
    <row r="18385" spans="1:4" x14ac:dyDescent="0.35">
      <c r="A18385" s="165" t="s">
        <v>360</v>
      </c>
      <c r="B18385" s="165" t="s">
        <v>361</v>
      </c>
      <c r="C18385" s="166">
        <v>45864</v>
      </c>
      <c r="D18385">
        <v>0</v>
      </c>
    </row>
    <row r="18386" spans="1:4" x14ac:dyDescent="0.35">
      <c r="A18386" s="165" t="s">
        <v>360</v>
      </c>
      <c r="B18386" s="165" t="s">
        <v>361</v>
      </c>
      <c r="C18386" s="166">
        <v>45895</v>
      </c>
      <c r="D18386">
        <v>0</v>
      </c>
    </row>
    <row r="18387" spans="1:4" x14ac:dyDescent="0.35">
      <c r="A18387" s="165" t="s">
        <v>360</v>
      </c>
      <c r="B18387" s="165" t="s">
        <v>361</v>
      </c>
      <c r="C18387" s="166">
        <v>45926</v>
      </c>
      <c r="D18387">
        <v>0</v>
      </c>
    </row>
    <row r="18388" spans="1:4" x14ac:dyDescent="0.35">
      <c r="A18388" s="165" t="s">
        <v>360</v>
      </c>
      <c r="B18388" s="165" t="s">
        <v>361</v>
      </c>
      <c r="C18388" s="166">
        <v>45956</v>
      </c>
      <c r="D18388">
        <v>0</v>
      </c>
    </row>
    <row r="18389" spans="1:4" x14ac:dyDescent="0.35">
      <c r="A18389" s="165" t="s">
        <v>360</v>
      </c>
      <c r="B18389" s="165" t="s">
        <v>361</v>
      </c>
      <c r="C18389" s="166">
        <v>45987</v>
      </c>
      <c r="D18389">
        <v>0</v>
      </c>
    </row>
    <row r="18390" spans="1:4" x14ac:dyDescent="0.35">
      <c r="A18390" s="165" t="s">
        <v>360</v>
      </c>
      <c r="B18390" s="165" t="s">
        <v>361</v>
      </c>
      <c r="C18390" s="166">
        <v>46017</v>
      </c>
      <c r="D18390">
        <v>0</v>
      </c>
    </row>
    <row r="18391" spans="1:4" x14ac:dyDescent="0.35">
      <c r="A18391" s="165" t="s">
        <v>360</v>
      </c>
      <c r="B18391" s="165" t="s">
        <v>361</v>
      </c>
      <c r="C18391" s="166">
        <v>45684</v>
      </c>
      <c r="D18391">
        <v>0</v>
      </c>
    </row>
    <row r="18392" spans="1:4" x14ac:dyDescent="0.35">
      <c r="A18392" s="165" t="s">
        <v>360</v>
      </c>
      <c r="B18392" s="165" t="s">
        <v>361</v>
      </c>
      <c r="C18392" s="166">
        <v>45715</v>
      </c>
      <c r="D18392">
        <v>0</v>
      </c>
    </row>
    <row r="18393" spans="1:4" x14ac:dyDescent="0.35">
      <c r="A18393" s="165" t="s">
        <v>360</v>
      </c>
      <c r="B18393" s="165" t="s">
        <v>361</v>
      </c>
      <c r="C18393" s="166">
        <v>45743</v>
      </c>
      <c r="D18393">
        <v>0</v>
      </c>
    </row>
    <row r="18394" spans="1:4" x14ac:dyDescent="0.35">
      <c r="A18394" s="165" t="s">
        <v>360</v>
      </c>
      <c r="B18394" s="165" t="s">
        <v>361</v>
      </c>
      <c r="C18394" s="166">
        <v>45774</v>
      </c>
      <c r="D18394">
        <v>0</v>
      </c>
    </row>
    <row r="18395" spans="1:4" x14ac:dyDescent="0.35">
      <c r="A18395" s="165" t="s">
        <v>360</v>
      </c>
      <c r="B18395" s="165" t="s">
        <v>361</v>
      </c>
      <c r="C18395" s="166">
        <v>45804</v>
      </c>
      <c r="D18395">
        <v>0</v>
      </c>
    </row>
    <row r="18396" spans="1:4" x14ac:dyDescent="0.35">
      <c r="A18396" s="165" t="s">
        <v>360</v>
      </c>
      <c r="B18396" s="165" t="s">
        <v>361</v>
      </c>
      <c r="C18396" s="166">
        <v>45835</v>
      </c>
      <c r="D18396">
        <v>0</v>
      </c>
    </row>
    <row r="18397" spans="1:4" x14ac:dyDescent="0.35">
      <c r="A18397" s="165" t="s">
        <v>360</v>
      </c>
      <c r="B18397" s="165" t="s">
        <v>361</v>
      </c>
      <c r="C18397" s="166">
        <v>45865</v>
      </c>
      <c r="D18397">
        <v>0</v>
      </c>
    </row>
    <row r="18398" spans="1:4" x14ac:dyDescent="0.35">
      <c r="A18398" s="165" t="s">
        <v>360</v>
      </c>
      <c r="B18398" s="165" t="s">
        <v>361</v>
      </c>
      <c r="C18398" s="166">
        <v>45896</v>
      </c>
      <c r="D18398">
        <v>0</v>
      </c>
    </row>
    <row r="18399" spans="1:4" x14ac:dyDescent="0.35">
      <c r="A18399" s="165" t="s">
        <v>360</v>
      </c>
      <c r="B18399" s="165" t="s">
        <v>361</v>
      </c>
      <c r="C18399" s="166">
        <v>45927</v>
      </c>
      <c r="D18399">
        <v>0</v>
      </c>
    </row>
    <row r="18400" spans="1:4" x14ac:dyDescent="0.35">
      <c r="A18400" s="165" t="s">
        <v>360</v>
      </c>
      <c r="B18400" s="165" t="s">
        <v>361</v>
      </c>
      <c r="C18400" s="166">
        <v>45957</v>
      </c>
      <c r="D18400">
        <v>0</v>
      </c>
    </row>
    <row r="18401" spans="1:4" x14ac:dyDescent="0.35">
      <c r="A18401" s="165" t="s">
        <v>360</v>
      </c>
      <c r="B18401" s="165" t="s">
        <v>361</v>
      </c>
      <c r="C18401" s="166">
        <v>45988</v>
      </c>
      <c r="D18401">
        <v>0</v>
      </c>
    </row>
    <row r="18402" spans="1:4" x14ac:dyDescent="0.35">
      <c r="A18402" s="165" t="s">
        <v>360</v>
      </c>
      <c r="B18402" s="165" t="s">
        <v>361</v>
      </c>
      <c r="C18402" s="166">
        <v>46018</v>
      </c>
      <c r="D18402">
        <v>0</v>
      </c>
    </row>
    <row r="18403" spans="1:4" x14ac:dyDescent="0.35">
      <c r="A18403" s="165" t="s">
        <v>362</v>
      </c>
      <c r="B18403" s="165" t="s">
        <v>363</v>
      </c>
      <c r="C18403" s="166">
        <v>45676</v>
      </c>
      <c r="D18403">
        <v>500</v>
      </c>
    </row>
    <row r="18404" spans="1:4" x14ac:dyDescent="0.35">
      <c r="A18404" s="165" t="s">
        <v>362</v>
      </c>
      <c r="B18404" s="165" t="s">
        <v>363</v>
      </c>
      <c r="C18404" s="166">
        <v>45707</v>
      </c>
      <c r="D18404">
        <v>499.03</v>
      </c>
    </row>
    <row r="18405" spans="1:4" x14ac:dyDescent="0.35">
      <c r="A18405" s="165" t="s">
        <v>362</v>
      </c>
      <c r="B18405" s="165" t="s">
        <v>363</v>
      </c>
      <c r="C18405" s="166">
        <v>45735</v>
      </c>
      <c r="D18405">
        <v>510</v>
      </c>
    </row>
    <row r="18406" spans="1:4" x14ac:dyDescent="0.35">
      <c r="A18406" s="165" t="s">
        <v>362</v>
      </c>
      <c r="B18406" s="165" t="s">
        <v>363</v>
      </c>
      <c r="C18406" s="166">
        <v>45766</v>
      </c>
      <c r="D18406">
        <v>500</v>
      </c>
    </row>
    <row r="18407" spans="1:4" x14ac:dyDescent="0.35">
      <c r="A18407" s="165" t="s">
        <v>362</v>
      </c>
      <c r="B18407" s="165" t="s">
        <v>363</v>
      </c>
      <c r="C18407" s="166">
        <v>45796</v>
      </c>
      <c r="D18407">
        <v>-172.05</v>
      </c>
    </row>
    <row r="18408" spans="1:4" x14ac:dyDescent="0.35">
      <c r="A18408" s="165" t="s">
        <v>362</v>
      </c>
      <c r="B18408" s="165" t="s">
        <v>363</v>
      </c>
      <c r="C18408" s="166">
        <v>45827</v>
      </c>
      <c r="D18408">
        <v>504.98</v>
      </c>
    </row>
    <row r="18409" spans="1:4" x14ac:dyDescent="0.35">
      <c r="A18409" s="165" t="s">
        <v>362</v>
      </c>
      <c r="B18409" s="165" t="s">
        <v>363</v>
      </c>
      <c r="C18409" s="166">
        <v>45857</v>
      </c>
      <c r="D18409">
        <v>500</v>
      </c>
    </row>
    <row r="18410" spans="1:4" x14ac:dyDescent="0.35">
      <c r="A18410" s="165" t="s">
        <v>362</v>
      </c>
      <c r="B18410" s="165" t="s">
        <v>363</v>
      </c>
      <c r="C18410" s="166">
        <v>45888</v>
      </c>
      <c r="D18410">
        <v>506.73</v>
      </c>
    </row>
    <row r="18411" spans="1:4" x14ac:dyDescent="0.35">
      <c r="A18411" s="165" t="s">
        <v>362</v>
      </c>
      <c r="B18411" s="165" t="s">
        <v>363</v>
      </c>
      <c r="C18411" s="166">
        <v>45919</v>
      </c>
      <c r="D18411">
        <v>284.58</v>
      </c>
    </row>
    <row r="18412" spans="1:4" x14ac:dyDescent="0.35">
      <c r="A18412" s="165" t="s">
        <v>362</v>
      </c>
      <c r="B18412" s="165" t="s">
        <v>363</v>
      </c>
      <c r="C18412" s="166">
        <v>45949</v>
      </c>
      <c r="D18412">
        <v>567.6</v>
      </c>
    </row>
    <row r="18413" spans="1:4" x14ac:dyDescent="0.35">
      <c r="A18413" s="165" t="s">
        <v>362</v>
      </c>
      <c r="B18413" s="165" t="s">
        <v>363</v>
      </c>
      <c r="C18413" s="166">
        <v>45980</v>
      </c>
      <c r="D18413">
        <v>502.81</v>
      </c>
    </row>
    <row r="18414" spans="1:4" x14ac:dyDescent="0.35">
      <c r="A18414" s="165" t="s">
        <v>362</v>
      </c>
      <c r="B18414" s="165" t="s">
        <v>363</v>
      </c>
      <c r="C18414" s="166">
        <v>46010</v>
      </c>
      <c r="D18414">
        <v>-8592.49</v>
      </c>
    </row>
    <row r="18415" spans="1:4" x14ac:dyDescent="0.35">
      <c r="A18415" s="165" t="s">
        <v>362</v>
      </c>
      <c r="B18415" s="165" t="s">
        <v>363</v>
      </c>
      <c r="C18415" s="166">
        <v>45677</v>
      </c>
      <c r="D18415">
        <v>500.7</v>
      </c>
    </row>
    <row r="18416" spans="1:4" x14ac:dyDescent="0.35">
      <c r="A18416" s="165" t="s">
        <v>362</v>
      </c>
      <c r="B18416" s="165" t="s">
        <v>363</v>
      </c>
      <c r="C18416" s="166">
        <v>45708</v>
      </c>
      <c r="D18416">
        <v>500.00000000000006</v>
      </c>
    </row>
    <row r="18417" spans="1:4" x14ac:dyDescent="0.35">
      <c r="A18417" s="165" t="s">
        <v>362</v>
      </c>
      <c r="B18417" s="165" t="s">
        <v>363</v>
      </c>
      <c r="C18417" s="166">
        <v>45736</v>
      </c>
      <c r="D18417">
        <v>25.829999999999927</v>
      </c>
    </row>
    <row r="18418" spans="1:4" x14ac:dyDescent="0.35">
      <c r="A18418" s="165" t="s">
        <v>362</v>
      </c>
      <c r="B18418" s="165" t="s">
        <v>363</v>
      </c>
      <c r="C18418" s="166">
        <v>45767</v>
      </c>
      <c r="D18418">
        <v>500</v>
      </c>
    </row>
    <row r="18419" spans="1:4" x14ac:dyDescent="0.35">
      <c r="A18419" s="165" t="s">
        <v>362</v>
      </c>
      <c r="B18419" s="165" t="s">
        <v>363</v>
      </c>
      <c r="C18419" s="166">
        <v>45797</v>
      </c>
      <c r="D18419">
        <v>499.54999999999995</v>
      </c>
    </row>
    <row r="18420" spans="1:4" x14ac:dyDescent="0.35">
      <c r="A18420" s="165" t="s">
        <v>362</v>
      </c>
      <c r="B18420" s="165" t="s">
        <v>363</v>
      </c>
      <c r="C18420" s="166">
        <v>45828</v>
      </c>
      <c r="D18420">
        <v>500</v>
      </c>
    </row>
    <row r="18421" spans="1:4" x14ac:dyDescent="0.35">
      <c r="A18421" s="165" t="s">
        <v>362</v>
      </c>
      <c r="B18421" s="165" t="s">
        <v>363</v>
      </c>
      <c r="C18421" s="166">
        <v>45858</v>
      </c>
      <c r="D18421">
        <v>6807.8700000000008</v>
      </c>
    </row>
    <row r="18422" spans="1:4" x14ac:dyDescent="0.35">
      <c r="A18422" s="165" t="s">
        <v>362</v>
      </c>
      <c r="B18422" s="165" t="s">
        <v>363</v>
      </c>
      <c r="C18422" s="166">
        <v>45889</v>
      </c>
      <c r="D18422">
        <v>500</v>
      </c>
    </row>
    <row r="18423" spans="1:4" x14ac:dyDescent="0.35">
      <c r="A18423" s="165" t="s">
        <v>362</v>
      </c>
      <c r="B18423" s="165" t="s">
        <v>363</v>
      </c>
      <c r="C18423" s="166">
        <v>45920</v>
      </c>
      <c r="D18423">
        <v>500</v>
      </c>
    </row>
    <row r="18424" spans="1:4" x14ac:dyDescent="0.35">
      <c r="A18424" s="165" t="s">
        <v>362</v>
      </c>
      <c r="B18424" s="165" t="s">
        <v>363</v>
      </c>
      <c r="C18424" s="166">
        <v>45950</v>
      </c>
      <c r="D18424">
        <v>500</v>
      </c>
    </row>
    <row r="18425" spans="1:4" x14ac:dyDescent="0.35">
      <c r="A18425" s="165" t="s">
        <v>362</v>
      </c>
      <c r="B18425" s="165" t="s">
        <v>363</v>
      </c>
      <c r="C18425" s="166">
        <v>45981</v>
      </c>
      <c r="D18425">
        <v>500</v>
      </c>
    </row>
    <row r="18426" spans="1:4" x14ac:dyDescent="0.35">
      <c r="A18426" s="165" t="s">
        <v>362</v>
      </c>
      <c r="B18426" s="165" t="s">
        <v>363</v>
      </c>
      <c r="C18426" s="166">
        <v>46011</v>
      </c>
      <c r="D18426">
        <v>4130</v>
      </c>
    </row>
    <row r="18427" spans="1:4" x14ac:dyDescent="0.35">
      <c r="A18427" s="165" t="s">
        <v>362</v>
      </c>
      <c r="B18427" s="165" t="s">
        <v>363</v>
      </c>
      <c r="C18427" s="166">
        <v>45678</v>
      </c>
      <c r="D18427">
        <v>527.13</v>
      </c>
    </row>
    <row r="18428" spans="1:4" x14ac:dyDescent="0.35">
      <c r="A18428" s="165" t="s">
        <v>362</v>
      </c>
      <c r="B18428" s="165" t="s">
        <v>363</v>
      </c>
      <c r="C18428" s="166">
        <v>45709</v>
      </c>
      <c r="D18428">
        <v>500.9</v>
      </c>
    </row>
    <row r="18429" spans="1:4" x14ac:dyDescent="0.35">
      <c r="A18429" s="165" t="s">
        <v>362</v>
      </c>
      <c r="B18429" s="165" t="s">
        <v>363</v>
      </c>
      <c r="C18429" s="166">
        <v>45737</v>
      </c>
      <c r="D18429">
        <v>1312.36</v>
      </c>
    </row>
    <row r="18430" spans="1:4" x14ac:dyDescent="0.35">
      <c r="A18430" s="165" t="s">
        <v>362</v>
      </c>
      <c r="B18430" s="165" t="s">
        <v>363</v>
      </c>
      <c r="C18430" s="166">
        <v>45768</v>
      </c>
      <c r="D18430">
        <v>500</v>
      </c>
    </row>
    <row r="18431" spans="1:4" x14ac:dyDescent="0.35">
      <c r="A18431" s="165" t="s">
        <v>362</v>
      </c>
      <c r="B18431" s="165" t="s">
        <v>363</v>
      </c>
      <c r="C18431" s="166">
        <v>45798</v>
      </c>
      <c r="D18431">
        <v>628.15</v>
      </c>
    </row>
    <row r="18432" spans="1:4" x14ac:dyDescent="0.35">
      <c r="A18432" s="165" t="s">
        <v>362</v>
      </c>
      <c r="B18432" s="165" t="s">
        <v>363</v>
      </c>
      <c r="C18432" s="166">
        <v>45829</v>
      </c>
      <c r="D18432">
        <v>-9000</v>
      </c>
    </row>
    <row r="18433" spans="1:4" x14ac:dyDescent="0.35">
      <c r="A18433" s="165" t="s">
        <v>362</v>
      </c>
      <c r="B18433" s="165" t="s">
        <v>363</v>
      </c>
      <c r="C18433" s="166">
        <v>45859</v>
      </c>
      <c r="D18433">
        <v>508.85</v>
      </c>
    </row>
    <row r="18434" spans="1:4" x14ac:dyDescent="0.35">
      <c r="A18434" s="165" t="s">
        <v>362</v>
      </c>
      <c r="B18434" s="165" t="s">
        <v>363</v>
      </c>
      <c r="C18434" s="166">
        <v>45890</v>
      </c>
      <c r="D18434">
        <v>500</v>
      </c>
    </row>
    <row r="18435" spans="1:4" x14ac:dyDescent="0.35">
      <c r="A18435" s="165" t="s">
        <v>362</v>
      </c>
      <c r="B18435" s="165" t="s">
        <v>363</v>
      </c>
      <c r="C18435" s="166">
        <v>45921</v>
      </c>
      <c r="D18435">
        <v>808.04</v>
      </c>
    </row>
    <row r="18436" spans="1:4" x14ac:dyDescent="0.35">
      <c r="A18436" s="165" t="s">
        <v>362</v>
      </c>
      <c r="B18436" s="165" t="s">
        <v>363</v>
      </c>
      <c r="C18436" s="166">
        <v>45951</v>
      </c>
      <c r="D18436">
        <v>500</v>
      </c>
    </row>
    <row r="18437" spans="1:4" x14ac:dyDescent="0.35">
      <c r="A18437" s="165" t="s">
        <v>362</v>
      </c>
      <c r="B18437" s="165" t="s">
        <v>363</v>
      </c>
      <c r="C18437" s="166">
        <v>45991</v>
      </c>
      <c r="D18437">
        <v>-1487.3100000000004</v>
      </c>
    </row>
    <row r="18438" spans="1:4" x14ac:dyDescent="0.35">
      <c r="A18438" s="165" t="s">
        <v>362</v>
      </c>
      <c r="B18438" s="165" t="s">
        <v>363</v>
      </c>
      <c r="C18438" s="166">
        <v>46022</v>
      </c>
      <c r="D18438">
        <v>0.05</v>
      </c>
    </row>
    <row r="18439" spans="1:4" x14ac:dyDescent="0.35">
      <c r="A18439" s="165" t="s">
        <v>362</v>
      </c>
      <c r="B18439" s="165" t="s">
        <v>363</v>
      </c>
      <c r="C18439" s="166">
        <v>45679</v>
      </c>
      <c r="D18439">
        <v>0.53</v>
      </c>
    </row>
    <row r="18440" spans="1:4" x14ac:dyDescent="0.35">
      <c r="A18440" s="165" t="s">
        <v>362</v>
      </c>
      <c r="B18440" s="165" t="s">
        <v>363</v>
      </c>
      <c r="C18440" s="166">
        <v>45710</v>
      </c>
      <c r="D18440">
        <v>-0.95</v>
      </c>
    </row>
    <row r="18441" spans="1:4" x14ac:dyDescent="0.35">
      <c r="A18441" s="165" t="s">
        <v>362</v>
      </c>
      <c r="B18441" s="165" t="s">
        <v>363</v>
      </c>
      <c r="C18441" s="166">
        <v>45738</v>
      </c>
      <c r="D18441">
        <v>0.02</v>
      </c>
    </row>
    <row r="18442" spans="1:4" x14ac:dyDescent="0.35">
      <c r="A18442" s="165" t="s">
        <v>362</v>
      </c>
      <c r="B18442" s="165" t="s">
        <v>363</v>
      </c>
      <c r="C18442" s="166">
        <v>45769</v>
      </c>
      <c r="D18442">
        <v>0.08</v>
      </c>
    </row>
    <row r="18443" spans="1:4" x14ac:dyDescent="0.35">
      <c r="A18443" s="165" t="s">
        <v>362</v>
      </c>
      <c r="B18443" s="165" t="s">
        <v>363</v>
      </c>
      <c r="C18443" s="166">
        <v>45799</v>
      </c>
      <c r="D18443">
        <v>0.06</v>
      </c>
    </row>
    <row r="18444" spans="1:4" x14ac:dyDescent="0.35">
      <c r="A18444" s="165" t="s">
        <v>362</v>
      </c>
      <c r="B18444" s="165" t="s">
        <v>363</v>
      </c>
      <c r="C18444" s="166">
        <v>45830</v>
      </c>
      <c r="D18444">
        <v>-0.45</v>
      </c>
    </row>
    <row r="18445" spans="1:4" x14ac:dyDescent="0.35">
      <c r="A18445" s="165" t="s">
        <v>362</v>
      </c>
      <c r="B18445" s="165" t="s">
        <v>363</v>
      </c>
      <c r="C18445" s="166">
        <v>45860</v>
      </c>
      <c r="D18445">
        <v>0.01</v>
      </c>
    </row>
    <row r="18446" spans="1:4" x14ac:dyDescent="0.35">
      <c r="A18446" s="165" t="s">
        <v>362</v>
      </c>
      <c r="B18446" s="165" t="s">
        <v>363</v>
      </c>
      <c r="C18446" s="166">
        <v>45891</v>
      </c>
      <c r="D18446">
        <v>0</v>
      </c>
    </row>
    <row r="18447" spans="1:4" x14ac:dyDescent="0.35">
      <c r="A18447" s="165" t="s">
        <v>362</v>
      </c>
      <c r="B18447" s="165" t="s">
        <v>363</v>
      </c>
      <c r="C18447" s="166">
        <v>45922</v>
      </c>
      <c r="D18447">
        <v>0</v>
      </c>
    </row>
    <row r="18448" spans="1:4" x14ac:dyDescent="0.35">
      <c r="A18448" s="165" t="s">
        <v>362</v>
      </c>
      <c r="B18448" s="165" t="s">
        <v>363</v>
      </c>
      <c r="C18448" s="166">
        <v>45952</v>
      </c>
      <c r="D18448">
        <v>-0.01</v>
      </c>
    </row>
    <row r="18449" spans="1:4" x14ac:dyDescent="0.35">
      <c r="A18449" s="165" t="s">
        <v>362</v>
      </c>
      <c r="B18449" s="165" t="s">
        <v>363</v>
      </c>
      <c r="C18449" s="166">
        <v>45983</v>
      </c>
      <c r="D18449">
        <v>0</v>
      </c>
    </row>
    <row r="18450" spans="1:4" x14ac:dyDescent="0.35">
      <c r="A18450" s="165" t="s">
        <v>362</v>
      </c>
      <c r="B18450" s="165" t="s">
        <v>363</v>
      </c>
      <c r="C18450" s="166">
        <v>46013</v>
      </c>
      <c r="D18450">
        <v>0</v>
      </c>
    </row>
    <row r="18451" spans="1:4" x14ac:dyDescent="0.35">
      <c r="A18451" s="165" t="s">
        <v>362</v>
      </c>
      <c r="B18451" s="165" t="s">
        <v>363</v>
      </c>
      <c r="C18451" s="166">
        <v>45680</v>
      </c>
      <c r="D18451">
        <v>0</v>
      </c>
    </row>
    <row r="18452" spans="1:4" x14ac:dyDescent="0.35">
      <c r="A18452" s="165" t="s">
        <v>362</v>
      </c>
      <c r="B18452" s="165" t="s">
        <v>363</v>
      </c>
      <c r="C18452" s="166">
        <v>45711</v>
      </c>
      <c r="D18452">
        <v>0</v>
      </c>
    </row>
    <row r="18453" spans="1:4" x14ac:dyDescent="0.35">
      <c r="A18453" s="165" t="s">
        <v>362</v>
      </c>
      <c r="B18453" s="165" t="s">
        <v>363</v>
      </c>
      <c r="C18453" s="166">
        <v>45739</v>
      </c>
      <c r="D18453">
        <v>1429.03</v>
      </c>
    </row>
    <row r="18454" spans="1:4" x14ac:dyDescent="0.35">
      <c r="A18454" s="165" t="s">
        <v>362</v>
      </c>
      <c r="B18454" s="165" t="s">
        <v>363</v>
      </c>
      <c r="C18454" s="166">
        <v>45770</v>
      </c>
      <c r="D18454">
        <v>0</v>
      </c>
    </row>
    <row r="18455" spans="1:4" x14ac:dyDescent="0.35">
      <c r="A18455" s="165" t="s">
        <v>362</v>
      </c>
      <c r="B18455" s="165" t="s">
        <v>363</v>
      </c>
      <c r="C18455" s="166">
        <v>45800</v>
      </c>
      <c r="D18455">
        <v>6112.35</v>
      </c>
    </row>
    <row r="18456" spans="1:4" x14ac:dyDescent="0.35">
      <c r="A18456" s="165" t="s">
        <v>362</v>
      </c>
      <c r="B18456" s="165" t="s">
        <v>363</v>
      </c>
      <c r="C18456" s="166">
        <v>45831</v>
      </c>
      <c r="D18456">
        <v>862.59</v>
      </c>
    </row>
    <row r="18457" spans="1:4" x14ac:dyDescent="0.35">
      <c r="A18457" s="165" t="s">
        <v>362</v>
      </c>
      <c r="B18457" s="165" t="s">
        <v>363</v>
      </c>
      <c r="C18457" s="166">
        <v>45861</v>
      </c>
      <c r="D18457">
        <v>-1874.78</v>
      </c>
    </row>
    <row r="18458" spans="1:4" x14ac:dyDescent="0.35">
      <c r="A18458" s="165" t="s">
        <v>362</v>
      </c>
      <c r="B18458" s="165" t="s">
        <v>363</v>
      </c>
      <c r="C18458" s="166">
        <v>45892</v>
      </c>
      <c r="D18458">
        <v>-1634.31</v>
      </c>
    </row>
    <row r="18459" spans="1:4" x14ac:dyDescent="0.35">
      <c r="A18459" s="165" t="s">
        <v>362</v>
      </c>
      <c r="B18459" s="165" t="s">
        <v>363</v>
      </c>
      <c r="C18459" s="166">
        <v>45923</v>
      </c>
      <c r="D18459">
        <v>500</v>
      </c>
    </row>
    <row r="18460" spans="1:4" x14ac:dyDescent="0.35">
      <c r="A18460" s="165" t="s">
        <v>362</v>
      </c>
      <c r="B18460" s="165" t="s">
        <v>363</v>
      </c>
      <c r="C18460" s="166">
        <v>45953</v>
      </c>
      <c r="D18460">
        <v>500</v>
      </c>
    </row>
    <row r="18461" spans="1:4" x14ac:dyDescent="0.35">
      <c r="A18461" s="165" t="s">
        <v>362</v>
      </c>
      <c r="B18461" s="165" t="s">
        <v>363</v>
      </c>
      <c r="C18461" s="166">
        <v>45984</v>
      </c>
      <c r="D18461">
        <v>500</v>
      </c>
    </row>
    <row r="18462" spans="1:4" x14ac:dyDescent="0.35">
      <c r="A18462" s="165" t="s">
        <v>362</v>
      </c>
      <c r="B18462" s="165" t="s">
        <v>363</v>
      </c>
      <c r="C18462" s="166">
        <v>46014</v>
      </c>
      <c r="D18462">
        <v>-972.95</v>
      </c>
    </row>
    <row r="18463" spans="1:4" x14ac:dyDescent="0.35">
      <c r="A18463" s="165" t="s">
        <v>362</v>
      </c>
      <c r="B18463" s="165" t="s">
        <v>363</v>
      </c>
      <c r="C18463" s="166">
        <v>45681</v>
      </c>
      <c r="D18463">
        <v>515</v>
      </c>
    </row>
    <row r="18464" spans="1:4" x14ac:dyDescent="0.35">
      <c r="A18464" s="165" t="s">
        <v>362</v>
      </c>
      <c r="B18464" s="165" t="s">
        <v>363</v>
      </c>
      <c r="C18464" s="166">
        <v>45712</v>
      </c>
      <c r="D18464">
        <v>515</v>
      </c>
    </row>
    <row r="18465" spans="1:4" x14ac:dyDescent="0.35">
      <c r="A18465" s="165" t="s">
        <v>362</v>
      </c>
      <c r="B18465" s="165" t="s">
        <v>363</v>
      </c>
      <c r="C18465" s="166">
        <v>45740</v>
      </c>
      <c r="D18465">
        <v>515</v>
      </c>
    </row>
    <row r="18466" spans="1:4" x14ac:dyDescent="0.35">
      <c r="A18466" s="165" t="s">
        <v>362</v>
      </c>
      <c r="B18466" s="165" t="s">
        <v>363</v>
      </c>
      <c r="C18466" s="166">
        <v>45771</v>
      </c>
      <c r="D18466">
        <v>515</v>
      </c>
    </row>
    <row r="18467" spans="1:4" x14ac:dyDescent="0.35">
      <c r="A18467" s="165" t="s">
        <v>362</v>
      </c>
      <c r="B18467" s="165" t="s">
        <v>363</v>
      </c>
      <c r="C18467" s="166">
        <v>45801</v>
      </c>
      <c r="D18467">
        <v>515</v>
      </c>
    </row>
    <row r="18468" spans="1:4" x14ac:dyDescent="0.35">
      <c r="A18468" s="165" t="s">
        <v>362</v>
      </c>
      <c r="B18468" s="165" t="s">
        <v>363</v>
      </c>
      <c r="C18468" s="166">
        <v>45832</v>
      </c>
      <c r="D18468">
        <v>515</v>
      </c>
    </row>
    <row r="18469" spans="1:4" x14ac:dyDescent="0.35">
      <c r="A18469" s="165" t="s">
        <v>362</v>
      </c>
      <c r="B18469" s="165" t="s">
        <v>363</v>
      </c>
      <c r="C18469" s="166">
        <v>45862</v>
      </c>
      <c r="D18469">
        <v>515</v>
      </c>
    </row>
    <row r="18470" spans="1:4" x14ac:dyDescent="0.35">
      <c r="A18470" s="165" t="s">
        <v>362</v>
      </c>
      <c r="B18470" s="165" t="s">
        <v>363</v>
      </c>
      <c r="C18470" s="166">
        <v>45893</v>
      </c>
      <c r="D18470">
        <v>515</v>
      </c>
    </row>
    <row r="18471" spans="1:4" x14ac:dyDescent="0.35">
      <c r="A18471" s="165" t="s">
        <v>362</v>
      </c>
      <c r="B18471" s="165" t="s">
        <v>363</v>
      </c>
      <c r="C18471" s="166">
        <v>45924</v>
      </c>
      <c r="D18471">
        <v>515</v>
      </c>
    </row>
    <row r="18472" spans="1:4" x14ac:dyDescent="0.35">
      <c r="A18472" s="165" t="s">
        <v>362</v>
      </c>
      <c r="B18472" s="165" t="s">
        <v>363</v>
      </c>
      <c r="C18472" s="166">
        <v>45954</v>
      </c>
      <c r="D18472">
        <v>515</v>
      </c>
    </row>
    <row r="18473" spans="1:4" x14ac:dyDescent="0.35">
      <c r="A18473" s="165" t="s">
        <v>362</v>
      </c>
      <c r="B18473" s="165" t="s">
        <v>363</v>
      </c>
      <c r="C18473" s="166">
        <v>45985</v>
      </c>
      <c r="D18473">
        <v>515</v>
      </c>
    </row>
    <row r="18474" spans="1:4" x14ac:dyDescent="0.35">
      <c r="A18474" s="165" t="s">
        <v>362</v>
      </c>
      <c r="B18474" s="165" t="s">
        <v>363</v>
      </c>
      <c r="C18474" s="166">
        <v>46015</v>
      </c>
      <c r="D18474">
        <v>515</v>
      </c>
    </row>
    <row r="18475" spans="1:4" x14ac:dyDescent="0.35">
      <c r="A18475" s="165" t="s">
        <v>362</v>
      </c>
      <c r="B18475" s="165" t="s">
        <v>363</v>
      </c>
      <c r="C18475" s="166">
        <v>45682</v>
      </c>
      <c r="D18475">
        <v>525.29999999999995</v>
      </c>
    </row>
    <row r="18476" spans="1:4" x14ac:dyDescent="0.35">
      <c r="A18476" s="165" t="s">
        <v>362</v>
      </c>
      <c r="B18476" s="165" t="s">
        <v>363</v>
      </c>
      <c r="C18476" s="166">
        <v>45713</v>
      </c>
      <c r="D18476">
        <v>525.29999999999995</v>
      </c>
    </row>
    <row r="18477" spans="1:4" x14ac:dyDescent="0.35">
      <c r="A18477" s="165" t="s">
        <v>362</v>
      </c>
      <c r="B18477" s="165" t="s">
        <v>363</v>
      </c>
      <c r="C18477" s="166">
        <v>45741</v>
      </c>
      <c r="D18477">
        <v>525.29999999999995</v>
      </c>
    </row>
    <row r="18478" spans="1:4" x14ac:dyDescent="0.35">
      <c r="A18478" s="165" t="s">
        <v>362</v>
      </c>
      <c r="B18478" s="165" t="s">
        <v>363</v>
      </c>
      <c r="C18478" s="166">
        <v>45772</v>
      </c>
      <c r="D18478">
        <v>525.29999999999995</v>
      </c>
    </row>
    <row r="18479" spans="1:4" x14ac:dyDescent="0.35">
      <c r="A18479" s="165" t="s">
        <v>362</v>
      </c>
      <c r="B18479" s="165" t="s">
        <v>363</v>
      </c>
      <c r="C18479" s="166">
        <v>45802</v>
      </c>
      <c r="D18479">
        <v>525.29999999999995</v>
      </c>
    </row>
    <row r="18480" spans="1:4" x14ac:dyDescent="0.35">
      <c r="A18480" s="165" t="s">
        <v>362</v>
      </c>
      <c r="B18480" s="165" t="s">
        <v>363</v>
      </c>
      <c r="C18480" s="166">
        <v>45833</v>
      </c>
      <c r="D18480">
        <v>525.29999999999995</v>
      </c>
    </row>
    <row r="18481" spans="1:4" x14ac:dyDescent="0.35">
      <c r="A18481" s="165" t="s">
        <v>362</v>
      </c>
      <c r="B18481" s="165" t="s">
        <v>363</v>
      </c>
      <c r="C18481" s="166">
        <v>45863</v>
      </c>
      <c r="D18481">
        <v>525.29999999999995</v>
      </c>
    </row>
    <row r="18482" spans="1:4" x14ac:dyDescent="0.35">
      <c r="A18482" s="165" t="s">
        <v>362</v>
      </c>
      <c r="B18482" s="165" t="s">
        <v>363</v>
      </c>
      <c r="C18482" s="166">
        <v>45894</v>
      </c>
      <c r="D18482">
        <v>525.29999999999995</v>
      </c>
    </row>
    <row r="18483" spans="1:4" x14ac:dyDescent="0.35">
      <c r="A18483" s="165" t="s">
        <v>362</v>
      </c>
      <c r="B18483" s="165" t="s">
        <v>363</v>
      </c>
      <c r="C18483" s="166">
        <v>45925</v>
      </c>
      <c r="D18483">
        <v>525.29999999999995</v>
      </c>
    </row>
    <row r="18484" spans="1:4" x14ac:dyDescent="0.35">
      <c r="A18484" s="165" t="s">
        <v>362</v>
      </c>
      <c r="B18484" s="165" t="s">
        <v>363</v>
      </c>
      <c r="C18484" s="166">
        <v>45955</v>
      </c>
      <c r="D18484">
        <v>525.29999999999995</v>
      </c>
    </row>
    <row r="18485" spans="1:4" x14ac:dyDescent="0.35">
      <c r="A18485" s="165" t="s">
        <v>362</v>
      </c>
      <c r="B18485" s="165" t="s">
        <v>363</v>
      </c>
      <c r="C18485" s="166">
        <v>45986</v>
      </c>
      <c r="D18485">
        <v>525.29999999999995</v>
      </c>
    </row>
    <row r="18486" spans="1:4" x14ac:dyDescent="0.35">
      <c r="A18486" s="165" t="s">
        <v>362</v>
      </c>
      <c r="B18486" s="165" t="s">
        <v>363</v>
      </c>
      <c r="C18486" s="166">
        <v>46016</v>
      </c>
      <c r="D18486">
        <v>525.29999999999995</v>
      </c>
    </row>
    <row r="18487" spans="1:4" x14ac:dyDescent="0.35">
      <c r="A18487" s="165" t="s">
        <v>362</v>
      </c>
      <c r="B18487" s="165" t="s">
        <v>363</v>
      </c>
      <c r="C18487" s="166">
        <v>45683</v>
      </c>
      <c r="D18487">
        <v>535.80599999999993</v>
      </c>
    </row>
    <row r="18488" spans="1:4" x14ac:dyDescent="0.35">
      <c r="A18488" s="165" t="s">
        <v>362</v>
      </c>
      <c r="B18488" s="165" t="s">
        <v>363</v>
      </c>
      <c r="C18488" s="166">
        <v>45714</v>
      </c>
      <c r="D18488">
        <v>535.80599999999993</v>
      </c>
    </row>
    <row r="18489" spans="1:4" x14ac:dyDescent="0.35">
      <c r="A18489" s="165" t="s">
        <v>362</v>
      </c>
      <c r="B18489" s="165" t="s">
        <v>363</v>
      </c>
      <c r="C18489" s="166">
        <v>45742</v>
      </c>
      <c r="D18489">
        <v>535.80599999999993</v>
      </c>
    </row>
    <row r="18490" spans="1:4" x14ac:dyDescent="0.35">
      <c r="A18490" s="165" t="s">
        <v>362</v>
      </c>
      <c r="B18490" s="165" t="s">
        <v>363</v>
      </c>
      <c r="C18490" s="166">
        <v>45773</v>
      </c>
      <c r="D18490">
        <v>535.80599999999993</v>
      </c>
    </row>
    <row r="18491" spans="1:4" x14ac:dyDescent="0.35">
      <c r="A18491" s="165" t="s">
        <v>362</v>
      </c>
      <c r="B18491" s="165" t="s">
        <v>363</v>
      </c>
      <c r="C18491" s="166">
        <v>45803</v>
      </c>
      <c r="D18491">
        <v>535.80599999999993</v>
      </c>
    </row>
    <row r="18492" spans="1:4" x14ac:dyDescent="0.35">
      <c r="A18492" s="165" t="s">
        <v>362</v>
      </c>
      <c r="B18492" s="165" t="s">
        <v>363</v>
      </c>
      <c r="C18492" s="166">
        <v>45834</v>
      </c>
      <c r="D18492">
        <v>535.80599999999993</v>
      </c>
    </row>
    <row r="18493" spans="1:4" x14ac:dyDescent="0.35">
      <c r="A18493" s="165" t="s">
        <v>362</v>
      </c>
      <c r="B18493" s="165" t="s">
        <v>363</v>
      </c>
      <c r="C18493" s="166">
        <v>45864</v>
      </c>
      <c r="D18493">
        <v>535.80599999999993</v>
      </c>
    </row>
    <row r="18494" spans="1:4" x14ac:dyDescent="0.35">
      <c r="A18494" s="165" t="s">
        <v>362</v>
      </c>
      <c r="B18494" s="165" t="s">
        <v>363</v>
      </c>
      <c r="C18494" s="166">
        <v>45895</v>
      </c>
      <c r="D18494">
        <v>535.80599999999993</v>
      </c>
    </row>
    <row r="18495" spans="1:4" x14ac:dyDescent="0.35">
      <c r="A18495" s="165" t="s">
        <v>362</v>
      </c>
      <c r="B18495" s="165" t="s">
        <v>363</v>
      </c>
      <c r="C18495" s="166">
        <v>45926</v>
      </c>
      <c r="D18495">
        <v>535.80599999999993</v>
      </c>
    </row>
    <row r="18496" spans="1:4" x14ac:dyDescent="0.35">
      <c r="A18496" s="165" t="s">
        <v>362</v>
      </c>
      <c r="B18496" s="165" t="s">
        <v>363</v>
      </c>
      <c r="C18496" s="166">
        <v>45956</v>
      </c>
      <c r="D18496">
        <v>535.80599999999993</v>
      </c>
    </row>
    <row r="18497" spans="1:4" x14ac:dyDescent="0.35">
      <c r="A18497" s="165" t="s">
        <v>362</v>
      </c>
      <c r="B18497" s="165" t="s">
        <v>363</v>
      </c>
      <c r="C18497" s="166">
        <v>45987</v>
      </c>
      <c r="D18497">
        <v>535.80599999999993</v>
      </c>
    </row>
    <row r="18498" spans="1:4" x14ac:dyDescent="0.35">
      <c r="A18498" s="165" t="s">
        <v>362</v>
      </c>
      <c r="B18498" s="165" t="s">
        <v>363</v>
      </c>
      <c r="C18498" s="166">
        <v>46017</v>
      </c>
      <c r="D18498">
        <v>535.80599999999993</v>
      </c>
    </row>
    <row r="18499" spans="1:4" x14ac:dyDescent="0.35">
      <c r="A18499" s="165" t="s">
        <v>362</v>
      </c>
      <c r="B18499" s="165" t="s">
        <v>363</v>
      </c>
      <c r="C18499" s="166">
        <v>45684</v>
      </c>
      <c r="D18499">
        <v>546.52211999999997</v>
      </c>
    </row>
    <row r="18500" spans="1:4" x14ac:dyDescent="0.35">
      <c r="A18500" s="165" t="s">
        <v>362</v>
      </c>
      <c r="B18500" s="165" t="s">
        <v>363</v>
      </c>
      <c r="C18500" s="166">
        <v>45715</v>
      </c>
      <c r="D18500">
        <v>546.52211999999997</v>
      </c>
    </row>
    <row r="18501" spans="1:4" x14ac:dyDescent="0.35">
      <c r="A18501" s="165" t="s">
        <v>362</v>
      </c>
      <c r="B18501" s="165" t="s">
        <v>363</v>
      </c>
      <c r="C18501" s="166">
        <v>45743</v>
      </c>
      <c r="D18501">
        <v>546.52211999999997</v>
      </c>
    </row>
    <row r="18502" spans="1:4" x14ac:dyDescent="0.35">
      <c r="A18502" s="165" t="s">
        <v>362</v>
      </c>
      <c r="B18502" s="165" t="s">
        <v>363</v>
      </c>
      <c r="C18502" s="166">
        <v>45774</v>
      </c>
      <c r="D18502">
        <v>546.52211999999997</v>
      </c>
    </row>
    <row r="18503" spans="1:4" x14ac:dyDescent="0.35">
      <c r="A18503" s="165" t="s">
        <v>362</v>
      </c>
      <c r="B18503" s="165" t="s">
        <v>363</v>
      </c>
      <c r="C18503" s="166">
        <v>45804</v>
      </c>
      <c r="D18503">
        <v>546.52211999999997</v>
      </c>
    </row>
    <row r="18504" spans="1:4" x14ac:dyDescent="0.35">
      <c r="A18504" s="165" t="s">
        <v>362</v>
      </c>
      <c r="B18504" s="165" t="s">
        <v>363</v>
      </c>
      <c r="C18504" s="166">
        <v>45835</v>
      </c>
      <c r="D18504">
        <v>546.52211999999997</v>
      </c>
    </row>
    <row r="18505" spans="1:4" x14ac:dyDescent="0.35">
      <c r="A18505" s="165" t="s">
        <v>362</v>
      </c>
      <c r="B18505" s="165" t="s">
        <v>363</v>
      </c>
      <c r="C18505" s="166">
        <v>45865</v>
      </c>
      <c r="D18505">
        <v>546.52211999999997</v>
      </c>
    </row>
    <row r="18506" spans="1:4" x14ac:dyDescent="0.35">
      <c r="A18506" s="165" t="s">
        <v>362</v>
      </c>
      <c r="B18506" s="165" t="s">
        <v>363</v>
      </c>
      <c r="C18506" s="166">
        <v>45896</v>
      </c>
      <c r="D18506">
        <v>546.52211999999997</v>
      </c>
    </row>
    <row r="18507" spans="1:4" x14ac:dyDescent="0.35">
      <c r="A18507" s="165" t="s">
        <v>362</v>
      </c>
      <c r="B18507" s="165" t="s">
        <v>363</v>
      </c>
      <c r="C18507" s="166">
        <v>45927</v>
      </c>
      <c r="D18507">
        <v>546.52211999999997</v>
      </c>
    </row>
    <row r="18508" spans="1:4" x14ac:dyDescent="0.35">
      <c r="A18508" s="165" t="s">
        <v>362</v>
      </c>
      <c r="B18508" s="165" t="s">
        <v>363</v>
      </c>
      <c r="C18508" s="166">
        <v>45957</v>
      </c>
      <c r="D18508">
        <v>546.52211999999997</v>
      </c>
    </row>
    <row r="18509" spans="1:4" x14ac:dyDescent="0.35">
      <c r="A18509" s="165" t="s">
        <v>362</v>
      </c>
      <c r="B18509" s="165" t="s">
        <v>363</v>
      </c>
      <c r="C18509" s="166">
        <v>45988</v>
      </c>
      <c r="D18509">
        <v>546.52211999999997</v>
      </c>
    </row>
    <row r="18510" spans="1:4" x14ac:dyDescent="0.35">
      <c r="A18510" s="165" t="s">
        <v>362</v>
      </c>
      <c r="B18510" s="165" t="s">
        <v>363</v>
      </c>
      <c r="C18510" s="166">
        <v>46018</v>
      </c>
      <c r="D18510">
        <v>546.52211999999997</v>
      </c>
    </row>
    <row r="18511" spans="1:4" x14ac:dyDescent="0.35">
      <c r="A18511" s="165" t="s">
        <v>364</v>
      </c>
      <c r="B18511" s="165"/>
      <c r="C18511" s="166">
        <v>45676</v>
      </c>
      <c r="D18511">
        <v>2196.1099999999997</v>
      </c>
    </row>
    <row r="18512" spans="1:4" x14ac:dyDescent="0.35">
      <c r="A18512" s="165" t="s">
        <v>364</v>
      </c>
      <c r="B18512" s="165"/>
      <c r="C18512" s="166">
        <v>45707</v>
      </c>
      <c r="D18512">
        <v>2823.9399999999996</v>
      </c>
    </row>
    <row r="18513" spans="1:4" x14ac:dyDescent="0.35">
      <c r="A18513" s="165" t="s">
        <v>364</v>
      </c>
      <c r="B18513" s="165"/>
      <c r="C18513" s="166">
        <v>45735</v>
      </c>
      <c r="D18513">
        <v>2264.1999999999998</v>
      </c>
    </row>
    <row r="18514" spans="1:4" x14ac:dyDescent="0.35">
      <c r="A18514" s="165" t="s">
        <v>364</v>
      </c>
      <c r="B18514" s="165"/>
      <c r="C18514" s="166">
        <v>45766</v>
      </c>
      <c r="D18514">
        <v>6563.51</v>
      </c>
    </row>
    <row r="18515" spans="1:4" x14ac:dyDescent="0.35">
      <c r="A18515" s="165" t="s">
        <v>364</v>
      </c>
      <c r="B18515" s="165"/>
      <c r="C18515" s="166">
        <v>45796</v>
      </c>
      <c r="D18515">
        <v>1390.09</v>
      </c>
    </row>
    <row r="18516" spans="1:4" x14ac:dyDescent="0.35">
      <c r="A18516" s="165" t="s">
        <v>364</v>
      </c>
      <c r="B18516" s="165"/>
      <c r="C18516" s="166">
        <v>45827</v>
      </c>
      <c r="D18516">
        <v>3303.8</v>
      </c>
    </row>
    <row r="18517" spans="1:4" x14ac:dyDescent="0.35">
      <c r="A18517" s="165" t="s">
        <v>364</v>
      </c>
      <c r="B18517" s="165"/>
      <c r="C18517" s="166">
        <v>45857</v>
      </c>
      <c r="D18517">
        <v>3461.61</v>
      </c>
    </row>
    <row r="18518" spans="1:4" x14ac:dyDescent="0.35">
      <c r="A18518" s="165" t="s">
        <v>364</v>
      </c>
      <c r="B18518" s="165"/>
      <c r="C18518" s="166">
        <v>45888</v>
      </c>
      <c r="D18518">
        <v>2903.81</v>
      </c>
    </row>
    <row r="18519" spans="1:4" x14ac:dyDescent="0.35">
      <c r="A18519" s="165" t="s">
        <v>364</v>
      </c>
      <c r="B18519" s="165"/>
      <c r="C18519" s="166">
        <v>45919</v>
      </c>
      <c r="D18519">
        <v>3680.8499999999995</v>
      </c>
    </row>
    <row r="18520" spans="1:4" x14ac:dyDescent="0.35">
      <c r="A18520" s="165" t="s">
        <v>364</v>
      </c>
      <c r="B18520" s="165"/>
      <c r="C18520" s="166">
        <v>45949</v>
      </c>
      <c r="D18520">
        <v>4466.55</v>
      </c>
    </row>
    <row r="18521" spans="1:4" x14ac:dyDescent="0.35">
      <c r="A18521" s="165" t="s">
        <v>364</v>
      </c>
      <c r="B18521" s="165"/>
      <c r="C18521" s="166">
        <v>45980</v>
      </c>
      <c r="D18521">
        <v>2989.45</v>
      </c>
    </row>
    <row r="18522" spans="1:4" x14ac:dyDescent="0.35">
      <c r="A18522" s="165" t="s">
        <v>364</v>
      </c>
      <c r="B18522" s="165"/>
      <c r="C18522" s="166">
        <v>46010</v>
      </c>
      <c r="D18522">
        <v>-4481.18</v>
      </c>
    </row>
    <row r="18523" spans="1:4" x14ac:dyDescent="0.35">
      <c r="A18523" s="165" t="s">
        <v>364</v>
      </c>
      <c r="B18523" s="165"/>
      <c r="C18523" s="166">
        <v>45677</v>
      </c>
      <c r="D18523">
        <v>4041.9399999999996</v>
      </c>
    </row>
    <row r="18524" spans="1:4" x14ac:dyDescent="0.35">
      <c r="A18524" s="165" t="s">
        <v>364</v>
      </c>
      <c r="B18524" s="165"/>
      <c r="C18524" s="166">
        <v>45708</v>
      </c>
      <c r="D18524">
        <v>6316.18</v>
      </c>
    </row>
    <row r="18525" spans="1:4" x14ac:dyDescent="0.35">
      <c r="A18525" s="165" t="s">
        <v>364</v>
      </c>
      <c r="B18525" s="165"/>
      <c r="C18525" s="166">
        <v>45736</v>
      </c>
      <c r="D18525">
        <v>3394.62</v>
      </c>
    </row>
    <row r="18526" spans="1:4" x14ac:dyDescent="0.35">
      <c r="A18526" s="165" t="s">
        <v>364</v>
      </c>
      <c r="B18526" s="165"/>
      <c r="C18526" s="166">
        <v>45767</v>
      </c>
      <c r="D18526">
        <v>4562.76</v>
      </c>
    </row>
    <row r="18527" spans="1:4" x14ac:dyDescent="0.35">
      <c r="A18527" s="165" t="s">
        <v>364</v>
      </c>
      <c r="B18527" s="165"/>
      <c r="C18527" s="166">
        <v>45797</v>
      </c>
      <c r="D18527">
        <v>7917.5099999999993</v>
      </c>
    </row>
    <row r="18528" spans="1:4" x14ac:dyDescent="0.35">
      <c r="A18528" s="165" t="s">
        <v>364</v>
      </c>
      <c r="B18528" s="165"/>
      <c r="C18528" s="166">
        <v>45828</v>
      </c>
      <c r="D18528">
        <v>5755.1500000000015</v>
      </c>
    </row>
    <row r="18529" spans="1:4" x14ac:dyDescent="0.35">
      <c r="A18529" s="165" t="s">
        <v>364</v>
      </c>
      <c r="B18529" s="165"/>
      <c r="C18529" s="166">
        <v>45858</v>
      </c>
      <c r="D18529">
        <v>10987.61</v>
      </c>
    </row>
    <row r="18530" spans="1:4" x14ac:dyDescent="0.35">
      <c r="A18530" s="165" t="s">
        <v>364</v>
      </c>
      <c r="B18530" s="165"/>
      <c r="C18530" s="166">
        <v>45889</v>
      </c>
      <c r="D18530">
        <v>-262.45999999999935</v>
      </c>
    </row>
    <row r="18531" spans="1:4" x14ac:dyDescent="0.35">
      <c r="A18531" s="165" t="s">
        <v>364</v>
      </c>
      <c r="B18531" s="165"/>
      <c r="C18531" s="166">
        <v>45920</v>
      </c>
      <c r="D18531">
        <v>4947.5200000000004</v>
      </c>
    </row>
    <row r="18532" spans="1:4" x14ac:dyDescent="0.35">
      <c r="A18532" s="165" t="s">
        <v>364</v>
      </c>
      <c r="B18532" s="165"/>
      <c r="C18532" s="166">
        <v>45950</v>
      </c>
      <c r="D18532">
        <v>4479.01</v>
      </c>
    </row>
    <row r="18533" spans="1:4" x14ac:dyDescent="0.35">
      <c r="A18533" s="165" t="s">
        <v>364</v>
      </c>
      <c r="B18533" s="165"/>
      <c r="C18533" s="166">
        <v>45981</v>
      </c>
      <c r="D18533">
        <v>5575.6399999999994</v>
      </c>
    </row>
    <row r="18534" spans="1:4" x14ac:dyDescent="0.35">
      <c r="A18534" s="165" t="s">
        <v>364</v>
      </c>
      <c r="B18534" s="165"/>
      <c r="C18534" s="166">
        <v>46011</v>
      </c>
      <c r="D18534">
        <v>8136.01</v>
      </c>
    </row>
    <row r="18535" spans="1:4" x14ac:dyDescent="0.35">
      <c r="A18535" s="165" t="s">
        <v>364</v>
      </c>
      <c r="B18535" s="165"/>
      <c r="C18535" s="166">
        <v>45678</v>
      </c>
      <c r="D18535">
        <v>5271.57</v>
      </c>
    </row>
    <row r="18536" spans="1:4" x14ac:dyDescent="0.35">
      <c r="A18536" s="165" t="s">
        <v>364</v>
      </c>
      <c r="B18536" s="165"/>
      <c r="C18536" s="166">
        <v>45709</v>
      </c>
      <c r="D18536">
        <v>4128.42</v>
      </c>
    </row>
    <row r="18537" spans="1:4" x14ac:dyDescent="0.35">
      <c r="A18537" s="165" t="s">
        <v>364</v>
      </c>
      <c r="B18537" s="165"/>
      <c r="C18537" s="166">
        <v>45737</v>
      </c>
      <c r="D18537">
        <v>5966.5199999999995</v>
      </c>
    </row>
    <row r="18538" spans="1:4" x14ac:dyDescent="0.35">
      <c r="A18538" s="165" t="s">
        <v>364</v>
      </c>
      <c r="B18538" s="165"/>
      <c r="C18538" s="166">
        <v>45768</v>
      </c>
      <c r="D18538">
        <v>4605.97</v>
      </c>
    </row>
    <row r="18539" spans="1:4" x14ac:dyDescent="0.35">
      <c r="A18539" s="165" t="s">
        <v>364</v>
      </c>
      <c r="B18539" s="165"/>
      <c r="C18539" s="166">
        <v>45798</v>
      </c>
      <c r="D18539">
        <v>4208.95</v>
      </c>
    </row>
    <row r="18540" spans="1:4" x14ac:dyDescent="0.35">
      <c r="A18540" s="165" t="s">
        <v>364</v>
      </c>
      <c r="B18540" s="165"/>
      <c r="C18540" s="166">
        <v>45829</v>
      </c>
      <c r="D18540">
        <v>-5092.1499999999996</v>
      </c>
    </row>
    <row r="18541" spans="1:4" x14ac:dyDescent="0.35">
      <c r="A18541" s="165" t="s">
        <v>364</v>
      </c>
      <c r="B18541" s="165"/>
      <c r="C18541" s="166">
        <v>45859</v>
      </c>
      <c r="D18541">
        <v>4266.1500000000005</v>
      </c>
    </row>
    <row r="18542" spans="1:4" x14ac:dyDescent="0.35">
      <c r="A18542" s="165" t="s">
        <v>364</v>
      </c>
      <c r="B18542" s="165"/>
      <c r="C18542" s="166">
        <v>45890</v>
      </c>
      <c r="D18542">
        <v>4451.99</v>
      </c>
    </row>
    <row r="18543" spans="1:4" x14ac:dyDescent="0.35">
      <c r="A18543" s="165" t="s">
        <v>364</v>
      </c>
      <c r="B18543" s="165"/>
      <c r="C18543" s="166">
        <v>45921</v>
      </c>
      <c r="D18543">
        <v>5878.06</v>
      </c>
    </row>
    <row r="18544" spans="1:4" x14ac:dyDescent="0.35">
      <c r="A18544" s="165" t="s">
        <v>364</v>
      </c>
      <c r="B18544" s="165"/>
      <c r="C18544" s="166">
        <v>45951</v>
      </c>
      <c r="D18544">
        <v>6585.32</v>
      </c>
    </row>
    <row r="18545" spans="1:4" x14ac:dyDescent="0.35">
      <c r="A18545" s="165" t="s">
        <v>364</v>
      </c>
      <c r="B18545" s="165"/>
      <c r="C18545" s="166">
        <v>45991</v>
      </c>
      <c r="D18545">
        <v>2315.67</v>
      </c>
    </row>
    <row r="18546" spans="1:4" x14ac:dyDescent="0.35">
      <c r="A18546" s="165" t="s">
        <v>364</v>
      </c>
      <c r="B18546" s="165"/>
      <c r="C18546" s="166">
        <v>46022</v>
      </c>
      <c r="D18546">
        <v>5218.63</v>
      </c>
    </row>
    <row r="18547" spans="1:4" x14ac:dyDescent="0.35">
      <c r="A18547" s="165" t="s">
        <v>364</v>
      </c>
      <c r="B18547" s="165"/>
      <c r="C18547" s="166">
        <v>45679</v>
      </c>
      <c r="D18547">
        <v>4821.8399999999992</v>
      </c>
    </row>
    <row r="18548" spans="1:4" x14ac:dyDescent="0.35">
      <c r="A18548" s="165" t="s">
        <v>364</v>
      </c>
      <c r="B18548" s="165"/>
      <c r="C18548" s="166">
        <v>45710</v>
      </c>
      <c r="D18548">
        <v>5476.73</v>
      </c>
    </row>
    <row r="18549" spans="1:4" x14ac:dyDescent="0.35">
      <c r="A18549" s="165" t="s">
        <v>364</v>
      </c>
      <c r="B18549" s="165"/>
      <c r="C18549" s="166">
        <v>45738</v>
      </c>
      <c r="D18549">
        <v>4704.6799999999994</v>
      </c>
    </row>
    <row r="18550" spans="1:4" x14ac:dyDescent="0.35">
      <c r="A18550" s="165" t="s">
        <v>364</v>
      </c>
      <c r="B18550" s="165"/>
      <c r="C18550" s="166">
        <v>45769</v>
      </c>
      <c r="D18550">
        <v>6865.15</v>
      </c>
    </row>
    <row r="18551" spans="1:4" x14ac:dyDescent="0.35">
      <c r="A18551" s="165" t="s">
        <v>364</v>
      </c>
      <c r="B18551" s="165"/>
      <c r="C18551" s="166">
        <v>45799</v>
      </c>
      <c r="D18551">
        <v>3572.94</v>
      </c>
    </row>
    <row r="18552" spans="1:4" x14ac:dyDescent="0.35">
      <c r="A18552" s="165" t="s">
        <v>364</v>
      </c>
      <c r="B18552" s="165"/>
      <c r="C18552" s="166">
        <v>45830</v>
      </c>
      <c r="D18552">
        <v>4953.8300000000008</v>
      </c>
    </row>
    <row r="18553" spans="1:4" x14ac:dyDescent="0.35">
      <c r="A18553" s="165" t="s">
        <v>364</v>
      </c>
      <c r="B18553" s="165"/>
      <c r="C18553" s="166">
        <v>45860</v>
      </c>
      <c r="D18553">
        <v>4783.3100000000004</v>
      </c>
    </row>
    <row r="18554" spans="1:4" x14ac:dyDescent="0.35">
      <c r="A18554" s="165" t="s">
        <v>364</v>
      </c>
      <c r="B18554" s="165"/>
      <c r="C18554" s="166">
        <v>45891</v>
      </c>
      <c r="D18554">
        <v>4393.24</v>
      </c>
    </row>
    <row r="18555" spans="1:4" x14ac:dyDescent="0.35">
      <c r="A18555" s="165" t="s">
        <v>364</v>
      </c>
      <c r="B18555" s="165"/>
      <c r="C18555" s="166">
        <v>45922</v>
      </c>
      <c r="D18555">
        <v>5077.38</v>
      </c>
    </row>
    <row r="18556" spans="1:4" x14ac:dyDescent="0.35">
      <c r="A18556" s="165" t="s">
        <v>364</v>
      </c>
      <c r="B18556" s="165"/>
      <c r="C18556" s="166">
        <v>45952</v>
      </c>
      <c r="D18556">
        <v>4724.54</v>
      </c>
    </row>
    <row r="18557" spans="1:4" x14ac:dyDescent="0.35">
      <c r="A18557" s="165" t="s">
        <v>364</v>
      </c>
      <c r="B18557" s="165"/>
      <c r="C18557" s="166">
        <v>45983</v>
      </c>
      <c r="D18557">
        <v>8122.21</v>
      </c>
    </row>
    <row r="18558" spans="1:4" x14ac:dyDescent="0.35">
      <c r="A18558" s="165" t="s">
        <v>364</v>
      </c>
      <c r="B18558" s="165"/>
      <c r="C18558" s="166">
        <v>46013</v>
      </c>
      <c r="D18558">
        <v>7173.4500000000007</v>
      </c>
    </row>
    <row r="18559" spans="1:4" x14ac:dyDescent="0.35">
      <c r="A18559" s="165" t="s">
        <v>364</v>
      </c>
      <c r="B18559" s="165"/>
      <c r="C18559" s="166">
        <v>45680</v>
      </c>
      <c r="D18559">
        <v>9527.66</v>
      </c>
    </row>
    <row r="18560" spans="1:4" x14ac:dyDescent="0.35">
      <c r="A18560" s="165" t="s">
        <v>364</v>
      </c>
      <c r="B18560" s="165"/>
      <c r="C18560" s="166">
        <v>45711</v>
      </c>
      <c r="D18560">
        <v>5458.76</v>
      </c>
    </row>
    <row r="18561" spans="1:4" x14ac:dyDescent="0.35">
      <c r="A18561" s="165" t="s">
        <v>364</v>
      </c>
      <c r="B18561" s="165"/>
      <c r="C18561" s="166">
        <v>45739</v>
      </c>
      <c r="D18561">
        <v>4989.96</v>
      </c>
    </row>
    <row r="18562" spans="1:4" x14ac:dyDescent="0.35">
      <c r="A18562" s="165" t="s">
        <v>364</v>
      </c>
      <c r="B18562" s="165"/>
      <c r="C18562" s="166">
        <v>45770</v>
      </c>
      <c r="D18562">
        <v>7810.0999999999995</v>
      </c>
    </row>
    <row r="18563" spans="1:4" x14ac:dyDescent="0.35">
      <c r="A18563" s="165" t="s">
        <v>364</v>
      </c>
      <c r="B18563" s="165"/>
      <c r="C18563" s="166">
        <v>45800</v>
      </c>
      <c r="D18563">
        <v>13083.78</v>
      </c>
    </row>
    <row r="18564" spans="1:4" x14ac:dyDescent="0.35">
      <c r="A18564" s="165" t="s">
        <v>364</v>
      </c>
      <c r="B18564" s="165"/>
      <c r="C18564" s="166">
        <v>45831</v>
      </c>
      <c r="D18564">
        <v>7049.2</v>
      </c>
    </row>
    <row r="18565" spans="1:4" x14ac:dyDescent="0.35">
      <c r="A18565" s="165" t="s">
        <v>364</v>
      </c>
      <c r="B18565" s="165"/>
      <c r="C18565" s="166">
        <v>45861</v>
      </c>
      <c r="D18565">
        <v>3758.21</v>
      </c>
    </row>
    <row r="18566" spans="1:4" x14ac:dyDescent="0.35">
      <c r="A18566" s="165" t="s">
        <v>364</v>
      </c>
      <c r="B18566" s="165"/>
      <c r="C18566" s="166">
        <v>45892</v>
      </c>
      <c r="D18566">
        <v>3575.23</v>
      </c>
    </row>
    <row r="18567" spans="1:4" x14ac:dyDescent="0.35">
      <c r="A18567" s="165" t="s">
        <v>364</v>
      </c>
      <c r="B18567" s="165"/>
      <c r="C18567" s="166">
        <v>45923</v>
      </c>
      <c r="D18567">
        <v>8324.67</v>
      </c>
    </row>
    <row r="18568" spans="1:4" x14ac:dyDescent="0.35">
      <c r="A18568" s="165" t="s">
        <v>364</v>
      </c>
      <c r="B18568" s="165"/>
      <c r="C18568" s="166">
        <v>45953</v>
      </c>
      <c r="D18568">
        <v>7016.27</v>
      </c>
    </row>
    <row r="18569" spans="1:4" x14ac:dyDescent="0.35">
      <c r="A18569" s="165" t="s">
        <v>364</v>
      </c>
      <c r="B18569" s="165"/>
      <c r="C18569" s="166">
        <v>45984</v>
      </c>
      <c r="D18569">
        <v>6996.53</v>
      </c>
    </row>
    <row r="18570" spans="1:4" x14ac:dyDescent="0.35">
      <c r="A18570" s="165" t="s">
        <v>364</v>
      </c>
      <c r="B18570" s="165"/>
      <c r="C18570" s="166">
        <v>46014</v>
      </c>
      <c r="D18570">
        <v>6306.8199999999988</v>
      </c>
    </row>
    <row r="18571" spans="1:4" x14ac:dyDescent="0.35">
      <c r="A18571" s="165" t="s">
        <v>364</v>
      </c>
      <c r="B18571" s="165"/>
      <c r="C18571" s="166">
        <v>45681</v>
      </c>
      <c r="D18571">
        <v>9393.35</v>
      </c>
    </row>
    <row r="18572" spans="1:4" x14ac:dyDescent="0.35">
      <c r="A18572" s="165" t="s">
        <v>364</v>
      </c>
      <c r="B18572" s="165"/>
      <c r="C18572" s="166">
        <v>45712</v>
      </c>
      <c r="D18572">
        <v>6827.81</v>
      </c>
    </row>
    <row r="18573" spans="1:4" x14ac:dyDescent="0.35">
      <c r="A18573" s="165" t="s">
        <v>364</v>
      </c>
      <c r="B18573" s="165"/>
      <c r="C18573" s="166">
        <v>45740</v>
      </c>
      <c r="D18573">
        <v>7193.36</v>
      </c>
    </row>
    <row r="18574" spans="1:4" x14ac:dyDescent="0.35">
      <c r="A18574" s="165" t="s">
        <v>364</v>
      </c>
      <c r="B18574" s="165"/>
      <c r="C18574" s="166">
        <v>45771</v>
      </c>
      <c r="D18574">
        <v>8019.3600000000006</v>
      </c>
    </row>
    <row r="18575" spans="1:4" x14ac:dyDescent="0.35">
      <c r="A18575" s="165" t="s">
        <v>364</v>
      </c>
      <c r="B18575" s="165"/>
      <c r="C18575" s="166">
        <v>45801</v>
      </c>
      <c r="D18575">
        <v>8936.2999999999993</v>
      </c>
    </row>
    <row r="18576" spans="1:4" x14ac:dyDescent="0.35">
      <c r="A18576" s="165" t="s">
        <v>364</v>
      </c>
      <c r="B18576" s="165"/>
      <c r="C18576" s="166">
        <v>45832</v>
      </c>
      <c r="D18576">
        <v>8356.73</v>
      </c>
    </row>
    <row r="18577" spans="1:4" x14ac:dyDescent="0.35">
      <c r="A18577" s="165" t="s">
        <v>364</v>
      </c>
      <c r="B18577" s="165"/>
      <c r="C18577" s="166">
        <v>45862</v>
      </c>
      <c r="D18577">
        <v>7183.68</v>
      </c>
    </row>
    <row r="18578" spans="1:4" x14ac:dyDescent="0.35">
      <c r="A18578" s="165" t="s">
        <v>364</v>
      </c>
      <c r="B18578" s="165"/>
      <c r="C18578" s="166">
        <v>45893</v>
      </c>
      <c r="D18578">
        <v>9693.6</v>
      </c>
    </row>
    <row r="18579" spans="1:4" x14ac:dyDescent="0.35">
      <c r="A18579" s="165" t="s">
        <v>364</v>
      </c>
      <c r="B18579" s="165"/>
      <c r="C18579" s="166">
        <v>45924</v>
      </c>
      <c r="D18579">
        <v>7455.6500000000015</v>
      </c>
    </row>
    <row r="18580" spans="1:4" x14ac:dyDescent="0.35">
      <c r="A18580" s="165" t="s">
        <v>364</v>
      </c>
      <c r="B18580" s="165"/>
      <c r="C18580" s="166">
        <v>45954</v>
      </c>
      <c r="D18580">
        <v>8212.15</v>
      </c>
    </row>
    <row r="18581" spans="1:4" x14ac:dyDescent="0.35">
      <c r="A18581" s="165" t="s">
        <v>364</v>
      </c>
      <c r="B18581" s="165"/>
      <c r="C18581" s="166">
        <v>45985</v>
      </c>
      <c r="D18581">
        <v>7617.4</v>
      </c>
    </row>
    <row r="18582" spans="1:4" x14ac:dyDescent="0.35">
      <c r="A18582" s="165" t="s">
        <v>364</v>
      </c>
      <c r="B18582" s="165"/>
      <c r="C18582" s="166">
        <v>46015</v>
      </c>
      <c r="D18582">
        <v>8448.33</v>
      </c>
    </row>
    <row r="18583" spans="1:4" x14ac:dyDescent="0.35">
      <c r="A18583" s="165" t="s">
        <v>364</v>
      </c>
      <c r="B18583" s="165"/>
      <c r="C18583" s="166">
        <v>45682</v>
      </c>
      <c r="D18583">
        <v>6527.8</v>
      </c>
    </row>
    <row r="18584" spans="1:4" x14ac:dyDescent="0.35">
      <c r="A18584" s="165" t="s">
        <v>364</v>
      </c>
      <c r="B18584" s="165"/>
      <c r="C18584" s="166">
        <v>45713</v>
      </c>
      <c r="D18584">
        <v>10773.47</v>
      </c>
    </row>
    <row r="18585" spans="1:4" x14ac:dyDescent="0.35">
      <c r="A18585" s="165" t="s">
        <v>364</v>
      </c>
      <c r="B18585" s="165"/>
      <c r="C18585" s="166">
        <v>45741</v>
      </c>
      <c r="D18585">
        <v>7559.51</v>
      </c>
    </row>
    <row r="18586" spans="1:4" x14ac:dyDescent="0.35">
      <c r="A18586" s="165" t="s">
        <v>364</v>
      </c>
      <c r="B18586" s="165"/>
      <c r="C18586" s="166">
        <v>45772</v>
      </c>
      <c r="D18586">
        <v>10643.08</v>
      </c>
    </row>
    <row r="18587" spans="1:4" x14ac:dyDescent="0.35">
      <c r="A18587" s="165" t="s">
        <v>364</v>
      </c>
      <c r="B18587" s="165"/>
      <c r="C18587" s="166">
        <v>45802</v>
      </c>
      <c r="D18587">
        <v>9781.9420999999984</v>
      </c>
    </row>
    <row r="18588" spans="1:4" x14ac:dyDescent="0.35">
      <c r="A18588" s="165" t="s">
        <v>364</v>
      </c>
      <c r="B18588" s="165"/>
      <c r="C18588" s="166">
        <v>45833</v>
      </c>
      <c r="D18588">
        <v>9781.9420999999984</v>
      </c>
    </row>
    <row r="18589" spans="1:4" x14ac:dyDescent="0.35">
      <c r="A18589" s="165" t="s">
        <v>364</v>
      </c>
      <c r="B18589" s="165"/>
      <c r="C18589" s="166">
        <v>45863</v>
      </c>
      <c r="D18589">
        <v>9781.9420999999984</v>
      </c>
    </row>
    <row r="18590" spans="1:4" x14ac:dyDescent="0.35">
      <c r="A18590" s="165" t="s">
        <v>364</v>
      </c>
      <c r="B18590" s="165"/>
      <c r="C18590" s="166">
        <v>45894</v>
      </c>
      <c r="D18590">
        <v>9781.9420999999984</v>
      </c>
    </row>
    <row r="18591" spans="1:4" x14ac:dyDescent="0.35">
      <c r="A18591" s="165" t="s">
        <v>364</v>
      </c>
      <c r="B18591" s="165"/>
      <c r="C18591" s="166">
        <v>45925</v>
      </c>
      <c r="D18591">
        <v>9781.8402014806561</v>
      </c>
    </row>
    <row r="18592" spans="1:4" x14ac:dyDescent="0.35">
      <c r="A18592" s="165" t="s">
        <v>364</v>
      </c>
      <c r="B18592" s="165"/>
      <c r="C18592" s="166">
        <v>45955</v>
      </c>
      <c r="D18592">
        <v>9781.8402014806561</v>
      </c>
    </row>
    <row r="18593" spans="1:4" x14ac:dyDescent="0.35">
      <c r="A18593" s="165" t="s">
        <v>364</v>
      </c>
      <c r="B18593" s="165"/>
      <c r="C18593" s="166">
        <v>45986</v>
      </c>
      <c r="D18593">
        <v>9781.8402014806561</v>
      </c>
    </row>
    <row r="18594" spans="1:4" x14ac:dyDescent="0.35">
      <c r="A18594" s="165" t="s">
        <v>364</v>
      </c>
      <c r="B18594" s="165"/>
      <c r="C18594" s="166">
        <v>46016</v>
      </c>
      <c r="D18594">
        <v>9781.8402014806561</v>
      </c>
    </row>
    <row r="18595" spans="1:4" x14ac:dyDescent="0.35">
      <c r="A18595" s="165" t="s">
        <v>364</v>
      </c>
      <c r="B18595" s="165"/>
      <c r="C18595" s="166">
        <v>45683</v>
      </c>
      <c r="D18595">
        <v>9887.2133420000009</v>
      </c>
    </row>
    <row r="18596" spans="1:4" x14ac:dyDescent="0.35">
      <c r="A18596" s="165" t="s">
        <v>364</v>
      </c>
      <c r="B18596" s="165"/>
      <c r="C18596" s="166">
        <v>45714</v>
      </c>
      <c r="D18596">
        <v>9887.2133420000009</v>
      </c>
    </row>
    <row r="18597" spans="1:4" x14ac:dyDescent="0.35">
      <c r="A18597" s="165" t="s">
        <v>364</v>
      </c>
      <c r="B18597" s="165"/>
      <c r="C18597" s="166">
        <v>45742</v>
      </c>
      <c r="D18597">
        <v>9887.2133420000009</v>
      </c>
    </row>
    <row r="18598" spans="1:4" x14ac:dyDescent="0.35">
      <c r="A18598" s="165" t="s">
        <v>364</v>
      </c>
      <c r="B18598" s="165"/>
      <c r="C18598" s="166">
        <v>45773</v>
      </c>
      <c r="D18598">
        <v>10142.249942000002</v>
      </c>
    </row>
    <row r="18599" spans="1:4" x14ac:dyDescent="0.35">
      <c r="A18599" s="165" t="s">
        <v>364</v>
      </c>
      <c r="B18599" s="165"/>
      <c r="C18599" s="166">
        <v>45803</v>
      </c>
      <c r="D18599">
        <v>10142.249942000002</v>
      </c>
    </row>
    <row r="18600" spans="1:4" x14ac:dyDescent="0.35">
      <c r="A18600" s="165" t="s">
        <v>364</v>
      </c>
      <c r="B18600" s="165"/>
      <c r="C18600" s="166">
        <v>45834</v>
      </c>
      <c r="D18600">
        <v>10142.249942000002</v>
      </c>
    </row>
    <row r="18601" spans="1:4" x14ac:dyDescent="0.35">
      <c r="A18601" s="165" t="s">
        <v>364</v>
      </c>
      <c r="B18601" s="165"/>
      <c r="C18601" s="166">
        <v>45864</v>
      </c>
      <c r="D18601">
        <v>10142.249942000002</v>
      </c>
    </row>
    <row r="18602" spans="1:4" x14ac:dyDescent="0.35">
      <c r="A18602" s="165" t="s">
        <v>364</v>
      </c>
      <c r="B18602" s="165"/>
      <c r="C18602" s="166">
        <v>45895</v>
      </c>
      <c r="D18602">
        <v>10142.249942000002</v>
      </c>
    </row>
    <row r="18603" spans="1:4" x14ac:dyDescent="0.35">
      <c r="A18603" s="165" t="s">
        <v>364</v>
      </c>
      <c r="B18603" s="165"/>
      <c r="C18603" s="166">
        <v>45926</v>
      </c>
      <c r="D18603">
        <v>10142.146005510273</v>
      </c>
    </row>
    <row r="18604" spans="1:4" x14ac:dyDescent="0.35">
      <c r="A18604" s="165" t="s">
        <v>364</v>
      </c>
      <c r="B18604" s="165"/>
      <c r="C18604" s="166">
        <v>45956</v>
      </c>
      <c r="D18604">
        <v>10142.146005510273</v>
      </c>
    </row>
    <row r="18605" spans="1:4" x14ac:dyDescent="0.35">
      <c r="A18605" s="165" t="s">
        <v>364</v>
      </c>
      <c r="B18605" s="165"/>
      <c r="C18605" s="166">
        <v>45987</v>
      </c>
      <c r="D18605">
        <v>10142.146005510273</v>
      </c>
    </row>
    <row r="18606" spans="1:4" x14ac:dyDescent="0.35">
      <c r="A18606" s="165" t="s">
        <v>364</v>
      </c>
      <c r="B18606" s="165"/>
      <c r="C18606" s="166">
        <v>46017</v>
      </c>
      <c r="D18606">
        <v>10142.146005510273</v>
      </c>
    </row>
    <row r="18607" spans="1:4" x14ac:dyDescent="0.35">
      <c r="A18607" s="165" t="s">
        <v>364</v>
      </c>
      <c r="B18607" s="165"/>
      <c r="C18607" s="166">
        <v>45684</v>
      </c>
      <c r="D18607">
        <v>10249.626608839999</v>
      </c>
    </row>
    <row r="18608" spans="1:4" x14ac:dyDescent="0.35">
      <c r="A18608" s="165" t="s">
        <v>364</v>
      </c>
      <c r="B18608" s="165"/>
      <c r="C18608" s="166">
        <v>45715</v>
      </c>
      <c r="D18608">
        <v>10249.626608839999</v>
      </c>
    </row>
    <row r="18609" spans="1:4" x14ac:dyDescent="0.35">
      <c r="A18609" s="165" t="s">
        <v>364</v>
      </c>
      <c r="B18609" s="165"/>
      <c r="C18609" s="166">
        <v>45743</v>
      </c>
      <c r="D18609">
        <v>10249.626608839999</v>
      </c>
    </row>
    <row r="18610" spans="1:4" x14ac:dyDescent="0.35">
      <c r="A18610" s="165" t="s">
        <v>364</v>
      </c>
      <c r="B18610" s="165"/>
      <c r="C18610" s="166">
        <v>45774</v>
      </c>
      <c r="D18610">
        <v>10522.515770839998</v>
      </c>
    </row>
    <row r="18611" spans="1:4" x14ac:dyDescent="0.35">
      <c r="A18611" s="165" t="s">
        <v>364</v>
      </c>
      <c r="B18611" s="165"/>
      <c r="C18611" s="166">
        <v>45804</v>
      </c>
      <c r="D18611">
        <v>10522.515770839998</v>
      </c>
    </row>
    <row r="18612" spans="1:4" x14ac:dyDescent="0.35">
      <c r="A18612" s="165" t="s">
        <v>364</v>
      </c>
      <c r="B18612" s="165"/>
      <c r="C18612" s="166">
        <v>45835</v>
      </c>
      <c r="D18612">
        <v>10522.515770839998</v>
      </c>
    </row>
    <row r="18613" spans="1:4" x14ac:dyDescent="0.35">
      <c r="A18613" s="165" t="s">
        <v>364</v>
      </c>
      <c r="B18613" s="165"/>
      <c r="C18613" s="166">
        <v>45865</v>
      </c>
      <c r="D18613">
        <v>10522.515770839998</v>
      </c>
    </row>
    <row r="18614" spans="1:4" x14ac:dyDescent="0.35">
      <c r="A18614" s="165" t="s">
        <v>364</v>
      </c>
      <c r="B18614" s="165"/>
      <c r="C18614" s="166">
        <v>45896</v>
      </c>
      <c r="D18614">
        <v>10522.515770839998</v>
      </c>
    </row>
    <row r="18615" spans="1:4" x14ac:dyDescent="0.35">
      <c r="A18615" s="165" t="s">
        <v>364</v>
      </c>
      <c r="B18615" s="165"/>
      <c r="C18615" s="166">
        <v>45927</v>
      </c>
      <c r="D18615">
        <v>10522.409755620476</v>
      </c>
    </row>
    <row r="18616" spans="1:4" x14ac:dyDescent="0.35">
      <c r="A18616" s="165" t="s">
        <v>364</v>
      </c>
      <c r="B18616" s="165"/>
      <c r="C18616" s="166">
        <v>45957</v>
      </c>
      <c r="D18616">
        <v>10522.409755620476</v>
      </c>
    </row>
    <row r="18617" spans="1:4" x14ac:dyDescent="0.35">
      <c r="A18617" s="165" t="s">
        <v>364</v>
      </c>
      <c r="B18617" s="165"/>
      <c r="C18617" s="166">
        <v>45988</v>
      </c>
      <c r="D18617">
        <v>10522.409755620476</v>
      </c>
    </row>
    <row r="18618" spans="1:4" x14ac:dyDescent="0.35">
      <c r="A18618" s="165" t="s">
        <v>364</v>
      </c>
      <c r="B18618" s="165"/>
      <c r="C18618" s="166">
        <v>46018</v>
      </c>
      <c r="D18618">
        <v>10522.409755620476</v>
      </c>
    </row>
    <row r="18619" spans="1:4" x14ac:dyDescent="0.35">
      <c r="A18619" s="165" t="s">
        <v>365</v>
      </c>
      <c r="B18619" s="165" t="s">
        <v>366</v>
      </c>
      <c r="C18619" s="166">
        <v>45676</v>
      </c>
      <c r="D18619">
        <v>693</v>
      </c>
    </row>
    <row r="18620" spans="1:4" x14ac:dyDescent="0.35">
      <c r="A18620" s="165" t="s">
        <v>365</v>
      </c>
      <c r="B18620" s="165" t="s">
        <v>366</v>
      </c>
      <c r="C18620" s="166">
        <v>45707</v>
      </c>
      <c r="D18620">
        <v>693</v>
      </c>
    </row>
    <row r="18621" spans="1:4" x14ac:dyDescent="0.35">
      <c r="A18621" s="165" t="s">
        <v>365</v>
      </c>
      <c r="B18621" s="165" t="s">
        <v>366</v>
      </c>
      <c r="C18621" s="166">
        <v>45735</v>
      </c>
      <c r="D18621">
        <v>693</v>
      </c>
    </row>
    <row r="18622" spans="1:4" x14ac:dyDescent="0.35">
      <c r="A18622" s="165" t="s">
        <v>365</v>
      </c>
      <c r="B18622" s="165" t="s">
        <v>366</v>
      </c>
      <c r="C18622" s="166">
        <v>45766</v>
      </c>
      <c r="D18622">
        <v>693</v>
      </c>
    </row>
    <row r="18623" spans="1:4" x14ac:dyDescent="0.35">
      <c r="A18623" s="165" t="s">
        <v>365</v>
      </c>
      <c r="B18623" s="165" t="s">
        <v>366</v>
      </c>
      <c r="C18623" s="166">
        <v>45796</v>
      </c>
      <c r="D18623">
        <v>693</v>
      </c>
    </row>
    <row r="18624" spans="1:4" x14ac:dyDescent="0.35">
      <c r="A18624" s="165" t="s">
        <v>365</v>
      </c>
      <c r="B18624" s="165" t="s">
        <v>366</v>
      </c>
      <c r="C18624" s="166">
        <v>45827</v>
      </c>
      <c r="D18624">
        <v>11771</v>
      </c>
    </row>
    <row r="18625" spans="1:4" x14ac:dyDescent="0.35">
      <c r="A18625" s="165" t="s">
        <v>365</v>
      </c>
      <c r="B18625" s="165" t="s">
        <v>366</v>
      </c>
      <c r="C18625" s="166">
        <v>45857</v>
      </c>
      <c r="D18625">
        <v>2505</v>
      </c>
    </row>
    <row r="18626" spans="1:4" x14ac:dyDescent="0.35">
      <c r="A18626" s="165" t="s">
        <v>365</v>
      </c>
      <c r="B18626" s="165" t="s">
        <v>366</v>
      </c>
      <c r="C18626" s="166">
        <v>45888</v>
      </c>
      <c r="D18626">
        <v>2505</v>
      </c>
    </row>
    <row r="18627" spans="1:4" x14ac:dyDescent="0.35">
      <c r="A18627" s="165" t="s">
        <v>365</v>
      </c>
      <c r="B18627" s="165" t="s">
        <v>366</v>
      </c>
      <c r="C18627" s="166">
        <v>45919</v>
      </c>
      <c r="D18627">
        <v>2505</v>
      </c>
    </row>
    <row r="18628" spans="1:4" x14ac:dyDescent="0.35">
      <c r="A18628" s="165" t="s">
        <v>365</v>
      </c>
      <c r="B18628" s="165" t="s">
        <v>366</v>
      </c>
      <c r="C18628" s="166">
        <v>45949</v>
      </c>
      <c r="D18628">
        <v>2505</v>
      </c>
    </row>
    <row r="18629" spans="1:4" x14ac:dyDescent="0.35">
      <c r="A18629" s="165" t="s">
        <v>365</v>
      </c>
      <c r="B18629" s="165" t="s">
        <v>366</v>
      </c>
      <c r="C18629" s="166">
        <v>45980</v>
      </c>
      <c r="D18629">
        <v>2505</v>
      </c>
    </row>
    <row r="18630" spans="1:4" x14ac:dyDescent="0.35">
      <c r="A18630" s="165" t="s">
        <v>365</v>
      </c>
      <c r="B18630" s="165" t="s">
        <v>366</v>
      </c>
      <c r="C18630" s="166">
        <v>46010</v>
      </c>
      <c r="D18630">
        <v>18255</v>
      </c>
    </row>
    <row r="18631" spans="1:4" x14ac:dyDescent="0.35">
      <c r="A18631" s="165" t="s">
        <v>365</v>
      </c>
      <c r="B18631" s="165" t="s">
        <v>366</v>
      </c>
      <c r="C18631" s="166">
        <v>45677</v>
      </c>
      <c r="D18631">
        <v>2573</v>
      </c>
    </row>
    <row r="18632" spans="1:4" x14ac:dyDescent="0.35">
      <c r="A18632" s="165" t="s">
        <v>365</v>
      </c>
      <c r="B18632" s="165" t="s">
        <v>366</v>
      </c>
      <c r="C18632" s="166">
        <v>45708</v>
      </c>
      <c r="D18632">
        <v>2573</v>
      </c>
    </row>
    <row r="18633" spans="1:4" x14ac:dyDescent="0.35">
      <c r="A18633" s="165" t="s">
        <v>365</v>
      </c>
      <c r="B18633" s="165" t="s">
        <v>366</v>
      </c>
      <c r="C18633" s="166">
        <v>45736</v>
      </c>
      <c r="D18633">
        <v>2573</v>
      </c>
    </row>
    <row r="18634" spans="1:4" x14ac:dyDescent="0.35">
      <c r="A18634" s="165" t="s">
        <v>365</v>
      </c>
      <c r="B18634" s="165" t="s">
        <v>366</v>
      </c>
      <c r="C18634" s="166">
        <v>45767</v>
      </c>
      <c r="D18634">
        <v>2573</v>
      </c>
    </row>
    <row r="18635" spans="1:4" x14ac:dyDescent="0.35">
      <c r="A18635" s="165" t="s">
        <v>365</v>
      </c>
      <c r="B18635" s="165" t="s">
        <v>366</v>
      </c>
      <c r="C18635" s="166">
        <v>45797</v>
      </c>
      <c r="D18635">
        <v>2573</v>
      </c>
    </row>
    <row r="18636" spans="1:4" x14ac:dyDescent="0.35">
      <c r="A18636" s="165" t="s">
        <v>365</v>
      </c>
      <c r="B18636" s="165" t="s">
        <v>366</v>
      </c>
      <c r="C18636" s="166">
        <v>45828</v>
      </c>
      <c r="D18636">
        <v>2573</v>
      </c>
    </row>
    <row r="18637" spans="1:4" x14ac:dyDescent="0.35">
      <c r="A18637" s="165" t="s">
        <v>365</v>
      </c>
      <c r="B18637" s="165" t="s">
        <v>366</v>
      </c>
      <c r="C18637" s="166">
        <v>45858</v>
      </c>
      <c r="D18637">
        <v>2573</v>
      </c>
    </row>
    <row r="18638" spans="1:4" x14ac:dyDescent="0.35">
      <c r="A18638" s="165" t="s">
        <v>365</v>
      </c>
      <c r="B18638" s="165" t="s">
        <v>366</v>
      </c>
      <c r="C18638" s="166">
        <v>45889</v>
      </c>
      <c r="D18638">
        <v>2573</v>
      </c>
    </row>
    <row r="18639" spans="1:4" x14ac:dyDescent="0.35">
      <c r="A18639" s="165" t="s">
        <v>365</v>
      </c>
      <c r="B18639" s="165" t="s">
        <v>366</v>
      </c>
      <c r="C18639" s="166">
        <v>45920</v>
      </c>
      <c r="D18639">
        <v>2573</v>
      </c>
    </row>
    <row r="18640" spans="1:4" x14ac:dyDescent="0.35">
      <c r="A18640" s="165" t="s">
        <v>365</v>
      </c>
      <c r="B18640" s="165" t="s">
        <v>366</v>
      </c>
      <c r="C18640" s="166">
        <v>45950</v>
      </c>
      <c r="D18640">
        <v>12773</v>
      </c>
    </row>
    <row r="18641" spans="1:4" x14ac:dyDescent="0.35">
      <c r="A18641" s="165" t="s">
        <v>365</v>
      </c>
      <c r="B18641" s="165" t="s">
        <v>366</v>
      </c>
      <c r="C18641" s="166">
        <v>45981</v>
      </c>
      <c r="D18641">
        <v>2573</v>
      </c>
    </row>
    <row r="18642" spans="1:4" x14ac:dyDescent="0.35">
      <c r="A18642" s="165" t="s">
        <v>365</v>
      </c>
      <c r="B18642" s="165" t="s">
        <v>366</v>
      </c>
      <c r="C18642" s="166">
        <v>46011</v>
      </c>
      <c r="D18642">
        <v>2573</v>
      </c>
    </row>
    <row r="18643" spans="1:4" x14ac:dyDescent="0.35">
      <c r="A18643" s="165" t="s">
        <v>365</v>
      </c>
      <c r="B18643" s="165" t="s">
        <v>366</v>
      </c>
      <c r="C18643" s="166">
        <v>45678</v>
      </c>
      <c r="D18643">
        <v>2573</v>
      </c>
    </row>
    <row r="18644" spans="1:4" x14ac:dyDescent="0.35">
      <c r="A18644" s="165" t="s">
        <v>365</v>
      </c>
      <c r="B18644" s="165" t="s">
        <v>366</v>
      </c>
      <c r="C18644" s="166">
        <v>45709</v>
      </c>
      <c r="D18644">
        <v>2573</v>
      </c>
    </row>
    <row r="18645" spans="1:4" x14ac:dyDescent="0.35">
      <c r="A18645" s="165" t="s">
        <v>365</v>
      </c>
      <c r="B18645" s="165" t="s">
        <v>366</v>
      </c>
      <c r="C18645" s="166">
        <v>45737</v>
      </c>
      <c r="D18645">
        <v>2573</v>
      </c>
    </row>
    <row r="18646" spans="1:4" x14ac:dyDescent="0.35">
      <c r="A18646" s="165" t="s">
        <v>365</v>
      </c>
      <c r="B18646" s="165" t="s">
        <v>366</v>
      </c>
      <c r="C18646" s="166">
        <v>45768</v>
      </c>
      <c r="D18646">
        <v>2573</v>
      </c>
    </row>
    <row r="18647" spans="1:4" x14ac:dyDescent="0.35">
      <c r="A18647" s="165" t="s">
        <v>365</v>
      </c>
      <c r="B18647" s="165" t="s">
        <v>366</v>
      </c>
      <c r="C18647" s="166">
        <v>45798</v>
      </c>
      <c r="D18647">
        <v>2573</v>
      </c>
    </row>
    <row r="18648" spans="1:4" x14ac:dyDescent="0.35">
      <c r="A18648" s="165" t="s">
        <v>365</v>
      </c>
      <c r="B18648" s="165" t="s">
        <v>366</v>
      </c>
      <c r="C18648" s="166">
        <v>45829</v>
      </c>
      <c r="D18648">
        <v>2573</v>
      </c>
    </row>
    <row r="18649" spans="1:4" x14ac:dyDescent="0.35">
      <c r="A18649" s="165" t="s">
        <v>365</v>
      </c>
      <c r="B18649" s="165" t="s">
        <v>366</v>
      </c>
      <c r="C18649" s="166">
        <v>45859</v>
      </c>
      <c r="D18649">
        <v>2573</v>
      </c>
    </row>
    <row r="18650" spans="1:4" x14ac:dyDescent="0.35">
      <c r="A18650" s="165" t="s">
        <v>365</v>
      </c>
      <c r="B18650" s="165" t="s">
        <v>366</v>
      </c>
      <c r="C18650" s="166">
        <v>45890</v>
      </c>
      <c r="D18650">
        <v>2573</v>
      </c>
    </row>
    <row r="18651" spans="1:4" x14ac:dyDescent="0.35">
      <c r="A18651" s="165" t="s">
        <v>365</v>
      </c>
      <c r="B18651" s="165" t="s">
        <v>366</v>
      </c>
      <c r="C18651" s="166">
        <v>45921</v>
      </c>
      <c r="D18651">
        <v>2573</v>
      </c>
    </row>
    <row r="18652" spans="1:4" x14ac:dyDescent="0.35">
      <c r="A18652" s="165" t="s">
        <v>365</v>
      </c>
      <c r="B18652" s="165" t="s">
        <v>366</v>
      </c>
      <c r="C18652" s="166">
        <v>45951</v>
      </c>
      <c r="D18652">
        <v>2573</v>
      </c>
    </row>
    <row r="18653" spans="1:4" x14ac:dyDescent="0.35">
      <c r="A18653" s="165" t="s">
        <v>365</v>
      </c>
      <c r="B18653" s="165" t="s">
        <v>366</v>
      </c>
      <c r="C18653" s="166">
        <v>45991</v>
      </c>
      <c r="D18653">
        <v>2573</v>
      </c>
    </row>
    <row r="18654" spans="1:4" x14ac:dyDescent="0.35">
      <c r="A18654" s="165" t="s">
        <v>365</v>
      </c>
      <c r="B18654" s="165" t="s">
        <v>366</v>
      </c>
      <c r="C18654" s="166">
        <v>46022</v>
      </c>
      <c r="D18654">
        <v>-29150.5</v>
      </c>
    </row>
    <row r="18655" spans="1:4" x14ac:dyDescent="0.35">
      <c r="A18655" s="165" t="s">
        <v>365</v>
      </c>
      <c r="B18655" s="165" t="s">
        <v>366</v>
      </c>
      <c r="C18655" s="166">
        <v>45679</v>
      </c>
      <c r="D18655">
        <v>1250</v>
      </c>
    </row>
    <row r="18656" spans="1:4" x14ac:dyDescent="0.35">
      <c r="A18656" s="165" t="s">
        <v>365</v>
      </c>
      <c r="B18656" s="165" t="s">
        <v>366</v>
      </c>
      <c r="C18656" s="166">
        <v>45710</v>
      </c>
      <c r="D18656">
        <v>1250</v>
      </c>
    </row>
    <row r="18657" spans="1:4" x14ac:dyDescent="0.35">
      <c r="A18657" s="165" t="s">
        <v>365</v>
      </c>
      <c r="B18657" s="165" t="s">
        <v>366</v>
      </c>
      <c r="C18657" s="166">
        <v>45738</v>
      </c>
      <c r="D18657">
        <v>1250</v>
      </c>
    </row>
    <row r="18658" spans="1:4" x14ac:dyDescent="0.35">
      <c r="A18658" s="165" t="s">
        <v>365</v>
      </c>
      <c r="B18658" s="165" t="s">
        <v>366</v>
      </c>
      <c r="C18658" s="166">
        <v>45769</v>
      </c>
      <c r="D18658">
        <v>1250</v>
      </c>
    </row>
    <row r="18659" spans="1:4" x14ac:dyDescent="0.35">
      <c r="A18659" s="165" t="s">
        <v>365</v>
      </c>
      <c r="B18659" s="165" t="s">
        <v>366</v>
      </c>
      <c r="C18659" s="166">
        <v>45799</v>
      </c>
      <c r="D18659">
        <v>1392.21</v>
      </c>
    </row>
    <row r="18660" spans="1:4" x14ac:dyDescent="0.35">
      <c r="A18660" s="165" t="s">
        <v>365</v>
      </c>
      <c r="B18660" s="165" t="s">
        <v>366</v>
      </c>
      <c r="C18660" s="166">
        <v>45830</v>
      </c>
      <c r="D18660">
        <v>1250</v>
      </c>
    </row>
    <row r="18661" spans="1:4" x14ac:dyDescent="0.35">
      <c r="A18661" s="165" t="s">
        <v>365</v>
      </c>
      <c r="B18661" s="165" t="s">
        <v>366</v>
      </c>
      <c r="C18661" s="166">
        <v>45860</v>
      </c>
      <c r="D18661">
        <v>1250</v>
      </c>
    </row>
    <row r="18662" spans="1:4" x14ac:dyDescent="0.35">
      <c r="A18662" s="165" t="s">
        <v>365</v>
      </c>
      <c r="B18662" s="165" t="s">
        <v>366</v>
      </c>
      <c r="C18662" s="166">
        <v>45891</v>
      </c>
      <c r="D18662">
        <v>1294.44</v>
      </c>
    </row>
    <row r="18663" spans="1:4" x14ac:dyDescent="0.35">
      <c r="A18663" s="165" t="s">
        <v>365</v>
      </c>
      <c r="B18663" s="165" t="s">
        <v>366</v>
      </c>
      <c r="C18663" s="166">
        <v>45922</v>
      </c>
      <c r="D18663">
        <v>1250</v>
      </c>
    </row>
    <row r="18664" spans="1:4" x14ac:dyDescent="0.35">
      <c r="A18664" s="165" t="s">
        <v>365</v>
      </c>
      <c r="B18664" s="165" t="s">
        <v>366</v>
      </c>
      <c r="C18664" s="166">
        <v>45952</v>
      </c>
      <c r="D18664">
        <v>1250</v>
      </c>
    </row>
    <row r="18665" spans="1:4" x14ac:dyDescent="0.35">
      <c r="A18665" s="165" t="s">
        <v>365</v>
      </c>
      <c r="B18665" s="165" t="s">
        <v>366</v>
      </c>
      <c r="C18665" s="166">
        <v>45983</v>
      </c>
      <c r="D18665">
        <v>1250</v>
      </c>
    </row>
    <row r="18666" spans="1:4" x14ac:dyDescent="0.35">
      <c r="A18666" s="165" t="s">
        <v>365</v>
      </c>
      <c r="B18666" s="165" t="s">
        <v>366</v>
      </c>
      <c r="C18666" s="166">
        <v>46013</v>
      </c>
      <c r="D18666">
        <v>-15200</v>
      </c>
    </row>
    <row r="18667" spans="1:4" x14ac:dyDescent="0.35">
      <c r="A18667" s="165" t="s">
        <v>365</v>
      </c>
      <c r="B18667" s="165" t="s">
        <v>366</v>
      </c>
      <c r="C18667" s="166">
        <v>45680</v>
      </c>
      <c r="D18667">
        <v>1250</v>
      </c>
    </row>
    <row r="18668" spans="1:4" x14ac:dyDescent="0.35">
      <c r="A18668" s="165" t="s">
        <v>365</v>
      </c>
      <c r="B18668" s="165" t="s">
        <v>366</v>
      </c>
      <c r="C18668" s="166">
        <v>45711</v>
      </c>
      <c r="D18668">
        <v>1250</v>
      </c>
    </row>
    <row r="18669" spans="1:4" x14ac:dyDescent="0.35">
      <c r="A18669" s="165" t="s">
        <v>365</v>
      </c>
      <c r="B18669" s="165" t="s">
        <v>366</v>
      </c>
      <c r="C18669" s="166">
        <v>45739</v>
      </c>
      <c r="D18669">
        <v>1250</v>
      </c>
    </row>
    <row r="18670" spans="1:4" x14ac:dyDescent="0.35">
      <c r="A18670" s="165" t="s">
        <v>365</v>
      </c>
      <c r="B18670" s="165" t="s">
        <v>366</v>
      </c>
      <c r="C18670" s="166">
        <v>45770</v>
      </c>
      <c r="D18670">
        <v>1250</v>
      </c>
    </row>
    <row r="18671" spans="1:4" x14ac:dyDescent="0.35">
      <c r="A18671" s="165" t="s">
        <v>365</v>
      </c>
      <c r="B18671" s="165" t="s">
        <v>366</v>
      </c>
      <c r="C18671" s="166">
        <v>45800</v>
      </c>
      <c r="D18671">
        <v>1250</v>
      </c>
    </row>
    <row r="18672" spans="1:4" x14ac:dyDescent="0.35">
      <c r="A18672" s="165" t="s">
        <v>365</v>
      </c>
      <c r="B18672" s="165" t="s">
        <v>366</v>
      </c>
      <c r="C18672" s="166">
        <v>45831</v>
      </c>
      <c r="D18672">
        <v>1250</v>
      </c>
    </row>
    <row r="18673" spans="1:4" x14ac:dyDescent="0.35">
      <c r="A18673" s="165" t="s">
        <v>365</v>
      </c>
      <c r="B18673" s="165" t="s">
        <v>366</v>
      </c>
      <c r="C18673" s="166">
        <v>45861</v>
      </c>
      <c r="D18673">
        <v>1251.6600000000001</v>
      </c>
    </row>
    <row r="18674" spans="1:4" x14ac:dyDescent="0.35">
      <c r="A18674" s="165" t="s">
        <v>365</v>
      </c>
      <c r="B18674" s="165" t="s">
        <v>366</v>
      </c>
      <c r="C18674" s="166">
        <v>45892</v>
      </c>
      <c r="D18674">
        <v>1250</v>
      </c>
    </row>
    <row r="18675" spans="1:4" x14ac:dyDescent="0.35">
      <c r="A18675" s="165" t="s">
        <v>365</v>
      </c>
      <c r="B18675" s="165" t="s">
        <v>366</v>
      </c>
      <c r="C18675" s="166">
        <v>45923</v>
      </c>
      <c r="D18675">
        <v>1250</v>
      </c>
    </row>
    <row r="18676" spans="1:4" x14ac:dyDescent="0.35">
      <c r="A18676" s="165" t="s">
        <v>365</v>
      </c>
      <c r="B18676" s="165" t="s">
        <v>366</v>
      </c>
      <c r="C18676" s="166">
        <v>45953</v>
      </c>
      <c r="D18676">
        <v>1250</v>
      </c>
    </row>
    <row r="18677" spans="1:4" x14ac:dyDescent="0.35">
      <c r="A18677" s="165" t="s">
        <v>365</v>
      </c>
      <c r="B18677" s="165" t="s">
        <v>366</v>
      </c>
      <c r="C18677" s="166">
        <v>45984</v>
      </c>
      <c r="D18677">
        <v>1250</v>
      </c>
    </row>
    <row r="18678" spans="1:4" x14ac:dyDescent="0.35">
      <c r="A18678" s="165" t="s">
        <v>365</v>
      </c>
      <c r="B18678" s="165" t="s">
        <v>366</v>
      </c>
      <c r="C18678" s="166">
        <v>46014</v>
      </c>
      <c r="D18678">
        <v>1250</v>
      </c>
    </row>
    <row r="18679" spans="1:4" x14ac:dyDescent="0.35">
      <c r="A18679" s="165" t="s">
        <v>365</v>
      </c>
      <c r="B18679" s="165" t="s">
        <v>366</v>
      </c>
      <c r="C18679" s="166">
        <v>45681</v>
      </c>
      <c r="D18679">
        <v>1287.5</v>
      </c>
    </row>
    <row r="18680" spans="1:4" x14ac:dyDescent="0.35">
      <c r="A18680" s="165" t="s">
        <v>365</v>
      </c>
      <c r="B18680" s="165" t="s">
        <v>366</v>
      </c>
      <c r="C18680" s="166">
        <v>45712</v>
      </c>
      <c r="D18680">
        <v>1287.5</v>
      </c>
    </row>
    <row r="18681" spans="1:4" x14ac:dyDescent="0.35">
      <c r="A18681" s="165" t="s">
        <v>365</v>
      </c>
      <c r="B18681" s="165" t="s">
        <v>366</v>
      </c>
      <c r="C18681" s="166">
        <v>45740</v>
      </c>
      <c r="D18681">
        <v>1459.67</v>
      </c>
    </row>
    <row r="18682" spans="1:4" x14ac:dyDescent="0.35">
      <c r="A18682" s="165" t="s">
        <v>365</v>
      </c>
      <c r="B18682" s="165" t="s">
        <v>366</v>
      </c>
      <c r="C18682" s="166">
        <v>45771</v>
      </c>
      <c r="D18682">
        <v>1287.5</v>
      </c>
    </row>
    <row r="18683" spans="1:4" x14ac:dyDescent="0.35">
      <c r="A18683" s="165" t="s">
        <v>365</v>
      </c>
      <c r="B18683" s="165" t="s">
        <v>366</v>
      </c>
      <c r="C18683" s="166">
        <v>45801</v>
      </c>
      <c r="D18683">
        <v>1321.93</v>
      </c>
    </row>
    <row r="18684" spans="1:4" x14ac:dyDescent="0.35">
      <c r="A18684" s="165" t="s">
        <v>365</v>
      </c>
      <c r="B18684" s="165" t="s">
        <v>366</v>
      </c>
      <c r="C18684" s="166">
        <v>45832</v>
      </c>
      <c r="D18684">
        <v>0</v>
      </c>
    </row>
    <row r="18685" spans="1:4" x14ac:dyDescent="0.35">
      <c r="A18685" s="165" t="s">
        <v>365</v>
      </c>
      <c r="B18685" s="165" t="s">
        <v>366</v>
      </c>
      <c r="C18685" s="166">
        <v>45862</v>
      </c>
      <c r="D18685">
        <v>0</v>
      </c>
    </row>
    <row r="18686" spans="1:4" x14ac:dyDescent="0.35">
      <c r="A18686" s="165" t="s">
        <v>365</v>
      </c>
      <c r="B18686" s="165" t="s">
        <v>366</v>
      </c>
      <c r="C18686" s="166">
        <v>45893</v>
      </c>
      <c r="D18686">
        <v>0</v>
      </c>
    </row>
    <row r="18687" spans="1:4" x14ac:dyDescent="0.35">
      <c r="A18687" s="165" t="s">
        <v>365</v>
      </c>
      <c r="B18687" s="165" t="s">
        <v>366</v>
      </c>
      <c r="C18687" s="166">
        <v>45924</v>
      </c>
      <c r="D18687">
        <v>0</v>
      </c>
    </row>
    <row r="18688" spans="1:4" x14ac:dyDescent="0.35">
      <c r="A18688" s="165" t="s">
        <v>365</v>
      </c>
      <c r="B18688" s="165" t="s">
        <v>366</v>
      </c>
      <c r="C18688" s="166">
        <v>45954</v>
      </c>
      <c r="D18688">
        <v>0</v>
      </c>
    </row>
    <row r="18689" spans="1:4" x14ac:dyDescent="0.35">
      <c r="A18689" s="165" t="s">
        <v>365</v>
      </c>
      <c r="B18689" s="165" t="s">
        <v>366</v>
      </c>
      <c r="C18689" s="166">
        <v>45985</v>
      </c>
      <c r="D18689">
        <v>0</v>
      </c>
    </row>
    <row r="18690" spans="1:4" x14ac:dyDescent="0.35">
      <c r="A18690" s="165" t="s">
        <v>365</v>
      </c>
      <c r="B18690" s="165" t="s">
        <v>366</v>
      </c>
      <c r="C18690" s="166">
        <v>46015</v>
      </c>
      <c r="D18690">
        <v>-15002.5</v>
      </c>
    </row>
    <row r="18691" spans="1:4" x14ac:dyDescent="0.35">
      <c r="A18691" s="165" t="s">
        <v>365</v>
      </c>
      <c r="B18691" s="165" t="s">
        <v>366</v>
      </c>
      <c r="C18691" s="166">
        <v>45682</v>
      </c>
      <c r="D18691">
        <v>500</v>
      </c>
    </row>
    <row r="18692" spans="1:4" x14ac:dyDescent="0.35">
      <c r="A18692" s="165" t="s">
        <v>365</v>
      </c>
      <c r="B18692" s="165" t="s">
        <v>366</v>
      </c>
      <c r="C18692" s="166">
        <v>45713</v>
      </c>
      <c r="D18692">
        <v>627.70000000000005</v>
      </c>
    </row>
    <row r="18693" spans="1:4" x14ac:dyDescent="0.35">
      <c r="A18693" s="165" t="s">
        <v>365</v>
      </c>
      <c r="B18693" s="165" t="s">
        <v>366</v>
      </c>
      <c r="C18693" s="166">
        <v>45741</v>
      </c>
      <c r="D18693">
        <v>500</v>
      </c>
    </row>
    <row r="18694" spans="1:4" x14ac:dyDescent="0.35">
      <c r="A18694" s="165" t="s">
        <v>365</v>
      </c>
      <c r="B18694" s="165" t="s">
        <v>366</v>
      </c>
      <c r="C18694" s="166">
        <v>45772</v>
      </c>
      <c r="D18694">
        <v>500</v>
      </c>
    </row>
    <row r="18695" spans="1:4" x14ac:dyDescent="0.35">
      <c r="A18695" s="165" t="s">
        <v>365</v>
      </c>
      <c r="B18695" s="165" t="s">
        <v>366</v>
      </c>
      <c r="C18695" s="166">
        <v>45802</v>
      </c>
      <c r="D18695">
        <v>500</v>
      </c>
    </row>
    <row r="18696" spans="1:4" x14ac:dyDescent="0.35">
      <c r="A18696" s="165" t="s">
        <v>365</v>
      </c>
      <c r="B18696" s="165" t="s">
        <v>366</v>
      </c>
      <c r="C18696" s="166">
        <v>45833</v>
      </c>
      <c r="D18696">
        <v>500</v>
      </c>
    </row>
    <row r="18697" spans="1:4" x14ac:dyDescent="0.35">
      <c r="A18697" s="165" t="s">
        <v>365</v>
      </c>
      <c r="B18697" s="165" t="s">
        <v>366</v>
      </c>
      <c r="C18697" s="166">
        <v>45863</v>
      </c>
      <c r="D18697">
        <v>500</v>
      </c>
    </row>
    <row r="18698" spans="1:4" x14ac:dyDescent="0.35">
      <c r="A18698" s="165" t="s">
        <v>365</v>
      </c>
      <c r="B18698" s="165" t="s">
        <v>366</v>
      </c>
      <c r="C18698" s="166">
        <v>45894</v>
      </c>
      <c r="D18698">
        <v>500</v>
      </c>
    </row>
    <row r="18699" spans="1:4" x14ac:dyDescent="0.35">
      <c r="A18699" s="165" t="s">
        <v>365</v>
      </c>
      <c r="B18699" s="165" t="s">
        <v>366</v>
      </c>
      <c r="C18699" s="166">
        <v>45925</v>
      </c>
      <c r="D18699">
        <v>500</v>
      </c>
    </row>
    <row r="18700" spans="1:4" x14ac:dyDescent="0.35">
      <c r="A18700" s="165" t="s">
        <v>365</v>
      </c>
      <c r="B18700" s="165" t="s">
        <v>366</v>
      </c>
      <c r="C18700" s="166">
        <v>45955</v>
      </c>
      <c r="D18700">
        <v>500</v>
      </c>
    </row>
    <row r="18701" spans="1:4" x14ac:dyDescent="0.35">
      <c r="A18701" s="165" t="s">
        <v>365</v>
      </c>
      <c r="B18701" s="165" t="s">
        <v>366</v>
      </c>
      <c r="C18701" s="166">
        <v>45986</v>
      </c>
      <c r="D18701">
        <v>500</v>
      </c>
    </row>
    <row r="18702" spans="1:4" x14ac:dyDescent="0.35">
      <c r="A18702" s="165" t="s">
        <v>365</v>
      </c>
      <c r="B18702" s="165" t="s">
        <v>366</v>
      </c>
      <c r="C18702" s="166">
        <v>46016</v>
      </c>
      <c r="D18702">
        <v>500</v>
      </c>
    </row>
    <row r="18703" spans="1:4" x14ac:dyDescent="0.35">
      <c r="A18703" s="165" t="s">
        <v>365</v>
      </c>
      <c r="B18703" s="165" t="s">
        <v>366</v>
      </c>
      <c r="C18703" s="166">
        <v>45683</v>
      </c>
      <c r="D18703">
        <v>510</v>
      </c>
    </row>
    <row r="18704" spans="1:4" x14ac:dyDescent="0.35">
      <c r="A18704" s="165" t="s">
        <v>365</v>
      </c>
      <c r="B18704" s="165" t="s">
        <v>366</v>
      </c>
      <c r="C18704" s="166">
        <v>45714</v>
      </c>
      <c r="D18704">
        <v>510</v>
      </c>
    </row>
    <row r="18705" spans="1:4" x14ac:dyDescent="0.35">
      <c r="A18705" s="165" t="s">
        <v>365</v>
      </c>
      <c r="B18705" s="165" t="s">
        <v>366</v>
      </c>
      <c r="C18705" s="166">
        <v>45742</v>
      </c>
      <c r="D18705">
        <v>510</v>
      </c>
    </row>
    <row r="18706" spans="1:4" x14ac:dyDescent="0.35">
      <c r="A18706" s="165" t="s">
        <v>365</v>
      </c>
      <c r="B18706" s="165" t="s">
        <v>366</v>
      </c>
      <c r="C18706" s="166">
        <v>45773</v>
      </c>
      <c r="D18706">
        <v>510</v>
      </c>
    </row>
    <row r="18707" spans="1:4" x14ac:dyDescent="0.35">
      <c r="A18707" s="165" t="s">
        <v>365</v>
      </c>
      <c r="B18707" s="165" t="s">
        <v>366</v>
      </c>
      <c r="C18707" s="166">
        <v>45803</v>
      </c>
      <c r="D18707">
        <v>510</v>
      </c>
    </row>
    <row r="18708" spans="1:4" x14ac:dyDescent="0.35">
      <c r="A18708" s="165" t="s">
        <v>365</v>
      </c>
      <c r="B18708" s="165" t="s">
        <v>366</v>
      </c>
      <c r="C18708" s="166">
        <v>45834</v>
      </c>
      <c r="D18708">
        <v>510</v>
      </c>
    </row>
    <row r="18709" spans="1:4" x14ac:dyDescent="0.35">
      <c r="A18709" s="165" t="s">
        <v>365</v>
      </c>
      <c r="B18709" s="165" t="s">
        <v>366</v>
      </c>
      <c r="C18709" s="166">
        <v>45864</v>
      </c>
      <c r="D18709">
        <v>510</v>
      </c>
    </row>
    <row r="18710" spans="1:4" x14ac:dyDescent="0.35">
      <c r="A18710" s="165" t="s">
        <v>365</v>
      </c>
      <c r="B18710" s="165" t="s">
        <v>366</v>
      </c>
      <c r="C18710" s="166">
        <v>45895</v>
      </c>
      <c r="D18710">
        <v>510</v>
      </c>
    </row>
    <row r="18711" spans="1:4" x14ac:dyDescent="0.35">
      <c r="A18711" s="165" t="s">
        <v>365</v>
      </c>
      <c r="B18711" s="165" t="s">
        <v>366</v>
      </c>
      <c r="C18711" s="166">
        <v>45926</v>
      </c>
      <c r="D18711">
        <v>510</v>
      </c>
    </row>
    <row r="18712" spans="1:4" x14ac:dyDescent="0.35">
      <c r="A18712" s="165" t="s">
        <v>365</v>
      </c>
      <c r="B18712" s="165" t="s">
        <v>366</v>
      </c>
      <c r="C18712" s="166">
        <v>45956</v>
      </c>
      <c r="D18712">
        <v>510</v>
      </c>
    </row>
    <row r="18713" spans="1:4" x14ac:dyDescent="0.35">
      <c r="A18713" s="165" t="s">
        <v>365</v>
      </c>
      <c r="B18713" s="165" t="s">
        <v>366</v>
      </c>
      <c r="C18713" s="166">
        <v>45987</v>
      </c>
      <c r="D18713">
        <v>510</v>
      </c>
    </row>
    <row r="18714" spans="1:4" x14ac:dyDescent="0.35">
      <c r="A18714" s="165" t="s">
        <v>365</v>
      </c>
      <c r="B18714" s="165" t="s">
        <v>366</v>
      </c>
      <c r="C18714" s="166">
        <v>46017</v>
      </c>
      <c r="D18714">
        <v>510</v>
      </c>
    </row>
    <row r="18715" spans="1:4" x14ac:dyDescent="0.35">
      <c r="A18715" s="165" t="s">
        <v>365</v>
      </c>
      <c r="B18715" s="165" t="s">
        <v>366</v>
      </c>
      <c r="C18715" s="166">
        <v>45684</v>
      </c>
      <c r="D18715">
        <v>520.20000000000005</v>
      </c>
    </row>
    <row r="18716" spans="1:4" x14ac:dyDescent="0.35">
      <c r="A18716" s="165" t="s">
        <v>365</v>
      </c>
      <c r="B18716" s="165" t="s">
        <v>366</v>
      </c>
      <c r="C18716" s="166">
        <v>45715</v>
      </c>
      <c r="D18716">
        <v>520.20000000000005</v>
      </c>
    </row>
    <row r="18717" spans="1:4" x14ac:dyDescent="0.35">
      <c r="A18717" s="165" t="s">
        <v>365</v>
      </c>
      <c r="B18717" s="165" t="s">
        <v>366</v>
      </c>
      <c r="C18717" s="166">
        <v>45743</v>
      </c>
      <c r="D18717">
        <v>520.20000000000005</v>
      </c>
    </row>
    <row r="18718" spans="1:4" x14ac:dyDescent="0.35">
      <c r="A18718" s="165" t="s">
        <v>365</v>
      </c>
      <c r="B18718" s="165" t="s">
        <v>366</v>
      </c>
      <c r="C18718" s="166">
        <v>45774</v>
      </c>
      <c r="D18718">
        <v>520.20000000000005</v>
      </c>
    </row>
    <row r="18719" spans="1:4" x14ac:dyDescent="0.35">
      <c r="A18719" s="165" t="s">
        <v>365</v>
      </c>
      <c r="B18719" s="165" t="s">
        <v>366</v>
      </c>
      <c r="C18719" s="166">
        <v>45804</v>
      </c>
      <c r="D18719">
        <v>520.20000000000005</v>
      </c>
    </row>
    <row r="18720" spans="1:4" x14ac:dyDescent="0.35">
      <c r="A18720" s="165" t="s">
        <v>365</v>
      </c>
      <c r="B18720" s="165" t="s">
        <v>366</v>
      </c>
      <c r="C18720" s="166">
        <v>45835</v>
      </c>
      <c r="D18720">
        <v>520.20000000000005</v>
      </c>
    </row>
    <row r="18721" spans="1:4" x14ac:dyDescent="0.35">
      <c r="A18721" s="165" t="s">
        <v>365</v>
      </c>
      <c r="B18721" s="165" t="s">
        <v>366</v>
      </c>
      <c r="C18721" s="166">
        <v>45865</v>
      </c>
      <c r="D18721">
        <v>520.20000000000005</v>
      </c>
    </row>
    <row r="18722" spans="1:4" x14ac:dyDescent="0.35">
      <c r="A18722" s="165" t="s">
        <v>365</v>
      </c>
      <c r="B18722" s="165" t="s">
        <v>366</v>
      </c>
      <c r="C18722" s="166">
        <v>45896</v>
      </c>
      <c r="D18722">
        <v>520.20000000000005</v>
      </c>
    </row>
    <row r="18723" spans="1:4" x14ac:dyDescent="0.35">
      <c r="A18723" s="165" t="s">
        <v>365</v>
      </c>
      <c r="B18723" s="165" t="s">
        <v>366</v>
      </c>
      <c r="C18723" s="166">
        <v>45927</v>
      </c>
      <c r="D18723">
        <v>520.20000000000005</v>
      </c>
    </row>
    <row r="18724" spans="1:4" x14ac:dyDescent="0.35">
      <c r="A18724" s="165" t="s">
        <v>365</v>
      </c>
      <c r="B18724" s="165" t="s">
        <v>366</v>
      </c>
      <c r="C18724" s="166">
        <v>45957</v>
      </c>
      <c r="D18724">
        <v>520.20000000000005</v>
      </c>
    </row>
    <row r="18725" spans="1:4" x14ac:dyDescent="0.35">
      <c r="A18725" s="165" t="s">
        <v>365</v>
      </c>
      <c r="B18725" s="165" t="s">
        <v>366</v>
      </c>
      <c r="C18725" s="166">
        <v>45988</v>
      </c>
      <c r="D18725">
        <v>520.20000000000005</v>
      </c>
    </row>
    <row r="18726" spans="1:4" x14ac:dyDescent="0.35">
      <c r="A18726" s="165" t="s">
        <v>365</v>
      </c>
      <c r="B18726" s="165" t="s">
        <v>366</v>
      </c>
      <c r="C18726" s="166">
        <v>46018</v>
      </c>
      <c r="D18726">
        <v>520.20000000000005</v>
      </c>
    </row>
    <row r="18727" spans="1:4" x14ac:dyDescent="0.35">
      <c r="A18727" s="165" t="s">
        <v>367</v>
      </c>
      <c r="B18727" s="165" t="s">
        <v>368</v>
      </c>
      <c r="C18727" s="166">
        <v>45676</v>
      </c>
      <c r="D18727">
        <v>200</v>
      </c>
    </row>
    <row r="18728" spans="1:4" x14ac:dyDescent="0.35">
      <c r="A18728" s="165" t="s">
        <v>367</v>
      </c>
      <c r="B18728" s="165" t="s">
        <v>368</v>
      </c>
      <c r="C18728" s="166">
        <v>45707</v>
      </c>
      <c r="D18728">
        <v>200</v>
      </c>
    </row>
    <row r="18729" spans="1:4" x14ac:dyDescent="0.35">
      <c r="A18729" s="165" t="s">
        <v>367</v>
      </c>
      <c r="B18729" s="165" t="s">
        <v>368</v>
      </c>
      <c r="C18729" s="166">
        <v>45735</v>
      </c>
      <c r="D18729">
        <v>200</v>
      </c>
    </row>
    <row r="18730" spans="1:4" x14ac:dyDescent="0.35">
      <c r="A18730" s="165" t="s">
        <v>367</v>
      </c>
      <c r="B18730" s="165" t="s">
        <v>368</v>
      </c>
      <c r="C18730" s="166">
        <v>45766</v>
      </c>
      <c r="D18730">
        <v>2567.63</v>
      </c>
    </row>
    <row r="18731" spans="1:4" x14ac:dyDescent="0.35">
      <c r="A18731" s="165" t="s">
        <v>367</v>
      </c>
      <c r="B18731" s="165" t="s">
        <v>368</v>
      </c>
      <c r="C18731" s="166">
        <v>45796</v>
      </c>
      <c r="D18731">
        <v>200</v>
      </c>
    </row>
    <row r="18732" spans="1:4" x14ac:dyDescent="0.35">
      <c r="A18732" s="165" t="s">
        <v>367</v>
      </c>
      <c r="B18732" s="165" t="s">
        <v>368</v>
      </c>
      <c r="C18732" s="166">
        <v>45827</v>
      </c>
      <c r="D18732">
        <v>200</v>
      </c>
    </row>
    <row r="18733" spans="1:4" x14ac:dyDescent="0.35">
      <c r="A18733" s="165" t="s">
        <v>367</v>
      </c>
      <c r="B18733" s="165" t="s">
        <v>368</v>
      </c>
      <c r="C18733" s="166">
        <v>45857</v>
      </c>
      <c r="D18733">
        <v>200</v>
      </c>
    </row>
    <row r="18734" spans="1:4" x14ac:dyDescent="0.35">
      <c r="A18734" s="165" t="s">
        <v>367</v>
      </c>
      <c r="B18734" s="165" t="s">
        <v>368</v>
      </c>
      <c r="C18734" s="166">
        <v>45888</v>
      </c>
      <c r="D18734">
        <v>200</v>
      </c>
    </row>
    <row r="18735" spans="1:4" x14ac:dyDescent="0.35">
      <c r="A18735" s="165" t="s">
        <v>367</v>
      </c>
      <c r="B18735" s="165" t="s">
        <v>368</v>
      </c>
      <c r="C18735" s="166">
        <v>45919</v>
      </c>
      <c r="D18735">
        <v>200</v>
      </c>
    </row>
    <row r="18736" spans="1:4" x14ac:dyDescent="0.35">
      <c r="A18736" s="165" t="s">
        <v>367</v>
      </c>
      <c r="B18736" s="165" t="s">
        <v>368</v>
      </c>
      <c r="C18736" s="166">
        <v>45949</v>
      </c>
      <c r="D18736">
        <v>200</v>
      </c>
    </row>
    <row r="18737" spans="1:4" x14ac:dyDescent="0.35">
      <c r="A18737" s="165" t="s">
        <v>367</v>
      </c>
      <c r="B18737" s="165" t="s">
        <v>368</v>
      </c>
      <c r="C18737" s="166">
        <v>45980</v>
      </c>
      <c r="D18737">
        <v>200</v>
      </c>
    </row>
    <row r="18738" spans="1:4" x14ac:dyDescent="0.35">
      <c r="A18738" s="165" t="s">
        <v>367</v>
      </c>
      <c r="B18738" s="165" t="s">
        <v>368</v>
      </c>
      <c r="C18738" s="166">
        <v>46010</v>
      </c>
      <c r="D18738">
        <v>3774.13</v>
      </c>
    </row>
    <row r="18739" spans="1:4" x14ac:dyDescent="0.35">
      <c r="A18739" s="165" t="s">
        <v>367</v>
      </c>
      <c r="B18739" s="165" t="s">
        <v>368</v>
      </c>
      <c r="C18739" s="166">
        <v>45677</v>
      </c>
      <c r="D18739">
        <v>405</v>
      </c>
    </row>
    <row r="18740" spans="1:4" x14ac:dyDescent="0.35">
      <c r="A18740" s="165" t="s">
        <v>367</v>
      </c>
      <c r="B18740" s="165" t="s">
        <v>368</v>
      </c>
      <c r="C18740" s="166">
        <v>45708</v>
      </c>
      <c r="D18740">
        <v>1155</v>
      </c>
    </row>
    <row r="18741" spans="1:4" x14ac:dyDescent="0.35">
      <c r="A18741" s="165" t="s">
        <v>367</v>
      </c>
      <c r="B18741" s="165" t="s">
        <v>368</v>
      </c>
      <c r="C18741" s="166">
        <v>45736</v>
      </c>
      <c r="D18741">
        <v>405</v>
      </c>
    </row>
    <row r="18742" spans="1:4" x14ac:dyDescent="0.35">
      <c r="A18742" s="165" t="s">
        <v>367</v>
      </c>
      <c r="B18742" s="165" t="s">
        <v>368</v>
      </c>
      <c r="C18742" s="166">
        <v>45767</v>
      </c>
      <c r="D18742">
        <v>405</v>
      </c>
    </row>
    <row r="18743" spans="1:4" x14ac:dyDescent="0.35">
      <c r="A18743" s="165" t="s">
        <v>367</v>
      </c>
      <c r="B18743" s="165" t="s">
        <v>368</v>
      </c>
      <c r="C18743" s="166">
        <v>45797</v>
      </c>
      <c r="D18743">
        <v>405</v>
      </c>
    </row>
    <row r="18744" spans="1:4" x14ac:dyDescent="0.35">
      <c r="A18744" s="165" t="s">
        <v>367</v>
      </c>
      <c r="B18744" s="165" t="s">
        <v>368</v>
      </c>
      <c r="C18744" s="166">
        <v>45828</v>
      </c>
      <c r="D18744">
        <v>405</v>
      </c>
    </row>
    <row r="18745" spans="1:4" x14ac:dyDescent="0.35">
      <c r="A18745" s="165" t="s">
        <v>367</v>
      </c>
      <c r="B18745" s="165" t="s">
        <v>368</v>
      </c>
      <c r="C18745" s="166">
        <v>45858</v>
      </c>
      <c r="D18745">
        <v>405</v>
      </c>
    </row>
    <row r="18746" spans="1:4" x14ac:dyDescent="0.35">
      <c r="A18746" s="165" t="s">
        <v>367</v>
      </c>
      <c r="B18746" s="165" t="s">
        <v>368</v>
      </c>
      <c r="C18746" s="166">
        <v>45889</v>
      </c>
      <c r="D18746">
        <v>7002.01</v>
      </c>
    </row>
    <row r="18747" spans="1:4" x14ac:dyDescent="0.35">
      <c r="A18747" s="165" t="s">
        <v>367</v>
      </c>
      <c r="B18747" s="165" t="s">
        <v>368</v>
      </c>
      <c r="C18747" s="166">
        <v>45920</v>
      </c>
      <c r="D18747">
        <v>1340</v>
      </c>
    </row>
    <row r="18748" spans="1:4" x14ac:dyDescent="0.35">
      <c r="A18748" s="165" t="s">
        <v>367</v>
      </c>
      <c r="B18748" s="165" t="s">
        <v>368</v>
      </c>
      <c r="C18748" s="166">
        <v>45950</v>
      </c>
      <c r="D18748">
        <v>15378.5</v>
      </c>
    </row>
    <row r="18749" spans="1:4" x14ac:dyDescent="0.35">
      <c r="A18749" s="165" t="s">
        <v>367</v>
      </c>
      <c r="B18749" s="165" t="s">
        <v>368</v>
      </c>
      <c r="C18749" s="166">
        <v>45981</v>
      </c>
      <c r="D18749">
        <v>405</v>
      </c>
    </row>
    <row r="18750" spans="1:4" x14ac:dyDescent="0.35">
      <c r="A18750" s="165" t="s">
        <v>367</v>
      </c>
      <c r="B18750" s="165" t="s">
        <v>368</v>
      </c>
      <c r="C18750" s="166">
        <v>46011</v>
      </c>
      <c r="D18750">
        <v>37152.5</v>
      </c>
    </row>
    <row r="18751" spans="1:4" x14ac:dyDescent="0.35">
      <c r="A18751" s="165" t="s">
        <v>367</v>
      </c>
      <c r="B18751" s="165" t="s">
        <v>368</v>
      </c>
      <c r="C18751" s="166">
        <v>45678</v>
      </c>
      <c r="D18751">
        <v>800</v>
      </c>
    </row>
    <row r="18752" spans="1:4" x14ac:dyDescent="0.35">
      <c r="A18752" s="165" t="s">
        <v>367</v>
      </c>
      <c r="B18752" s="165" t="s">
        <v>368</v>
      </c>
      <c r="C18752" s="166">
        <v>45709</v>
      </c>
      <c r="D18752">
        <v>-4199.47</v>
      </c>
    </row>
    <row r="18753" spans="1:4" x14ac:dyDescent="0.35">
      <c r="A18753" s="165" t="s">
        <v>367</v>
      </c>
      <c r="B18753" s="165" t="s">
        <v>368</v>
      </c>
      <c r="C18753" s="166">
        <v>45737</v>
      </c>
      <c r="D18753">
        <v>8920.4</v>
      </c>
    </row>
    <row r="18754" spans="1:4" x14ac:dyDescent="0.35">
      <c r="A18754" s="165" t="s">
        <v>367</v>
      </c>
      <c r="B18754" s="165" t="s">
        <v>368</v>
      </c>
      <c r="C18754" s="166">
        <v>45768</v>
      </c>
      <c r="D18754">
        <v>800</v>
      </c>
    </row>
    <row r="18755" spans="1:4" x14ac:dyDescent="0.35">
      <c r="A18755" s="165" t="s">
        <v>367</v>
      </c>
      <c r="B18755" s="165" t="s">
        <v>368</v>
      </c>
      <c r="C18755" s="166">
        <v>45798</v>
      </c>
      <c r="D18755">
        <v>800</v>
      </c>
    </row>
    <row r="18756" spans="1:4" x14ac:dyDescent="0.35">
      <c r="A18756" s="165" t="s">
        <v>367</v>
      </c>
      <c r="B18756" s="165" t="s">
        <v>368</v>
      </c>
      <c r="C18756" s="166">
        <v>45829</v>
      </c>
      <c r="D18756">
        <v>800</v>
      </c>
    </row>
    <row r="18757" spans="1:4" x14ac:dyDescent="0.35">
      <c r="A18757" s="165" t="s">
        <v>367</v>
      </c>
      <c r="B18757" s="165" t="s">
        <v>368</v>
      </c>
      <c r="C18757" s="166">
        <v>45859</v>
      </c>
      <c r="D18757">
        <v>800</v>
      </c>
    </row>
    <row r="18758" spans="1:4" x14ac:dyDescent="0.35">
      <c r="A18758" s="165" t="s">
        <v>367</v>
      </c>
      <c r="B18758" s="165" t="s">
        <v>368</v>
      </c>
      <c r="C18758" s="166">
        <v>45890</v>
      </c>
      <c r="D18758">
        <v>800</v>
      </c>
    </row>
    <row r="18759" spans="1:4" x14ac:dyDescent="0.35">
      <c r="A18759" s="165" t="s">
        <v>367</v>
      </c>
      <c r="B18759" s="165" t="s">
        <v>368</v>
      </c>
      <c r="C18759" s="166">
        <v>45921</v>
      </c>
      <c r="D18759">
        <v>800</v>
      </c>
    </row>
    <row r="18760" spans="1:4" x14ac:dyDescent="0.35">
      <c r="A18760" s="165" t="s">
        <v>367</v>
      </c>
      <c r="B18760" s="165" t="s">
        <v>368</v>
      </c>
      <c r="C18760" s="166">
        <v>45951</v>
      </c>
      <c r="D18760">
        <v>800</v>
      </c>
    </row>
    <row r="18761" spans="1:4" x14ac:dyDescent="0.35">
      <c r="A18761" s="165" t="s">
        <v>367</v>
      </c>
      <c r="B18761" s="165" t="s">
        <v>368</v>
      </c>
      <c r="C18761" s="166">
        <v>45991</v>
      </c>
      <c r="D18761">
        <v>800</v>
      </c>
    </row>
    <row r="18762" spans="1:4" x14ac:dyDescent="0.35">
      <c r="A18762" s="165" t="s">
        <v>367</v>
      </c>
      <c r="B18762" s="165" t="s">
        <v>368</v>
      </c>
      <c r="C18762" s="166">
        <v>46022</v>
      </c>
      <c r="D18762">
        <v>-6000</v>
      </c>
    </row>
    <row r="18763" spans="1:4" x14ac:dyDescent="0.35">
      <c r="A18763" s="165" t="s">
        <v>367</v>
      </c>
      <c r="B18763" s="165" t="s">
        <v>368</v>
      </c>
      <c r="C18763" s="166">
        <v>45679</v>
      </c>
      <c r="D18763">
        <v>200</v>
      </c>
    </row>
    <row r="18764" spans="1:4" x14ac:dyDescent="0.35">
      <c r="A18764" s="165" t="s">
        <v>367</v>
      </c>
      <c r="B18764" s="165" t="s">
        <v>368</v>
      </c>
      <c r="C18764" s="166">
        <v>45710</v>
      </c>
      <c r="D18764">
        <v>200</v>
      </c>
    </row>
    <row r="18765" spans="1:4" x14ac:dyDescent="0.35">
      <c r="A18765" s="165" t="s">
        <v>367</v>
      </c>
      <c r="B18765" s="165" t="s">
        <v>368</v>
      </c>
      <c r="C18765" s="166">
        <v>45738</v>
      </c>
      <c r="D18765">
        <v>200</v>
      </c>
    </row>
    <row r="18766" spans="1:4" x14ac:dyDescent="0.35">
      <c r="A18766" s="165" t="s">
        <v>367</v>
      </c>
      <c r="B18766" s="165" t="s">
        <v>368</v>
      </c>
      <c r="C18766" s="166">
        <v>45769</v>
      </c>
      <c r="D18766">
        <v>200</v>
      </c>
    </row>
    <row r="18767" spans="1:4" x14ac:dyDescent="0.35">
      <c r="A18767" s="165" t="s">
        <v>367</v>
      </c>
      <c r="B18767" s="165" t="s">
        <v>368</v>
      </c>
      <c r="C18767" s="166">
        <v>45799</v>
      </c>
      <c r="D18767">
        <v>215.11</v>
      </c>
    </row>
    <row r="18768" spans="1:4" x14ac:dyDescent="0.35">
      <c r="A18768" s="165" t="s">
        <v>367</v>
      </c>
      <c r="B18768" s="165" t="s">
        <v>368</v>
      </c>
      <c r="C18768" s="166">
        <v>45830</v>
      </c>
      <c r="D18768">
        <v>323.95999999999998</v>
      </c>
    </row>
    <row r="18769" spans="1:4" x14ac:dyDescent="0.35">
      <c r="A18769" s="165" t="s">
        <v>367</v>
      </c>
      <c r="B18769" s="165" t="s">
        <v>368</v>
      </c>
      <c r="C18769" s="166">
        <v>45860</v>
      </c>
      <c r="D18769">
        <v>500</v>
      </c>
    </row>
    <row r="18770" spans="1:4" x14ac:dyDescent="0.35">
      <c r="A18770" s="165" t="s">
        <v>367</v>
      </c>
      <c r="B18770" s="165" t="s">
        <v>368</v>
      </c>
      <c r="C18770" s="166">
        <v>45891</v>
      </c>
      <c r="D18770">
        <v>2800.21</v>
      </c>
    </row>
    <row r="18771" spans="1:4" x14ac:dyDescent="0.35">
      <c r="A18771" s="165" t="s">
        <v>367</v>
      </c>
      <c r="B18771" s="165" t="s">
        <v>368</v>
      </c>
      <c r="C18771" s="166">
        <v>45922</v>
      </c>
      <c r="D18771">
        <v>500</v>
      </c>
    </row>
    <row r="18772" spans="1:4" x14ac:dyDescent="0.35">
      <c r="A18772" s="165" t="s">
        <v>367</v>
      </c>
      <c r="B18772" s="165" t="s">
        <v>368</v>
      </c>
      <c r="C18772" s="166">
        <v>45952</v>
      </c>
      <c r="D18772">
        <v>500</v>
      </c>
    </row>
    <row r="18773" spans="1:4" x14ac:dyDescent="0.35">
      <c r="A18773" s="165" t="s">
        <v>367</v>
      </c>
      <c r="B18773" s="165" t="s">
        <v>368</v>
      </c>
      <c r="C18773" s="166">
        <v>45983</v>
      </c>
      <c r="D18773">
        <v>500</v>
      </c>
    </row>
    <row r="18774" spans="1:4" x14ac:dyDescent="0.35">
      <c r="A18774" s="165" t="s">
        <v>367</v>
      </c>
      <c r="B18774" s="165" t="s">
        <v>368</v>
      </c>
      <c r="C18774" s="166">
        <v>46013</v>
      </c>
      <c r="D18774">
        <v>500</v>
      </c>
    </row>
    <row r="18775" spans="1:4" x14ac:dyDescent="0.35">
      <c r="A18775" s="165" t="s">
        <v>367</v>
      </c>
      <c r="B18775" s="165" t="s">
        <v>368</v>
      </c>
      <c r="C18775" s="166">
        <v>45680</v>
      </c>
      <c r="D18775">
        <v>500</v>
      </c>
    </row>
    <row r="18776" spans="1:4" x14ac:dyDescent="0.35">
      <c r="A18776" s="165" t="s">
        <v>367</v>
      </c>
      <c r="B18776" s="165" t="s">
        <v>368</v>
      </c>
      <c r="C18776" s="166">
        <v>45711</v>
      </c>
      <c r="D18776">
        <v>935.2</v>
      </c>
    </row>
    <row r="18777" spans="1:4" x14ac:dyDescent="0.35">
      <c r="A18777" s="165" t="s">
        <v>367</v>
      </c>
      <c r="B18777" s="165" t="s">
        <v>368</v>
      </c>
      <c r="C18777" s="166">
        <v>45739</v>
      </c>
      <c r="D18777">
        <v>500</v>
      </c>
    </row>
    <row r="18778" spans="1:4" x14ac:dyDescent="0.35">
      <c r="A18778" s="165" t="s">
        <v>367</v>
      </c>
      <c r="B18778" s="165" t="s">
        <v>368</v>
      </c>
      <c r="C18778" s="166">
        <v>45770</v>
      </c>
      <c r="D18778">
        <v>500</v>
      </c>
    </row>
    <row r="18779" spans="1:4" x14ac:dyDescent="0.35">
      <c r="A18779" s="165" t="s">
        <v>367</v>
      </c>
      <c r="B18779" s="165" t="s">
        <v>368</v>
      </c>
      <c r="C18779" s="166">
        <v>45800</v>
      </c>
      <c r="D18779">
        <v>500</v>
      </c>
    </row>
    <row r="18780" spans="1:4" x14ac:dyDescent="0.35">
      <c r="A18780" s="165" t="s">
        <v>367</v>
      </c>
      <c r="B18780" s="165" t="s">
        <v>368</v>
      </c>
      <c r="C18780" s="166">
        <v>45831</v>
      </c>
      <c r="D18780">
        <v>500</v>
      </c>
    </row>
    <row r="18781" spans="1:4" x14ac:dyDescent="0.35">
      <c r="A18781" s="165" t="s">
        <v>367</v>
      </c>
      <c r="B18781" s="165" t="s">
        <v>368</v>
      </c>
      <c r="C18781" s="166">
        <v>45861</v>
      </c>
      <c r="D18781">
        <v>500</v>
      </c>
    </row>
    <row r="18782" spans="1:4" x14ac:dyDescent="0.35">
      <c r="A18782" s="165" t="s">
        <v>367</v>
      </c>
      <c r="B18782" s="165" t="s">
        <v>368</v>
      </c>
      <c r="C18782" s="166">
        <v>45892</v>
      </c>
      <c r="D18782">
        <v>500</v>
      </c>
    </row>
    <row r="18783" spans="1:4" x14ac:dyDescent="0.35">
      <c r="A18783" s="165" t="s">
        <v>367</v>
      </c>
      <c r="B18783" s="165" t="s">
        <v>368</v>
      </c>
      <c r="C18783" s="166">
        <v>45923</v>
      </c>
      <c r="D18783">
        <v>500</v>
      </c>
    </row>
    <row r="18784" spans="1:4" x14ac:dyDescent="0.35">
      <c r="A18784" s="165" t="s">
        <v>367</v>
      </c>
      <c r="B18784" s="165" t="s">
        <v>368</v>
      </c>
      <c r="C18784" s="166">
        <v>45953</v>
      </c>
      <c r="D18784">
        <v>500</v>
      </c>
    </row>
    <row r="18785" spans="1:4" x14ac:dyDescent="0.35">
      <c r="A18785" s="165" t="s">
        <v>367</v>
      </c>
      <c r="B18785" s="165" t="s">
        <v>368</v>
      </c>
      <c r="C18785" s="166">
        <v>45984</v>
      </c>
      <c r="D18785">
        <v>500</v>
      </c>
    </row>
    <row r="18786" spans="1:4" x14ac:dyDescent="0.35">
      <c r="A18786" s="165" t="s">
        <v>367</v>
      </c>
      <c r="B18786" s="165" t="s">
        <v>368</v>
      </c>
      <c r="C18786" s="166">
        <v>46014</v>
      </c>
      <c r="D18786">
        <v>500</v>
      </c>
    </row>
    <row r="18787" spans="1:4" x14ac:dyDescent="0.35">
      <c r="A18787" s="165" t="s">
        <v>367</v>
      </c>
      <c r="B18787" s="165" t="s">
        <v>368</v>
      </c>
      <c r="C18787" s="166">
        <v>45681</v>
      </c>
      <c r="D18787">
        <v>515</v>
      </c>
    </row>
    <row r="18788" spans="1:4" x14ac:dyDescent="0.35">
      <c r="A18788" s="165" t="s">
        <v>367</v>
      </c>
      <c r="B18788" s="165" t="s">
        <v>368</v>
      </c>
      <c r="C18788" s="166">
        <v>45712</v>
      </c>
      <c r="D18788">
        <v>515</v>
      </c>
    </row>
    <row r="18789" spans="1:4" x14ac:dyDescent="0.35">
      <c r="A18789" s="165" t="s">
        <v>367</v>
      </c>
      <c r="B18789" s="165" t="s">
        <v>368</v>
      </c>
      <c r="C18789" s="166">
        <v>45740</v>
      </c>
      <c r="D18789">
        <v>515</v>
      </c>
    </row>
    <row r="18790" spans="1:4" x14ac:dyDescent="0.35">
      <c r="A18790" s="165" t="s">
        <v>367</v>
      </c>
      <c r="B18790" s="165" t="s">
        <v>368</v>
      </c>
      <c r="C18790" s="166">
        <v>45771</v>
      </c>
      <c r="D18790">
        <v>515</v>
      </c>
    </row>
    <row r="18791" spans="1:4" x14ac:dyDescent="0.35">
      <c r="A18791" s="165" t="s">
        <v>367</v>
      </c>
      <c r="B18791" s="165" t="s">
        <v>368</v>
      </c>
      <c r="C18791" s="166">
        <v>45801</v>
      </c>
      <c r="D18791">
        <v>515</v>
      </c>
    </row>
    <row r="18792" spans="1:4" x14ac:dyDescent="0.35">
      <c r="A18792" s="165" t="s">
        <v>367</v>
      </c>
      <c r="B18792" s="165" t="s">
        <v>368</v>
      </c>
      <c r="C18792" s="166">
        <v>45832</v>
      </c>
      <c r="D18792">
        <v>515</v>
      </c>
    </row>
    <row r="18793" spans="1:4" x14ac:dyDescent="0.35">
      <c r="A18793" s="165" t="s">
        <v>367</v>
      </c>
      <c r="B18793" s="165" t="s">
        <v>368</v>
      </c>
      <c r="C18793" s="166">
        <v>45862</v>
      </c>
      <c r="D18793">
        <v>515</v>
      </c>
    </row>
    <row r="18794" spans="1:4" x14ac:dyDescent="0.35">
      <c r="A18794" s="165" t="s">
        <v>367</v>
      </c>
      <c r="B18794" s="165" t="s">
        <v>368</v>
      </c>
      <c r="C18794" s="166">
        <v>45893</v>
      </c>
      <c r="D18794">
        <v>523.20000000000005</v>
      </c>
    </row>
    <row r="18795" spans="1:4" x14ac:dyDescent="0.35">
      <c r="A18795" s="165" t="s">
        <v>367</v>
      </c>
      <c r="B18795" s="165" t="s">
        <v>368</v>
      </c>
      <c r="C18795" s="166">
        <v>45924</v>
      </c>
      <c r="D18795">
        <v>515</v>
      </c>
    </row>
    <row r="18796" spans="1:4" x14ac:dyDescent="0.35">
      <c r="A18796" s="165" t="s">
        <v>367</v>
      </c>
      <c r="B18796" s="165" t="s">
        <v>368</v>
      </c>
      <c r="C18796" s="166">
        <v>45954</v>
      </c>
      <c r="D18796">
        <v>515</v>
      </c>
    </row>
    <row r="18797" spans="1:4" x14ac:dyDescent="0.35">
      <c r="A18797" s="165" t="s">
        <v>367</v>
      </c>
      <c r="B18797" s="165" t="s">
        <v>368</v>
      </c>
      <c r="C18797" s="166">
        <v>45985</v>
      </c>
      <c r="D18797">
        <v>515</v>
      </c>
    </row>
    <row r="18798" spans="1:4" x14ac:dyDescent="0.35">
      <c r="A18798" s="165" t="s">
        <v>367</v>
      </c>
      <c r="B18798" s="165" t="s">
        <v>368</v>
      </c>
      <c r="C18798" s="166">
        <v>46015</v>
      </c>
      <c r="D18798">
        <v>-5673.2</v>
      </c>
    </row>
    <row r="18799" spans="1:4" x14ac:dyDescent="0.35">
      <c r="A18799" s="165" t="s">
        <v>367</v>
      </c>
      <c r="B18799" s="165" t="s">
        <v>368</v>
      </c>
      <c r="C18799" s="166">
        <v>45682</v>
      </c>
      <c r="D18799">
        <v>525.29999999999995</v>
      </c>
    </row>
    <row r="18800" spans="1:4" x14ac:dyDescent="0.35">
      <c r="A18800" s="165" t="s">
        <v>367</v>
      </c>
      <c r="B18800" s="165" t="s">
        <v>368</v>
      </c>
      <c r="C18800" s="166">
        <v>45713</v>
      </c>
      <c r="D18800">
        <v>525.29999999999995</v>
      </c>
    </row>
    <row r="18801" spans="1:4" x14ac:dyDescent="0.35">
      <c r="A18801" s="165" t="s">
        <v>367</v>
      </c>
      <c r="B18801" s="165" t="s">
        <v>368</v>
      </c>
      <c r="C18801" s="166">
        <v>45741</v>
      </c>
      <c r="D18801">
        <v>525.29999999999995</v>
      </c>
    </row>
    <row r="18802" spans="1:4" x14ac:dyDescent="0.35">
      <c r="A18802" s="165" t="s">
        <v>367</v>
      </c>
      <c r="B18802" s="165" t="s">
        <v>368</v>
      </c>
      <c r="C18802" s="166">
        <v>45772</v>
      </c>
      <c r="D18802">
        <v>525.29999999999995</v>
      </c>
    </row>
    <row r="18803" spans="1:4" x14ac:dyDescent="0.35">
      <c r="A18803" s="165" t="s">
        <v>367</v>
      </c>
      <c r="B18803" s="165" t="s">
        <v>368</v>
      </c>
      <c r="C18803" s="166">
        <v>45802</v>
      </c>
      <c r="D18803">
        <v>525.29999999999995</v>
      </c>
    </row>
    <row r="18804" spans="1:4" x14ac:dyDescent="0.35">
      <c r="A18804" s="165" t="s">
        <v>367</v>
      </c>
      <c r="B18804" s="165" t="s">
        <v>368</v>
      </c>
      <c r="C18804" s="166">
        <v>45833</v>
      </c>
      <c r="D18804">
        <v>525.29999999999995</v>
      </c>
    </row>
    <row r="18805" spans="1:4" x14ac:dyDescent="0.35">
      <c r="A18805" s="165" t="s">
        <v>367</v>
      </c>
      <c r="B18805" s="165" t="s">
        <v>368</v>
      </c>
      <c r="C18805" s="166">
        <v>45863</v>
      </c>
      <c r="D18805">
        <v>525.29999999999995</v>
      </c>
    </row>
    <row r="18806" spans="1:4" x14ac:dyDescent="0.35">
      <c r="A18806" s="165" t="s">
        <v>367</v>
      </c>
      <c r="B18806" s="165" t="s">
        <v>368</v>
      </c>
      <c r="C18806" s="166">
        <v>45894</v>
      </c>
      <c r="D18806">
        <v>525.29999999999995</v>
      </c>
    </row>
    <row r="18807" spans="1:4" x14ac:dyDescent="0.35">
      <c r="A18807" s="165" t="s">
        <v>367</v>
      </c>
      <c r="B18807" s="165" t="s">
        <v>368</v>
      </c>
      <c r="C18807" s="166">
        <v>45925</v>
      </c>
      <c r="D18807">
        <v>525.29999999999995</v>
      </c>
    </row>
    <row r="18808" spans="1:4" x14ac:dyDescent="0.35">
      <c r="A18808" s="165" t="s">
        <v>367</v>
      </c>
      <c r="B18808" s="165" t="s">
        <v>368</v>
      </c>
      <c r="C18808" s="166">
        <v>45955</v>
      </c>
      <c r="D18808">
        <v>525.29999999999995</v>
      </c>
    </row>
    <row r="18809" spans="1:4" x14ac:dyDescent="0.35">
      <c r="A18809" s="165" t="s">
        <v>367</v>
      </c>
      <c r="B18809" s="165" t="s">
        <v>368</v>
      </c>
      <c r="C18809" s="166">
        <v>45986</v>
      </c>
      <c r="D18809">
        <v>525.29999999999995</v>
      </c>
    </row>
    <row r="18810" spans="1:4" x14ac:dyDescent="0.35">
      <c r="A18810" s="165" t="s">
        <v>367</v>
      </c>
      <c r="B18810" s="165" t="s">
        <v>368</v>
      </c>
      <c r="C18810" s="166">
        <v>46016</v>
      </c>
      <c r="D18810">
        <v>525.29999999999995</v>
      </c>
    </row>
    <row r="18811" spans="1:4" x14ac:dyDescent="0.35">
      <c r="A18811" s="165" t="s">
        <v>367</v>
      </c>
      <c r="B18811" s="165" t="s">
        <v>368</v>
      </c>
      <c r="C18811" s="166">
        <v>45683</v>
      </c>
      <c r="D18811">
        <v>535.80599999999993</v>
      </c>
    </row>
    <row r="18812" spans="1:4" x14ac:dyDescent="0.35">
      <c r="A18812" s="165" t="s">
        <v>367</v>
      </c>
      <c r="B18812" s="165" t="s">
        <v>368</v>
      </c>
      <c r="C18812" s="166">
        <v>45714</v>
      </c>
      <c r="D18812">
        <v>535.80599999999993</v>
      </c>
    </row>
    <row r="18813" spans="1:4" x14ac:dyDescent="0.35">
      <c r="A18813" s="165" t="s">
        <v>367</v>
      </c>
      <c r="B18813" s="165" t="s">
        <v>368</v>
      </c>
      <c r="C18813" s="166">
        <v>45742</v>
      </c>
      <c r="D18813">
        <v>535.80599999999993</v>
      </c>
    </row>
    <row r="18814" spans="1:4" x14ac:dyDescent="0.35">
      <c r="A18814" s="165" t="s">
        <v>367</v>
      </c>
      <c r="B18814" s="165" t="s">
        <v>368</v>
      </c>
      <c r="C18814" s="166">
        <v>45773</v>
      </c>
      <c r="D18814">
        <v>535.80599999999993</v>
      </c>
    </row>
    <row r="18815" spans="1:4" x14ac:dyDescent="0.35">
      <c r="A18815" s="165" t="s">
        <v>367</v>
      </c>
      <c r="B18815" s="165" t="s">
        <v>368</v>
      </c>
      <c r="C18815" s="166">
        <v>45803</v>
      </c>
      <c r="D18815">
        <v>535.80599999999993</v>
      </c>
    </row>
    <row r="18816" spans="1:4" x14ac:dyDescent="0.35">
      <c r="A18816" s="165" t="s">
        <v>367</v>
      </c>
      <c r="B18816" s="165" t="s">
        <v>368</v>
      </c>
      <c r="C18816" s="166">
        <v>45834</v>
      </c>
      <c r="D18816">
        <v>535.80599999999993</v>
      </c>
    </row>
    <row r="18817" spans="1:4" x14ac:dyDescent="0.35">
      <c r="A18817" s="165" t="s">
        <v>367</v>
      </c>
      <c r="B18817" s="165" t="s">
        <v>368</v>
      </c>
      <c r="C18817" s="166">
        <v>45864</v>
      </c>
      <c r="D18817">
        <v>535.80599999999993</v>
      </c>
    </row>
    <row r="18818" spans="1:4" x14ac:dyDescent="0.35">
      <c r="A18818" s="165" t="s">
        <v>367</v>
      </c>
      <c r="B18818" s="165" t="s">
        <v>368</v>
      </c>
      <c r="C18818" s="166">
        <v>45895</v>
      </c>
      <c r="D18818">
        <v>535.80599999999993</v>
      </c>
    </row>
    <row r="18819" spans="1:4" x14ac:dyDescent="0.35">
      <c r="A18819" s="165" t="s">
        <v>367</v>
      </c>
      <c r="B18819" s="165" t="s">
        <v>368</v>
      </c>
      <c r="C18819" s="166">
        <v>45926</v>
      </c>
      <c r="D18819">
        <v>535.80599999999993</v>
      </c>
    </row>
    <row r="18820" spans="1:4" x14ac:dyDescent="0.35">
      <c r="A18820" s="165" t="s">
        <v>367</v>
      </c>
      <c r="B18820" s="165" t="s">
        <v>368</v>
      </c>
      <c r="C18820" s="166">
        <v>45956</v>
      </c>
      <c r="D18820">
        <v>535.80599999999993</v>
      </c>
    </row>
    <row r="18821" spans="1:4" x14ac:dyDescent="0.35">
      <c r="A18821" s="165" t="s">
        <v>367</v>
      </c>
      <c r="B18821" s="165" t="s">
        <v>368</v>
      </c>
      <c r="C18821" s="166">
        <v>45987</v>
      </c>
      <c r="D18821">
        <v>535.80599999999993</v>
      </c>
    </row>
    <row r="18822" spans="1:4" x14ac:dyDescent="0.35">
      <c r="A18822" s="165" t="s">
        <v>367</v>
      </c>
      <c r="B18822" s="165" t="s">
        <v>368</v>
      </c>
      <c r="C18822" s="166">
        <v>46017</v>
      </c>
      <c r="D18822">
        <v>535.80599999999993</v>
      </c>
    </row>
    <row r="18823" spans="1:4" x14ac:dyDescent="0.35">
      <c r="A18823" s="165" t="s">
        <v>367</v>
      </c>
      <c r="B18823" s="165" t="s">
        <v>368</v>
      </c>
      <c r="C18823" s="166">
        <v>45684</v>
      </c>
      <c r="D18823">
        <v>546.52211999999997</v>
      </c>
    </row>
    <row r="18824" spans="1:4" x14ac:dyDescent="0.35">
      <c r="A18824" s="165" t="s">
        <v>367</v>
      </c>
      <c r="B18824" s="165" t="s">
        <v>368</v>
      </c>
      <c r="C18824" s="166">
        <v>45715</v>
      </c>
      <c r="D18824">
        <v>546.52211999999997</v>
      </c>
    </row>
    <row r="18825" spans="1:4" x14ac:dyDescent="0.35">
      <c r="A18825" s="165" t="s">
        <v>367</v>
      </c>
      <c r="B18825" s="165" t="s">
        <v>368</v>
      </c>
      <c r="C18825" s="166">
        <v>45743</v>
      </c>
      <c r="D18825">
        <v>546.52211999999997</v>
      </c>
    </row>
    <row r="18826" spans="1:4" x14ac:dyDescent="0.35">
      <c r="A18826" s="165" t="s">
        <v>367</v>
      </c>
      <c r="B18826" s="165" t="s">
        <v>368</v>
      </c>
      <c r="C18826" s="166">
        <v>45774</v>
      </c>
      <c r="D18826">
        <v>546.52211999999997</v>
      </c>
    </row>
    <row r="18827" spans="1:4" x14ac:dyDescent="0.35">
      <c r="A18827" s="165" t="s">
        <v>367</v>
      </c>
      <c r="B18827" s="165" t="s">
        <v>368</v>
      </c>
      <c r="C18827" s="166">
        <v>45804</v>
      </c>
      <c r="D18827">
        <v>546.52211999999997</v>
      </c>
    </row>
    <row r="18828" spans="1:4" x14ac:dyDescent="0.35">
      <c r="A18828" s="165" t="s">
        <v>367</v>
      </c>
      <c r="B18828" s="165" t="s">
        <v>368</v>
      </c>
      <c r="C18828" s="166">
        <v>45835</v>
      </c>
      <c r="D18828">
        <v>546.52211999999997</v>
      </c>
    </row>
    <row r="18829" spans="1:4" x14ac:dyDescent="0.35">
      <c r="A18829" s="165" t="s">
        <v>367</v>
      </c>
      <c r="B18829" s="165" t="s">
        <v>368</v>
      </c>
      <c r="C18829" s="166">
        <v>45865</v>
      </c>
      <c r="D18829">
        <v>546.52211999999997</v>
      </c>
    </row>
    <row r="18830" spans="1:4" x14ac:dyDescent="0.35">
      <c r="A18830" s="165" t="s">
        <v>367</v>
      </c>
      <c r="B18830" s="165" t="s">
        <v>368</v>
      </c>
      <c r="C18830" s="166">
        <v>45896</v>
      </c>
      <c r="D18830">
        <v>546.52211999999997</v>
      </c>
    </row>
    <row r="18831" spans="1:4" x14ac:dyDescent="0.35">
      <c r="A18831" s="165" t="s">
        <v>367</v>
      </c>
      <c r="B18831" s="165" t="s">
        <v>368</v>
      </c>
      <c r="C18831" s="166">
        <v>45927</v>
      </c>
      <c r="D18831">
        <v>546.52211999999997</v>
      </c>
    </row>
    <row r="18832" spans="1:4" x14ac:dyDescent="0.35">
      <c r="A18832" s="165" t="s">
        <v>367</v>
      </c>
      <c r="B18832" s="165" t="s">
        <v>368</v>
      </c>
      <c r="C18832" s="166">
        <v>45957</v>
      </c>
      <c r="D18832">
        <v>546.52211999999997</v>
      </c>
    </row>
    <row r="18833" spans="1:4" x14ac:dyDescent="0.35">
      <c r="A18833" s="165" t="s">
        <v>367</v>
      </c>
      <c r="B18833" s="165" t="s">
        <v>368</v>
      </c>
      <c r="C18833" s="166">
        <v>45988</v>
      </c>
      <c r="D18833">
        <v>546.52211999999997</v>
      </c>
    </row>
    <row r="18834" spans="1:4" x14ac:dyDescent="0.35">
      <c r="A18834" s="165" t="s">
        <v>367</v>
      </c>
      <c r="B18834" s="165" t="s">
        <v>368</v>
      </c>
      <c r="C18834" s="166">
        <v>46018</v>
      </c>
      <c r="D18834">
        <v>546.52211999999997</v>
      </c>
    </row>
    <row r="18835" spans="1:4" x14ac:dyDescent="0.35">
      <c r="A18835" s="165" t="s">
        <v>369</v>
      </c>
      <c r="B18835" s="165" t="s">
        <v>370</v>
      </c>
      <c r="C18835" s="166">
        <v>45676</v>
      </c>
      <c r="D18835">
        <v>0</v>
      </c>
    </row>
    <row r="18836" spans="1:4" x14ac:dyDescent="0.35">
      <c r="A18836" s="165" t="s">
        <v>369</v>
      </c>
      <c r="B18836" s="165" t="s">
        <v>370</v>
      </c>
      <c r="C18836" s="166">
        <v>45707</v>
      </c>
      <c r="D18836">
        <v>0</v>
      </c>
    </row>
    <row r="18837" spans="1:4" x14ac:dyDescent="0.35">
      <c r="A18837" s="165" t="s">
        <v>369</v>
      </c>
      <c r="B18837" s="165" t="s">
        <v>370</v>
      </c>
      <c r="C18837" s="166">
        <v>45735</v>
      </c>
      <c r="D18837">
        <v>0</v>
      </c>
    </row>
    <row r="18838" spans="1:4" x14ac:dyDescent="0.35">
      <c r="A18838" s="165" t="s">
        <v>369</v>
      </c>
      <c r="B18838" s="165" t="s">
        <v>370</v>
      </c>
      <c r="C18838" s="166">
        <v>45766</v>
      </c>
      <c r="D18838">
        <v>0</v>
      </c>
    </row>
    <row r="18839" spans="1:4" x14ac:dyDescent="0.35">
      <c r="A18839" s="165" t="s">
        <v>369</v>
      </c>
      <c r="B18839" s="165" t="s">
        <v>370</v>
      </c>
      <c r="C18839" s="166">
        <v>45796</v>
      </c>
      <c r="D18839">
        <v>0</v>
      </c>
    </row>
    <row r="18840" spans="1:4" x14ac:dyDescent="0.35">
      <c r="A18840" s="165" t="s">
        <v>369</v>
      </c>
      <c r="B18840" s="165" t="s">
        <v>370</v>
      </c>
      <c r="C18840" s="166">
        <v>45827</v>
      </c>
      <c r="D18840">
        <v>0</v>
      </c>
    </row>
    <row r="18841" spans="1:4" x14ac:dyDescent="0.35">
      <c r="A18841" s="165" t="s">
        <v>369</v>
      </c>
      <c r="B18841" s="165" t="s">
        <v>370</v>
      </c>
      <c r="C18841" s="166">
        <v>45857</v>
      </c>
      <c r="D18841">
        <v>0</v>
      </c>
    </row>
    <row r="18842" spans="1:4" x14ac:dyDescent="0.35">
      <c r="A18842" s="165" t="s">
        <v>369</v>
      </c>
      <c r="B18842" s="165" t="s">
        <v>370</v>
      </c>
      <c r="C18842" s="166">
        <v>45888</v>
      </c>
      <c r="D18842">
        <v>0</v>
      </c>
    </row>
    <row r="18843" spans="1:4" x14ac:dyDescent="0.35">
      <c r="A18843" s="165" t="s">
        <v>369</v>
      </c>
      <c r="B18843" s="165" t="s">
        <v>370</v>
      </c>
      <c r="C18843" s="166">
        <v>45919</v>
      </c>
      <c r="D18843">
        <v>0</v>
      </c>
    </row>
    <row r="18844" spans="1:4" x14ac:dyDescent="0.35">
      <c r="A18844" s="165" t="s">
        <v>369</v>
      </c>
      <c r="B18844" s="165" t="s">
        <v>370</v>
      </c>
      <c r="C18844" s="166">
        <v>45949</v>
      </c>
      <c r="D18844">
        <v>0</v>
      </c>
    </row>
    <row r="18845" spans="1:4" x14ac:dyDescent="0.35">
      <c r="A18845" s="165" t="s">
        <v>369</v>
      </c>
      <c r="B18845" s="165" t="s">
        <v>370</v>
      </c>
      <c r="C18845" s="166">
        <v>45980</v>
      </c>
      <c r="D18845">
        <v>0</v>
      </c>
    </row>
    <row r="18846" spans="1:4" x14ac:dyDescent="0.35">
      <c r="A18846" s="165" t="s">
        <v>369</v>
      </c>
      <c r="B18846" s="165" t="s">
        <v>370</v>
      </c>
      <c r="C18846" s="166">
        <v>46010</v>
      </c>
      <c r="D18846">
        <v>0</v>
      </c>
    </row>
    <row r="18847" spans="1:4" x14ac:dyDescent="0.35">
      <c r="A18847" s="165" t="s">
        <v>369</v>
      </c>
      <c r="B18847" s="165" t="s">
        <v>370</v>
      </c>
      <c r="C18847" s="166">
        <v>45677</v>
      </c>
      <c r="D18847">
        <v>0</v>
      </c>
    </row>
    <row r="18848" spans="1:4" x14ac:dyDescent="0.35">
      <c r="A18848" s="165" t="s">
        <v>369</v>
      </c>
      <c r="B18848" s="165" t="s">
        <v>370</v>
      </c>
      <c r="C18848" s="166">
        <v>45708</v>
      </c>
      <c r="D18848">
        <v>0</v>
      </c>
    </row>
    <row r="18849" spans="1:4" x14ac:dyDescent="0.35">
      <c r="A18849" s="165" t="s">
        <v>369</v>
      </c>
      <c r="B18849" s="165" t="s">
        <v>370</v>
      </c>
      <c r="C18849" s="166">
        <v>45736</v>
      </c>
      <c r="D18849">
        <v>0</v>
      </c>
    </row>
    <row r="18850" spans="1:4" x14ac:dyDescent="0.35">
      <c r="A18850" s="165" t="s">
        <v>369</v>
      </c>
      <c r="B18850" s="165" t="s">
        <v>370</v>
      </c>
      <c r="C18850" s="166">
        <v>45767</v>
      </c>
      <c r="D18850">
        <v>0</v>
      </c>
    </row>
    <row r="18851" spans="1:4" x14ac:dyDescent="0.35">
      <c r="A18851" s="165" t="s">
        <v>369</v>
      </c>
      <c r="B18851" s="165" t="s">
        <v>370</v>
      </c>
      <c r="C18851" s="166">
        <v>45797</v>
      </c>
      <c r="D18851">
        <v>0</v>
      </c>
    </row>
    <row r="18852" spans="1:4" x14ac:dyDescent="0.35">
      <c r="A18852" s="165" t="s">
        <v>369</v>
      </c>
      <c r="B18852" s="165" t="s">
        <v>370</v>
      </c>
      <c r="C18852" s="166">
        <v>45828</v>
      </c>
      <c r="D18852">
        <v>0</v>
      </c>
    </row>
    <row r="18853" spans="1:4" x14ac:dyDescent="0.35">
      <c r="A18853" s="165" t="s">
        <v>369</v>
      </c>
      <c r="B18853" s="165" t="s">
        <v>370</v>
      </c>
      <c r="C18853" s="166">
        <v>45858</v>
      </c>
      <c r="D18853">
        <v>0</v>
      </c>
    </row>
    <row r="18854" spans="1:4" x14ac:dyDescent="0.35">
      <c r="A18854" s="165" t="s">
        <v>369</v>
      </c>
      <c r="B18854" s="165" t="s">
        <v>370</v>
      </c>
      <c r="C18854" s="166">
        <v>45889</v>
      </c>
      <c r="D18854">
        <v>0</v>
      </c>
    </row>
    <row r="18855" spans="1:4" x14ac:dyDescent="0.35">
      <c r="A18855" s="165" t="s">
        <v>369</v>
      </c>
      <c r="B18855" s="165" t="s">
        <v>370</v>
      </c>
      <c r="C18855" s="166">
        <v>45920</v>
      </c>
      <c r="D18855">
        <v>0</v>
      </c>
    </row>
    <row r="18856" spans="1:4" x14ac:dyDescent="0.35">
      <c r="A18856" s="165" t="s">
        <v>369</v>
      </c>
      <c r="B18856" s="165" t="s">
        <v>370</v>
      </c>
      <c r="C18856" s="166">
        <v>45950</v>
      </c>
      <c r="D18856">
        <v>0</v>
      </c>
    </row>
    <row r="18857" spans="1:4" x14ac:dyDescent="0.35">
      <c r="A18857" s="165" t="s">
        <v>369</v>
      </c>
      <c r="B18857" s="165" t="s">
        <v>370</v>
      </c>
      <c r="C18857" s="166">
        <v>45981</v>
      </c>
      <c r="D18857">
        <v>0</v>
      </c>
    </row>
    <row r="18858" spans="1:4" x14ac:dyDescent="0.35">
      <c r="A18858" s="165" t="s">
        <v>369</v>
      </c>
      <c r="B18858" s="165" t="s">
        <v>370</v>
      </c>
      <c r="C18858" s="166">
        <v>46011</v>
      </c>
      <c r="D18858">
        <v>0</v>
      </c>
    </row>
    <row r="18859" spans="1:4" x14ac:dyDescent="0.35">
      <c r="A18859" s="165" t="s">
        <v>369</v>
      </c>
      <c r="B18859" s="165" t="s">
        <v>370</v>
      </c>
      <c r="C18859" s="166">
        <v>45678</v>
      </c>
      <c r="D18859">
        <v>0</v>
      </c>
    </row>
    <row r="18860" spans="1:4" x14ac:dyDescent="0.35">
      <c r="A18860" s="165" t="s">
        <v>369</v>
      </c>
      <c r="B18860" s="165" t="s">
        <v>370</v>
      </c>
      <c r="C18860" s="166">
        <v>45709</v>
      </c>
      <c r="D18860">
        <v>0</v>
      </c>
    </row>
    <row r="18861" spans="1:4" x14ac:dyDescent="0.35">
      <c r="A18861" s="165" t="s">
        <v>369</v>
      </c>
      <c r="B18861" s="165" t="s">
        <v>370</v>
      </c>
      <c r="C18861" s="166">
        <v>45737</v>
      </c>
      <c r="D18861">
        <v>0</v>
      </c>
    </row>
    <row r="18862" spans="1:4" x14ac:dyDescent="0.35">
      <c r="A18862" s="165" t="s">
        <v>369</v>
      </c>
      <c r="B18862" s="165" t="s">
        <v>370</v>
      </c>
      <c r="C18862" s="166">
        <v>45768</v>
      </c>
      <c r="D18862">
        <v>0</v>
      </c>
    </row>
    <row r="18863" spans="1:4" x14ac:dyDescent="0.35">
      <c r="A18863" s="165" t="s">
        <v>369</v>
      </c>
      <c r="B18863" s="165" t="s">
        <v>370</v>
      </c>
      <c r="C18863" s="166">
        <v>45798</v>
      </c>
      <c r="D18863">
        <v>0</v>
      </c>
    </row>
    <row r="18864" spans="1:4" x14ac:dyDescent="0.35">
      <c r="A18864" s="165" t="s">
        <v>369</v>
      </c>
      <c r="B18864" s="165" t="s">
        <v>370</v>
      </c>
      <c r="C18864" s="166">
        <v>45829</v>
      </c>
      <c r="D18864">
        <v>0</v>
      </c>
    </row>
    <row r="18865" spans="1:4" x14ac:dyDescent="0.35">
      <c r="A18865" s="165" t="s">
        <v>369</v>
      </c>
      <c r="B18865" s="165" t="s">
        <v>370</v>
      </c>
      <c r="C18865" s="166">
        <v>45859</v>
      </c>
      <c r="D18865">
        <v>0</v>
      </c>
    </row>
    <row r="18866" spans="1:4" x14ac:dyDescent="0.35">
      <c r="A18866" s="165" t="s">
        <v>369</v>
      </c>
      <c r="B18866" s="165" t="s">
        <v>370</v>
      </c>
      <c r="C18866" s="166">
        <v>45890</v>
      </c>
      <c r="D18866">
        <v>0</v>
      </c>
    </row>
    <row r="18867" spans="1:4" x14ac:dyDescent="0.35">
      <c r="A18867" s="165" t="s">
        <v>369</v>
      </c>
      <c r="B18867" s="165" t="s">
        <v>370</v>
      </c>
      <c r="C18867" s="166">
        <v>45921</v>
      </c>
      <c r="D18867">
        <v>0</v>
      </c>
    </row>
    <row r="18868" spans="1:4" x14ac:dyDescent="0.35">
      <c r="A18868" s="165" t="s">
        <v>369</v>
      </c>
      <c r="B18868" s="165" t="s">
        <v>370</v>
      </c>
      <c r="C18868" s="166">
        <v>45951</v>
      </c>
      <c r="D18868">
        <v>0</v>
      </c>
    </row>
    <row r="18869" spans="1:4" x14ac:dyDescent="0.35">
      <c r="A18869" s="165" t="s">
        <v>369</v>
      </c>
      <c r="B18869" s="165" t="s">
        <v>370</v>
      </c>
      <c r="C18869" s="166">
        <v>45991</v>
      </c>
      <c r="D18869">
        <v>0</v>
      </c>
    </row>
    <row r="18870" spans="1:4" x14ac:dyDescent="0.35">
      <c r="A18870" s="165" t="s">
        <v>369</v>
      </c>
      <c r="B18870" s="165" t="s">
        <v>370</v>
      </c>
      <c r="C18870" s="166">
        <v>46022</v>
      </c>
      <c r="D18870">
        <v>0</v>
      </c>
    </row>
    <row r="18871" spans="1:4" x14ac:dyDescent="0.35">
      <c r="A18871" s="165" t="s">
        <v>369</v>
      </c>
      <c r="B18871" s="165" t="s">
        <v>370</v>
      </c>
      <c r="C18871" s="166">
        <v>45679</v>
      </c>
      <c r="D18871">
        <v>0</v>
      </c>
    </row>
    <row r="18872" spans="1:4" x14ac:dyDescent="0.35">
      <c r="A18872" s="165" t="s">
        <v>369</v>
      </c>
      <c r="B18872" s="165" t="s">
        <v>370</v>
      </c>
      <c r="C18872" s="166">
        <v>45710</v>
      </c>
      <c r="D18872">
        <v>0</v>
      </c>
    </row>
    <row r="18873" spans="1:4" x14ac:dyDescent="0.35">
      <c r="A18873" s="165" t="s">
        <v>369</v>
      </c>
      <c r="B18873" s="165" t="s">
        <v>370</v>
      </c>
      <c r="C18873" s="166">
        <v>45738</v>
      </c>
      <c r="D18873">
        <v>0</v>
      </c>
    </row>
    <row r="18874" spans="1:4" x14ac:dyDescent="0.35">
      <c r="A18874" s="165" t="s">
        <v>369</v>
      </c>
      <c r="B18874" s="165" t="s">
        <v>370</v>
      </c>
      <c r="C18874" s="166">
        <v>45769</v>
      </c>
      <c r="D18874">
        <v>0</v>
      </c>
    </row>
    <row r="18875" spans="1:4" x14ac:dyDescent="0.35">
      <c r="A18875" s="165" t="s">
        <v>369</v>
      </c>
      <c r="B18875" s="165" t="s">
        <v>370</v>
      </c>
      <c r="C18875" s="166">
        <v>45799</v>
      </c>
      <c r="D18875">
        <v>0</v>
      </c>
    </row>
    <row r="18876" spans="1:4" x14ac:dyDescent="0.35">
      <c r="A18876" s="165" t="s">
        <v>369</v>
      </c>
      <c r="B18876" s="165" t="s">
        <v>370</v>
      </c>
      <c r="C18876" s="166">
        <v>45830</v>
      </c>
      <c r="D18876">
        <v>0</v>
      </c>
    </row>
    <row r="18877" spans="1:4" x14ac:dyDescent="0.35">
      <c r="A18877" s="165" t="s">
        <v>369</v>
      </c>
      <c r="B18877" s="165" t="s">
        <v>370</v>
      </c>
      <c r="C18877" s="166">
        <v>45860</v>
      </c>
      <c r="D18877">
        <v>0</v>
      </c>
    </row>
    <row r="18878" spans="1:4" x14ac:dyDescent="0.35">
      <c r="A18878" s="165" t="s">
        <v>369</v>
      </c>
      <c r="B18878" s="165" t="s">
        <v>370</v>
      </c>
      <c r="C18878" s="166">
        <v>45891</v>
      </c>
      <c r="D18878">
        <v>0</v>
      </c>
    </row>
    <row r="18879" spans="1:4" x14ac:dyDescent="0.35">
      <c r="A18879" s="165" t="s">
        <v>369</v>
      </c>
      <c r="B18879" s="165" t="s">
        <v>370</v>
      </c>
      <c r="C18879" s="166">
        <v>45922</v>
      </c>
      <c r="D18879">
        <v>0</v>
      </c>
    </row>
    <row r="18880" spans="1:4" x14ac:dyDescent="0.35">
      <c r="A18880" s="165" t="s">
        <v>369</v>
      </c>
      <c r="B18880" s="165" t="s">
        <v>370</v>
      </c>
      <c r="C18880" s="166">
        <v>45952</v>
      </c>
      <c r="D18880">
        <v>0</v>
      </c>
    </row>
    <row r="18881" spans="1:4" x14ac:dyDescent="0.35">
      <c r="A18881" s="165" t="s">
        <v>369</v>
      </c>
      <c r="B18881" s="165" t="s">
        <v>370</v>
      </c>
      <c r="C18881" s="166">
        <v>45983</v>
      </c>
      <c r="D18881">
        <v>0</v>
      </c>
    </row>
    <row r="18882" spans="1:4" x14ac:dyDescent="0.35">
      <c r="A18882" s="165" t="s">
        <v>369</v>
      </c>
      <c r="B18882" s="165" t="s">
        <v>370</v>
      </c>
      <c r="C18882" s="166">
        <v>46013</v>
      </c>
      <c r="D18882">
        <v>0</v>
      </c>
    </row>
    <row r="18883" spans="1:4" x14ac:dyDescent="0.35">
      <c r="A18883" s="165" t="s">
        <v>369</v>
      </c>
      <c r="B18883" s="165" t="s">
        <v>370</v>
      </c>
      <c r="C18883" s="166">
        <v>45680</v>
      </c>
      <c r="D18883">
        <v>0</v>
      </c>
    </row>
    <row r="18884" spans="1:4" x14ac:dyDescent="0.35">
      <c r="A18884" s="165" t="s">
        <v>369</v>
      </c>
      <c r="B18884" s="165" t="s">
        <v>370</v>
      </c>
      <c r="C18884" s="166">
        <v>45711</v>
      </c>
      <c r="D18884">
        <v>0</v>
      </c>
    </row>
    <row r="18885" spans="1:4" x14ac:dyDescent="0.35">
      <c r="A18885" s="165" t="s">
        <v>369</v>
      </c>
      <c r="B18885" s="165" t="s">
        <v>370</v>
      </c>
      <c r="C18885" s="166">
        <v>45739</v>
      </c>
      <c r="D18885">
        <v>0</v>
      </c>
    </row>
    <row r="18886" spans="1:4" x14ac:dyDescent="0.35">
      <c r="A18886" s="165" t="s">
        <v>369</v>
      </c>
      <c r="B18886" s="165" t="s">
        <v>370</v>
      </c>
      <c r="C18886" s="166">
        <v>45770</v>
      </c>
      <c r="D18886">
        <v>42.48</v>
      </c>
    </row>
    <row r="18887" spans="1:4" x14ac:dyDescent="0.35">
      <c r="A18887" s="165" t="s">
        <v>369</v>
      </c>
      <c r="B18887" s="165" t="s">
        <v>370</v>
      </c>
      <c r="C18887" s="166">
        <v>45800</v>
      </c>
      <c r="D18887">
        <v>3.22</v>
      </c>
    </row>
    <row r="18888" spans="1:4" x14ac:dyDescent="0.35">
      <c r="A18888" s="165" t="s">
        <v>369</v>
      </c>
      <c r="B18888" s="165" t="s">
        <v>370</v>
      </c>
      <c r="C18888" s="166">
        <v>45831</v>
      </c>
      <c r="D18888">
        <v>0</v>
      </c>
    </row>
    <row r="18889" spans="1:4" x14ac:dyDescent="0.35">
      <c r="A18889" s="165" t="s">
        <v>369</v>
      </c>
      <c r="B18889" s="165" t="s">
        <v>370</v>
      </c>
      <c r="C18889" s="166">
        <v>45861</v>
      </c>
      <c r="D18889">
        <v>0</v>
      </c>
    </row>
    <row r="18890" spans="1:4" x14ac:dyDescent="0.35">
      <c r="A18890" s="165" t="s">
        <v>369</v>
      </c>
      <c r="B18890" s="165" t="s">
        <v>370</v>
      </c>
      <c r="C18890" s="166">
        <v>45892</v>
      </c>
      <c r="D18890">
        <v>0</v>
      </c>
    </row>
    <row r="18891" spans="1:4" x14ac:dyDescent="0.35">
      <c r="A18891" s="165" t="s">
        <v>369</v>
      </c>
      <c r="B18891" s="165" t="s">
        <v>370</v>
      </c>
      <c r="C18891" s="166">
        <v>45923</v>
      </c>
      <c r="D18891">
        <v>0</v>
      </c>
    </row>
    <row r="18892" spans="1:4" x14ac:dyDescent="0.35">
      <c r="A18892" s="165" t="s">
        <v>369</v>
      </c>
      <c r="B18892" s="165" t="s">
        <v>370</v>
      </c>
      <c r="C18892" s="166">
        <v>45953</v>
      </c>
      <c r="D18892">
        <v>0</v>
      </c>
    </row>
    <row r="18893" spans="1:4" x14ac:dyDescent="0.35">
      <c r="A18893" s="165" t="s">
        <v>369</v>
      </c>
      <c r="B18893" s="165" t="s">
        <v>370</v>
      </c>
      <c r="C18893" s="166">
        <v>45984</v>
      </c>
      <c r="D18893">
        <v>0</v>
      </c>
    </row>
    <row r="18894" spans="1:4" x14ac:dyDescent="0.35">
      <c r="A18894" s="165" t="s">
        <v>369</v>
      </c>
      <c r="B18894" s="165" t="s">
        <v>370</v>
      </c>
      <c r="C18894" s="166">
        <v>46014</v>
      </c>
      <c r="D18894">
        <v>0</v>
      </c>
    </row>
    <row r="18895" spans="1:4" x14ac:dyDescent="0.35">
      <c r="A18895" s="165" t="s">
        <v>369</v>
      </c>
      <c r="B18895" s="165" t="s">
        <v>370</v>
      </c>
      <c r="C18895" s="166">
        <v>45681</v>
      </c>
      <c r="D18895">
        <v>0</v>
      </c>
    </row>
    <row r="18896" spans="1:4" x14ac:dyDescent="0.35">
      <c r="A18896" s="165" t="s">
        <v>369</v>
      </c>
      <c r="B18896" s="165" t="s">
        <v>370</v>
      </c>
      <c r="C18896" s="166">
        <v>45712</v>
      </c>
      <c r="D18896">
        <v>0</v>
      </c>
    </row>
    <row r="18897" spans="1:4" x14ac:dyDescent="0.35">
      <c r="A18897" s="165" t="s">
        <v>369</v>
      </c>
      <c r="B18897" s="165" t="s">
        <v>370</v>
      </c>
      <c r="C18897" s="166">
        <v>45740</v>
      </c>
      <c r="D18897">
        <v>0</v>
      </c>
    </row>
    <row r="18898" spans="1:4" x14ac:dyDescent="0.35">
      <c r="A18898" s="165" t="s">
        <v>369</v>
      </c>
      <c r="B18898" s="165" t="s">
        <v>370</v>
      </c>
      <c r="C18898" s="166">
        <v>45771</v>
      </c>
      <c r="D18898">
        <v>0</v>
      </c>
    </row>
    <row r="18899" spans="1:4" x14ac:dyDescent="0.35">
      <c r="A18899" s="165" t="s">
        <v>369</v>
      </c>
      <c r="B18899" s="165" t="s">
        <v>370</v>
      </c>
      <c r="C18899" s="166">
        <v>45801</v>
      </c>
      <c r="D18899">
        <v>0</v>
      </c>
    </row>
    <row r="18900" spans="1:4" x14ac:dyDescent="0.35">
      <c r="A18900" s="165" t="s">
        <v>369</v>
      </c>
      <c r="B18900" s="165" t="s">
        <v>370</v>
      </c>
      <c r="C18900" s="166">
        <v>45832</v>
      </c>
      <c r="D18900">
        <v>0</v>
      </c>
    </row>
    <row r="18901" spans="1:4" x14ac:dyDescent="0.35">
      <c r="A18901" s="165" t="s">
        <v>369</v>
      </c>
      <c r="B18901" s="165" t="s">
        <v>370</v>
      </c>
      <c r="C18901" s="166">
        <v>45862</v>
      </c>
      <c r="D18901">
        <v>750</v>
      </c>
    </row>
    <row r="18902" spans="1:4" x14ac:dyDescent="0.35">
      <c r="A18902" s="165" t="s">
        <v>369</v>
      </c>
      <c r="B18902" s="165" t="s">
        <v>370</v>
      </c>
      <c r="C18902" s="166">
        <v>45893</v>
      </c>
      <c r="D18902">
        <v>0</v>
      </c>
    </row>
    <row r="18903" spans="1:4" x14ac:dyDescent="0.35">
      <c r="A18903" s="165" t="s">
        <v>369</v>
      </c>
      <c r="B18903" s="165" t="s">
        <v>370</v>
      </c>
      <c r="C18903" s="166">
        <v>45924</v>
      </c>
      <c r="D18903">
        <v>0</v>
      </c>
    </row>
    <row r="18904" spans="1:4" x14ac:dyDescent="0.35">
      <c r="A18904" s="165" t="s">
        <v>369</v>
      </c>
      <c r="B18904" s="165" t="s">
        <v>370</v>
      </c>
      <c r="C18904" s="166">
        <v>45954</v>
      </c>
      <c r="D18904">
        <v>0</v>
      </c>
    </row>
    <row r="18905" spans="1:4" x14ac:dyDescent="0.35">
      <c r="A18905" s="165" t="s">
        <v>369</v>
      </c>
      <c r="B18905" s="165" t="s">
        <v>370</v>
      </c>
      <c r="C18905" s="166">
        <v>45985</v>
      </c>
      <c r="D18905">
        <v>0</v>
      </c>
    </row>
    <row r="18906" spans="1:4" x14ac:dyDescent="0.35">
      <c r="A18906" s="165" t="s">
        <v>369</v>
      </c>
      <c r="B18906" s="165" t="s">
        <v>370</v>
      </c>
      <c r="C18906" s="166">
        <v>46015</v>
      </c>
      <c r="D18906">
        <v>0</v>
      </c>
    </row>
    <row r="18907" spans="1:4" x14ac:dyDescent="0.35">
      <c r="A18907" s="165" t="s">
        <v>369</v>
      </c>
      <c r="B18907" s="165" t="s">
        <v>370</v>
      </c>
      <c r="C18907" s="166">
        <v>45682</v>
      </c>
      <c r="D18907">
        <v>975.68</v>
      </c>
    </row>
    <row r="18908" spans="1:4" x14ac:dyDescent="0.35">
      <c r="A18908" s="165" t="s">
        <v>369</v>
      </c>
      <c r="B18908" s="165" t="s">
        <v>370</v>
      </c>
      <c r="C18908" s="166">
        <v>45713</v>
      </c>
      <c r="D18908">
        <v>0</v>
      </c>
    </row>
    <row r="18909" spans="1:4" x14ac:dyDescent="0.35">
      <c r="A18909" s="165" t="s">
        <v>369</v>
      </c>
      <c r="B18909" s="165" t="s">
        <v>370</v>
      </c>
      <c r="C18909" s="166">
        <v>45741</v>
      </c>
      <c r="D18909">
        <v>0</v>
      </c>
    </row>
    <row r="18910" spans="1:4" x14ac:dyDescent="0.35">
      <c r="A18910" s="165" t="s">
        <v>369</v>
      </c>
      <c r="B18910" s="165" t="s">
        <v>370</v>
      </c>
      <c r="C18910" s="166">
        <v>45772</v>
      </c>
      <c r="D18910">
        <v>0</v>
      </c>
    </row>
    <row r="18911" spans="1:4" x14ac:dyDescent="0.35">
      <c r="A18911" s="165" t="s">
        <v>369</v>
      </c>
      <c r="B18911" s="165" t="s">
        <v>370</v>
      </c>
      <c r="C18911" s="166">
        <v>45802</v>
      </c>
      <c r="D18911">
        <v>0</v>
      </c>
    </row>
    <row r="18912" spans="1:4" x14ac:dyDescent="0.35">
      <c r="A18912" s="165" t="s">
        <v>369</v>
      </c>
      <c r="B18912" s="165" t="s">
        <v>370</v>
      </c>
      <c r="C18912" s="166">
        <v>45833</v>
      </c>
      <c r="D18912">
        <v>0</v>
      </c>
    </row>
    <row r="18913" spans="1:4" x14ac:dyDescent="0.35">
      <c r="A18913" s="165" t="s">
        <v>369</v>
      </c>
      <c r="B18913" s="165" t="s">
        <v>370</v>
      </c>
      <c r="C18913" s="166">
        <v>45863</v>
      </c>
      <c r="D18913">
        <v>0</v>
      </c>
    </row>
    <row r="18914" spans="1:4" x14ac:dyDescent="0.35">
      <c r="A18914" s="165" t="s">
        <v>369</v>
      </c>
      <c r="B18914" s="165" t="s">
        <v>370</v>
      </c>
      <c r="C18914" s="166">
        <v>45894</v>
      </c>
      <c r="D18914">
        <v>0</v>
      </c>
    </row>
    <row r="18915" spans="1:4" x14ac:dyDescent="0.35">
      <c r="A18915" s="165" t="s">
        <v>369</v>
      </c>
      <c r="B18915" s="165" t="s">
        <v>370</v>
      </c>
      <c r="C18915" s="166">
        <v>45925</v>
      </c>
      <c r="D18915">
        <v>0</v>
      </c>
    </row>
    <row r="18916" spans="1:4" x14ac:dyDescent="0.35">
      <c r="A18916" s="165" t="s">
        <v>369</v>
      </c>
      <c r="B18916" s="165" t="s">
        <v>370</v>
      </c>
      <c r="C18916" s="166">
        <v>45955</v>
      </c>
      <c r="D18916">
        <v>0</v>
      </c>
    </row>
    <row r="18917" spans="1:4" x14ac:dyDescent="0.35">
      <c r="A18917" s="165" t="s">
        <v>369</v>
      </c>
      <c r="B18917" s="165" t="s">
        <v>370</v>
      </c>
      <c r="C18917" s="166">
        <v>45986</v>
      </c>
      <c r="D18917">
        <v>0</v>
      </c>
    </row>
    <row r="18918" spans="1:4" x14ac:dyDescent="0.35">
      <c r="A18918" s="165" t="s">
        <v>369</v>
      </c>
      <c r="B18918" s="165" t="s">
        <v>370</v>
      </c>
      <c r="C18918" s="166">
        <v>46016</v>
      </c>
      <c r="D18918">
        <v>0</v>
      </c>
    </row>
    <row r="18919" spans="1:4" x14ac:dyDescent="0.35">
      <c r="A18919" s="165" t="s">
        <v>369</v>
      </c>
      <c r="B18919" s="165" t="s">
        <v>370</v>
      </c>
      <c r="C18919" s="166">
        <v>45683</v>
      </c>
      <c r="D18919">
        <v>0</v>
      </c>
    </row>
    <row r="18920" spans="1:4" x14ac:dyDescent="0.35">
      <c r="A18920" s="165" t="s">
        <v>369</v>
      </c>
      <c r="B18920" s="165" t="s">
        <v>370</v>
      </c>
      <c r="C18920" s="166">
        <v>45714</v>
      </c>
      <c r="D18920">
        <v>0</v>
      </c>
    </row>
    <row r="18921" spans="1:4" x14ac:dyDescent="0.35">
      <c r="A18921" s="165" t="s">
        <v>369</v>
      </c>
      <c r="B18921" s="165" t="s">
        <v>370</v>
      </c>
      <c r="C18921" s="166">
        <v>45742</v>
      </c>
      <c r="D18921">
        <v>0</v>
      </c>
    </row>
    <row r="18922" spans="1:4" x14ac:dyDescent="0.35">
      <c r="A18922" s="165" t="s">
        <v>369</v>
      </c>
      <c r="B18922" s="165" t="s">
        <v>370</v>
      </c>
      <c r="C18922" s="166">
        <v>45773</v>
      </c>
      <c r="D18922">
        <v>0</v>
      </c>
    </row>
    <row r="18923" spans="1:4" x14ac:dyDescent="0.35">
      <c r="A18923" s="165" t="s">
        <v>369</v>
      </c>
      <c r="B18923" s="165" t="s">
        <v>370</v>
      </c>
      <c r="C18923" s="166">
        <v>45803</v>
      </c>
      <c r="D18923">
        <v>0</v>
      </c>
    </row>
    <row r="18924" spans="1:4" x14ac:dyDescent="0.35">
      <c r="A18924" s="165" t="s">
        <v>369</v>
      </c>
      <c r="B18924" s="165" t="s">
        <v>370</v>
      </c>
      <c r="C18924" s="166">
        <v>45834</v>
      </c>
      <c r="D18924">
        <v>0</v>
      </c>
    </row>
    <row r="18925" spans="1:4" x14ac:dyDescent="0.35">
      <c r="A18925" s="165" t="s">
        <v>369</v>
      </c>
      <c r="B18925" s="165" t="s">
        <v>370</v>
      </c>
      <c r="C18925" s="166">
        <v>45864</v>
      </c>
      <c r="D18925">
        <v>0</v>
      </c>
    </row>
    <row r="18926" spans="1:4" x14ac:dyDescent="0.35">
      <c r="A18926" s="165" t="s">
        <v>369</v>
      </c>
      <c r="B18926" s="165" t="s">
        <v>370</v>
      </c>
      <c r="C18926" s="166">
        <v>45895</v>
      </c>
      <c r="D18926">
        <v>0</v>
      </c>
    </row>
    <row r="18927" spans="1:4" x14ac:dyDescent="0.35">
      <c r="A18927" s="165" t="s">
        <v>369</v>
      </c>
      <c r="B18927" s="165" t="s">
        <v>370</v>
      </c>
      <c r="C18927" s="166">
        <v>45926</v>
      </c>
      <c r="D18927">
        <v>0</v>
      </c>
    </row>
    <row r="18928" spans="1:4" x14ac:dyDescent="0.35">
      <c r="A18928" s="165" t="s">
        <v>369</v>
      </c>
      <c r="B18928" s="165" t="s">
        <v>370</v>
      </c>
      <c r="C18928" s="166">
        <v>45956</v>
      </c>
      <c r="D18928">
        <v>0</v>
      </c>
    </row>
    <row r="18929" spans="1:4" x14ac:dyDescent="0.35">
      <c r="A18929" s="165" t="s">
        <v>369</v>
      </c>
      <c r="B18929" s="165" t="s">
        <v>370</v>
      </c>
      <c r="C18929" s="166">
        <v>45987</v>
      </c>
      <c r="D18929">
        <v>0</v>
      </c>
    </row>
    <row r="18930" spans="1:4" x14ac:dyDescent="0.35">
      <c r="A18930" s="165" t="s">
        <v>369</v>
      </c>
      <c r="B18930" s="165" t="s">
        <v>370</v>
      </c>
      <c r="C18930" s="166">
        <v>46017</v>
      </c>
      <c r="D18930">
        <v>0</v>
      </c>
    </row>
    <row r="18931" spans="1:4" x14ac:dyDescent="0.35">
      <c r="A18931" s="165" t="s">
        <v>369</v>
      </c>
      <c r="B18931" s="165" t="s">
        <v>370</v>
      </c>
      <c r="C18931" s="166">
        <v>45684</v>
      </c>
      <c r="D18931">
        <v>0</v>
      </c>
    </row>
    <row r="18932" spans="1:4" x14ac:dyDescent="0.35">
      <c r="A18932" s="165" t="s">
        <v>369</v>
      </c>
      <c r="B18932" s="165" t="s">
        <v>370</v>
      </c>
      <c r="C18932" s="166">
        <v>45715</v>
      </c>
      <c r="D18932">
        <v>0</v>
      </c>
    </row>
    <row r="18933" spans="1:4" x14ac:dyDescent="0.35">
      <c r="A18933" s="165" t="s">
        <v>369</v>
      </c>
      <c r="B18933" s="165" t="s">
        <v>370</v>
      </c>
      <c r="C18933" s="166">
        <v>45743</v>
      </c>
      <c r="D18933">
        <v>0</v>
      </c>
    </row>
    <row r="18934" spans="1:4" x14ac:dyDescent="0.35">
      <c r="A18934" s="165" t="s">
        <v>369</v>
      </c>
      <c r="B18934" s="165" t="s">
        <v>370</v>
      </c>
      <c r="C18934" s="166">
        <v>45774</v>
      </c>
      <c r="D18934">
        <v>0</v>
      </c>
    </row>
    <row r="18935" spans="1:4" x14ac:dyDescent="0.35">
      <c r="A18935" s="165" t="s">
        <v>369</v>
      </c>
      <c r="B18935" s="165" t="s">
        <v>370</v>
      </c>
      <c r="C18935" s="166">
        <v>45804</v>
      </c>
      <c r="D18935">
        <v>0</v>
      </c>
    </row>
    <row r="18936" spans="1:4" x14ac:dyDescent="0.35">
      <c r="A18936" s="165" t="s">
        <v>369</v>
      </c>
      <c r="B18936" s="165" t="s">
        <v>370</v>
      </c>
      <c r="C18936" s="166">
        <v>45835</v>
      </c>
      <c r="D18936">
        <v>0</v>
      </c>
    </row>
    <row r="18937" spans="1:4" x14ac:dyDescent="0.35">
      <c r="A18937" s="165" t="s">
        <v>369</v>
      </c>
      <c r="B18937" s="165" t="s">
        <v>370</v>
      </c>
      <c r="C18937" s="166">
        <v>45865</v>
      </c>
      <c r="D18937">
        <v>0</v>
      </c>
    </row>
    <row r="18938" spans="1:4" x14ac:dyDescent="0.35">
      <c r="A18938" s="165" t="s">
        <v>369</v>
      </c>
      <c r="B18938" s="165" t="s">
        <v>370</v>
      </c>
      <c r="C18938" s="166">
        <v>45896</v>
      </c>
      <c r="D18938">
        <v>0</v>
      </c>
    </row>
    <row r="18939" spans="1:4" x14ac:dyDescent="0.35">
      <c r="A18939" s="165" t="s">
        <v>369</v>
      </c>
      <c r="B18939" s="165" t="s">
        <v>370</v>
      </c>
      <c r="C18939" s="166">
        <v>45927</v>
      </c>
      <c r="D18939">
        <v>0</v>
      </c>
    </row>
    <row r="18940" spans="1:4" x14ac:dyDescent="0.35">
      <c r="A18940" s="165" t="s">
        <v>369</v>
      </c>
      <c r="B18940" s="165" t="s">
        <v>370</v>
      </c>
      <c r="C18940" s="166">
        <v>45957</v>
      </c>
      <c r="D18940">
        <v>0</v>
      </c>
    </row>
    <row r="18941" spans="1:4" x14ac:dyDescent="0.35">
      <c r="A18941" s="165" t="s">
        <v>369</v>
      </c>
      <c r="B18941" s="165" t="s">
        <v>370</v>
      </c>
      <c r="C18941" s="166">
        <v>45988</v>
      </c>
      <c r="D18941">
        <v>0</v>
      </c>
    </row>
    <row r="18942" spans="1:4" x14ac:dyDescent="0.35">
      <c r="A18942" s="165" t="s">
        <v>369</v>
      </c>
      <c r="B18942" s="165" t="s">
        <v>370</v>
      </c>
      <c r="C18942" s="166">
        <v>46018</v>
      </c>
      <c r="D18942">
        <v>0</v>
      </c>
    </row>
    <row r="18943" spans="1:4" x14ac:dyDescent="0.35">
      <c r="A18943" s="165" t="s">
        <v>371</v>
      </c>
      <c r="B18943" s="165" t="s">
        <v>372</v>
      </c>
      <c r="C18943" s="166">
        <v>45800</v>
      </c>
      <c r="D18943">
        <v>370.38</v>
      </c>
    </row>
    <row r="18944" spans="1:4" x14ac:dyDescent="0.35">
      <c r="A18944" s="165" t="s">
        <v>371</v>
      </c>
      <c r="B18944" s="165" t="s">
        <v>372</v>
      </c>
      <c r="C18944" s="166">
        <v>45831</v>
      </c>
      <c r="D18944">
        <v>0</v>
      </c>
    </row>
    <row r="18945" spans="1:4" x14ac:dyDescent="0.35">
      <c r="A18945" s="165" t="s">
        <v>371</v>
      </c>
      <c r="B18945" s="165" t="s">
        <v>372</v>
      </c>
      <c r="C18945" s="166">
        <v>45861</v>
      </c>
      <c r="D18945">
        <v>0</v>
      </c>
    </row>
    <row r="18946" spans="1:4" x14ac:dyDescent="0.35">
      <c r="A18946" s="165" t="s">
        <v>371</v>
      </c>
      <c r="B18946" s="165" t="s">
        <v>372</v>
      </c>
      <c r="C18946" s="166">
        <v>45892</v>
      </c>
      <c r="D18946">
        <v>0</v>
      </c>
    </row>
    <row r="18947" spans="1:4" x14ac:dyDescent="0.35">
      <c r="A18947" s="165" t="s">
        <v>371</v>
      </c>
      <c r="B18947" s="165" t="s">
        <v>372</v>
      </c>
      <c r="C18947" s="166">
        <v>45923</v>
      </c>
      <c r="D18947">
        <v>0</v>
      </c>
    </row>
    <row r="18948" spans="1:4" x14ac:dyDescent="0.35">
      <c r="A18948" s="165" t="s">
        <v>371</v>
      </c>
      <c r="B18948" s="165" t="s">
        <v>372</v>
      </c>
      <c r="C18948" s="166">
        <v>45953</v>
      </c>
      <c r="D18948">
        <v>0</v>
      </c>
    </row>
    <row r="18949" spans="1:4" x14ac:dyDescent="0.35">
      <c r="A18949" s="165" t="s">
        <v>371</v>
      </c>
      <c r="B18949" s="165" t="s">
        <v>372</v>
      </c>
      <c r="C18949" s="166">
        <v>45984</v>
      </c>
      <c r="D18949">
        <v>0</v>
      </c>
    </row>
    <row r="18950" spans="1:4" x14ac:dyDescent="0.35">
      <c r="A18950" s="165" t="s">
        <v>371</v>
      </c>
      <c r="B18950" s="165" t="s">
        <v>372</v>
      </c>
      <c r="C18950" s="166">
        <v>46014</v>
      </c>
      <c r="D18950">
        <v>0</v>
      </c>
    </row>
    <row r="18951" spans="1:4" x14ac:dyDescent="0.35">
      <c r="A18951" s="165" t="s">
        <v>371</v>
      </c>
      <c r="B18951" s="165" t="s">
        <v>372</v>
      </c>
      <c r="C18951" s="166">
        <v>45681</v>
      </c>
      <c r="D18951">
        <v>0</v>
      </c>
    </row>
    <row r="18952" spans="1:4" x14ac:dyDescent="0.35">
      <c r="A18952" s="165" t="s">
        <v>371</v>
      </c>
      <c r="B18952" s="165" t="s">
        <v>372</v>
      </c>
      <c r="C18952" s="166">
        <v>45712</v>
      </c>
      <c r="D18952">
        <v>0</v>
      </c>
    </row>
    <row r="18953" spans="1:4" x14ac:dyDescent="0.35">
      <c r="A18953" s="165" t="s">
        <v>371</v>
      </c>
      <c r="B18953" s="165" t="s">
        <v>372</v>
      </c>
      <c r="C18953" s="166">
        <v>45740</v>
      </c>
      <c r="D18953">
        <v>0</v>
      </c>
    </row>
    <row r="18954" spans="1:4" x14ac:dyDescent="0.35">
      <c r="A18954" s="165" t="s">
        <v>371</v>
      </c>
      <c r="B18954" s="165" t="s">
        <v>372</v>
      </c>
      <c r="C18954" s="166">
        <v>45771</v>
      </c>
      <c r="D18954">
        <v>0</v>
      </c>
    </row>
    <row r="18955" spans="1:4" x14ac:dyDescent="0.35">
      <c r="A18955" s="165" t="s">
        <v>371</v>
      </c>
      <c r="B18955" s="165" t="s">
        <v>372</v>
      </c>
      <c r="C18955" s="166">
        <v>45801</v>
      </c>
      <c r="D18955">
        <v>0</v>
      </c>
    </row>
    <row r="18956" spans="1:4" x14ac:dyDescent="0.35">
      <c r="A18956" s="165" t="s">
        <v>371</v>
      </c>
      <c r="B18956" s="165" t="s">
        <v>372</v>
      </c>
      <c r="C18956" s="166">
        <v>45832</v>
      </c>
      <c r="D18956">
        <v>0</v>
      </c>
    </row>
    <row r="18957" spans="1:4" x14ac:dyDescent="0.35">
      <c r="A18957" s="165" t="s">
        <v>371</v>
      </c>
      <c r="B18957" s="165" t="s">
        <v>372</v>
      </c>
      <c r="C18957" s="166">
        <v>45862</v>
      </c>
      <c r="D18957">
        <v>0</v>
      </c>
    </row>
    <row r="18958" spans="1:4" x14ac:dyDescent="0.35">
      <c r="A18958" s="165" t="s">
        <v>371</v>
      </c>
      <c r="B18958" s="165" t="s">
        <v>372</v>
      </c>
      <c r="C18958" s="166">
        <v>45893</v>
      </c>
      <c r="D18958">
        <v>0</v>
      </c>
    </row>
    <row r="18959" spans="1:4" x14ac:dyDescent="0.35">
      <c r="A18959" s="165" t="s">
        <v>371</v>
      </c>
      <c r="B18959" s="165" t="s">
        <v>372</v>
      </c>
      <c r="C18959" s="166">
        <v>45924</v>
      </c>
      <c r="D18959">
        <v>0</v>
      </c>
    </row>
    <row r="18960" spans="1:4" x14ac:dyDescent="0.35">
      <c r="A18960" s="165" t="s">
        <v>371</v>
      </c>
      <c r="B18960" s="165" t="s">
        <v>372</v>
      </c>
      <c r="C18960" s="166">
        <v>45954</v>
      </c>
      <c r="D18960">
        <v>0</v>
      </c>
    </row>
    <row r="18961" spans="1:4" x14ac:dyDescent="0.35">
      <c r="A18961" s="165" t="s">
        <v>371</v>
      </c>
      <c r="B18961" s="165" t="s">
        <v>372</v>
      </c>
      <c r="C18961" s="166">
        <v>45985</v>
      </c>
      <c r="D18961">
        <v>0</v>
      </c>
    </row>
    <row r="18962" spans="1:4" x14ac:dyDescent="0.35">
      <c r="A18962" s="165" t="s">
        <v>371</v>
      </c>
      <c r="B18962" s="165" t="s">
        <v>372</v>
      </c>
      <c r="C18962" s="166">
        <v>46015</v>
      </c>
      <c r="D18962">
        <v>0</v>
      </c>
    </row>
    <row r="18963" spans="1:4" x14ac:dyDescent="0.35">
      <c r="A18963" s="165" t="s">
        <v>371</v>
      </c>
      <c r="B18963" s="165" t="s">
        <v>372</v>
      </c>
      <c r="C18963" s="166">
        <v>45682</v>
      </c>
      <c r="D18963">
        <v>0</v>
      </c>
    </row>
    <row r="18964" spans="1:4" x14ac:dyDescent="0.35">
      <c r="A18964" s="165" t="s">
        <v>371</v>
      </c>
      <c r="B18964" s="165" t="s">
        <v>372</v>
      </c>
      <c r="C18964" s="166">
        <v>45713</v>
      </c>
      <c r="D18964">
        <v>0</v>
      </c>
    </row>
    <row r="18965" spans="1:4" x14ac:dyDescent="0.35">
      <c r="A18965" s="165" t="s">
        <v>371</v>
      </c>
      <c r="B18965" s="165" t="s">
        <v>372</v>
      </c>
      <c r="C18965" s="166">
        <v>45741</v>
      </c>
      <c r="D18965">
        <v>0</v>
      </c>
    </row>
    <row r="18966" spans="1:4" x14ac:dyDescent="0.35">
      <c r="A18966" s="165" t="s">
        <v>371</v>
      </c>
      <c r="B18966" s="165" t="s">
        <v>372</v>
      </c>
      <c r="C18966" s="166">
        <v>45772</v>
      </c>
      <c r="D18966">
        <v>0</v>
      </c>
    </row>
    <row r="18967" spans="1:4" x14ac:dyDescent="0.35">
      <c r="A18967" s="165" t="s">
        <v>371</v>
      </c>
      <c r="B18967" s="165" t="s">
        <v>372</v>
      </c>
      <c r="C18967" s="166">
        <v>45802</v>
      </c>
      <c r="D18967">
        <v>0</v>
      </c>
    </row>
    <row r="18968" spans="1:4" x14ac:dyDescent="0.35">
      <c r="A18968" s="165" t="s">
        <v>371</v>
      </c>
      <c r="B18968" s="165" t="s">
        <v>372</v>
      </c>
      <c r="C18968" s="166">
        <v>45833</v>
      </c>
      <c r="D18968">
        <v>0</v>
      </c>
    </row>
    <row r="18969" spans="1:4" x14ac:dyDescent="0.35">
      <c r="A18969" s="165" t="s">
        <v>371</v>
      </c>
      <c r="B18969" s="165" t="s">
        <v>372</v>
      </c>
      <c r="C18969" s="166">
        <v>45863</v>
      </c>
      <c r="D18969">
        <v>0</v>
      </c>
    </row>
    <row r="18970" spans="1:4" x14ac:dyDescent="0.35">
      <c r="A18970" s="165" t="s">
        <v>371</v>
      </c>
      <c r="B18970" s="165" t="s">
        <v>372</v>
      </c>
      <c r="C18970" s="166">
        <v>45894</v>
      </c>
      <c r="D18970">
        <v>0</v>
      </c>
    </row>
    <row r="18971" spans="1:4" x14ac:dyDescent="0.35">
      <c r="A18971" s="165" t="s">
        <v>371</v>
      </c>
      <c r="B18971" s="165" t="s">
        <v>372</v>
      </c>
      <c r="C18971" s="166">
        <v>45925</v>
      </c>
      <c r="D18971">
        <v>0</v>
      </c>
    </row>
    <row r="18972" spans="1:4" x14ac:dyDescent="0.35">
      <c r="A18972" s="165" t="s">
        <v>371</v>
      </c>
      <c r="B18972" s="165" t="s">
        <v>372</v>
      </c>
      <c r="C18972" s="166">
        <v>45955</v>
      </c>
      <c r="D18972">
        <v>0</v>
      </c>
    </row>
    <row r="18973" spans="1:4" x14ac:dyDescent="0.35">
      <c r="A18973" s="165" t="s">
        <v>371</v>
      </c>
      <c r="B18973" s="165" t="s">
        <v>372</v>
      </c>
      <c r="C18973" s="166">
        <v>45986</v>
      </c>
      <c r="D18973">
        <v>0</v>
      </c>
    </row>
    <row r="18974" spans="1:4" x14ac:dyDescent="0.35">
      <c r="A18974" s="165" t="s">
        <v>371</v>
      </c>
      <c r="B18974" s="165" t="s">
        <v>372</v>
      </c>
      <c r="C18974" s="166">
        <v>46016</v>
      </c>
      <c r="D18974">
        <v>0</v>
      </c>
    </row>
    <row r="18975" spans="1:4" x14ac:dyDescent="0.35">
      <c r="A18975" s="165" t="s">
        <v>371</v>
      </c>
      <c r="B18975" s="165" t="s">
        <v>372</v>
      </c>
      <c r="C18975" s="166">
        <v>45683</v>
      </c>
      <c r="D18975">
        <v>0</v>
      </c>
    </row>
    <row r="18976" spans="1:4" x14ac:dyDescent="0.35">
      <c r="A18976" s="165" t="s">
        <v>371</v>
      </c>
      <c r="B18976" s="165" t="s">
        <v>372</v>
      </c>
      <c r="C18976" s="166">
        <v>45714</v>
      </c>
      <c r="D18976">
        <v>0</v>
      </c>
    </row>
    <row r="18977" spans="1:4" x14ac:dyDescent="0.35">
      <c r="A18977" s="165" t="s">
        <v>371</v>
      </c>
      <c r="B18977" s="165" t="s">
        <v>372</v>
      </c>
      <c r="C18977" s="166">
        <v>45742</v>
      </c>
      <c r="D18977">
        <v>0</v>
      </c>
    </row>
    <row r="18978" spans="1:4" x14ac:dyDescent="0.35">
      <c r="A18978" s="165" t="s">
        <v>371</v>
      </c>
      <c r="B18978" s="165" t="s">
        <v>372</v>
      </c>
      <c r="C18978" s="166">
        <v>45773</v>
      </c>
      <c r="D18978">
        <v>0</v>
      </c>
    </row>
    <row r="18979" spans="1:4" x14ac:dyDescent="0.35">
      <c r="A18979" s="165" t="s">
        <v>371</v>
      </c>
      <c r="B18979" s="165" t="s">
        <v>372</v>
      </c>
      <c r="C18979" s="166">
        <v>45803</v>
      </c>
      <c r="D18979">
        <v>0</v>
      </c>
    </row>
    <row r="18980" spans="1:4" x14ac:dyDescent="0.35">
      <c r="A18980" s="165" t="s">
        <v>371</v>
      </c>
      <c r="B18980" s="165" t="s">
        <v>372</v>
      </c>
      <c r="C18980" s="166">
        <v>45834</v>
      </c>
      <c r="D18980">
        <v>0</v>
      </c>
    </row>
    <row r="18981" spans="1:4" x14ac:dyDescent="0.35">
      <c r="A18981" s="165" t="s">
        <v>371</v>
      </c>
      <c r="B18981" s="165" t="s">
        <v>372</v>
      </c>
      <c r="C18981" s="166">
        <v>45864</v>
      </c>
      <c r="D18981">
        <v>0</v>
      </c>
    </row>
    <row r="18982" spans="1:4" x14ac:dyDescent="0.35">
      <c r="A18982" s="165" t="s">
        <v>371</v>
      </c>
      <c r="B18982" s="165" t="s">
        <v>372</v>
      </c>
      <c r="C18982" s="166">
        <v>45895</v>
      </c>
      <c r="D18982">
        <v>0</v>
      </c>
    </row>
    <row r="18983" spans="1:4" x14ac:dyDescent="0.35">
      <c r="A18983" s="165" t="s">
        <v>371</v>
      </c>
      <c r="B18983" s="165" t="s">
        <v>372</v>
      </c>
      <c r="C18983" s="166">
        <v>45926</v>
      </c>
      <c r="D18983">
        <v>0</v>
      </c>
    </row>
    <row r="18984" spans="1:4" x14ac:dyDescent="0.35">
      <c r="A18984" s="165" t="s">
        <v>371</v>
      </c>
      <c r="B18984" s="165" t="s">
        <v>372</v>
      </c>
      <c r="C18984" s="166">
        <v>45956</v>
      </c>
      <c r="D18984">
        <v>0</v>
      </c>
    </row>
    <row r="18985" spans="1:4" x14ac:dyDescent="0.35">
      <c r="A18985" s="165" t="s">
        <v>371</v>
      </c>
      <c r="B18985" s="165" t="s">
        <v>372</v>
      </c>
      <c r="C18985" s="166">
        <v>45987</v>
      </c>
      <c r="D18985">
        <v>0</v>
      </c>
    </row>
    <row r="18986" spans="1:4" x14ac:dyDescent="0.35">
      <c r="A18986" s="165" t="s">
        <v>371</v>
      </c>
      <c r="B18986" s="165" t="s">
        <v>372</v>
      </c>
      <c r="C18986" s="166">
        <v>46017</v>
      </c>
      <c r="D18986">
        <v>0</v>
      </c>
    </row>
    <row r="18987" spans="1:4" x14ac:dyDescent="0.35">
      <c r="A18987" s="165" t="s">
        <v>371</v>
      </c>
      <c r="B18987" s="165" t="s">
        <v>372</v>
      </c>
      <c r="C18987" s="166">
        <v>45684</v>
      </c>
      <c r="D18987">
        <v>0</v>
      </c>
    </row>
    <row r="18988" spans="1:4" x14ac:dyDescent="0.35">
      <c r="A18988" s="165" t="s">
        <v>371</v>
      </c>
      <c r="B18988" s="165" t="s">
        <v>372</v>
      </c>
      <c r="C18988" s="166">
        <v>45715</v>
      </c>
      <c r="D18988">
        <v>0</v>
      </c>
    </row>
    <row r="18989" spans="1:4" x14ac:dyDescent="0.35">
      <c r="A18989" s="165" t="s">
        <v>371</v>
      </c>
      <c r="B18989" s="165" t="s">
        <v>372</v>
      </c>
      <c r="C18989" s="166">
        <v>45743</v>
      </c>
      <c r="D18989">
        <v>0</v>
      </c>
    </row>
    <row r="18990" spans="1:4" x14ac:dyDescent="0.35">
      <c r="A18990" s="165" t="s">
        <v>371</v>
      </c>
      <c r="B18990" s="165" t="s">
        <v>372</v>
      </c>
      <c r="C18990" s="166">
        <v>45774</v>
      </c>
      <c r="D18990">
        <v>0</v>
      </c>
    </row>
    <row r="18991" spans="1:4" x14ac:dyDescent="0.35">
      <c r="A18991" s="165" t="s">
        <v>371</v>
      </c>
      <c r="B18991" s="165" t="s">
        <v>372</v>
      </c>
      <c r="C18991" s="166">
        <v>45804</v>
      </c>
      <c r="D18991">
        <v>0</v>
      </c>
    </row>
    <row r="18992" spans="1:4" x14ac:dyDescent="0.35">
      <c r="A18992" s="165" t="s">
        <v>371</v>
      </c>
      <c r="B18992" s="165" t="s">
        <v>372</v>
      </c>
      <c r="C18992" s="166">
        <v>45835</v>
      </c>
      <c r="D18992">
        <v>0</v>
      </c>
    </row>
    <row r="18993" spans="1:4" x14ac:dyDescent="0.35">
      <c r="A18993" s="165" t="s">
        <v>371</v>
      </c>
      <c r="B18993" s="165" t="s">
        <v>372</v>
      </c>
      <c r="C18993" s="166">
        <v>45865</v>
      </c>
      <c r="D18993">
        <v>0</v>
      </c>
    </row>
    <row r="18994" spans="1:4" x14ac:dyDescent="0.35">
      <c r="A18994" s="165" t="s">
        <v>371</v>
      </c>
      <c r="B18994" s="165" t="s">
        <v>372</v>
      </c>
      <c r="C18994" s="166">
        <v>45896</v>
      </c>
      <c r="D18994">
        <v>0</v>
      </c>
    </row>
    <row r="18995" spans="1:4" x14ac:dyDescent="0.35">
      <c r="A18995" s="165" t="s">
        <v>371</v>
      </c>
      <c r="B18995" s="165" t="s">
        <v>372</v>
      </c>
      <c r="C18995" s="166">
        <v>45927</v>
      </c>
      <c r="D18995">
        <v>0</v>
      </c>
    </row>
    <row r="18996" spans="1:4" x14ac:dyDescent="0.35">
      <c r="A18996" s="165" t="s">
        <v>371</v>
      </c>
      <c r="B18996" s="165" t="s">
        <v>372</v>
      </c>
      <c r="C18996" s="166">
        <v>45957</v>
      </c>
      <c r="D18996">
        <v>0</v>
      </c>
    </row>
    <row r="18997" spans="1:4" x14ac:dyDescent="0.35">
      <c r="A18997" s="165" t="s">
        <v>371</v>
      </c>
      <c r="B18997" s="165" t="s">
        <v>372</v>
      </c>
      <c r="C18997" s="166">
        <v>45988</v>
      </c>
      <c r="D18997">
        <v>0</v>
      </c>
    </row>
    <row r="18998" spans="1:4" x14ac:dyDescent="0.35">
      <c r="A18998" s="165" t="s">
        <v>371</v>
      </c>
      <c r="B18998" s="165" t="s">
        <v>372</v>
      </c>
      <c r="C18998" s="166">
        <v>46018</v>
      </c>
      <c r="D18998">
        <v>0</v>
      </c>
    </row>
    <row r="18999" spans="1:4" x14ac:dyDescent="0.35">
      <c r="A18999" s="165" t="s">
        <v>373</v>
      </c>
      <c r="B18999" s="165"/>
      <c r="C18999" s="166">
        <v>45676</v>
      </c>
      <c r="D18999">
        <v>893</v>
      </c>
    </row>
    <row r="19000" spans="1:4" x14ac:dyDescent="0.35">
      <c r="A19000" s="165" t="s">
        <v>373</v>
      </c>
      <c r="B19000" s="165"/>
      <c r="C19000" s="166">
        <v>45707</v>
      </c>
      <c r="D19000">
        <v>893</v>
      </c>
    </row>
    <row r="19001" spans="1:4" x14ac:dyDescent="0.35">
      <c r="A19001" s="165" t="s">
        <v>373</v>
      </c>
      <c r="B19001" s="165"/>
      <c r="C19001" s="166">
        <v>45735</v>
      </c>
      <c r="D19001">
        <v>893</v>
      </c>
    </row>
    <row r="19002" spans="1:4" x14ac:dyDescent="0.35">
      <c r="A19002" s="165" t="s">
        <v>373</v>
      </c>
      <c r="B19002" s="165"/>
      <c r="C19002" s="166">
        <v>45766</v>
      </c>
      <c r="D19002">
        <v>3260.63</v>
      </c>
    </row>
    <row r="19003" spans="1:4" x14ac:dyDescent="0.35">
      <c r="A19003" s="165" t="s">
        <v>373</v>
      </c>
      <c r="B19003" s="165"/>
      <c r="C19003" s="166">
        <v>45796</v>
      </c>
      <c r="D19003">
        <v>893</v>
      </c>
    </row>
    <row r="19004" spans="1:4" x14ac:dyDescent="0.35">
      <c r="A19004" s="165" t="s">
        <v>373</v>
      </c>
      <c r="B19004" s="165"/>
      <c r="C19004" s="166">
        <v>45827</v>
      </c>
      <c r="D19004">
        <v>11971</v>
      </c>
    </row>
    <row r="19005" spans="1:4" x14ac:dyDescent="0.35">
      <c r="A19005" s="165" t="s">
        <v>373</v>
      </c>
      <c r="B19005" s="165"/>
      <c r="C19005" s="166">
        <v>45857</v>
      </c>
      <c r="D19005">
        <v>2705</v>
      </c>
    </row>
    <row r="19006" spans="1:4" x14ac:dyDescent="0.35">
      <c r="A19006" s="165" t="s">
        <v>373</v>
      </c>
      <c r="B19006" s="165"/>
      <c r="C19006" s="166">
        <v>45888</v>
      </c>
      <c r="D19006">
        <v>2705</v>
      </c>
    </row>
    <row r="19007" spans="1:4" x14ac:dyDescent="0.35">
      <c r="A19007" s="165" t="s">
        <v>373</v>
      </c>
      <c r="B19007" s="165"/>
      <c r="C19007" s="166">
        <v>45919</v>
      </c>
      <c r="D19007">
        <v>2705</v>
      </c>
    </row>
    <row r="19008" spans="1:4" x14ac:dyDescent="0.35">
      <c r="A19008" s="165" t="s">
        <v>373</v>
      </c>
      <c r="B19008" s="165"/>
      <c r="C19008" s="166">
        <v>45949</v>
      </c>
      <c r="D19008">
        <v>2705</v>
      </c>
    </row>
    <row r="19009" spans="1:4" x14ac:dyDescent="0.35">
      <c r="A19009" s="165" t="s">
        <v>373</v>
      </c>
      <c r="B19009" s="165"/>
      <c r="C19009" s="166">
        <v>45980</v>
      </c>
      <c r="D19009">
        <v>2705</v>
      </c>
    </row>
    <row r="19010" spans="1:4" x14ac:dyDescent="0.35">
      <c r="A19010" s="165" t="s">
        <v>373</v>
      </c>
      <c r="B19010" s="165"/>
      <c r="C19010" s="166">
        <v>46010</v>
      </c>
      <c r="D19010">
        <v>22029.13</v>
      </c>
    </row>
    <row r="19011" spans="1:4" x14ac:dyDescent="0.35">
      <c r="A19011" s="165" t="s">
        <v>373</v>
      </c>
      <c r="B19011" s="165"/>
      <c r="C19011" s="166">
        <v>45677</v>
      </c>
      <c r="D19011">
        <v>2978</v>
      </c>
    </row>
    <row r="19012" spans="1:4" x14ac:dyDescent="0.35">
      <c r="A19012" s="165" t="s">
        <v>373</v>
      </c>
      <c r="B19012" s="165"/>
      <c r="C19012" s="166">
        <v>45708</v>
      </c>
      <c r="D19012">
        <v>3728</v>
      </c>
    </row>
    <row r="19013" spans="1:4" x14ac:dyDescent="0.35">
      <c r="A19013" s="165" t="s">
        <v>373</v>
      </c>
      <c r="B19013" s="165"/>
      <c r="C19013" s="166">
        <v>45736</v>
      </c>
      <c r="D19013">
        <v>2978</v>
      </c>
    </row>
    <row r="19014" spans="1:4" x14ac:dyDescent="0.35">
      <c r="A19014" s="165" t="s">
        <v>373</v>
      </c>
      <c r="B19014" s="165"/>
      <c r="C19014" s="166">
        <v>45767</v>
      </c>
      <c r="D19014">
        <v>2978</v>
      </c>
    </row>
    <row r="19015" spans="1:4" x14ac:dyDescent="0.35">
      <c r="A19015" s="165" t="s">
        <v>373</v>
      </c>
      <c r="B19015" s="165"/>
      <c r="C19015" s="166">
        <v>45797</v>
      </c>
      <c r="D19015">
        <v>2978</v>
      </c>
    </row>
    <row r="19016" spans="1:4" x14ac:dyDescent="0.35">
      <c r="A19016" s="165" t="s">
        <v>373</v>
      </c>
      <c r="B19016" s="165"/>
      <c r="C19016" s="166">
        <v>45828</v>
      </c>
      <c r="D19016">
        <v>2978</v>
      </c>
    </row>
    <row r="19017" spans="1:4" x14ac:dyDescent="0.35">
      <c r="A19017" s="165" t="s">
        <v>373</v>
      </c>
      <c r="B19017" s="165"/>
      <c r="C19017" s="166">
        <v>45858</v>
      </c>
      <c r="D19017">
        <v>2978</v>
      </c>
    </row>
    <row r="19018" spans="1:4" x14ac:dyDescent="0.35">
      <c r="A19018" s="165" t="s">
        <v>373</v>
      </c>
      <c r="B19018" s="165"/>
      <c r="C19018" s="166">
        <v>45889</v>
      </c>
      <c r="D19018">
        <v>9575.01</v>
      </c>
    </row>
    <row r="19019" spans="1:4" x14ac:dyDescent="0.35">
      <c r="A19019" s="165" t="s">
        <v>373</v>
      </c>
      <c r="B19019" s="165"/>
      <c r="C19019" s="166">
        <v>45920</v>
      </c>
      <c r="D19019">
        <v>3913</v>
      </c>
    </row>
    <row r="19020" spans="1:4" x14ac:dyDescent="0.35">
      <c r="A19020" s="165" t="s">
        <v>373</v>
      </c>
      <c r="B19020" s="165"/>
      <c r="C19020" s="166">
        <v>45950</v>
      </c>
      <c r="D19020">
        <v>28151.5</v>
      </c>
    </row>
    <row r="19021" spans="1:4" x14ac:dyDescent="0.35">
      <c r="A19021" s="165" t="s">
        <v>373</v>
      </c>
      <c r="B19021" s="165"/>
      <c r="C19021" s="166">
        <v>45981</v>
      </c>
      <c r="D19021">
        <v>2978</v>
      </c>
    </row>
    <row r="19022" spans="1:4" x14ac:dyDescent="0.35">
      <c r="A19022" s="165" t="s">
        <v>373</v>
      </c>
      <c r="B19022" s="165"/>
      <c r="C19022" s="166">
        <v>46011</v>
      </c>
      <c r="D19022">
        <v>39725.5</v>
      </c>
    </row>
    <row r="19023" spans="1:4" x14ac:dyDescent="0.35">
      <c r="A19023" s="165" t="s">
        <v>373</v>
      </c>
      <c r="B19023" s="165"/>
      <c r="C19023" s="166">
        <v>45678</v>
      </c>
      <c r="D19023">
        <v>3373</v>
      </c>
    </row>
    <row r="19024" spans="1:4" x14ac:dyDescent="0.35">
      <c r="A19024" s="165" t="s">
        <v>373</v>
      </c>
      <c r="B19024" s="165"/>
      <c r="C19024" s="166">
        <v>45709</v>
      </c>
      <c r="D19024">
        <v>-1626.4700000000003</v>
      </c>
    </row>
    <row r="19025" spans="1:4" x14ac:dyDescent="0.35">
      <c r="A19025" s="165" t="s">
        <v>373</v>
      </c>
      <c r="B19025" s="165"/>
      <c r="C19025" s="166">
        <v>45737</v>
      </c>
      <c r="D19025">
        <v>11493.4</v>
      </c>
    </row>
    <row r="19026" spans="1:4" x14ac:dyDescent="0.35">
      <c r="A19026" s="165" t="s">
        <v>373</v>
      </c>
      <c r="B19026" s="165"/>
      <c r="C19026" s="166">
        <v>45768</v>
      </c>
      <c r="D19026">
        <v>3373</v>
      </c>
    </row>
    <row r="19027" spans="1:4" x14ac:dyDescent="0.35">
      <c r="A19027" s="165" t="s">
        <v>373</v>
      </c>
      <c r="B19027" s="165"/>
      <c r="C19027" s="166">
        <v>45798</v>
      </c>
      <c r="D19027">
        <v>3373</v>
      </c>
    </row>
    <row r="19028" spans="1:4" x14ac:dyDescent="0.35">
      <c r="A19028" s="165" t="s">
        <v>373</v>
      </c>
      <c r="B19028" s="165"/>
      <c r="C19028" s="166">
        <v>45829</v>
      </c>
      <c r="D19028">
        <v>3373</v>
      </c>
    </row>
    <row r="19029" spans="1:4" x14ac:dyDescent="0.35">
      <c r="A19029" s="165" t="s">
        <v>373</v>
      </c>
      <c r="B19029" s="165"/>
      <c r="C19029" s="166">
        <v>45859</v>
      </c>
      <c r="D19029">
        <v>3373</v>
      </c>
    </row>
    <row r="19030" spans="1:4" x14ac:dyDescent="0.35">
      <c r="A19030" s="165" t="s">
        <v>373</v>
      </c>
      <c r="B19030" s="165"/>
      <c r="C19030" s="166">
        <v>45890</v>
      </c>
      <c r="D19030">
        <v>3373</v>
      </c>
    </row>
    <row r="19031" spans="1:4" x14ac:dyDescent="0.35">
      <c r="A19031" s="165" t="s">
        <v>373</v>
      </c>
      <c r="B19031" s="165"/>
      <c r="C19031" s="166">
        <v>45921</v>
      </c>
      <c r="D19031">
        <v>3373</v>
      </c>
    </row>
    <row r="19032" spans="1:4" x14ac:dyDescent="0.35">
      <c r="A19032" s="165" t="s">
        <v>373</v>
      </c>
      <c r="B19032" s="165"/>
      <c r="C19032" s="166">
        <v>45951</v>
      </c>
      <c r="D19032">
        <v>3373</v>
      </c>
    </row>
    <row r="19033" spans="1:4" x14ac:dyDescent="0.35">
      <c r="A19033" s="165" t="s">
        <v>373</v>
      </c>
      <c r="B19033" s="165"/>
      <c r="C19033" s="166">
        <v>45991</v>
      </c>
      <c r="D19033">
        <v>3373</v>
      </c>
    </row>
    <row r="19034" spans="1:4" x14ac:dyDescent="0.35">
      <c r="A19034" s="165" t="s">
        <v>373</v>
      </c>
      <c r="B19034" s="165"/>
      <c r="C19034" s="166">
        <v>46022</v>
      </c>
      <c r="D19034">
        <v>-35150.5</v>
      </c>
    </row>
    <row r="19035" spans="1:4" x14ac:dyDescent="0.35">
      <c r="A19035" s="165" t="s">
        <v>373</v>
      </c>
      <c r="B19035" s="165"/>
      <c r="C19035" s="166">
        <v>45679</v>
      </c>
      <c r="D19035">
        <v>1450</v>
      </c>
    </row>
    <row r="19036" spans="1:4" x14ac:dyDescent="0.35">
      <c r="A19036" s="165" t="s">
        <v>373</v>
      </c>
      <c r="B19036" s="165"/>
      <c r="C19036" s="166">
        <v>45710</v>
      </c>
      <c r="D19036">
        <v>1450</v>
      </c>
    </row>
    <row r="19037" spans="1:4" x14ac:dyDescent="0.35">
      <c r="A19037" s="165" t="s">
        <v>373</v>
      </c>
      <c r="B19037" s="165"/>
      <c r="C19037" s="166">
        <v>45738</v>
      </c>
      <c r="D19037">
        <v>1450</v>
      </c>
    </row>
    <row r="19038" spans="1:4" x14ac:dyDescent="0.35">
      <c r="A19038" s="165" t="s">
        <v>373</v>
      </c>
      <c r="B19038" s="165"/>
      <c r="C19038" s="166">
        <v>45769</v>
      </c>
      <c r="D19038">
        <v>1450</v>
      </c>
    </row>
    <row r="19039" spans="1:4" x14ac:dyDescent="0.35">
      <c r="A19039" s="165" t="s">
        <v>373</v>
      </c>
      <c r="B19039" s="165"/>
      <c r="C19039" s="166">
        <v>45799</v>
      </c>
      <c r="D19039">
        <v>1607.3200000000002</v>
      </c>
    </row>
    <row r="19040" spans="1:4" x14ac:dyDescent="0.35">
      <c r="A19040" s="165" t="s">
        <v>373</v>
      </c>
      <c r="B19040" s="165"/>
      <c r="C19040" s="166">
        <v>45830</v>
      </c>
      <c r="D19040">
        <v>1573.96</v>
      </c>
    </row>
    <row r="19041" spans="1:4" x14ac:dyDescent="0.35">
      <c r="A19041" s="165" t="s">
        <v>373</v>
      </c>
      <c r="B19041" s="165"/>
      <c r="C19041" s="166">
        <v>45860</v>
      </c>
      <c r="D19041">
        <v>1750</v>
      </c>
    </row>
    <row r="19042" spans="1:4" x14ac:dyDescent="0.35">
      <c r="A19042" s="165" t="s">
        <v>373</v>
      </c>
      <c r="B19042" s="165"/>
      <c r="C19042" s="166">
        <v>45891</v>
      </c>
      <c r="D19042">
        <v>4094.65</v>
      </c>
    </row>
    <row r="19043" spans="1:4" x14ac:dyDescent="0.35">
      <c r="A19043" s="165" t="s">
        <v>373</v>
      </c>
      <c r="B19043" s="165"/>
      <c r="C19043" s="166">
        <v>45922</v>
      </c>
      <c r="D19043">
        <v>1750</v>
      </c>
    </row>
    <row r="19044" spans="1:4" x14ac:dyDescent="0.35">
      <c r="A19044" s="165" t="s">
        <v>373</v>
      </c>
      <c r="B19044" s="165"/>
      <c r="C19044" s="166">
        <v>45952</v>
      </c>
      <c r="D19044">
        <v>1750</v>
      </c>
    </row>
    <row r="19045" spans="1:4" x14ac:dyDescent="0.35">
      <c r="A19045" s="165" t="s">
        <v>373</v>
      </c>
      <c r="B19045" s="165"/>
      <c r="C19045" s="166">
        <v>45983</v>
      </c>
      <c r="D19045">
        <v>1750</v>
      </c>
    </row>
    <row r="19046" spans="1:4" x14ac:dyDescent="0.35">
      <c r="A19046" s="165" t="s">
        <v>373</v>
      </c>
      <c r="B19046" s="165"/>
      <c r="C19046" s="166">
        <v>46013</v>
      </c>
      <c r="D19046">
        <v>-14700</v>
      </c>
    </row>
    <row r="19047" spans="1:4" x14ac:dyDescent="0.35">
      <c r="A19047" s="165" t="s">
        <v>373</v>
      </c>
      <c r="B19047" s="165"/>
      <c r="C19047" s="166">
        <v>45680</v>
      </c>
      <c r="D19047">
        <v>1750</v>
      </c>
    </row>
    <row r="19048" spans="1:4" x14ac:dyDescent="0.35">
      <c r="A19048" s="165" t="s">
        <v>373</v>
      </c>
      <c r="B19048" s="165"/>
      <c r="C19048" s="166">
        <v>45711</v>
      </c>
      <c r="D19048">
        <v>2185.1999999999998</v>
      </c>
    </row>
    <row r="19049" spans="1:4" x14ac:dyDescent="0.35">
      <c r="A19049" s="165" t="s">
        <v>373</v>
      </c>
      <c r="B19049" s="165"/>
      <c r="C19049" s="166">
        <v>45739</v>
      </c>
      <c r="D19049">
        <v>1750</v>
      </c>
    </row>
    <row r="19050" spans="1:4" x14ac:dyDescent="0.35">
      <c r="A19050" s="165" t="s">
        <v>373</v>
      </c>
      <c r="B19050" s="165"/>
      <c r="C19050" s="166">
        <v>45770</v>
      </c>
      <c r="D19050">
        <v>1792.48</v>
      </c>
    </row>
    <row r="19051" spans="1:4" x14ac:dyDescent="0.35">
      <c r="A19051" s="165" t="s">
        <v>373</v>
      </c>
      <c r="B19051" s="165"/>
      <c r="C19051" s="166">
        <v>45800</v>
      </c>
      <c r="D19051">
        <v>2123.6</v>
      </c>
    </row>
    <row r="19052" spans="1:4" x14ac:dyDescent="0.35">
      <c r="A19052" s="165" t="s">
        <v>373</v>
      </c>
      <c r="B19052" s="165"/>
      <c r="C19052" s="166">
        <v>45831</v>
      </c>
      <c r="D19052">
        <v>1750</v>
      </c>
    </row>
    <row r="19053" spans="1:4" x14ac:dyDescent="0.35">
      <c r="A19053" s="165" t="s">
        <v>373</v>
      </c>
      <c r="B19053" s="165"/>
      <c r="C19053" s="166">
        <v>45861</v>
      </c>
      <c r="D19053">
        <v>1751.66</v>
      </c>
    </row>
    <row r="19054" spans="1:4" x14ac:dyDescent="0.35">
      <c r="A19054" s="165" t="s">
        <v>373</v>
      </c>
      <c r="B19054" s="165"/>
      <c r="C19054" s="166">
        <v>45892</v>
      </c>
      <c r="D19054">
        <v>1750</v>
      </c>
    </row>
    <row r="19055" spans="1:4" x14ac:dyDescent="0.35">
      <c r="A19055" s="165" t="s">
        <v>373</v>
      </c>
      <c r="B19055" s="165"/>
      <c r="C19055" s="166">
        <v>45923</v>
      </c>
      <c r="D19055">
        <v>1750</v>
      </c>
    </row>
    <row r="19056" spans="1:4" x14ac:dyDescent="0.35">
      <c r="A19056" s="165" t="s">
        <v>373</v>
      </c>
      <c r="B19056" s="165"/>
      <c r="C19056" s="166">
        <v>45953</v>
      </c>
      <c r="D19056">
        <v>1750</v>
      </c>
    </row>
    <row r="19057" spans="1:4" x14ac:dyDescent="0.35">
      <c r="A19057" s="165" t="s">
        <v>373</v>
      </c>
      <c r="B19057" s="165"/>
      <c r="C19057" s="166">
        <v>45984</v>
      </c>
      <c r="D19057">
        <v>1750</v>
      </c>
    </row>
    <row r="19058" spans="1:4" x14ac:dyDescent="0.35">
      <c r="A19058" s="165" t="s">
        <v>373</v>
      </c>
      <c r="B19058" s="165"/>
      <c r="C19058" s="166">
        <v>46014</v>
      </c>
      <c r="D19058">
        <v>1750</v>
      </c>
    </row>
    <row r="19059" spans="1:4" x14ac:dyDescent="0.35">
      <c r="A19059" s="165" t="s">
        <v>373</v>
      </c>
      <c r="B19059" s="165"/>
      <c r="C19059" s="166">
        <v>45681</v>
      </c>
      <c r="D19059">
        <v>1802.5</v>
      </c>
    </row>
    <row r="19060" spans="1:4" x14ac:dyDescent="0.35">
      <c r="A19060" s="165" t="s">
        <v>373</v>
      </c>
      <c r="B19060" s="165"/>
      <c r="C19060" s="166">
        <v>45712</v>
      </c>
      <c r="D19060">
        <v>1802.5</v>
      </c>
    </row>
    <row r="19061" spans="1:4" x14ac:dyDescent="0.35">
      <c r="A19061" s="165" t="s">
        <v>373</v>
      </c>
      <c r="B19061" s="165"/>
      <c r="C19061" s="166">
        <v>45740</v>
      </c>
      <c r="D19061">
        <v>1974.67</v>
      </c>
    </row>
    <row r="19062" spans="1:4" x14ac:dyDescent="0.35">
      <c r="A19062" s="165" t="s">
        <v>373</v>
      </c>
      <c r="B19062" s="165"/>
      <c r="C19062" s="166">
        <v>45771</v>
      </c>
      <c r="D19062">
        <v>1802.5</v>
      </c>
    </row>
    <row r="19063" spans="1:4" x14ac:dyDescent="0.35">
      <c r="A19063" s="165" t="s">
        <v>373</v>
      </c>
      <c r="B19063" s="165"/>
      <c r="C19063" s="166">
        <v>45801</v>
      </c>
      <c r="D19063">
        <v>1836.93</v>
      </c>
    </row>
    <row r="19064" spans="1:4" x14ac:dyDescent="0.35">
      <c r="A19064" s="165" t="s">
        <v>373</v>
      </c>
      <c r="B19064" s="165"/>
      <c r="C19064" s="166">
        <v>45832</v>
      </c>
      <c r="D19064">
        <v>515</v>
      </c>
    </row>
    <row r="19065" spans="1:4" x14ac:dyDescent="0.35">
      <c r="A19065" s="165" t="s">
        <v>373</v>
      </c>
      <c r="B19065" s="165"/>
      <c r="C19065" s="166">
        <v>45862</v>
      </c>
      <c r="D19065">
        <v>1265</v>
      </c>
    </row>
    <row r="19066" spans="1:4" x14ac:dyDescent="0.35">
      <c r="A19066" s="165" t="s">
        <v>373</v>
      </c>
      <c r="B19066" s="165"/>
      <c r="C19066" s="166">
        <v>45893</v>
      </c>
      <c r="D19066">
        <v>523.20000000000005</v>
      </c>
    </row>
    <row r="19067" spans="1:4" x14ac:dyDescent="0.35">
      <c r="A19067" s="165" t="s">
        <v>373</v>
      </c>
      <c r="B19067" s="165"/>
      <c r="C19067" s="166">
        <v>45924</v>
      </c>
      <c r="D19067">
        <v>515</v>
      </c>
    </row>
    <row r="19068" spans="1:4" x14ac:dyDescent="0.35">
      <c r="A19068" s="165" t="s">
        <v>373</v>
      </c>
      <c r="B19068" s="165"/>
      <c r="C19068" s="166">
        <v>45954</v>
      </c>
      <c r="D19068">
        <v>515</v>
      </c>
    </row>
    <row r="19069" spans="1:4" x14ac:dyDescent="0.35">
      <c r="A19069" s="165" t="s">
        <v>373</v>
      </c>
      <c r="B19069" s="165"/>
      <c r="C19069" s="166">
        <v>45985</v>
      </c>
      <c r="D19069">
        <v>515</v>
      </c>
    </row>
    <row r="19070" spans="1:4" x14ac:dyDescent="0.35">
      <c r="A19070" s="165" t="s">
        <v>373</v>
      </c>
      <c r="B19070" s="165"/>
      <c r="C19070" s="166">
        <v>46015</v>
      </c>
      <c r="D19070">
        <v>-20675.7</v>
      </c>
    </row>
    <row r="19071" spans="1:4" x14ac:dyDescent="0.35">
      <c r="A19071" s="165" t="s">
        <v>373</v>
      </c>
      <c r="B19071" s="165"/>
      <c r="C19071" s="166">
        <v>45682</v>
      </c>
      <c r="D19071">
        <v>2000.98</v>
      </c>
    </row>
    <row r="19072" spans="1:4" x14ac:dyDescent="0.35">
      <c r="A19072" s="165" t="s">
        <v>373</v>
      </c>
      <c r="B19072" s="165"/>
      <c r="C19072" s="166">
        <v>45713</v>
      </c>
      <c r="D19072">
        <v>1153</v>
      </c>
    </row>
    <row r="19073" spans="1:4" x14ac:dyDescent="0.35">
      <c r="A19073" s="165" t="s">
        <v>373</v>
      </c>
      <c r="B19073" s="165"/>
      <c r="C19073" s="166">
        <v>45741</v>
      </c>
      <c r="D19073">
        <v>1025.3</v>
      </c>
    </row>
    <row r="19074" spans="1:4" x14ac:dyDescent="0.35">
      <c r="A19074" s="165" t="s">
        <v>373</v>
      </c>
      <c r="B19074" s="165"/>
      <c r="C19074" s="166">
        <v>45772</v>
      </c>
      <c r="D19074">
        <v>1025.3</v>
      </c>
    </row>
    <row r="19075" spans="1:4" x14ac:dyDescent="0.35">
      <c r="A19075" s="165" t="s">
        <v>373</v>
      </c>
      <c r="B19075" s="165"/>
      <c r="C19075" s="166">
        <v>45802</v>
      </c>
      <c r="D19075">
        <v>1025.3</v>
      </c>
    </row>
    <row r="19076" spans="1:4" x14ac:dyDescent="0.35">
      <c r="A19076" s="165" t="s">
        <v>373</v>
      </c>
      <c r="B19076" s="165"/>
      <c r="C19076" s="166">
        <v>45833</v>
      </c>
      <c r="D19076">
        <v>1025.3</v>
      </c>
    </row>
    <row r="19077" spans="1:4" x14ac:dyDescent="0.35">
      <c r="A19077" s="165" t="s">
        <v>373</v>
      </c>
      <c r="B19077" s="165"/>
      <c r="C19077" s="166">
        <v>45863</v>
      </c>
      <c r="D19077">
        <v>1025.3</v>
      </c>
    </row>
    <row r="19078" spans="1:4" x14ac:dyDescent="0.35">
      <c r="A19078" s="165" t="s">
        <v>373</v>
      </c>
      <c r="B19078" s="165"/>
      <c r="C19078" s="166">
        <v>45894</v>
      </c>
      <c r="D19078">
        <v>1025.3</v>
      </c>
    </row>
    <row r="19079" spans="1:4" x14ac:dyDescent="0.35">
      <c r="A19079" s="165" t="s">
        <v>373</v>
      </c>
      <c r="B19079" s="165"/>
      <c r="C19079" s="166">
        <v>45925</v>
      </c>
      <c r="D19079">
        <v>1025.3</v>
      </c>
    </row>
    <row r="19080" spans="1:4" x14ac:dyDescent="0.35">
      <c r="A19080" s="165" t="s">
        <v>373</v>
      </c>
      <c r="B19080" s="165"/>
      <c r="C19080" s="166">
        <v>45955</v>
      </c>
      <c r="D19080">
        <v>1025.3</v>
      </c>
    </row>
    <row r="19081" spans="1:4" x14ac:dyDescent="0.35">
      <c r="A19081" s="165" t="s">
        <v>373</v>
      </c>
      <c r="B19081" s="165"/>
      <c r="C19081" s="166">
        <v>45986</v>
      </c>
      <c r="D19081">
        <v>1025.3</v>
      </c>
    </row>
    <row r="19082" spans="1:4" x14ac:dyDescent="0.35">
      <c r="A19082" s="165" t="s">
        <v>373</v>
      </c>
      <c r="B19082" s="165"/>
      <c r="C19082" s="166">
        <v>46016</v>
      </c>
      <c r="D19082">
        <v>1025.3</v>
      </c>
    </row>
    <row r="19083" spans="1:4" x14ac:dyDescent="0.35">
      <c r="A19083" s="165" t="s">
        <v>373</v>
      </c>
      <c r="B19083" s="165"/>
      <c r="C19083" s="166">
        <v>45683</v>
      </c>
      <c r="D19083">
        <v>1045.806</v>
      </c>
    </row>
    <row r="19084" spans="1:4" x14ac:dyDescent="0.35">
      <c r="A19084" s="165" t="s">
        <v>373</v>
      </c>
      <c r="B19084" s="165"/>
      <c r="C19084" s="166">
        <v>45714</v>
      </c>
      <c r="D19084">
        <v>1045.806</v>
      </c>
    </row>
    <row r="19085" spans="1:4" x14ac:dyDescent="0.35">
      <c r="A19085" s="165" t="s">
        <v>373</v>
      </c>
      <c r="B19085" s="165"/>
      <c r="C19085" s="166">
        <v>45742</v>
      </c>
      <c r="D19085">
        <v>1045.806</v>
      </c>
    </row>
    <row r="19086" spans="1:4" x14ac:dyDescent="0.35">
      <c r="A19086" s="165" t="s">
        <v>373</v>
      </c>
      <c r="B19086" s="165"/>
      <c r="C19086" s="166">
        <v>45773</v>
      </c>
      <c r="D19086">
        <v>1045.806</v>
      </c>
    </row>
    <row r="19087" spans="1:4" x14ac:dyDescent="0.35">
      <c r="A19087" s="165" t="s">
        <v>373</v>
      </c>
      <c r="B19087" s="165"/>
      <c r="C19087" s="166">
        <v>45803</v>
      </c>
      <c r="D19087">
        <v>1045.806</v>
      </c>
    </row>
    <row r="19088" spans="1:4" x14ac:dyDescent="0.35">
      <c r="A19088" s="165" t="s">
        <v>373</v>
      </c>
      <c r="B19088" s="165"/>
      <c r="C19088" s="166">
        <v>45834</v>
      </c>
      <c r="D19088">
        <v>1045.806</v>
      </c>
    </row>
    <row r="19089" spans="1:4" x14ac:dyDescent="0.35">
      <c r="A19089" s="165" t="s">
        <v>373</v>
      </c>
      <c r="B19089" s="165"/>
      <c r="C19089" s="166">
        <v>45864</v>
      </c>
      <c r="D19089">
        <v>1045.806</v>
      </c>
    </row>
    <row r="19090" spans="1:4" x14ac:dyDescent="0.35">
      <c r="A19090" s="165" t="s">
        <v>373</v>
      </c>
      <c r="B19090" s="165"/>
      <c r="C19090" s="166">
        <v>45895</v>
      </c>
      <c r="D19090">
        <v>1045.806</v>
      </c>
    </row>
    <row r="19091" spans="1:4" x14ac:dyDescent="0.35">
      <c r="A19091" s="165" t="s">
        <v>373</v>
      </c>
      <c r="B19091" s="165"/>
      <c r="C19091" s="166">
        <v>45926</v>
      </c>
      <c r="D19091">
        <v>1045.806</v>
      </c>
    </row>
    <row r="19092" spans="1:4" x14ac:dyDescent="0.35">
      <c r="A19092" s="165" t="s">
        <v>373</v>
      </c>
      <c r="B19092" s="165"/>
      <c r="C19092" s="166">
        <v>45956</v>
      </c>
      <c r="D19092">
        <v>1045.806</v>
      </c>
    </row>
    <row r="19093" spans="1:4" x14ac:dyDescent="0.35">
      <c r="A19093" s="165" t="s">
        <v>373</v>
      </c>
      <c r="B19093" s="165"/>
      <c r="C19093" s="166">
        <v>45987</v>
      </c>
      <c r="D19093">
        <v>1045.806</v>
      </c>
    </row>
    <row r="19094" spans="1:4" x14ac:dyDescent="0.35">
      <c r="A19094" s="165" t="s">
        <v>373</v>
      </c>
      <c r="B19094" s="165"/>
      <c r="C19094" s="166">
        <v>46017</v>
      </c>
      <c r="D19094">
        <v>1045.806</v>
      </c>
    </row>
    <row r="19095" spans="1:4" x14ac:dyDescent="0.35">
      <c r="A19095" s="165" t="s">
        <v>373</v>
      </c>
      <c r="B19095" s="165"/>
      <c r="C19095" s="166">
        <v>45684</v>
      </c>
      <c r="D19095">
        <v>1066.7221199999999</v>
      </c>
    </row>
    <row r="19096" spans="1:4" x14ac:dyDescent="0.35">
      <c r="A19096" s="165" t="s">
        <v>373</v>
      </c>
      <c r="B19096" s="165"/>
      <c r="C19096" s="166">
        <v>45715</v>
      </c>
      <c r="D19096">
        <v>1066.7221199999999</v>
      </c>
    </row>
    <row r="19097" spans="1:4" x14ac:dyDescent="0.35">
      <c r="A19097" s="165" t="s">
        <v>373</v>
      </c>
      <c r="B19097" s="165"/>
      <c r="C19097" s="166">
        <v>45743</v>
      </c>
      <c r="D19097">
        <v>1066.7221199999999</v>
      </c>
    </row>
    <row r="19098" spans="1:4" x14ac:dyDescent="0.35">
      <c r="A19098" s="165" t="s">
        <v>373</v>
      </c>
      <c r="B19098" s="165"/>
      <c r="C19098" s="166">
        <v>45774</v>
      </c>
      <c r="D19098">
        <v>1066.7221199999999</v>
      </c>
    </row>
    <row r="19099" spans="1:4" x14ac:dyDescent="0.35">
      <c r="A19099" s="165" t="s">
        <v>373</v>
      </c>
      <c r="B19099" s="165"/>
      <c r="C19099" s="166">
        <v>45804</v>
      </c>
      <c r="D19099">
        <v>1066.7221199999999</v>
      </c>
    </row>
    <row r="19100" spans="1:4" x14ac:dyDescent="0.35">
      <c r="A19100" s="165" t="s">
        <v>373</v>
      </c>
      <c r="B19100" s="165"/>
      <c r="C19100" s="166">
        <v>45835</v>
      </c>
      <c r="D19100">
        <v>1066.7221199999999</v>
      </c>
    </row>
    <row r="19101" spans="1:4" x14ac:dyDescent="0.35">
      <c r="A19101" s="165" t="s">
        <v>373</v>
      </c>
      <c r="B19101" s="165"/>
      <c r="C19101" s="166">
        <v>45865</v>
      </c>
      <c r="D19101">
        <v>1066.7221199999999</v>
      </c>
    </row>
    <row r="19102" spans="1:4" x14ac:dyDescent="0.35">
      <c r="A19102" s="165" t="s">
        <v>373</v>
      </c>
      <c r="B19102" s="165"/>
      <c r="C19102" s="166">
        <v>45896</v>
      </c>
      <c r="D19102">
        <v>1066.7221199999999</v>
      </c>
    </row>
    <row r="19103" spans="1:4" x14ac:dyDescent="0.35">
      <c r="A19103" s="165" t="s">
        <v>373</v>
      </c>
      <c r="B19103" s="165"/>
      <c r="C19103" s="166">
        <v>45927</v>
      </c>
      <c r="D19103">
        <v>1066.7221199999999</v>
      </c>
    </row>
    <row r="19104" spans="1:4" x14ac:dyDescent="0.35">
      <c r="A19104" s="165" t="s">
        <v>373</v>
      </c>
      <c r="B19104" s="165"/>
      <c r="C19104" s="166">
        <v>45957</v>
      </c>
      <c r="D19104">
        <v>1066.7221199999999</v>
      </c>
    </row>
    <row r="19105" spans="1:4" x14ac:dyDescent="0.35">
      <c r="A19105" s="165" t="s">
        <v>373</v>
      </c>
      <c r="B19105" s="165"/>
      <c r="C19105" s="166">
        <v>45988</v>
      </c>
      <c r="D19105">
        <v>1066.7221199999999</v>
      </c>
    </row>
    <row r="19106" spans="1:4" x14ac:dyDescent="0.35">
      <c r="A19106" s="165" t="s">
        <v>373</v>
      </c>
      <c r="B19106" s="165"/>
      <c r="C19106" s="166">
        <v>46018</v>
      </c>
      <c r="D19106">
        <v>1066.7221199999999</v>
      </c>
    </row>
    <row r="19107" spans="1:4" x14ac:dyDescent="0.35">
      <c r="A19107" s="165" t="s">
        <v>374</v>
      </c>
      <c r="B19107" s="165" t="s">
        <v>375</v>
      </c>
      <c r="C19107" s="166">
        <v>45676</v>
      </c>
      <c r="D19107">
        <v>0</v>
      </c>
    </row>
    <row r="19108" spans="1:4" x14ac:dyDescent="0.35">
      <c r="A19108" s="165" t="s">
        <v>374</v>
      </c>
      <c r="B19108" s="165" t="s">
        <v>375</v>
      </c>
      <c r="C19108" s="166">
        <v>45707</v>
      </c>
      <c r="D19108">
        <v>0</v>
      </c>
    </row>
    <row r="19109" spans="1:4" x14ac:dyDescent="0.35">
      <c r="A19109" s="165" t="s">
        <v>374</v>
      </c>
      <c r="B19109" s="165" t="s">
        <v>375</v>
      </c>
      <c r="C19109" s="166">
        <v>45735</v>
      </c>
      <c r="D19109">
        <v>1500</v>
      </c>
    </row>
    <row r="19110" spans="1:4" x14ac:dyDescent="0.35">
      <c r="A19110" s="165" t="s">
        <v>374</v>
      </c>
      <c r="B19110" s="165" t="s">
        <v>375</v>
      </c>
      <c r="C19110" s="166">
        <v>45766</v>
      </c>
      <c r="D19110">
        <v>0</v>
      </c>
    </row>
    <row r="19111" spans="1:4" x14ac:dyDescent="0.35">
      <c r="A19111" s="165" t="s">
        <v>374</v>
      </c>
      <c r="B19111" s="165" t="s">
        <v>375</v>
      </c>
      <c r="C19111" s="166">
        <v>45796</v>
      </c>
      <c r="D19111">
        <v>0</v>
      </c>
    </row>
    <row r="19112" spans="1:4" x14ac:dyDescent="0.35">
      <c r="A19112" s="165" t="s">
        <v>374</v>
      </c>
      <c r="B19112" s="165" t="s">
        <v>375</v>
      </c>
      <c r="C19112" s="166">
        <v>45827</v>
      </c>
      <c r="D19112">
        <v>12934.29</v>
      </c>
    </row>
    <row r="19113" spans="1:4" x14ac:dyDescent="0.35">
      <c r="A19113" s="165" t="s">
        <v>374</v>
      </c>
      <c r="B19113" s="165" t="s">
        <v>375</v>
      </c>
      <c r="C19113" s="166">
        <v>45857</v>
      </c>
      <c r="D19113">
        <v>32347</v>
      </c>
    </row>
    <row r="19114" spans="1:4" x14ac:dyDescent="0.35">
      <c r="A19114" s="165" t="s">
        <v>374</v>
      </c>
      <c r="B19114" s="165" t="s">
        <v>375</v>
      </c>
      <c r="C19114" s="166">
        <v>45888</v>
      </c>
      <c r="D19114">
        <v>18681.830000000002</v>
      </c>
    </row>
    <row r="19115" spans="1:4" x14ac:dyDescent="0.35">
      <c r="A19115" s="165" t="s">
        <v>374</v>
      </c>
      <c r="B19115" s="165" t="s">
        <v>375</v>
      </c>
      <c r="C19115" s="166">
        <v>45919</v>
      </c>
      <c r="D19115">
        <v>0</v>
      </c>
    </row>
    <row r="19116" spans="1:4" x14ac:dyDescent="0.35">
      <c r="A19116" s="165" t="s">
        <v>374</v>
      </c>
      <c r="B19116" s="165" t="s">
        <v>375</v>
      </c>
      <c r="C19116" s="166">
        <v>45949</v>
      </c>
      <c r="D19116">
        <v>0</v>
      </c>
    </row>
    <row r="19117" spans="1:4" x14ac:dyDescent="0.35">
      <c r="A19117" s="165" t="s">
        <v>374</v>
      </c>
      <c r="B19117" s="165" t="s">
        <v>375</v>
      </c>
      <c r="C19117" s="166">
        <v>45980</v>
      </c>
      <c r="D19117">
        <v>0</v>
      </c>
    </row>
    <row r="19118" spans="1:4" x14ac:dyDescent="0.35">
      <c r="A19118" s="165" t="s">
        <v>374</v>
      </c>
      <c r="B19118" s="165" t="s">
        <v>375</v>
      </c>
      <c r="C19118" s="166">
        <v>46010</v>
      </c>
      <c r="D19118">
        <v>8500</v>
      </c>
    </row>
    <row r="19119" spans="1:4" x14ac:dyDescent="0.35">
      <c r="A19119" s="165" t="s">
        <v>374</v>
      </c>
      <c r="B19119" s="165" t="s">
        <v>375</v>
      </c>
      <c r="C19119" s="166">
        <v>45677</v>
      </c>
      <c r="D19119">
        <v>0</v>
      </c>
    </row>
    <row r="19120" spans="1:4" x14ac:dyDescent="0.35">
      <c r="A19120" s="165" t="s">
        <v>374</v>
      </c>
      <c r="B19120" s="165" t="s">
        <v>375</v>
      </c>
      <c r="C19120" s="166">
        <v>45708</v>
      </c>
      <c r="D19120">
        <v>0</v>
      </c>
    </row>
    <row r="19121" spans="1:4" x14ac:dyDescent="0.35">
      <c r="A19121" s="165" t="s">
        <v>374</v>
      </c>
      <c r="B19121" s="165" t="s">
        <v>375</v>
      </c>
      <c r="C19121" s="166">
        <v>45736</v>
      </c>
      <c r="D19121">
        <v>8500</v>
      </c>
    </row>
    <row r="19122" spans="1:4" x14ac:dyDescent="0.35">
      <c r="A19122" s="165" t="s">
        <v>374</v>
      </c>
      <c r="B19122" s="165" t="s">
        <v>375</v>
      </c>
      <c r="C19122" s="166">
        <v>45767</v>
      </c>
      <c r="D19122">
        <v>0</v>
      </c>
    </row>
    <row r="19123" spans="1:4" x14ac:dyDescent="0.35">
      <c r="A19123" s="165" t="s">
        <v>374</v>
      </c>
      <c r="B19123" s="165" t="s">
        <v>375</v>
      </c>
      <c r="C19123" s="166">
        <v>45797</v>
      </c>
      <c r="D19123">
        <v>0</v>
      </c>
    </row>
    <row r="19124" spans="1:4" x14ac:dyDescent="0.35">
      <c r="A19124" s="165" t="s">
        <v>374</v>
      </c>
      <c r="B19124" s="165" t="s">
        <v>375</v>
      </c>
      <c r="C19124" s="166">
        <v>45828</v>
      </c>
      <c r="D19124">
        <v>8500</v>
      </c>
    </row>
    <row r="19125" spans="1:4" x14ac:dyDescent="0.35">
      <c r="A19125" s="165" t="s">
        <v>374</v>
      </c>
      <c r="B19125" s="165" t="s">
        <v>375</v>
      </c>
      <c r="C19125" s="166">
        <v>45858</v>
      </c>
      <c r="D19125">
        <v>0</v>
      </c>
    </row>
    <row r="19126" spans="1:4" x14ac:dyDescent="0.35">
      <c r="A19126" s="165" t="s">
        <v>374</v>
      </c>
      <c r="B19126" s="165" t="s">
        <v>375</v>
      </c>
      <c r="C19126" s="166">
        <v>45889</v>
      </c>
      <c r="D19126">
        <v>0</v>
      </c>
    </row>
    <row r="19127" spans="1:4" x14ac:dyDescent="0.35">
      <c r="A19127" s="165" t="s">
        <v>374</v>
      </c>
      <c r="B19127" s="165" t="s">
        <v>375</v>
      </c>
      <c r="C19127" s="166">
        <v>45920</v>
      </c>
      <c r="D19127">
        <v>8500</v>
      </c>
    </row>
    <row r="19128" spans="1:4" x14ac:dyDescent="0.35">
      <c r="A19128" s="165" t="s">
        <v>374</v>
      </c>
      <c r="B19128" s="165" t="s">
        <v>375</v>
      </c>
      <c r="C19128" s="166">
        <v>45950</v>
      </c>
      <c r="D19128">
        <v>0</v>
      </c>
    </row>
    <row r="19129" spans="1:4" x14ac:dyDescent="0.35">
      <c r="A19129" s="165" t="s">
        <v>374</v>
      </c>
      <c r="B19129" s="165" t="s">
        <v>375</v>
      </c>
      <c r="C19129" s="166">
        <v>45981</v>
      </c>
      <c r="D19129">
        <v>5667</v>
      </c>
    </row>
    <row r="19130" spans="1:4" x14ac:dyDescent="0.35">
      <c r="A19130" s="165" t="s">
        <v>374</v>
      </c>
      <c r="B19130" s="165" t="s">
        <v>375</v>
      </c>
      <c r="C19130" s="166">
        <v>46011</v>
      </c>
      <c r="D19130">
        <v>2833</v>
      </c>
    </row>
    <row r="19131" spans="1:4" x14ac:dyDescent="0.35">
      <c r="A19131" s="165" t="s">
        <v>374</v>
      </c>
      <c r="B19131" s="165" t="s">
        <v>375</v>
      </c>
      <c r="C19131" s="166">
        <v>45678</v>
      </c>
      <c r="D19131">
        <v>2890</v>
      </c>
    </row>
    <row r="19132" spans="1:4" x14ac:dyDescent="0.35">
      <c r="A19132" s="165" t="s">
        <v>374</v>
      </c>
      <c r="B19132" s="165" t="s">
        <v>375</v>
      </c>
      <c r="C19132" s="166">
        <v>45709</v>
      </c>
      <c r="D19132">
        <v>2890</v>
      </c>
    </row>
    <row r="19133" spans="1:4" x14ac:dyDescent="0.35">
      <c r="A19133" s="165" t="s">
        <v>374</v>
      </c>
      <c r="B19133" s="165" t="s">
        <v>375</v>
      </c>
      <c r="C19133" s="166">
        <v>45737</v>
      </c>
      <c r="D19133">
        <v>2720</v>
      </c>
    </row>
    <row r="19134" spans="1:4" x14ac:dyDescent="0.35">
      <c r="A19134" s="165" t="s">
        <v>374</v>
      </c>
      <c r="B19134" s="165" t="s">
        <v>375</v>
      </c>
      <c r="C19134" s="166">
        <v>45768</v>
      </c>
      <c r="D19134">
        <v>2890</v>
      </c>
    </row>
    <row r="19135" spans="1:4" x14ac:dyDescent="0.35">
      <c r="A19135" s="165" t="s">
        <v>374</v>
      </c>
      <c r="B19135" s="165" t="s">
        <v>375</v>
      </c>
      <c r="C19135" s="166">
        <v>45798</v>
      </c>
      <c r="D19135">
        <v>2890</v>
      </c>
    </row>
    <row r="19136" spans="1:4" x14ac:dyDescent="0.35">
      <c r="A19136" s="165" t="s">
        <v>374</v>
      </c>
      <c r="B19136" s="165" t="s">
        <v>375</v>
      </c>
      <c r="C19136" s="166">
        <v>45829</v>
      </c>
      <c r="D19136">
        <v>2720</v>
      </c>
    </row>
    <row r="19137" spans="1:4" x14ac:dyDescent="0.35">
      <c r="A19137" s="165" t="s">
        <v>374</v>
      </c>
      <c r="B19137" s="165" t="s">
        <v>375</v>
      </c>
      <c r="C19137" s="166">
        <v>45859</v>
      </c>
      <c r="D19137">
        <v>2890</v>
      </c>
    </row>
    <row r="19138" spans="1:4" x14ac:dyDescent="0.35">
      <c r="A19138" s="165" t="s">
        <v>374</v>
      </c>
      <c r="B19138" s="165" t="s">
        <v>375</v>
      </c>
      <c r="C19138" s="166">
        <v>45890</v>
      </c>
      <c r="D19138">
        <v>2890</v>
      </c>
    </row>
    <row r="19139" spans="1:4" x14ac:dyDescent="0.35">
      <c r="A19139" s="165" t="s">
        <v>374</v>
      </c>
      <c r="B19139" s="165" t="s">
        <v>375</v>
      </c>
      <c r="C19139" s="166">
        <v>45921</v>
      </c>
      <c r="D19139">
        <v>2720</v>
      </c>
    </row>
    <row r="19140" spans="1:4" x14ac:dyDescent="0.35">
      <c r="A19140" s="165" t="s">
        <v>374</v>
      </c>
      <c r="B19140" s="165" t="s">
        <v>375</v>
      </c>
      <c r="C19140" s="166">
        <v>45951</v>
      </c>
      <c r="D19140">
        <v>2890</v>
      </c>
    </row>
    <row r="19141" spans="1:4" x14ac:dyDescent="0.35">
      <c r="A19141" s="165" t="s">
        <v>374</v>
      </c>
      <c r="B19141" s="165" t="s">
        <v>375</v>
      </c>
      <c r="C19141" s="166">
        <v>45991</v>
      </c>
      <c r="D19141">
        <v>2890</v>
      </c>
    </row>
    <row r="19142" spans="1:4" x14ac:dyDescent="0.35">
      <c r="A19142" s="165" t="s">
        <v>374</v>
      </c>
      <c r="B19142" s="165" t="s">
        <v>375</v>
      </c>
      <c r="C19142" s="166">
        <v>46022</v>
      </c>
      <c r="D19142">
        <v>2720</v>
      </c>
    </row>
    <row r="19143" spans="1:4" x14ac:dyDescent="0.35">
      <c r="A19143" s="165" t="s">
        <v>374</v>
      </c>
      <c r="B19143" s="165" t="s">
        <v>375</v>
      </c>
      <c r="C19143" s="166">
        <v>45679</v>
      </c>
      <c r="D19143">
        <v>2833</v>
      </c>
    </row>
    <row r="19144" spans="1:4" x14ac:dyDescent="0.35">
      <c r="A19144" s="165" t="s">
        <v>374</v>
      </c>
      <c r="B19144" s="165" t="s">
        <v>375</v>
      </c>
      <c r="C19144" s="166">
        <v>45710</v>
      </c>
      <c r="D19144">
        <v>2833</v>
      </c>
    </row>
    <row r="19145" spans="1:4" x14ac:dyDescent="0.35">
      <c r="A19145" s="165" t="s">
        <v>374</v>
      </c>
      <c r="B19145" s="165" t="s">
        <v>375</v>
      </c>
      <c r="C19145" s="166">
        <v>45738</v>
      </c>
      <c r="D19145">
        <v>2834</v>
      </c>
    </row>
    <row r="19146" spans="1:4" x14ac:dyDescent="0.35">
      <c r="A19146" s="165" t="s">
        <v>374</v>
      </c>
      <c r="B19146" s="165" t="s">
        <v>375</v>
      </c>
      <c r="C19146" s="166">
        <v>45769</v>
      </c>
      <c r="D19146">
        <v>3135.19</v>
      </c>
    </row>
    <row r="19147" spans="1:4" x14ac:dyDescent="0.35">
      <c r="A19147" s="165" t="s">
        <v>374</v>
      </c>
      <c r="B19147" s="165" t="s">
        <v>375</v>
      </c>
      <c r="C19147" s="166">
        <v>45799</v>
      </c>
      <c r="D19147">
        <v>2833</v>
      </c>
    </row>
    <row r="19148" spans="1:4" x14ac:dyDescent="0.35">
      <c r="A19148" s="165" t="s">
        <v>374</v>
      </c>
      <c r="B19148" s="165" t="s">
        <v>375</v>
      </c>
      <c r="C19148" s="166">
        <v>45830</v>
      </c>
      <c r="D19148">
        <v>3136.19</v>
      </c>
    </row>
    <row r="19149" spans="1:4" x14ac:dyDescent="0.35">
      <c r="A19149" s="165" t="s">
        <v>374</v>
      </c>
      <c r="B19149" s="165" t="s">
        <v>375</v>
      </c>
      <c r="C19149" s="166">
        <v>45860</v>
      </c>
      <c r="D19149">
        <v>2833</v>
      </c>
    </row>
    <row r="19150" spans="1:4" x14ac:dyDescent="0.35">
      <c r="A19150" s="165" t="s">
        <v>374</v>
      </c>
      <c r="B19150" s="165" t="s">
        <v>375</v>
      </c>
      <c r="C19150" s="166">
        <v>45891</v>
      </c>
      <c r="D19150">
        <v>2833</v>
      </c>
    </row>
    <row r="19151" spans="1:4" x14ac:dyDescent="0.35">
      <c r="A19151" s="165" t="s">
        <v>374</v>
      </c>
      <c r="B19151" s="165" t="s">
        <v>375</v>
      </c>
      <c r="C19151" s="166">
        <v>45922</v>
      </c>
      <c r="D19151">
        <v>2833</v>
      </c>
    </row>
    <row r="19152" spans="1:4" x14ac:dyDescent="0.35">
      <c r="A19152" s="165" t="s">
        <v>374</v>
      </c>
      <c r="B19152" s="165" t="s">
        <v>375</v>
      </c>
      <c r="C19152" s="166">
        <v>45952</v>
      </c>
      <c r="D19152">
        <v>3136.19</v>
      </c>
    </row>
    <row r="19153" spans="1:4" x14ac:dyDescent="0.35">
      <c r="A19153" s="165" t="s">
        <v>374</v>
      </c>
      <c r="B19153" s="165" t="s">
        <v>375</v>
      </c>
      <c r="C19153" s="166">
        <v>45983</v>
      </c>
      <c r="D19153">
        <v>2833</v>
      </c>
    </row>
    <row r="19154" spans="1:4" x14ac:dyDescent="0.35">
      <c r="A19154" s="165" t="s">
        <v>374</v>
      </c>
      <c r="B19154" s="165" t="s">
        <v>375</v>
      </c>
      <c r="C19154" s="166">
        <v>46013</v>
      </c>
      <c r="D19154">
        <v>2834</v>
      </c>
    </row>
    <row r="19155" spans="1:4" x14ac:dyDescent="0.35">
      <c r="A19155" s="165" t="s">
        <v>374</v>
      </c>
      <c r="B19155" s="165" t="s">
        <v>375</v>
      </c>
      <c r="C19155" s="166">
        <v>45680</v>
      </c>
      <c r="D19155">
        <v>3750</v>
      </c>
    </row>
    <row r="19156" spans="1:4" x14ac:dyDescent="0.35">
      <c r="A19156" s="165" t="s">
        <v>374</v>
      </c>
      <c r="B19156" s="165" t="s">
        <v>375</v>
      </c>
      <c r="C19156" s="166">
        <v>45711</v>
      </c>
      <c r="D19156">
        <v>3750</v>
      </c>
    </row>
    <row r="19157" spans="1:4" x14ac:dyDescent="0.35">
      <c r="A19157" s="165" t="s">
        <v>374</v>
      </c>
      <c r="B19157" s="165" t="s">
        <v>375</v>
      </c>
      <c r="C19157" s="166">
        <v>45739</v>
      </c>
      <c r="D19157">
        <v>3750</v>
      </c>
    </row>
    <row r="19158" spans="1:4" x14ac:dyDescent="0.35">
      <c r="A19158" s="165" t="s">
        <v>374</v>
      </c>
      <c r="B19158" s="165" t="s">
        <v>375</v>
      </c>
      <c r="C19158" s="166">
        <v>45770</v>
      </c>
      <c r="D19158">
        <v>4025.48</v>
      </c>
    </row>
    <row r="19159" spans="1:4" x14ac:dyDescent="0.35">
      <c r="A19159" s="165" t="s">
        <v>374</v>
      </c>
      <c r="B19159" s="165" t="s">
        <v>375</v>
      </c>
      <c r="C19159" s="166">
        <v>45800</v>
      </c>
      <c r="D19159">
        <v>4052.22</v>
      </c>
    </row>
    <row r="19160" spans="1:4" x14ac:dyDescent="0.35">
      <c r="A19160" s="165" t="s">
        <v>374</v>
      </c>
      <c r="B19160" s="165" t="s">
        <v>375</v>
      </c>
      <c r="C19160" s="166">
        <v>45831</v>
      </c>
      <c r="D19160">
        <v>4025.48</v>
      </c>
    </row>
    <row r="19161" spans="1:4" x14ac:dyDescent="0.35">
      <c r="A19161" s="165" t="s">
        <v>374</v>
      </c>
      <c r="B19161" s="165" t="s">
        <v>375</v>
      </c>
      <c r="C19161" s="166">
        <v>45861</v>
      </c>
      <c r="D19161">
        <v>3750</v>
      </c>
    </row>
    <row r="19162" spans="1:4" x14ac:dyDescent="0.35">
      <c r="A19162" s="165" t="s">
        <v>374</v>
      </c>
      <c r="B19162" s="165" t="s">
        <v>375</v>
      </c>
      <c r="C19162" s="166">
        <v>45892</v>
      </c>
      <c r="D19162">
        <v>3750</v>
      </c>
    </row>
    <row r="19163" spans="1:4" x14ac:dyDescent="0.35">
      <c r="A19163" s="165" t="s">
        <v>374</v>
      </c>
      <c r="B19163" s="165" t="s">
        <v>375</v>
      </c>
      <c r="C19163" s="166">
        <v>45923</v>
      </c>
      <c r="D19163">
        <v>3750</v>
      </c>
    </row>
    <row r="19164" spans="1:4" x14ac:dyDescent="0.35">
      <c r="A19164" s="165" t="s">
        <v>374</v>
      </c>
      <c r="B19164" s="165" t="s">
        <v>375</v>
      </c>
      <c r="C19164" s="166">
        <v>45953</v>
      </c>
      <c r="D19164">
        <v>0</v>
      </c>
    </row>
    <row r="19165" spans="1:4" x14ac:dyDescent="0.35">
      <c r="A19165" s="165" t="s">
        <v>374</v>
      </c>
      <c r="B19165" s="165" t="s">
        <v>375</v>
      </c>
      <c r="C19165" s="166">
        <v>45984</v>
      </c>
      <c r="D19165">
        <v>275.48</v>
      </c>
    </row>
    <row r="19166" spans="1:4" x14ac:dyDescent="0.35">
      <c r="A19166" s="165" t="s">
        <v>374</v>
      </c>
      <c r="B19166" s="165" t="s">
        <v>375</v>
      </c>
      <c r="C19166" s="166">
        <v>46014</v>
      </c>
      <c r="D19166">
        <v>250</v>
      </c>
    </row>
    <row r="19167" spans="1:4" x14ac:dyDescent="0.35">
      <c r="A19167" s="165" t="s">
        <v>374</v>
      </c>
      <c r="B19167" s="165" t="s">
        <v>375</v>
      </c>
      <c r="C19167" s="166">
        <v>45681</v>
      </c>
      <c r="D19167">
        <v>3541.67</v>
      </c>
    </row>
    <row r="19168" spans="1:4" x14ac:dyDescent="0.35">
      <c r="A19168" s="165" t="s">
        <v>374</v>
      </c>
      <c r="B19168" s="165" t="s">
        <v>375</v>
      </c>
      <c r="C19168" s="166">
        <v>45712</v>
      </c>
      <c r="D19168">
        <v>3541.67</v>
      </c>
    </row>
    <row r="19169" spans="1:4" x14ac:dyDescent="0.35">
      <c r="A19169" s="165" t="s">
        <v>374</v>
      </c>
      <c r="B19169" s="165" t="s">
        <v>375</v>
      </c>
      <c r="C19169" s="166">
        <v>45740</v>
      </c>
      <c r="D19169">
        <v>3541.67</v>
      </c>
    </row>
    <row r="19170" spans="1:4" x14ac:dyDescent="0.35">
      <c r="A19170" s="165" t="s">
        <v>374</v>
      </c>
      <c r="B19170" s="165" t="s">
        <v>375</v>
      </c>
      <c r="C19170" s="166">
        <v>45771</v>
      </c>
      <c r="D19170">
        <v>3541.67</v>
      </c>
    </row>
    <row r="19171" spans="1:4" x14ac:dyDescent="0.35">
      <c r="A19171" s="165" t="s">
        <v>374</v>
      </c>
      <c r="B19171" s="165" t="s">
        <v>375</v>
      </c>
      <c r="C19171" s="166">
        <v>45801</v>
      </c>
      <c r="D19171">
        <v>3851.4</v>
      </c>
    </row>
    <row r="19172" spans="1:4" x14ac:dyDescent="0.35">
      <c r="A19172" s="165" t="s">
        <v>374</v>
      </c>
      <c r="B19172" s="165" t="s">
        <v>375</v>
      </c>
      <c r="C19172" s="166">
        <v>45832</v>
      </c>
      <c r="D19172">
        <v>3541.67</v>
      </c>
    </row>
    <row r="19173" spans="1:4" x14ac:dyDescent="0.35">
      <c r="A19173" s="165" t="s">
        <v>374</v>
      </c>
      <c r="B19173" s="165" t="s">
        <v>375</v>
      </c>
      <c r="C19173" s="166">
        <v>45862</v>
      </c>
      <c r="D19173">
        <v>3851.4</v>
      </c>
    </row>
    <row r="19174" spans="1:4" x14ac:dyDescent="0.35">
      <c r="A19174" s="165" t="s">
        <v>374</v>
      </c>
      <c r="B19174" s="165" t="s">
        <v>375</v>
      </c>
      <c r="C19174" s="166">
        <v>45893</v>
      </c>
      <c r="D19174">
        <v>3541.67</v>
      </c>
    </row>
    <row r="19175" spans="1:4" x14ac:dyDescent="0.35">
      <c r="A19175" s="165" t="s">
        <v>374</v>
      </c>
      <c r="B19175" s="165" t="s">
        <v>375</v>
      </c>
      <c r="C19175" s="166">
        <v>45924</v>
      </c>
      <c r="D19175">
        <v>7270.45</v>
      </c>
    </row>
    <row r="19176" spans="1:4" x14ac:dyDescent="0.35">
      <c r="A19176" s="165" t="s">
        <v>374</v>
      </c>
      <c r="B19176" s="165" t="s">
        <v>375</v>
      </c>
      <c r="C19176" s="166">
        <v>45954</v>
      </c>
      <c r="D19176">
        <v>3541.67</v>
      </c>
    </row>
    <row r="19177" spans="1:4" x14ac:dyDescent="0.35">
      <c r="A19177" s="165" t="s">
        <v>374</v>
      </c>
      <c r="B19177" s="165" t="s">
        <v>375</v>
      </c>
      <c r="C19177" s="166">
        <v>45985</v>
      </c>
      <c r="D19177">
        <v>3541.67</v>
      </c>
    </row>
    <row r="19178" spans="1:4" x14ac:dyDescent="0.35">
      <c r="A19178" s="165" t="s">
        <v>374</v>
      </c>
      <c r="B19178" s="165" t="s">
        <v>375</v>
      </c>
      <c r="C19178" s="166">
        <v>46015</v>
      </c>
      <c r="D19178">
        <v>3851.4</v>
      </c>
    </row>
    <row r="19179" spans="1:4" x14ac:dyDescent="0.35">
      <c r="A19179" s="165" t="s">
        <v>374</v>
      </c>
      <c r="B19179" s="165" t="s">
        <v>375</v>
      </c>
      <c r="C19179" s="166">
        <v>45682</v>
      </c>
      <c r="D19179">
        <v>3612.5</v>
      </c>
    </row>
    <row r="19180" spans="1:4" x14ac:dyDescent="0.35">
      <c r="A19180" s="165" t="s">
        <v>374</v>
      </c>
      <c r="B19180" s="165" t="s">
        <v>375</v>
      </c>
      <c r="C19180" s="166">
        <v>45713</v>
      </c>
      <c r="D19180">
        <v>3612.5</v>
      </c>
    </row>
    <row r="19181" spans="1:4" x14ac:dyDescent="0.35">
      <c r="A19181" s="165" t="s">
        <v>374</v>
      </c>
      <c r="B19181" s="165" t="s">
        <v>375</v>
      </c>
      <c r="C19181" s="166">
        <v>45741</v>
      </c>
      <c r="D19181">
        <v>6786.76</v>
      </c>
    </row>
    <row r="19182" spans="1:4" x14ac:dyDescent="0.35">
      <c r="A19182" s="165" t="s">
        <v>374</v>
      </c>
      <c r="B19182" s="165" t="s">
        <v>375</v>
      </c>
      <c r="C19182" s="166">
        <v>45772</v>
      </c>
      <c r="D19182">
        <v>3612.5</v>
      </c>
    </row>
    <row r="19183" spans="1:4" x14ac:dyDescent="0.35">
      <c r="A19183" s="165" t="s">
        <v>374</v>
      </c>
      <c r="B19183" s="165" t="s">
        <v>375</v>
      </c>
      <c r="C19183" s="166">
        <v>45802</v>
      </c>
      <c r="D19183">
        <v>3612.5000000000005</v>
      </c>
    </row>
    <row r="19184" spans="1:4" x14ac:dyDescent="0.35">
      <c r="A19184" s="165" t="s">
        <v>374</v>
      </c>
      <c r="B19184" s="165" t="s">
        <v>375</v>
      </c>
      <c r="C19184" s="166">
        <v>45833</v>
      </c>
      <c r="D19184">
        <v>3612.5000000000005</v>
      </c>
    </row>
    <row r="19185" spans="1:4" x14ac:dyDescent="0.35">
      <c r="A19185" s="165" t="s">
        <v>374</v>
      </c>
      <c r="B19185" s="165" t="s">
        <v>375</v>
      </c>
      <c r="C19185" s="166">
        <v>45863</v>
      </c>
      <c r="D19185">
        <v>3612.5000000000005</v>
      </c>
    </row>
    <row r="19186" spans="1:4" x14ac:dyDescent="0.35">
      <c r="A19186" s="165" t="s">
        <v>374</v>
      </c>
      <c r="B19186" s="165" t="s">
        <v>375</v>
      </c>
      <c r="C19186" s="166">
        <v>45894</v>
      </c>
      <c r="D19186">
        <v>3612.5000000000005</v>
      </c>
    </row>
    <row r="19187" spans="1:4" x14ac:dyDescent="0.35">
      <c r="A19187" s="165" t="s">
        <v>374</v>
      </c>
      <c r="B19187" s="165" t="s">
        <v>375</v>
      </c>
      <c r="C19187" s="166">
        <v>45925</v>
      </c>
      <c r="D19187">
        <v>3612.5000000000005</v>
      </c>
    </row>
    <row r="19188" spans="1:4" x14ac:dyDescent="0.35">
      <c r="A19188" s="165" t="s">
        <v>374</v>
      </c>
      <c r="B19188" s="165" t="s">
        <v>375</v>
      </c>
      <c r="C19188" s="166">
        <v>45955</v>
      </c>
      <c r="D19188">
        <v>3612.5000000000005</v>
      </c>
    </row>
    <row r="19189" spans="1:4" x14ac:dyDescent="0.35">
      <c r="A19189" s="165" t="s">
        <v>374</v>
      </c>
      <c r="B19189" s="165" t="s">
        <v>375</v>
      </c>
      <c r="C19189" s="166">
        <v>45986</v>
      </c>
      <c r="D19189">
        <v>3612.5000000000005</v>
      </c>
    </row>
    <row r="19190" spans="1:4" x14ac:dyDescent="0.35">
      <c r="A19190" s="165" t="s">
        <v>374</v>
      </c>
      <c r="B19190" s="165" t="s">
        <v>375</v>
      </c>
      <c r="C19190" s="166">
        <v>46016</v>
      </c>
      <c r="D19190">
        <v>3612.5000000000005</v>
      </c>
    </row>
    <row r="19191" spans="1:4" x14ac:dyDescent="0.35">
      <c r="A19191" s="165" t="s">
        <v>374</v>
      </c>
      <c r="B19191" s="165" t="s">
        <v>375</v>
      </c>
      <c r="C19191" s="166">
        <v>45683</v>
      </c>
      <c r="D19191">
        <v>3684.7500000000005</v>
      </c>
    </row>
    <row r="19192" spans="1:4" x14ac:dyDescent="0.35">
      <c r="A19192" s="165" t="s">
        <v>374</v>
      </c>
      <c r="B19192" s="165" t="s">
        <v>375</v>
      </c>
      <c r="C19192" s="166">
        <v>45714</v>
      </c>
      <c r="D19192">
        <v>3684.7500000000005</v>
      </c>
    </row>
    <row r="19193" spans="1:4" x14ac:dyDescent="0.35">
      <c r="A19193" s="165" t="s">
        <v>374</v>
      </c>
      <c r="B19193" s="165" t="s">
        <v>375</v>
      </c>
      <c r="C19193" s="166">
        <v>45742</v>
      </c>
      <c r="D19193">
        <v>3684.7500000000005</v>
      </c>
    </row>
    <row r="19194" spans="1:4" x14ac:dyDescent="0.35">
      <c r="A19194" s="165" t="s">
        <v>374</v>
      </c>
      <c r="B19194" s="165" t="s">
        <v>375</v>
      </c>
      <c r="C19194" s="166">
        <v>45773</v>
      </c>
      <c r="D19194">
        <v>3684.7500000000005</v>
      </c>
    </row>
    <row r="19195" spans="1:4" x14ac:dyDescent="0.35">
      <c r="A19195" s="165" t="s">
        <v>374</v>
      </c>
      <c r="B19195" s="165" t="s">
        <v>375</v>
      </c>
      <c r="C19195" s="166">
        <v>45803</v>
      </c>
      <c r="D19195">
        <v>3684.7500000000005</v>
      </c>
    </row>
    <row r="19196" spans="1:4" x14ac:dyDescent="0.35">
      <c r="A19196" s="165" t="s">
        <v>374</v>
      </c>
      <c r="B19196" s="165" t="s">
        <v>375</v>
      </c>
      <c r="C19196" s="166">
        <v>45834</v>
      </c>
      <c r="D19196">
        <v>3684.7500000000005</v>
      </c>
    </row>
    <row r="19197" spans="1:4" x14ac:dyDescent="0.35">
      <c r="A19197" s="165" t="s">
        <v>374</v>
      </c>
      <c r="B19197" s="165" t="s">
        <v>375</v>
      </c>
      <c r="C19197" s="166">
        <v>45864</v>
      </c>
      <c r="D19197">
        <v>3684.7500000000005</v>
      </c>
    </row>
    <row r="19198" spans="1:4" x14ac:dyDescent="0.35">
      <c r="A19198" s="165" t="s">
        <v>374</v>
      </c>
      <c r="B19198" s="165" t="s">
        <v>375</v>
      </c>
      <c r="C19198" s="166">
        <v>45895</v>
      </c>
      <c r="D19198">
        <v>3684.7500000000005</v>
      </c>
    </row>
    <row r="19199" spans="1:4" x14ac:dyDescent="0.35">
      <c r="A19199" s="165" t="s">
        <v>374</v>
      </c>
      <c r="B19199" s="165" t="s">
        <v>375</v>
      </c>
      <c r="C19199" s="166">
        <v>45926</v>
      </c>
      <c r="D19199">
        <v>3684.7500000000005</v>
      </c>
    </row>
    <row r="19200" spans="1:4" x14ac:dyDescent="0.35">
      <c r="A19200" s="165" t="s">
        <v>374</v>
      </c>
      <c r="B19200" s="165" t="s">
        <v>375</v>
      </c>
      <c r="C19200" s="166">
        <v>45956</v>
      </c>
      <c r="D19200">
        <v>3684.7500000000005</v>
      </c>
    </row>
    <row r="19201" spans="1:4" x14ac:dyDescent="0.35">
      <c r="A19201" s="165" t="s">
        <v>374</v>
      </c>
      <c r="B19201" s="165" t="s">
        <v>375</v>
      </c>
      <c r="C19201" s="166">
        <v>45987</v>
      </c>
      <c r="D19201">
        <v>3684.7500000000005</v>
      </c>
    </row>
    <row r="19202" spans="1:4" x14ac:dyDescent="0.35">
      <c r="A19202" s="165" t="s">
        <v>374</v>
      </c>
      <c r="B19202" s="165" t="s">
        <v>375</v>
      </c>
      <c r="C19202" s="166">
        <v>46017</v>
      </c>
      <c r="D19202">
        <v>3684.7500000000005</v>
      </c>
    </row>
    <row r="19203" spans="1:4" x14ac:dyDescent="0.35">
      <c r="A19203" s="165" t="s">
        <v>374</v>
      </c>
      <c r="B19203" s="165" t="s">
        <v>375</v>
      </c>
      <c r="C19203" s="166">
        <v>45684</v>
      </c>
      <c r="D19203">
        <v>3758.4450000000006</v>
      </c>
    </row>
    <row r="19204" spans="1:4" x14ac:dyDescent="0.35">
      <c r="A19204" s="165" t="s">
        <v>374</v>
      </c>
      <c r="B19204" s="165" t="s">
        <v>375</v>
      </c>
      <c r="C19204" s="166">
        <v>45715</v>
      </c>
      <c r="D19204">
        <v>3758.4450000000006</v>
      </c>
    </row>
    <row r="19205" spans="1:4" x14ac:dyDescent="0.35">
      <c r="A19205" s="165" t="s">
        <v>374</v>
      </c>
      <c r="B19205" s="165" t="s">
        <v>375</v>
      </c>
      <c r="C19205" s="166">
        <v>45743</v>
      </c>
      <c r="D19205">
        <v>3758.4450000000006</v>
      </c>
    </row>
    <row r="19206" spans="1:4" x14ac:dyDescent="0.35">
      <c r="A19206" s="165" t="s">
        <v>374</v>
      </c>
      <c r="B19206" s="165" t="s">
        <v>375</v>
      </c>
      <c r="C19206" s="166">
        <v>45774</v>
      </c>
      <c r="D19206">
        <v>3758.4450000000006</v>
      </c>
    </row>
    <row r="19207" spans="1:4" x14ac:dyDescent="0.35">
      <c r="A19207" s="165" t="s">
        <v>374</v>
      </c>
      <c r="B19207" s="165" t="s">
        <v>375</v>
      </c>
      <c r="C19207" s="166">
        <v>45804</v>
      </c>
      <c r="D19207">
        <v>3758.4450000000006</v>
      </c>
    </row>
    <row r="19208" spans="1:4" x14ac:dyDescent="0.35">
      <c r="A19208" s="165" t="s">
        <v>374</v>
      </c>
      <c r="B19208" s="165" t="s">
        <v>375</v>
      </c>
      <c r="C19208" s="166">
        <v>45835</v>
      </c>
      <c r="D19208">
        <v>3758.4450000000006</v>
      </c>
    </row>
    <row r="19209" spans="1:4" x14ac:dyDescent="0.35">
      <c r="A19209" s="165" t="s">
        <v>374</v>
      </c>
      <c r="B19209" s="165" t="s">
        <v>375</v>
      </c>
      <c r="C19209" s="166">
        <v>45865</v>
      </c>
      <c r="D19209">
        <v>3758.4450000000006</v>
      </c>
    </row>
    <row r="19210" spans="1:4" x14ac:dyDescent="0.35">
      <c r="A19210" s="165" t="s">
        <v>374</v>
      </c>
      <c r="B19210" s="165" t="s">
        <v>375</v>
      </c>
      <c r="C19210" s="166">
        <v>45896</v>
      </c>
      <c r="D19210">
        <v>3758.4450000000006</v>
      </c>
    </row>
    <row r="19211" spans="1:4" x14ac:dyDescent="0.35">
      <c r="A19211" s="165" t="s">
        <v>374</v>
      </c>
      <c r="B19211" s="165" t="s">
        <v>375</v>
      </c>
      <c r="C19211" s="166">
        <v>45927</v>
      </c>
      <c r="D19211">
        <v>3758.4450000000006</v>
      </c>
    </row>
    <row r="19212" spans="1:4" x14ac:dyDescent="0.35">
      <c r="A19212" s="165" t="s">
        <v>374</v>
      </c>
      <c r="B19212" s="165" t="s">
        <v>375</v>
      </c>
      <c r="C19212" s="166">
        <v>45957</v>
      </c>
      <c r="D19212">
        <v>3758.4450000000006</v>
      </c>
    </row>
    <row r="19213" spans="1:4" x14ac:dyDescent="0.35">
      <c r="A19213" s="165" t="s">
        <v>374</v>
      </c>
      <c r="B19213" s="165" t="s">
        <v>375</v>
      </c>
      <c r="C19213" s="166">
        <v>45988</v>
      </c>
      <c r="D19213">
        <v>3758.4450000000006</v>
      </c>
    </row>
    <row r="19214" spans="1:4" x14ac:dyDescent="0.35">
      <c r="A19214" s="165" t="s">
        <v>374</v>
      </c>
      <c r="B19214" s="165" t="s">
        <v>375</v>
      </c>
      <c r="C19214" s="166">
        <v>46018</v>
      </c>
      <c r="D19214">
        <v>3758.4450000000006</v>
      </c>
    </row>
    <row r="19215" spans="1:4" x14ac:dyDescent="0.35">
      <c r="A19215" s="165" t="s">
        <v>376</v>
      </c>
      <c r="B19215" s="165"/>
      <c r="C19215" s="166">
        <v>45676</v>
      </c>
      <c r="D19215">
        <v>0</v>
      </c>
    </row>
    <row r="19216" spans="1:4" x14ac:dyDescent="0.35">
      <c r="A19216" s="165" t="s">
        <v>376</v>
      </c>
      <c r="B19216" s="165"/>
      <c r="C19216" s="166">
        <v>45707</v>
      </c>
      <c r="D19216">
        <v>0</v>
      </c>
    </row>
    <row r="19217" spans="1:4" x14ac:dyDescent="0.35">
      <c r="A19217" s="165" t="s">
        <v>376</v>
      </c>
      <c r="B19217" s="165"/>
      <c r="C19217" s="166">
        <v>45735</v>
      </c>
      <c r="D19217">
        <v>1500</v>
      </c>
    </row>
    <row r="19218" spans="1:4" x14ac:dyDescent="0.35">
      <c r="A19218" s="165" t="s">
        <v>376</v>
      </c>
      <c r="B19218" s="165"/>
      <c r="C19218" s="166">
        <v>45766</v>
      </c>
      <c r="D19218">
        <v>0</v>
      </c>
    </row>
    <row r="19219" spans="1:4" x14ac:dyDescent="0.35">
      <c r="A19219" s="165" t="s">
        <v>376</v>
      </c>
      <c r="B19219" s="165"/>
      <c r="C19219" s="166">
        <v>45796</v>
      </c>
      <c r="D19219">
        <v>0</v>
      </c>
    </row>
    <row r="19220" spans="1:4" x14ac:dyDescent="0.35">
      <c r="A19220" s="165" t="s">
        <v>376</v>
      </c>
      <c r="B19220" s="165"/>
      <c r="C19220" s="166">
        <v>45827</v>
      </c>
      <c r="D19220">
        <v>12934.29</v>
      </c>
    </row>
    <row r="19221" spans="1:4" x14ac:dyDescent="0.35">
      <c r="A19221" s="165" t="s">
        <v>376</v>
      </c>
      <c r="B19221" s="165"/>
      <c r="C19221" s="166">
        <v>45857</v>
      </c>
      <c r="D19221">
        <v>32347</v>
      </c>
    </row>
    <row r="19222" spans="1:4" x14ac:dyDescent="0.35">
      <c r="A19222" s="165" t="s">
        <v>376</v>
      </c>
      <c r="B19222" s="165"/>
      <c r="C19222" s="166">
        <v>45888</v>
      </c>
      <c r="D19222">
        <v>18681.830000000002</v>
      </c>
    </row>
    <row r="19223" spans="1:4" x14ac:dyDescent="0.35">
      <c r="A19223" s="165" t="s">
        <v>376</v>
      </c>
      <c r="B19223" s="165"/>
      <c r="C19223" s="166">
        <v>45919</v>
      </c>
      <c r="D19223">
        <v>0</v>
      </c>
    </row>
    <row r="19224" spans="1:4" x14ac:dyDescent="0.35">
      <c r="A19224" s="165" t="s">
        <v>376</v>
      </c>
      <c r="B19224" s="165"/>
      <c r="C19224" s="166">
        <v>45949</v>
      </c>
      <c r="D19224">
        <v>0</v>
      </c>
    </row>
    <row r="19225" spans="1:4" x14ac:dyDescent="0.35">
      <c r="A19225" s="165" t="s">
        <v>376</v>
      </c>
      <c r="B19225" s="165"/>
      <c r="C19225" s="166">
        <v>45980</v>
      </c>
      <c r="D19225">
        <v>0</v>
      </c>
    </row>
    <row r="19226" spans="1:4" x14ac:dyDescent="0.35">
      <c r="A19226" s="165" t="s">
        <v>376</v>
      </c>
      <c r="B19226" s="165"/>
      <c r="C19226" s="166">
        <v>46010</v>
      </c>
      <c r="D19226">
        <v>8500</v>
      </c>
    </row>
    <row r="19227" spans="1:4" x14ac:dyDescent="0.35">
      <c r="A19227" s="165" t="s">
        <v>376</v>
      </c>
      <c r="B19227" s="165"/>
      <c r="C19227" s="166">
        <v>45677</v>
      </c>
      <c r="D19227">
        <v>0</v>
      </c>
    </row>
    <row r="19228" spans="1:4" x14ac:dyDescent="0.35">
      <c r="A19228" s="165" t="s">
        <v>376</v>
      </c>
      <c r="B19228" s="165"/>
      <c r="C19228" s="166">
        <v>45708</v>
      </c>
      <c r="D19228">
        <v>0</v>
      </c>
    </row>
    <row r="19229" spans="1:4" x14ac:dyDescent="0.35">
      <c r="A19229" s="165" t="s">
        <v>376</v>
      </c>
      <c r="B19229" s="165"/>
      <c r="C19229" s="166">
        <v>45736</v>
      </c>
      <c r="D19229">
        <v>8500</v>
      </c>
    </row>
    <row r="19230" spans="1:4" x14ac:dyDescent="0.35">
      <c r="A19230" s="165" t="s">
        <v>376</v>
      </c>
      <c r="B19230" s="165"/>
      <c r="C19230" s="166">
        <v>45767</v>
      </c>
      <c r="D19230">
        <v>0</v>
      </c>
    </row>
    <row r="19231" spans="1:4" x14ac:dyDescent="0.35">
      <c r="A19231" s="165" t="s">
        <v>376</v>
      </c>
      <c r="B19231" s="165"/>
      <c r="C19231" s="166">
        <v>45797</v>
      </c>
      <c r="D19231">
        <v>0</v>
      </c>
    </row>
    <row r="19232" spans="1:4" x14ac:dyDescent="0.35">
      <c r="A19232" s="165" t="s">
        <v>376</v>
      </c>
      <c r="B19232" s="165"/>
      <c r="C19232" s="166">
        <v>45828</v>
      </c>
      <c r="D19232">
        <v>8500</v>
      </c>
    </row>
    <row r="19233" spans="1:4" x14ac:dyDescent="0.35">
      <c r="A19233" s="165" t="s">
        <v>376</v>
      </c>
      <c r="B19233" s="165"/>
      <c r="C19233" s="166">
        <v>45858</v>
      </c>
      <c r="D19233">
        <v>0</v>
      </c>
    </row>
    <row r="19234" spans="1:4" x14ac:dyDescent="0.35">
      <c r="A19234" s="165" t="s">
        <v>376</v>
      </c>
      <c r="B19234" s="165"/>
      <c r="C19234" s="166">
        <v>45889</v>
      </c>
      <c r="D19234">
        <v>0</v>
      </c>
    </row>
    <row r="19235" spans="1:4" x14ac:dyDescent="0.35">
      <c r="A19235" s="165" t="s">
        <v>376</v>
      </c>
      <c r="B19235" s="165"/>
      <c r="C19235" s="166">
        <v>45920</v>
      </c>
      <c r="D19235">
        <v>8500</v>
      </c>
    </row>
    <row r="19236" spans="1:4" x14ac:dyDescent="0.35">
      <c r="A19236" s="165" t="s">
        <v>376</v>
      </c>
      <c r="B19236" s="165"/>
      <c r="C19236" s="166">
        <v>45950</v>
      </c>
      <c r="D19236">
        <v>0</v>
      </c>
    </row>
    <row r="19237" spans="1:4" x14ac:dyDescent="0.35">
      <c r="A19237" s="165" t="s">
        <v>376</v>
      </c>
      <c r="B19237" s="165"/>
      <c r="C19237" s="166">
        <v>45981</v>
      </c>
      <c r="D19237">
        <v>5667</v>
      </c>
    </row>
    <row r="19238" spans="1:4" x14ac:dyDescent="0.35">
      <c r="A19238" s="165" t="s">
        <v>376</v>
      </c>
      <c r="B19238" s="165"/>
      <c r="C19238" s="166">
        <v>46011</v>
      </c>
      <c r="D19238">
        <v>2833</v>
      </c>
    </row>
    <row r="19239" spans="1:4" x14ac:dyDescent="0.35">
      <c r="A19239" s="165" t="s">
        <v>376</v>
      </c>
      <c r="B19239" s="165"/>
      <c r="C19239" s="166">
        <v>45678</v>
      </c>
      <c r="D19239">
        <v>2890</v>
      </c>
    </row>
    <row r="19240" spans="1:4" x14ac:dyDescent="0.35">
      <c r="A19240" s="165" t="s">
        <v>376</v>
      </c>
      <c r="B19240" s="165"/>
      <c r="C19240" s="166">
        <v>45709</v>
      </c>
      <c r="D19240">
        <v>2890</v>
      </c>
    </row>
    <row r="19241" spans="1:4" x14ac:dyDescent="0.35">
      <c r="A19241" s="165" t="s">
        <v>376</v>
      </c>
      <c r="B19241" s="165"/>
      <c r="C19241" s="166">
        <v>45737</v>
      </c>
      <c r="D19241">
        <v>2720</v>
      </c>
    </row>
    <row r="19242" spans="1:4" x14ac:dyDescent="0.35">
      <c r="A19242" s="165" t="s">
        <v>376</v>
      </c>
      <c r="B19242" s="165"/>
      <c r="C19242" s="166">
        <v>45768</v>
      </c>
      <c r="D19242">
        <v>2890</v>
      </c>
    </row>
    <row r="19243" spans="1:4" x14ac:dyDescent="0.35">
      <c r="A19243" s="165" t="s">
        <v>376</v>
      </c>
      <c r="B19243" s="165"/>
      <c r="C19243" s="166">
        <v>45798</v>
      </c>
      <c r="D19243">
        <v>2890</v>
      </c>
    </row>
    <row r="19244" spans="1:4" x14ac:dyDescent="0.35">
      <c r="A19244" s="165" t="s">
        <v>376</v>
      </c>
      <c r="B19244" s="165"/>
      <c r="C19244" s="166">
        <v>45829</v>
      </c>
      <c r="D19244">
        <v>2720</v>
      </c>
    </row>
    <row r="19245" spans="1:4" x14ac:dyDescent="0.35">
      <c r="A19245" s="165" t="s">
        <v>376</v>
      </c>
      <c r="B19245" s="165"/>
      <c r="C19245" s="166">
        <v>45859</v>
      </c>
      <c r="D19245">
        <v>2890</v>
      </c>
    </row>
    <row r="19246" spans="1:4" x14ac:dyDescent="0.35">
      <c r="A19246" s="165" t="s">
        <v>376</v>
      </c>
      <c r="B19246" s="165"/>
      <c r="C19246" s="166">
        <v>45890</v>
      </c>
      <c r="D19246">
        <v>2890</v>
      </c>
    </row>
    <row r="19247" spans="1:4" x14ac:dyDescent="0.35">
      <c r="A19247" s="165" t="s">
        <v>376</v>
      </c>
      <c r="B19247" s="165"/>
      <c r="C19247" s="166">
        <v>45921</v>
      </c>
      <c r="D19247">
        <v>2720</v>
      </c>
    </row>
    <row r="19248" spans="1:4" x14ac:dyDescent="0.35">
      <c r="A19248" s="165" t="s">
        <v>376</v>
      </c>
      <c r="B19248" s="165"/>
      <c r="C19248" s="166">
        <v>45951</v>
      </c>
      <c r="D19248">
        <v>2890</v>
      </c>
    </row>
    <row r="19249" spans="1:4" x14ac:dyDescent="0.35">
      <c r="A19249" s="165" t="s">
        <v>376</v>
      </c>
      <c r="B19249" s="165"/>
      <c r="C19249" s="166">
        <v>45991</v>
      </c>
      <c r="D19249">
        <v>2890</v>
      </c>
    </row>
    <row r="19250" spans="1:4" x14ac:dyDescent="0.35">
      <c r="A19250" s="165" t="s">
        <v>376</v>
      </c>
      <c r="B19250" s="165"/>
      <c r="C19250" s="166">
        <v>46022</v>
      </c>
      <c r="D19250">
        <v>2720</v>
      </c>
    </row>
    <row r="19251" spans="1:4" x14ac:dyDescent="0.35">
      <c r="A19251" s="165" t="s">
        <v>376</v>
      </c>
      <c r="B19251" s="165"/>
      <c r="C19251" s="166">
        <v>45679</v>
      </c>
      <c r="D19251">
        <v>2833</v>
      </c>
    </row>
    <row r="19252" spans="1:4" x14ac:dyDescent="0.35">
      <c r="A19252" s="165" t="s">
        <v>376</v>
      </c>
      <c r="B19252" s="165"/>
      <c r="C19252" s="166">
        <v>45710</v>
      </c>
      <c r="D19252">
        <v>2833</v>
      </c>
    </row>
    <row r="19253" spans="1:4" x14ac:dyDescent="0.35">
      <c r="A19253" s="165" t="s">
        <v>376</v>
      </c>
      <c r="B19253" s="165"/>
      <c r="C19253" s="166">
        <v>45738</v>
      </c>
      <c r="D19253">
        <v>2834</v>
      </c>
    </row>
    <row r="19254" spans="1:4" x14ac:dyDescent="0.35">
      <c r="A19254" s="165" t="s">
        <v>376</v>
      </c>
      <c r="B19254" s="165"/>
      <c r="C19254" s="166">
        <v>45769</v>
      </c>
      <c r="D19254">
        <v>3135.19</v>
      </c>
    </row>
    <row r="19255" spans="1:4" x14ac:dyDescent="0.35">
      <c r="A19255" s="165" t="s">
        <v>376</v>
      </c>
      <c r="B19255" s="165"/>
      <c r="C19255" s="166">
        <v>45799</v>
      </c>
      <c r="D19255">
        <v>2833</v>
      </c>
    </row>
    <row r="19256" spans="1:4" x14ac:dyDescent="0.35">
      <c r="A19256" s="165" t="s">
        <v>376</v>
      </c>
      <c r="B19256" s="165"/>
      <c r="C19256" s="166">
        <v>45830</v>
      </c>
      <c r="D19256">
        <v>3136.19</v>
      </c>
    </row>
    <row r="19257" spans="1:4" x14ac:dyDescent="0.35">
      <c r="A19257" s="165" t="s">
        <v>376</v>
      </c>
      <c r="B19257" s="165"/>
      <c r="C19257" s="166">
        <v>45860</v>
      </c>
      <c r="D19257">
        <v>2833</v>
      </c>
    </row>
    <row r="19258" spans="1:4" x14ac:dyDescent="0.35">
      <c r="A19258" s="165" t="s">
        <v>376</v>
      </c>
      <c r="B19258" s="165"/>
      <c r="C19258" s="166">
        <v>45891</v>
      </c>
      <c r="D19258">
        <v>2833</v>
      </c>
    </row>
    <row r="19259" spans="1:4" x14ac:dyDescent="0.35">
      <c r="A19259" s="165" t="s">
        <v>376</v>
      </c>
      <c r="B19259" s="165"/>
      <c r="C19259" s="166">
        <v>45922</v>
      </c>
      <c r="D19259">
        <v>2833</v>
      </c>
    </row>
    <row r="19260" spans="1:4" x14ac:dyDescent="0.35">
      <c r="A19260" s="165" t="s">
        <v>376</v>
      </c>
      <c r="B19260" s="165"/>
      <c r="C19260" s="166">
        <v>45952</v>
      </c>
      <c r="D19260">
        <v>3136.19</v>
      </c>
    </row>
    <row r="19261" spans="1:4" x14ac:dyDescent="0.35">
      <c r="A19261" s="165" t="s">
        <v>376</v>
      </c>
      <c r="B19261" s="165"/>
      <c r="C19261" s="166">
        <v>45983</v>
      </c>
      <c r="D19261">
        <v>2833</v>
      </c>
    </row>
    <row r="19262" spans="1:4" x14ac:dyDescent="0.35">
      <c r="A19262" s="165" t="s">
        <v>376</v>
      </c>
      <c r="B19262" s="165"/>
      <c r="C19262" s="166">
        <v>46013</v>
      </c>
      <c r="D19262">
        <v>2834</v>
      </c>
    </row>
    <row r="19263" spans="1:4" x14ac:dyDescent="0.35">
      <c r="A19263" s="165" t="s">
        <v>376</v>
      </c>
      <c r="B19263" s="165"/>
      <c r="C19263" s="166">
        <v>45680</v>
      </c>
      <c r="D19263">
        <v>3750</v>
      </c>
    </row>
    <row r="19264" spans="1:4" x14ac:dyDescent="0.35">
      <c r="A19264" s="165" t="s">
        <v>376</v>
      </c>
      <c r="B19264" s="165"/>
      <c r="C19264" s="166">
        <v>45711</v>
      </c>
      <c r="D19264">
        <v>3750</v>
      </c>
    </row>
    <row r="19265" spans="1:4" x14ac:dyDescent="0.35">
      <c r="A19265" s="165" t="s">
        <v>376</v>
      </c>
      <c r="B19265" s="165"/>
      <c r="C19265" s="166">
        <v>45739</v>
      </c>
      <c r="D19265">
        <v>3750</v>
      </c>
    </row>
    <row r="19266" spans="1:4" x14ac:dyDescent="0.35">
      <c r="A19266" s="165" t="s">
        <v>376</v>
      </c>
      <c r="B19266" s="165"/>
      <c r="C19266" s="166">
        <v>45770</v>
      </c>
      <c r="D19266">
        <v>4025.48</v>
      </c>
    </row>
    <row r="19267" spans="1:4" x14ac:dyDescent="0.35">
      <c r="A19267" s="165" t="s">
        <v>376</v>
      </c>
      <c r="B19267" s="165"/>
      <c r="C19267" s="166">
        <v>45800</v>
      </c>
      <c r="D19267">
        <v>4052.22</v>
      </c>
    </row>
    <row r="19268" spans="1:4" x14ac:dyDescent="0.35">
      <c r="A19268" s="165" t="s">
        <v>376</v>
      </c>
      <c r="B19268" s="165"/>
      <c r="C19268" s="166">
        <v>45831</v>
      </c>
      <c r="D19268">
        <v>4025.48</v>
      </c>
    </row>
    <row r="19269" spans="1:4" x14ac:dyDescent="0.35">
      <c r="A19269" s="165" t="s">
        <v>376</v>
      </c>
      <c r="B19269" s="165"/>
      <c r="C19269" s="166">
        <v>45861</v>
      </c>
      <c r="D19269">
        <v>3750</v>
      </c>
    </row>
    <row r="19270" spans="1:4" x14ac:dyDescent="0.35">
      <c r="A19270" s="165" t="s">
        <v>376</v>
      </c>
      <c r="B19270" s="165"/>
      <c r="C19270" s="166">
        <v>45892</v>
      </c>
      <c r="D19270">
        <v>3750</v>
      </c>
    </row>
    <row r="19271" spans="1:4" x14ac:dyDescent="0.35">
      <c r="A19271" s="165" t="s">
        <v>376</v>
      </c>
      <c r="B19271" s="165"/>
      <c r="C19271" s="166">
        <v>45923</v>
      </c>
      <c r="D19271">
        <v>3750</v>
      </c>
    </row>
    <row r="19272" spans="1:4" x14ac:dyDescent="0.35">
      <c r="A19272" s="165" t="s">
        <v>376</v>
      </c>
      <c r="B19272" s="165"/>
      <c r="C19272" s="166">
        <v>45953</v>
      </c>
      <c r="D19272">
        <v>0</v>
      </c>
    </row>
    <row r="19273" spans="1:4" x14ac:dyDescent="0.35">
      <c r="A19273" s="165" t="s">
        <v>376</v>
      </c>
      <c r="B19273" s="165"/>
      <c r="C19273" s="166">
        <v>45984</v>
      </c>
      <c r="D19273">
        <v>275.48</v>
      </c>
    </row>
    <row r="19274" spans="1:4" x14ac:dyDescent="0.35">
      <c r="A19274" s="165" t="s">
        <v>376</v>
      </c>
      <c r="B19274" s="165"/>
      <c r="C19274" s="166">
        <v>46014</v>
      </c>
      <c r="D19274">
        <v>250</v>
      </c>
    </row>
    <row r="19275" spans="1:4" x14ac:dyDescent="0.35">
      <c r="A19275" s="165" t="s">
        <v>376</v>
      </c>
      <c r="B19275" s="165"/>
      <c r="C19275" s="166">
        <v>45681</v>
      </c>
      <c r="D19275">
        <v>3541.67</v>
      </c>
    </row>
    <row r="19276" spans="1:4" x14ac:dyDescent="0.35">
      <c r="A19276" s="165" t="s">
        <v>376</v>
      </c>
      <c r="B19276" s="165"/>
      <c r="C19276" s="166">
        <v>45712</v>
      </c>
      <c r="D19276">
        <v>3541.67</v>
      </c>
    </row>
    <row r="19277" spans="1:4" x14ac:dyDescent="0.35">
      <c r="A19277" s="165" t="s">
        <v>376</v>
      </c>
      <c r="B19277" s="165"/>
      <c r="C19277" s="166">
        <v>45740</v>
      </c>
      <c r="D19277">
        <v>3541.67</v>
      </c>
    </row>
    <row r="19278" spans="1:4" x14ac:dyDescent="0.35">
      <c r="A19278" s="165" t="s">
        <v>376</v>
      </c>
      <c r="B19278" s="165"/>
      <c r="C19278" s="166">
        <v>45771</v>
      </c>
      <c r="D19278">
        <v>3541.67</v>
      </c>
    </row>
    <row r="19279" spans="1:4" x14ac:dyDescent="0.35">
      <c r="A19279" s="165" t="s">
        <v>376</v>
      </c>
      <c r="B19279" s="165"/>
      <c r="C19279" s="166">
        <v>45801</v>
      </c>
      <c r="D19279">
        <v>3851.4</v>
      </c>
    </row>
    <row r="19280" spans="1:4" x14ac:dyDescent="0.35">
      <c r="A19280" s="165" t="s">
        <v>376</v>
      </c>
      <c r="B19280" s="165"/>
      <c r="C19280" s="166">
        <v>45832</v>
      </c>
      <c r="D19280">
        <v>3541.67</v>
      </c>
    </row>
    <row r="19281" spans="1:4" x14ac:dyDescent="0.35">
      <c r="A19281" s="165" t="s">
        <v>376</v>
      </c>
      <c r="B19281" s="165"/>
      <c r="C19281" s="166">
        <v>45862</v>
      </c>
      <c r="D19281">
        <v>3851.4</v>
      </c>
    </row>
    <row r="19282" spans="1:4" x14ac:dyDescent="0.35">
      <c r="A19282" s="165" t="s">
        <v>376</v>
      </c>
      <c r="B19282" s="165"/>
      <c r="C19282" s="166">
        <v>45893</v>
      </c>
      <c r="D19282">
        <v>3541.67</v>
      </c>
    </row>
    <row r="19283" spans="1:4" x14ac:dyDescent="0.35">
      <c r="A19283" s="165" t="s">
        <v>376</v>
      </c>
      <c r="B19283" s="165"/>
      <c r="C19283" s="166">
        <v>45924</v>
      </c>
      <c r="D19283">
        <v>7270.45</v>
      </c>
    </row>
    <row r="19284" spans="1:4" x14ac:dyDescent="0.35">
      <c r="A19284" s="165" t="s">
        <v>376</v>
      </c>
      <c r="B19284" s="165"/>
      <c r="C19284" s="166">
        <v>45954</v>
      </c>
      <c r="D19284">
        <v>3541.67</v>
      </c>
    </row>
    <row r="19285" spans="1:4" x14ac:dyDescent="0.35">
      <c r="A19285" s="165" t="s">
        <v>376</v>
      </c>
      <c r="B19285" s="165"/>
      <c r="C19285" s="166">
        <v>45985</v>
      </c>
      <c r="D19285">
        <v>3541.67</v>
      </c>
    </row>
    <row r="19286" spans="1:4" x14ac:dyDescent="0.35">
      <c r="A19286" s="165" t="s">
        <v>376</v>
      </c>
      <c r="B19286" s="165"/>
      <c r="C19286" s="166">
        <v>46015</v>
      </c>
      <c r="D19286">
        <v>3851.4</v>
      </c>
    </row>
    <row r="19287" spans="1:4" x14ac:dyDescent="0.35">
      <c r="A19287" s="165" t="s">
        <v>376</v>
      </c>
      <c r="B19287" s="165"/>
      <c r="C19287" s="166">
        <v>45682</v>
      </c>
      <c r="D19287">
        <v>3612.5</v>
      </c>
    </row>
    <row r="19288" spans="1:4" x14ac:dyDescent="0.35">
      <c r="A19288" s="165" t="s">
        <v>376</v>
      </c>
      <c r="B19288" s="165"/>
      <c r="C19288" s="166">
        <v>45713</v>
      </c>
      <c r="D19288">
        <v>3612.5</v>
      </c>
    </row>
    <row r="19289" spans="1:4" x14ac:dyDescent="0.35">
      <c r="A19289" s="165" t="s">
        <v>376</v>
      </c>
      <c r="B19289" s="165"/>
      <c r="C19289" s="166">
        <v>45741</v>
      </c>
      <c r="D19289">
        <v>6786.76</v>
      </c>
    </row>
    <row r="19290" spans="1:4" x14ac:dyDescent="0.35">
      <c r="A19290" s="165" t="s">
        <v>376</v>
      </c>
      <c r="B19290" s="165"/>
      <c r="C19290" s="166">
        <v>45772</v>
      </c>
      <c r="D19290">
        <v>3612.5</v>
      </c>
    </row>
    <row r="19291" spans="1:4" x14ac:dyDescent="0.35">
      <c r="A19291" s="165" t="s">
        <v>376</v>
      </c>
      <c r="B19291" s="165"/>
      <c r="C19291" s="166">
        <v>45802</v>
      </c>
      <c r="D19291">
        <v>3612.5000000000005</v>
      </c>
    </row>
    <row r="19292" spans="1:4" x14ac:dyDescent="0.35">
      <c r="A19292" s="165" t="s">
        <v>376</v>
      </c>
      <c r="B19292" s="165"/>
      <c r="C19292" s="166">
        <v>45833</v>
      </c>
      <c r="D19292">
        <v>3612.5000000000005</v>
      </c>
    </row>
    <row r="19293" spans="1:4" x14ac:dyDescent="0.35">
      <c r="A19293" s="165" t="s">
        <v>376</v>
      </c>
      <c r="B19293" s="165"/>
      <c r="C19293" s="166">
        <v>45863</v>
      </c>
      <c r="D19293">
        <v>3612.5000000000005</v>
      </c>
    </row>
    <row r="19294" spans="1:4" x14ac:dyDescent="0.35">
      <c r="A19294" s="165" t="s">
        <v>376</v>
      </c>
      <c r="B19294" s="165"/>
      <c r="C19294" s="166">
        <v>45894</v>
      </c>
      <c r="D19294">
        <v>3612.5000000000005</v>
      </c>
    </row>
    <row r="19295" spans="1:4" x14ac:dyDescent="0.35">
      <c r="A19295" s="165" t="s">
        <v>376</v>
      </c>
      <c r="B19295" s="165"/>
      <c r="C19295" s="166">
        <v>45925</v>
      </c>
      <c r="D19295">
        <v>3612.5000000000005</v>
      </c>
    </row>
    <row r="19296" spans="1:4" x14ac:dyDescent="0.35">
      <c r="A19296" s="165" t="s">
        <v>376</v>
      </c>
      <c r="B19296" s="165"/>
      <c r="C19296" s="166">
        <v>45955</v>
      </c>
      <c r="D19296">
        <v>3612.5000000000005</v>
      </c>
    </row>
    <row r="19297" spans="1:4" x14ac:dyDescent="0.35">
      <c r="A19297" s="165" t="s">
        <v>376</v>
      </c>
      <c r="B19297" s="165"/>
      <c r="C19297" s="166">
        <v>45986</v>
      </c>
      <c r="D19297">
        <v>3612.5000000000005</v>
      </c>
    </row>
    <row r="19298" spans="1:4" x14ac:dyDescent="0.35">
      <c r="A19298" s="165" t="s">
        <v>376</v>
      </c>
      <c r="B19298" s="165"/>
      <c r="C19298" s="166">
        <v>46016</v>
      </c>
      <c r="D19298">
        <v>3612.5000000000005</v>
      </c>
    </row>
    <row r="19299" spans="1:4" x14ac:dyDescent="0.35">
      <c r="A19299" s="165" t="s">
        <v>376</v>
      </c>
      <c r="B19299" s="165"/>
      <c r="C19299" s="166">
        <v>45683</v>
      </c>
      <c r="D19299">
        <v>3684.7500000000005</v>
      </c>
    </row>
    <row r="19300" spans="1:4" x14ac:dyDescent="0.35">
      <c r="A19300" s="165" t="s">
        <v>376</v>
      </c>
      <c r="B19300" s="165"/>
      <c r="C19300" s="166">
        <v>45714</v>
      </c>
      <c r="D19300">
        <v>3684.7500000000005</v>
      </c>
    </row>
    <row r="19301" spans="1:4" x14ac:dyDescent="0.35">
      <c r="A19301" s="165" t="s">
        <v>376</v>
      </c>
      <c r="B19301" s="165"/>
      <c r="C19301" s="166">
        <v>45742</v>
      </c>
      <c r="D19301">
        <v>3684.7500000000005</v>
      </c>
    </row>
    <row r="19302" spans="1:4" x14ac:dyDescent="0.35">
      <c r="A19302" s="165" t="s">
        <v>376</v>
      </c>
      <c r="B19302" s="165"/>
      <c r="C19302" s="166">
        <v>45773</v>
      </c>
      <c r="D19302">
        <v>3684.7500000000005</v>
      </c>
    </row>
    <row r="19303" spans="1:4" x14ac:dyDescent="0.35">
      <c r="A19303" s="165" t="s">
        <v>376</v>
      </c>
      <c r="B19303" s="165"/>
      <c r="C19303" s="166">
        <v>45803</v>
      </c>
      <c r="D19303">
        <v>3684.7500000000005</v>
      </c>
    </row>
    <row r="19304" spans="1:4" x14ac:dyDescent="0.35">
      <c r="A19304" s="165" t="s">
        <v>376</v>
      </c>
      <c r="B19304" s="165"/>
      <c r="C19304" s="166">
        <v>45834</v>
      </c>
      <c r="D19304">
        <v>3684.7500000000005</v>
      </c>
    </row>
    <row r="19305" spans="1:4" x14ac:dyDescent="0.35">
      <c r="A19305" s="165" t="s">
        <v>376</v>
      </c>
      <c r="B19305" s="165"/>
      <c r="C19305" s="166">
        <v>45864</v>
      </c>
      <c r="D19305">
        <v>3684.7500000000005</v>
      </c>
    </row>
    <row r="19306" spans="1:4" x14ac:dyDescent="0.35">
      <c r="A19306" s="165" t="s">
        <v>376</v>
      </c>
      <c r="B19306" s="165"/>
      <c r="C19306" s="166">
        <v>45895</v>
      </c>
      <c r="D19306">
        <v>3684.7500000000005</v>
      </c>
    </row>
    <row r="19307" spans="1:4" x14ac:dyDescent="0.35">
      <c r="A19307" s="165" t="s">
        <v>376</v>
      </c>
      <c r="B19307" s="165"/>
      <c r="C19307" s="166">
        <v>45926</v>
      </c>
      <c r="D19307">
        <v>3684.7500000000005</v>
      </c>
    </row>
    <row r="19308" spans="1:4" x14ac:dyDescent="0.35">
      <c r="A19308" s="165" t="s">
        <v>376</v>
      </c>
      <c r="B19308" s="165"/>
      <c r="C19308" s="166">
        <v>45956</v>
      </c>
      <c r="D19308">
        <v>3684.7500000000005</v>
      </c>
    </row>
    <row r="19309" spans="1:4" x14ac:dyDescent="0.35">
      <c r="A19309" s="165" t="s">
        <v>376</v>
      </c>
      <c r="B19309" s="165"/>
      <c r="C19309" s="166">
        <v>45987</v>
      </c>
      <c r="D19309">
        <v>3684.7500000000005</v>
      </c>
    </row>
    <row r="19310" spans="1:4" x14ac:dyDescent="0.35">
      <c r="A19310" s="165" t="s">
        <v>376</v>
      </c>
      <c r="B19310" s="165"/>
      <c r="C19310" s="166">
        <v>46017</v>
      </c>
      <c r="D19310">
        <v>3684.7500000000005</v>
      </c>
    </row>
    <row r="19311" spans="1:4" x14ac:dyDescent="0.35">
      <c r="A19311" s="165" t="s">
        <v>376</v>
      </c>
      <c r="B19311" s="165"/>
      <c r="C19311" s="166">
        <v>45684</v>
      </c>
      <c r="D19311">
        <v>3758.4450000000006</v>
      </c>
    </row>
    <row r="19312" spans="1:4" x14ac:dyDescent="0.35">
      <c r="A19312" s="165" t="s">
        <v>376</v>
      </c>
      <c r="B19312" s="165"/>
      <c r="C19312" s="166">
        <v>45715</v>
      </c>
      <c r="D19312">
        <v>3758.4450000000006</v>
      </c>
    </row>
    <row r="19313" spans="1:4" x14ac:dyDescent="0.35">
      <c r="A19313" s="165" t="s">
        <v>376</v>
      </c>
      <c r="B19313" s="165"/>
      <c r="C19313" s="166">
        <v>45743</v>
      </c>
      <c r="D19313">
        <v>3758.4450000000006</v>
      </c>
    </row>
    <row r="19314" spans="1:4" x14ac:dyDescent="0.35">
      <c r="A19314" s="165" t="s">
        <v>376</v>
      </c>
      <c r="B19314" s="165"/>
      <c r="C19314" s="166">
        <v>45774</v>
      </c>
      <c r="D19314">
        <v>3758.4450000000006</v>
      </c>
    </row>
    <row r="19315" spans="1:4" x14ac:dyDescent="0.35">
      <c r="A19315" s="165" t="s">
        <v>376</v>
      </c>
      <c r="B19315" s="165"/>
      <c r="C19315" s="166">
        <v>45804</v>
      </c>
      <c r="D19315">
        <v>3758.4450000000006</v>
      </c>
    </row>
    <row r="19316" spans="1:4" x14ac:dyDescent="0.35">
      <c r="A19316" s="165" t="s">
        <v>376</v>
      </c>
      <c r="B19316" s="165"/>
      <c r="C19316" s="166">
        <v>45835</v>
      </c>
      <c r="D19316">
        <v>3758.4450000000006</v>
      </c>
    </row>
    <row r="19317" spans="1:4" x14ac:dyDescent="0.35">
      <c r="A19317" s="165" t="s">
        <v>376</v>
      </c>
      <c r="B19317" s="165"/>
      <c r="C19317" s="166">
        <v>45865</v>
      </c>
      <c r="D19317">
        <v>3758.4450000000006</v>
      </c>
    </row>
    <row r="19318" spans="1:4" x14ac:dyDescent="0.35">
      <c r="A19318" s="165" t="s">
        <v>376</v>
      </c>
      <c r="B19318" s="165"/>
      <c r="C19318" s="166">
        <v>45896</v>
      </c>
      <c r="D19318">
        <v>3758.4450000000006</v>
      </c>
    </row>
    <row r="19319" spans="1:4" x14ac:dyDescent="0.35">
      <c r="A19319" s="165" t="s">
        <v>376</v>
      </c>
      <c r="B19319" s="165"/>
      <c r="C19319" s="166">
        <v>45927</v>
      </c>
      <c r="D19319">
        <v>3758.4450000000006</v>
      </c>
    </row>
    <row r="19320" spans="1:4" x14ac:dyDescent="0.35">
      <c r="A19320" s="165" t="s">
        <v>376</v>
      </c>
      <c r="B19320" s="165"/>
      <c r="C19320" s="166">
        <v>45957</v>
      </c>
      <c r="D19320">
        <v>3758.4450000000006</v>
      </c>
    </row>
    <row r="19321" spans="1:4" x14ac:dyDescent="0.35">
      <c r="A19321" s="165" t="s">
        <v>376</v>
      </c>
      <c r="B19321" s="165"/>
      <c r="C19321" s="166">
        <v>45988</v>
      </c>
      <c r="D19321">
        <v>3758.4450000000006</v>
      </c>
    </row>
    <row r="19322" spans="1:4" x14ac:dyDescent="0.35">
      <c r="A19322" s="165" t="s">
        <v>376</v>
      </c>
      <c r="B19322" s="165"/>
      <c r="C19322" s="166">
        <v>46018</v>
      </c>
      <c r="D19322">
        <v>3758.4450000000006</v>
      </c>
    </row>
    <row r="19323" spans="1:4" x14ac:dyDescent="0.35">
      <c r="A19323" s="165" t="s">
        <v>377</v>
      </c>
      <c r="B19323" s="165" t="s">
        <v>378</v>
      </c>
      <c r="C19323" s="166">
        <v>45676</v>
      </c>
      <c r="D19323">
        <v>20782</v>
      </c>
    </row>
    <row r="19324" spans="1:4" x14ac:dyDescent="0.35">
      <c r="A19324" s="165" t="s">
        <v>377</v>
      </c>
      <c r="B19324" s="165" t="s">
        <v>378</v>
      </c>
      <c r="C19324" s="166">
        <v>45707</v>
      </c>
      <c r="D19324">
        <v>20782</v>
      </c>
    </row>
    <row r="19325" spans="1:4" x14ac:dyDescent="0.35">
      <c r="A19325" s="165" t="s">
        <v>377</v>
      </c>
      <c r="B19325" s="165" t="s">
        <v>378</v>
      </c>
      <c r="C19325" s="166">
        <v>45735</v>
      </c>
      <c r="D19325">
        <v>20782</v>
      </c>
    </row>
    <row r="19326" spans="1:4" x14ac:dyDescent="0.35">
      <c r="A19326" s="165" t="s">
        <v>377</v>
      </c>
      <c r="B19326" s="165" t="s">
        <v>378</v>
      </c>
      <c r="C19326" s="166">
        <v>45766</v>
      </c>
      <c r="D19326">
        <v>20782</v>
      </c>
    </row>
    <row r="19327" spans="1:4" x14ac:dyDescent="0.35">
      <c r="A19327" s="165" t="s">
        <v>377</v>
      </c>
      <c r="B19327" s="165" t="s">
        <v>378</v>
      </c>
      <c r="C19327" s="166">
        <v>45796</v>
      </c>
      <c r="D19327">
        <v>20782</v>
      </c>
    </row>
    <row r="19328" spans="1:4" x14ac:dyDescent="0.35">
      <c r="A19328" s="165" t="s">
        <v>377</v>
      </c>
      <c r="B19328" s="165" t="s">
        <v>378</v>
      </c>
      <c r="C19328" s="166">
        <v>45827</v>
      </c>
      <c r="D19328">
        <v>20782</v>
      </c>
    </row>
    <row r="19329" spans="1:4" x14ac:dyDescent="0.35">
      <c r="A19329" s="165" t="s">
        <v>377</v>
      </c>
      <c r="B19329" s="165" t="s">
        <v>378</v>
      </c>
      <c r="C19329" s="166">
        <v>45857</v>
      </c>
      <c r="D19329">
        <v>20782</v>
      </c>
    </row>
    <row r="19330" spans="1:4" x14ac:dyDescent="0.35">
      <c r="A19330" s="165" t="s">
        <v>377</v>
      </c>
      <c r="B19330" s="165" t="s">
        <v>378</v>
      </c>
      <c r="C19330" s="166">
        <v>45888</v>
      </c>
      <c r="D19330">
        <v>20782</v>
      </c>
    </row>
    <row r="19331" spans="1:4" x14ac:dyDescent="0.35">
      <c r="A19331" s="165" t="s">
        <v>377</v>
      </c>
      <c r="B19331" s="165" t="s">
        <v>378</v>
      </c>
      <c r="C19331" s="166">
        <v>45919</v>
      </c>
      <c r="D19331">
        <v>20782</v>
      </c>
    </row>
    <row r="19332" spans="1:4" x14ac:dyDescent="0.35">
      <c r="A19332" s="165" t="s">
        <v>377</v>
      </c>
      <c r="B19332" s="165" t="s">
        <v>378</v>
      </c>
      <c r="C19332" s="166">
        <v>45949</v>
      </c>
      <c r="D19332">
        <v>20782</v>
      </c>
    </row>
    <row r="19333" spans="1:4" x14ac:dyDescent="0.35">
      <c r="A19333" s="165" t="s">
        <v>377</v>
      </c>
      <c r="B19333" s="165" t="s">
        <v>378</v>
      </c>
      <c r="C19333" s="166">
        <v>45980</v>
      </c>
      <c r="D19333">
        <v>20782</v>
      </c>
    </row>
    <row r="19334" spans="1:4" x14ac:dyDescent="0.35">
      <c r="A19334" s="165" t="s">
        <v>377</v>
      </c>
      <c r="B19334" s="165" t="s">
        <v>378</v>
      </c>
      <c r="C19334" s="166">
        <v>46010</v>
      </c>
      <c r="D19334">
        <v>20782</v>
      </c>
    </row>
    <row r="19335" spans="1:4" x14ac:dyDescent="0.35">
      <c r="A19335" s="165" t="s">
        <v>377</v>
      </c>
      <c r="B19335" s="165" t="s">
        <v>378</v>
      </c>
      <c r="C19335" s="166">
        <v>45677</v>
      </c>
      <c r="D19335">
        <v>23355.34</v>
      </c>
    </row>
    <row r="19336" spans="1:4" x14ac:dyDescent="0.35">
      <c r="A19336" s="165" t="s">
        <v>377</v>
      </c>
      <c r="B19336" s="165" t="s">
        <v>378</v>
      </c>
      <c r="C19336" s="166">
        <v>45708</v>
      </c>
      <c r="D19336">
        <v>23355.34</v>
      </c>
    </row>
    <row r="19337" spans="1:4" x14ac:dyDescent="0.35">
      <c r="A19337" s="165" t="s">
        <v>377</v>
      </c>
      <c r="B19337" s="165" t="s">
        <v>378</v>
      </c>
      <c r="C19337" s="166">
        <v>45736</v>
      </c>
      <c r="D19337">
        <v>23355.340000000004</v>
      </c>
    </row>
    <row r="19338" spans="1:4" x14ac:dyDescent="0.35">
      <c r="A19338" s="165" t="s">
        <v>377</v>
      </c>
      <c r="B19338" s="165" t="s">
        <v>378</v>
      </c>
      <c r="C19338" s="166">
        <v>45767</v>
      </c>
      <c r="D19338">
        <v>23355.339999999997</v>
      </c>
    </row>
    <row r="19339" spans="1:4" x14ac:dyDescent="0.35">
      <c r="A19339" s="165" t="s">
        <v>377</v>
      </c>
      <c r="B19339" s="165" t="s">
        <v>378</v>
      </c>
      <c r="C19339" s="166">
        <v>45797</v>
      </c>
      <c r="D19339">
        <v>23355.339999999997</v>
      </c>
    </row>
    <row r="19340" spans="1:4" x14ac:dyDescent="0.35">
      <c r="A19340" s="165" t="s">
        <v>377</v>
      </c>
      <c r="B19340" s="165" t="s">
        <v>378</v>
      </c>
      <c r="C19340" s="166">
        <v>45828</v>
      </c>
      <c r="D19340">
        <v>23355.340000000011</v>
      </c>
    </row>
    <row r="19341" spans="1:4" x14ac:dyDescent="0.35">
      <c r="A19341" s="165" t="s">
        <v>377</v>
      </c>
      <c r="B19341" s="165" t="s">
        <v>378</v>
      </c>
      <c r="C19341" s="166">
        <v>45858</v>
      </c>
      <c r="D19341">
        <v>23355.339999999997</v>
      </c>
    </row>
    <row r="19342" spans="1:4" x14ac:dyDescent="0.35">
      <c r="A19342" s="165" t="s">
        <v>377</v>
      </c>
      <c r="B19342" s="165" t="s">
        <v>378</v>
      </c>
      <c r="C19342" s="166">
        <v>45889</v>
      </c>
      <c r="D19342">
        <v>-24968.330000000016</v>
      </c>
    </row>
    <row r="19343" spans="1:4" x14ac:dyDescent="0.35">
      <c r="A19343" s="165" t="s">
        <v>377</v>
      </c>
      <c r="B19343" s="165" t="s">
        <v>378</v>
      </c>
      <c r="C19343" s="166">
        <v>45920</v>
      </c>
      <c r="D19343">
        <v>23469</v>
      </c>
    </row>
    <row r="19344" spans="1:4" x14ac:dyDescent="0.35">
      <c r="A19344" s="165" t="s">
        <v>377</v>
      </c>
      <c r="B19344" s="165" t="s">
        <v>378</v>
      </c>
      <c r="C19344" s="166">
        <v>45950</v>
      </c>
      <c r="D19344">
        <v>21746</v>
      </c>
    </row>
    <row r="19345" spans="1:4" x14ac:dyDescent="0.35">
      <c r="A19345" s="165" t="s">
        <v>377</v>
      </c>
      <c r="B19345" s="165" t="s">
        <v>378</v>
      </c>
      <c r="C19345" s="166">
        <v>45981</v>
      </c>
      <c r="D19345">
        <v>21973</v>
      </c>
    </row>
    <row r="19346" spans="1:4" x14ac:dyDescent="0.35">
      <c r="A19346" s="165" t="s">
        <v>377</v>
      </c>
      <c r="B19346" s="165" t="s">
        <v>378</v>
      </c>
      <c r="C19346" s="166">
        <v>46011</v>
      </c>
      <c r="D19346">
        <v>24730</v>
      </c>
    </row>
    <row r="19347" spans="1:4" x14ac:dyDescent="0.35">
      <c r="A19347" s="165" t="s">
        <v>377</v>
      </c>
      <c r="B19347" s="165" t="s">
        <v>378</v>
      </c>
      <c r="C19347" s="166">
        <v>45678</v>
      </c>
      <c r="D19347">
        <v>19680.59</v>
      </c>
    </row>
    <row r="19348" spans="1:4" x14ac:dyDescent="0.35">
      <c r="A19348" s="165" t="s">
        <v>377</v>
      </c>
      <c r="B19348" s="165" t="s">
        <v>378</v>
      </c>
      <c r="C19348" s="166">
        <v>45709</v>
      </c>
      <c r="D19348">
        <v>19680.59</v>
      </c>
    </row>
    <row r="19349" spans="1:4" x14ac:dyDescent="0.35">
      <c r="A19349" s="165" t="s">
        <v>377</v>
      </c>
      <c r="B19349" s="165" t="s">
        <v>378</v>
      </c>
      <c r="C19349" s="166">
        <v>45737</v>
      </c>
      <c r="D19349">
        <v>18928.52</v>
      </c>
    </row>
    <row r="19350" spans="1:4" x14ac:dyDescent="0.35">
      <c r="A19350" s="165" t="s">
        <v>377</v>
      </c>
      <c r="B19350" s="165" t="s">
        <v>378</v>
      </c>
      <c r="C19350" s="166">
        <v>45768</v>
      </c>
      <c r="D19350">
        <v>17553.84</v>
      </c>
    </row>
    <row r="19351" spans="1:4" x14ac:dyDescent="0.35">
      <c r="A19351" s="165" t="s">
        <v>377</v>
      </c>
      <c r="B19351" s="165" t="s">
        <v>378</v>
      </c>
      <c r="C19351" s="166">
        <v>45798</v>
      </c>
      <c r="D19351">
        <v>18670.77</v>
      </c>
    </row>
    <row r="19352" spans="1:4" x14ac:dyDescent="0.35">
      <c r="A19352" s="165" t="s">
        <v>377</v>
      </c>
      <c r="B19352" s="165" t="s">
        <v>378</v>
      </c>
      <c r="C19352" s="166">
        <v>45829</v>
      </c>
      <c r="D19352">
        <v>19161.97</v>
      </c>
    </row>
    <row r="19353" spans="1:4" x14ac:dyDescent="0.35">
      <c r="A19353" s="165" t="s">
        <v>377</v>
      </c>
      <c r="B19353" s="165" t="s">
        <v>378</v>
      </c>
      <c r="C19353" s="166">
        <v>45859</v>
      </c>
      <c r="D19353">
        <v>19548</v>
      </c>
    </row>
    <row r="19354" spans="1:4" x14ac:dyDescent="0.35">
      <c r="A19354" s="165" t="s">
        <v>377</v>
      </c>
      <c r="B19354" s="165" t="s">
        <v>378</v>
      </c>
      <c r="C19354" s="166">
        <v>45890</v>
      </c>
      <c r="D19354">
        <v>18076.34</v>
      </c>
    </row>
    <row r="19355" spans="1:4" x14ac:dyDescent="0.35">
      <c r="A19355" s="165" t="s">
        <v>377</v>
      </c>
      <c r="B19355" s="165" t="s">
        <v>378</v>
      </c>
      <c r="C19355" s="166">
        <v>45921</v>
      </c>
      <c r="D19355">
        <v>18053.89</v>
      </c>
    </row>
    <row r="19356" spans="1:4" x14ac:dyDescent="0.35">
      <c r="A19356" s="165" t="s">
        <v>377</v>
      </c>
      <c r="B19356" s="165" t="s">
        <v>378</v>
      </c>
      <c r="C19356" s="166">
        <v>45951</v>
      </c>
      <c r="D19356">
        <v>15930.24</v>
      </c>
    </row>
    <row r="19357" spans="1:4" x14ac:dyDescent="0.35">
      <c r="A19357" s="165" t="s">
        <v>377</v>
      </c>
      <c r="B19357" s="165" t="s">
        <v>378</v>
      </c>
      <c r="C19357" s="166">
        <v>45991</v>
      </c>
      <c r="D19357">
        <v>15583.96</v>
      </c>
    </row>
    <row r="19358" spans="1:4" x14ac:dyDescent="0.35">
      <c r="A19358" s="165" t="s">
        <v>377</v>
      </c>
      <c r="B19358" s="165" t="s">
        <v>378</v>
      </c>
      <c r="C19358" s="166">
        <v>46022</v>
      </c>
      <c r="D19358">
        <v>15583.96</v>
      </c>
    </row>
    <row r="19359" spans="1:4" x14ac:dyDescent="0.35">
      <c r="A19359" s="165" t="s">
        <v>377</v>
      </c>
      <c r="B19359" s="165" t="s">
        <v>378</v>
      </c>
      <c r="C19359" s="166">
        <v>45679</v>
      </c>
      <c r="D19359">
        <v>18922.37</v>
      </c>
    </row>
    <row r="19360" spans="1:4" x14ac:dyDescent="0.35">
      <c r="A19360" s="165" t="s">
        <v>377</v>
      </c>
      <c r="B19360" s="165" t="s">
        <v>378</v>
      </c>
      <c r="C19360" s="166">
        <v>45710</v>
      </c>
      <c r="D19360">
        <v>26214.91</v>
      </c>
    </row>
    <row r="19361" spans="1:4" x14ac:dyDescent="0.35">
      <c r="A19361" s="165" t="s">
        <v>377</v>
      </c>
      <c r="B19361" s="165" t="s">
        <v>378</v>
      </c>
      <c r="C19361" s="166">
        <v>45738</v>
      </c>
      <c r="D19361">
        <v>16867.05</v>
      </c>
    </row>
    <row r="19362" spans="1:4" x14ac:dyDescent="0.35">
      <c r="A19362" s="165" t="s">
        <v>377</v>
      </c>
      <c r="B19362" s="165" t="s">
        <v>378</v>
      </c>
      <c r="C19362" s="166">
        <v>45769</v>
      </c>
      <c r="D19362">
        <v>24808.89</v>
      </c>
    </row>
    <row r="19363" spans="1:4" x14ac:dyDescent="0.35">
      <c r="A19363" s="165" t="s">
        <v>377</v>
      </c>
      <c r="B19363" s="165" t="s">
        <v>378</v>
      </c>
      <c r="C19363" s="166">
        <v>45799</v>
      </c>
      <c r="D19363">
        <v>26268.16</v>
      </c>
    </row>
    <row r="19364" spans="1:4" x14ac:dyDescent="0.35">
      <c r="A19364" s="165" t="s">
        <v>377</v>
      </c>
      <c r="B19364" s="165" t="s">
        <v>378</v>
      </c>
      <c r="C19364" s="166">
        <v>45830</v>
      </c>
      <c r="D19364">
        <v>25436.99</v>
      </c>
    </row>
    <row r="19365" spans="1:4" x14ac:dyDescent="0.35">
      <c r="A19365" s="165" t="s">
        <v>377</v>
      </c>
      <c r="B19365" s="165" t="s">
        <v>378</v>
      </c>
      <c r="C19365" s="166">
        <v>45860</v>
      </c>
      <c r="D19365">
        <v>15262.48</v>
      </c>
    </row>
    <row r="19366" spans="1:4" x14ac:dyDescent="0.35">
      <c r="A19366" s="165" t="s">
        <v>377</v>
      </c>
      <c r="B19366" s="165" t="s">
        <v>378</v>
      </c>
      <c r="C19366" s="166">
        <v>45891</v>
      </c>
      <c r="D19366">
        <v>27178.37</v>
      </c>
    </row>
    <row r="19367" spans="1:4" x14ac:dyDescent="0.35">
      <c r="A19367" s="165" t="s">
        <v>377</v>
      </c>
      <c r="B19367" s="165" t="s">
        <v>378</v>
      </c>
      <c r="C19367" s="166">
        <v>45922</v>
      </c>
      <c r="D19367">
        <v>27178.37</v>
      </c>
    </row>
    <row r="19368" spans="1:4" x14ac:dyDescent="0.35">
      <c r="A19368" s="165" t="s">
        <v>377</v>
      </c>
      <c r="B19368" s="165" t="s">
        <v>378</v>
      </c>
      <c r="C19368" s="166">
        <v>45952</v>
      </c>
      <c r="D19368">
        <v>26928.37</v>
      </c>
    </row>
    <row r="19369" spans="1:4" x14ac:dyDescent="0.35">
      <c r="A19369" s="165" t="s">
        <v>377</v>
      </c>
      <c r="B19369" s="165" t="s">
        <v>378</v>
      </c>
      <c r="C19369" s="166">
        <v>45983</v>
      </c>
      <c r="D19369">
        <v>26110</v>
      </c>
    </row>
    <row r="19370" spans="1:4" x14ac:dyDescent="0.35">
      <c r="A19370" s="165" t="s">
        <v>377</v>
      </c>
      <c r="B19370" s="165" t="s">
        <v>378</v>
      </c>
      <c r="C19370" s="166">
        <v>46013</v>
      </c>
      <c r="D19370">
        <v>7493.65</v>
      </c>
    </row>
    <row r="19371" spans="1:4" x14ac:dyDescent="0.35">
      <c r="A19371" s="165" t="s">
        <v>377</v>
      </c>
      <c r="B19371" s="165" t="s">
        <v>378</v>
      </c>
      <c r="C19371" s="166">
        <v>45680</v>
      </c>
      <c r="D19371">
        <v>9957.7100000000009</v>
      </c>
    </row>
    <row r="19372" spans="1:4" x14ac:dyDescent="0.35">
      <c r="A19372" s="165" t="s">
        <v>377</v>
      </c>
      <c r="B19372" s="165" t="s">
        <v>378</v>
      </c>
      <c r="C19372" s="166">
        <v>45711</v>
      </c>
      <c r="D19372">
        <v>9957.7100000000009</v>
      </c>
    </row>
    <row r="19373" spans="1:4" x14ac:dyDescent="0.35">
      <c r="A19373" s="165" t="s">
        <v>377</v>
      </c>
      <c r="B19373" s="165" t="s">
        <v>378</v>
      </c>
      <c r="C19373" s="166">
        <v>45739</v>
      </c>
      <c r="D19373">
        <v>11335.58</v>
      </c>
    </row>
    <row r="19374" spans="1:4" x14ac:dyDescent="0.35">
      <c r="A19374" s="165" t="s">
        <v>377</v>
      </c>
      <c r="B19374" s="165" t="s">
        <v>378</v>
      </c>
      <c r="C19374" s="166">
        <v>45770</v>
      </c>
      <c r="D19374">
        <v>17798.060000000001</v>
      </c>
    </row>
    <row r="19375" spans="1:4" x14ac:dyDescent="0.35">
      <c r="A19375" s="165" t="s">
        <v>377</v>
      </c>
      <c r="B19375" s="165" t="s">
        <v>378</v>
      </c>
      <c r="C19375" s="166">
        <v>45800</v>
      </c>
      <c r="D19375">
        <v>24401.22</v>
      </c>
    </row>
    <row r="19376" spans="1:4" x14ac:dyDescent="0.35">
      <c r="A19376" s="165" t="s">
        <v>377</v>
      </c>
      <c r="B19376" s="165" t="s">
        <v>378</v>
      </c>
      <c r="C19376" s="166">
        <v>45831</v>
      </c>
      <c r="D19376">
        <v>27498.66</v>
      </c>
    </row>
    <row r="19377" spans="1:4" x14ac:dyDescent="0.35">
      <c r="A19377" s="165" t="s">
        <v>377</v>
      </c>
      <c r="B19377" s="165" t="s">
        <v>378</v>
      </c>
      <c r="C19377" s="166">
        <v>45861</v>
      </c>
      <c r="D19377">
        <v>18775.12</v>
      </c>
    </row>
    <row r="19378" spans="1:4" x14ac:dyDescent="0.35">
      <c r="A19378" s="165" t="s">
        <v>377</v>
      </c>
      <c r="B19378" s="165" t="s">
        <v>378</v>
      </c>
      <c r="C19378" s="166">
        <v>45892</v>
      </c>
      <c r="D19378">
        <v>19538.09</v>
      </c>
    </row>
    <row r="19379" spans="1:4" x14ac:dyDescent="0.35">
      <c r="A19379" s="165" t="s">
        <v>377</v>
      </c>
      <c r="B19379" s="165" t="s">
        <v>378</v>
      </c>
      <c r="C19379" s="166">
        <v>45923</v>
      </c>
      <c r="D19379">
        <v>29851.52</v>
      </c>
    </row>
    <row r="19380" spans="1:4" x14ac:dyDescent="0.35">
      <c r="A19380" s="165" t="s">
        <v>377</v>
      </c>
      <c r="B19380" s="165" t="s">
        <v>378</v>
      </c>
      <c r="C19380" s="166">
        <v>45953</v>
      </c>
      <c r="D19380">
        <v>21464.95</v>
      </c>
    </row>
    <row r="19381" spans="1:4" x14ac:dyDescent="0.35">
      <c r="A19381" s="165" t="s">
        <v>377</v>
      </c>
      <c r="B19381" s="165" t="s">
        <v>378</v>
      </c>
      <c r="C19381" s="166">
        <v>45984</v>
      </c>
      <c r="D19381">
        <v>21635.66</v>
      </c>
    </row>
    <row r="19382" spans="1:4" x14ac:dyDescent="0.35">
      <c r="A19382" s="165" t="s">
        <v>377</v>
      </c>
      <c r="B19382" s="165" t="s">
        <v>378</v>
      </c>
      <c r="C19382" s="166">
        <v>46014</v>
      </c>
      <c r="D19382">
        <v>21394.85</v>
      </c>
    </row>
    <row r="19383" spans="1:4" x14ac:dyDescent="0.35">
      <c r="A19383" s="165" t="s">
        <v>377</v>
      </c>
      <c r="B19383" s="165" t="s">
        <v>378</v>
      </c>
      <c r="C19383" s="166">
        <v>45681</v>
      </c>
      <c r="D19383">
        <v>28166.53</v>
      </c>
    </row>
    <row r="19384" spans="1:4" x14ac:dyDescent="0.35">
      <c r="A19384" s="165" t="s">
        <v>377</v>
      </c>
      <c r="B19384" s="165" t="s">
        <v>378</v>
      </c>
      <c r="C19384" s="166">
        <v>45712</v>
      </c>
      <c r="D19384">
        <v>29681.11</v>
      </c>
    </row>
    <row r="19385" spans="1:4" x14ac:dyDescent="0.35">
      <c r="A19385" s="165" t="s">
        <v>377</v>
      </c>
      <c r="B19385" s="165" t="s">
        <v>378</v>
      </c>
      <c r="C19385" s="166">
        <v>45740</v>
      </c>
      <c r="D19385">
        <v>30201.63</v>
      </c>
    </row>
    <row r="19386" spans="1:4" x14ac:dyDescent="0.35">
      <c r="A19386" s="165" t="s">
        <v>377</v>
      </c>
      <c r="B19386" s="165" t="s">
        <v>378</v>
      </c>
      <c r="C19386" s="166">
        <v>45771</v>
      </c>
      <c r="D19386">
        <v>34646.92</v>
      </c>
    </row>
    <row r="19387" spans="1:4" x14ac:dyDescent="0.35">
      <c r="A19387" s="165" t="s">
        <v>377</v>
      </c>
      <c r="B19387" s="165" t="s">
        <v>378</v>
      </c>
      <c r="C19387" s="166">
        <v>45801</v>
      </c>
      <c r="D19387">
        <v>34685.26</v>
      </c>
    </row>
    <row r="19388" spans="1:4" x14ac:dyDescent="0.35">
      <c r="A19388" s="165" t="s">
        <v>377</v>
      </c>
      <c r="B19388" s="165" t="s">
        <v>378</v>
      </c>
      <c r="C19388" s="166">
        <v>45832</v>
      </c>
      <c r="D19388">
        <v>39168.68</v>
      </c>
    </row>
    <row r="19389" spans="1:4" x14ac:dyDescent="0.35">
      <c r="A19389" s="165" t="s">
        <v>377</v>
      </c>
      <c r="B19389" s="165" t="s">
        <v>378</v>
      </c>
      <c r="C19389" s="166">
        <v>45862</v>
      </c>
      <c r="D19389">
        <v>22129.5</v>
      </c>
    </row>
    <row r="19390" spans="1:4" x14ac:dyDescent="0.35">
      <c r="A19390" s="165" t="s">
        <v>377</v>
      </c>
      <c r="B19390" s="165" t="s">
        <v>378</v>
      </c>
      <c r="C19390" s="166">
        <v>45893</v>
      </c>
      <c r="D19390">
        <v>33016.28</v>
      </c>
    </row>
    <row r="19391" spans="1:4" x14ac:dyDescent="0.35">
      <c r="A19391" s="165" t="s">
        <v>377</v>
      </c>
      <c r="B19391" s="165" t="s">
        <v>378</v>
      </c>
      <c r="C19391" s="166">
        <v>45924</v>
      </c>
      <c r="D19391">
        <v>33016.28</v>
      </c>
    </row>
    <row r="19392" spans="1:4" x14ac:dyDescent="0.35">
      <c r="A19392" s="165" t="s">
        <v>377</v>
      </c>
      <c r="B19392" s="165" t="s">
        <v>378</v>
      </c>
      <c r="C19392" s="166">
        <v>45954</v>
      </c>
      <c r="D19392">
        <v>33016.28</v>
      </c>
    </row>
    <row r="19393" spans="1:4" x14ac:dyDescent="0.35">
      <c r="A19393" s="165" t="s">
        <v>377</v>
      </c>
      <c r="B19393" s="165" t="s">
        <v>378</v>
      </c>
      <c r="C19393" s="166">
        <v>45985</v>
      </c>
      <c r="D19393">
        <v>33016.28</v>
      </c>
    </row>
    <row r="19394" spans="1:4" x14ac:dyDescent="0.35">
      <c r="A19394" s="165" t="s">
        <v>377</v>
      </c>
      <c r="B19394" s="165" t="s">
        <v>378</v>
      </c>
      <c r="C19394" s="166">
        <v>46015</v>
      </c>
      <c r="D19394">
        <v>33016.28</v>
      </c>
    </row>
    <row r="19395" spans="1:4" x14ac:dyDescent="0.35">
      <c r="A19395" s="165" t="s">
        <v>377</v>
      </c>
      <c r="B19395" s="165" t="s">
        <v>378</v>
      </c>
      <c r="C19395" s="166">
        <v>45682</v>
      </c>
      <c r="D19395">
        <v>22775.14</v>
      </c>
    </row>
    <row r="19396" spans="1:4" x14ac:dyDescent="0.35">
      <c r="A19396" s="165" t="s">
        <v>377</v>
      </c>
      <c r="B19396" s="165" t="s">
        <v>378</v>
      </c>
      <c r="C19396" s="166">
        <v>45713</v>
      </c>
      <c r="D19396">
        <v>22900.81</v>
      </c>
    </row>
    <row r="19397" spans="1:4" x14ac:dyDescent="0.35">
      <c r="A19397" s="165" t="s">
        <v>377</v>
      </c>
      <c r="B19397" s="165" t="s">
        <v>378</v>
      </c>
      <c r="C19397" s="166">
        <v>45741</v>
      </c>
      <c r="D19397">
        <v>22900.81</v>
      </c>
    </row>
    <row r="19398" spans="1:4" x14ac:dyDescent="0.35">
      <c r="A19398" s="165" t="s">
        <v>377</v>
      </c>
      <c r="B19398" s="165" t="s">
        <v>378</v>
      </c>
      <c r="C19398" s="166">
        <v>45772</v>
      </c>
      <c r="D19398">
        <v>20466.11</v>
      </c>
    </row>
    <row r="19399" spans="1:4" x14ac:dyDescent="0.35">
      <c r="A19399" s="165" t="s">
        <v>377</v>
      </c>
      <c r="B19399" s="165" t="s">
        <v>378</v>
      </c>
      <c r="C19399" s="166">
        <v>45802</v>
      </c>
      <c r="D19399">
        <v>21582.013207425083</v>
      </c>
    </row>
    <row r="19400" spans="1:4" x14ac:dyDescent="0.35">
      <c r="A19400" s="165" t="s">
        <v>377</v>
      </c>
      <c r="B19400" s="165" t="s">
        <v>378</v>
      </c>
      <c r="C19400" s="166">
        <v>45833</v>
      </c>
      <c r="D19400">
        <v>21582.013207425083</v>
      </c>
    </row>
    <row r="19401" spans="1:4" x14ac:dyDescent="0.35">
      <c r="A19401" s="165" t="s">
        <v>377</v>
      </c>
      <c r="B19401" s="165" t="s">
        <v>378</v>
      </c>
      <c r="C19401" s="166">
        <v>45863</v>
      </c>
      <c r="D19401">
        <v>24151.058540758419</v>
      </c>
    </row>
    <row r="19402" spans="1:4" x14ac:dyDescent="0.35">
      <c r="A19402" s="165" t="s">
        <v>377</v>
      </c>
      <c r="B19402" s="165" t="s">
        <v>378</v>
      </c>
      <c r="C19402" s="166">
        <v>45894</v>
      </c>
      <c r="D19402">
        <v>24151.058540758419</v>
      </c>
    </row>
    <row r="19403" spans="1:4" x14ac:dyDescent="0.35">
      <c r="A19403" s="165" t="s">
        <v>377</v>
      </c>
      <c r="B19403" s="165" t="s">
        <v>378</v>
      </c>
      <c r="C19403" s="166">
        <v>45925</v>
      </c>
      <c r="D19403">
        <v>24151.058540758419</v>
      </c>
    </row>
    <row r="19404" spans="1:4" x14ac:dyDescent="0.35">
      <c r="A19404" s="165" t="s">
        <v>377</v>
      </c>
      <c r="B19404" s="165" t="s">
        <v>378</v>
      </c>
      <c r="C19404" s="166">
        <v>45955</v>
      </c>
      <c r="D19404">
        <v>24151.058540758419</v>
      </c>
    </row>
    <row r="19405" spans="1:4" x14ac:dyDescent="0.35">
      <c r="A19405" s="165" t="s">
        <v>377</v>
      </c>
      <c r="B19405" s="165" t="s">
        <v>378</v>
      </c>
      <c r="C19405" s="166">
        <v>45986</v>
      </c>
      <c r="D19405">
        <v>24151.058540758419</v>
      </c>
    </row>
    <row r="19406" spans="1:4" x14ac:dyDescent="0.35">
      <c r="A19406" s="165" t="s">
        <v>377</v>
      </c>
      <c r="B19406" s="165" t="s">
        <v>378</v>
      </c>
      <c r="C19406" s="166">
        <v>46016</v>
      </c>
      <c r="D19406">
        <v>24151.058540758419</v>
      </c>
    </row>
    <row r="19407" spans="1:4" x14ac:dyDescent="0.35">
      <c r="A19407" s="165" t="s">
        <v>377</v>
      </c>
      <c r="B19407" s="165" t="s">
        <v>378</v>
      </c>
      <c r="C19407" s="166">
        <v>45683</v>
      </c>
      <c r="D19407">
        <v>27665.867441564522</v>
      </c>
    </row>
    <row r="19408" spans="1:4" x14ac:dyDescent="0.35">
      <c r="A19408" s="165" t="s">
        <v>377</v>
      </c>
      <c r="B19408" s="165" t="s">
        <v>378</v>
      </c>
      <c r="C19408" s="166">
        <v>45714</v>
      </c>
      <c r="D19408">
        <v>27665.867441564522</v>
      </c>
    </row>
    <row r="19409" spans="1:4" x14ac:dyDescent="0.35">
      <c r="A19409" s="165" t="s">
        <v>377</v>
      </c>
      <c r="B19409" s="165" t="s">
        <v>378</v>
      </c>
      <c r="C19409" s="166">
        <v>45742</v>
      </c>
      <c r="D19409">
        <v>27665.867441564522</v>
      </c>
    </row>
    <row r="19410" spans="1:4" x14ac:dyDescent="0.35">
      <c r="A19410" s="165" t="s">
        <v>377</v>
      </c>
      <c r="B19410" s="165" t="s">
        <v>378</v>
      </c>
      <c r="C19410" s="166">
        <v>45773</v>
      </c>
      <c r="D19410">
        <v>27665.867441564522</v>
      </c>
    </row>
    <row r="19411" spans="1:4" x14ac:dyDescent="0.35">
      <c r="A19411" s="165" t="s">
        <v>377</v>
      </c>
      <c r="B19411" s="165" t="s">
        <v>378</v>
      </c>
      <c r="C19411" s="166">
        <v>45803</v>
      </c>
      <c r="D19411">
        <v>27665.867441564522</v>
      </c>
    </row>
    <row r="19412" spans="1:4" x14ac:dyDescent="0.35">
      <c r="A19412" s="165" t="s">
        <v>377</v>
      </c>
      <c r="B19412" s="165" t="s">
        <v>378</v>
      </c>
      <c r="C19412" s="166">
        <v>45834</v>
      </c>
      <c r="D19412">
        <v>27665.867441564522</v>
      </c>
    </row>
    <row r="19413" spans="1:4" x14ac:dyDescent="0.35">
      <c r="A19413" s="165" t="s">
        <v>377</v>
      </c>
      <c r="B19413" s="165" t="s">
        <v>378</v>
      </c>
      <c r="C19413" s="166">
        <v>45864</v>
      </c>
      <c r="D19413">
        <v>27665.867441564522</v>
      </c>
    </row>
    <row r="19414" spans="1:4" x14ac:dyDescent="0.35">
      <c r="A19414" s="165" t="s">
        <v>377</v>
      </c>
      <c r="B19414" s="165" t="s">
        <v>378</v>
      </c>
      <c r="C19414" s="166">
        <v>45895</v>
      </c>
      <c r="D19414">
        <v>27665.867441564522</v>
      </c>
    </row>
    <row r="19415" spans="1:4" x14ac:dyDescent="0.35">
      <c r="A19415" s="165" t="s">
        <v>377</v>
      </c>
      <c r="B19415" s="165" t="s">
        <v>378</v>
      </c>
      <c r="C19415" s="166">
        <v>45926</v>
      </c>
      <c r="D19415">
        <v>27665.867441564522</v>
      </c>
    </row>
    <row r="19416" spans="1:4" x14ac:dyDescent="0.35">
      <c r="A19416" s="165" t="s">
        <v>377</v>
      </c>
      <c r="B19416" s="165" t="s">
        <v>378</v>
      </c>
      <c r="C19416" s="166">
        <v>45956</v>
      </c>
      <c r="D19416">
        <v>27665.867441564522</v>
      </c>
    </row>
    <row r="19417" spans="1:4" x14ac:dyDescent="0.35">
      <c r="A19417" s="165" t="s">
        <v>377</v>
      </c>
      <c r="B19417" s="165" t="s">
        <v>378</v>
      </c>
      <c r="C19417" s="166">
        <v>45987</v>
      </c>
      <c r="D19417">
        <v>27665.867441564522</v>
      </c>
    </row>
    <row r="19418" spans="1:4" x14ac:dyDescent="0.35">
      <c r="A19418" s="165" t="s">
        <v>377</v>
      </c>
      <c r="B19418" s="165" t="s">
        <v>378</v>
      </c>
      <c r="C19418" s="166">
        <v>46017</v>
      </c>
      <c r="D19418">
        <v>27665.867441564522</v>
      </c>
    </row>
    <row r="19419" spans="1:4" x14ac:dyDescent="0.35">
      <c r="A19419" s="165" t="s">
        <v>377</v>
      </c>
      <c r="B19419" s="165" t="s">
        <v>378</v>
      </c>
      <c r="C19419" s="166">
        <v>45684</v>
      </c>
      <c r="D19419">
        <v>32882.430725864098</v>
      </c>
    </row>
    <row r="19420" spans="1:4" x14ac:dyDescent="0.35">
      <c r="A19420" s="165" t="s">
        <v>377</v>
      </c>
      <c r="B19420" s="165" t="s">
        <v>378</v>
      </c>
      <c r="C19420" s="166">
        <v>45715</v>
      </c>
      <c r="D19420">
        <v>32882.430725864098</v>
      </c>
    </row>
    <row r="19421" spans="1:4" x14ac:dyDescent="0.35">
      <c r="A19421" s="165" t="s">
        <v>377</v>
      </c>
      <c r="B19421" s="165" t="s">
        <v>378</v>
      </c>
      <c r="C19421" s="166">
        <v>45743</v>
      </c>
      <c r="D19421">
        <v>32882.430725864098</v>
      </c>
    </row>
    <row r="19422" spans="1:4" x14ac:dyDescent="0.35">
      <c r="A19422" s="165" t="s">
        <v>377</v>
      </c>
      <c r="B19422" s="165" t="s">
        <v>378</v>
      </c>
      <c r="C19422" s="166">
        <v>45774</v>
      </c>
      <c r="D19422">
        <v>32882.430725864098</v>
      </c>
    </row>
    <row r="19423" spans="1:4" x14ac:dyDescent="0.35">
      <c r="A19423" s="165" t="s">
        <v>377</v>
      </c>
      <c r="B19423" s="165" t="s">
        <v>378</v>
      </c>
      <c r="C19423" s="166">
        <v>45804</v>
      </c>
      <c r="D19423">
        <v>32882.430725864098</v>
      </c>
    </row>
    <row r="19424" spans="1:4" x14ac:dyDescent="0.35">
      <c r="A19424" s="165" t="s">
        <v>377</v>
      </c>
      <c r="B19424" s="165" t="s">
        <v>378</v>
      </c>
      <c r="C19424" s="166">
        <v>45835</v>
      </c>
      <c r="D19424">
        <v>32882.430725864098</v>
      </c>
    </row>
    <row r="19425" spans="1:4" x14ac:dyDescent="0.35">
      <c r="A19425" s="165" t="s">
        <v>377</v>
      </c>
      <c r="B19425" s="165" t="s">
        <v>378</v>
      </c>
      <c r="C19425" s="166">
        <v>45865</v>
      </c>
      <c r="D19425">
        <v>32882.430725864098</v>
      </c>
    </row>
    <row r="19426" spans="1:4" x14ac:dyDescent="0.35">
      <c r="A19426" s="165" t="s">
        <v>377</v>
      </c>
      <c r="B19426" s="165" t="s">
        <v>378</v>
      </c>
      <c r="C19426" s="166">
        <v>45896</v>
      </c>
      <c r="D19426">
        <v>32882.430725864098</v>
      </c>
    </row>
    <row r="19427" spans="1:4" x14ac:dyDescent="0.35">
      <c r="A19427" s="165" t="s">
        <v>377</v>
      </c>
      <c r="B19427" s="165" t="s">
        <v>378</v>
      </c>
      <c r="C19427" s="166">
        <v>45927</v>
      </c>
      <c r="D19427">
        <v>32882.430725864098</v>
      </c>
    </row>
    <row r="19428" spans="1:4" x14ac:dyDescent="0.35">
      <c r="A19428" s="165" t="s">
        <v>377</v>
      </c>
      <c r="B19428" s="165" t="s">
        <v>378</v>
      </c>
      <c r="C19428" s="166">
        <v>45957</v>
      </c>
      <c r="D19428">
        <v>32882.430725864098</v>
      </c>
    </row>
    <row r="19429" spans="1:4" x14ac:dyDescent="0.35">
      <c r="A19429" s="165" t="s">
        <v>377</v>
      </c>
      <c r="B19429" s="165" t="s">
        <v>378</v>
      </c>
      <c r="C19429" s="166">
        <v>45988</v>
      </c>
      <c r="D19429">
        <v>32882.430725864098</v>
      </c>
    </row>
    <row r="19430" spans="1:4" x14ac:dyDescent="0.35">
      <c r="A19430" s="165" t="s">
        <v>377</v>
      </c>
      <c r="B19430" s="165" t="s">
        <v>378</v>
      </c>
      <c r="C19430" s="166">
        <v>46018</v>
      </c>
      <c r="D19430">
        <v>32882.430725864098</v>
      </c>
    </row>
    <row r="19431" spans="1:4" x14ac:dyDescent="0.35">
      <c r="A19431" s="165" t="s">
        <v>379</v>
      </c>
      <c r="B19431" s="165"/>
      <c r="C19431" s="166">
        <v>45676</v>
      </c>
      <c r="D19431">
        <v>20782</v>
      </c>
    </row>
    <row r="19432" spans="1:4" x14ac:dyDescent="0.35">
      <c r="A19432" s="165" t="s">
        <v>379</v>
      </c>
      <c r="B19432" s="165"/>
      <c r="C19432" s="166">
        <v>45707</v>
      </c>
      <c r="D19432">
        <v>20782</v>
      </c>
    </row>
    <row r="19433" spans="1:4" x14ac:dyDescent="0.35">
      <c r="A19433" s="165" t="s">
        <v>379</v>
      </c>
      <c r="B19433" s="165"/>
      <c r="C19433" s="166">
        <v>45735</v>
      </c>
      <c r="D19433">
        <v>20782</v>
      </c>
    </row>
    <row r="19434" spans="1:4" x14ac:dyDescent="0.35">
      <c r="A19434" s="165" t="s">
        <v>379</v>
      </c>
      <c r="B19434" s="165"/>
      <c r="C19434" s="166">
        <v>45766</v>
      </c>
      <c r="D19434">
        <v>20782</v>
      </c>
    </row>
    <row r="19435" spans="1:4" x14ac:dyDescent="0.35">
      <c r="A19435" s="165" t="s">
        <v>379</v>
      </c>
      <c r="B19435" s="165"/>
      <c r="C19435" s="166">
        <v>45796</v>
      </c>
      <c r="D19435">
        <v>20782</v>
      </c>
    </row>
    <row r="19436" spans="1:4" x14ac:dyDescent="0.35">
      <c r="A19436" s="165" t="s">
        <v>379</v>
      </c>
      <c r="B19436" s="165"/>
      <c r="C19436" s="166">
        <v>45827</v>
      </c>
      <c r="D19436">
        <v>20782</v>
      </c>
    </row>
    <row r="19437" spans="1:4" x14ac:dyDescent="0.35">
      <c r="A19437" s="165" t="s">
        <v>379</v>
      </c>
      <c r="B19437" s="165"/>
      <c r="C19437" s="166">
        <v>45857</v>
      </c>
      <c r="D19437">
        <v>20782</v>
      </c>
    </row>
    <row r="19438" spans="1:4" x14ac:dyDescent="0.35">
      <c r="A19438" s="165" t="s">
        <v>379</v>
      </c>
      <c r="B19438" s="165"/>
      <c r="C19438" s="166">
        <v>45888</v>
      </c>
      <c r="D19438">
        <v>20782</v>
      </c>
    </row>
    <row r="19439" spans="1:4" x14ac:dyDescent="0.35">
      <c r="A19439" s="165" t="s">
        <v>379</v>
      </c>
      <c r="B19439" s="165"/>
      <c r="C19439" s="166">
        <v>45919</v>
      </c>
      <c r="D19439">
        <v>20782</v>
      </c>
    </row>
    <row r="19440" spans="1:4" x14ac:dyDescent="0.35">
      <c r="A19440" s="165" t="s">
        <v>379</v>
      </c>
      <c r="B19440" s="165"/>
      <c r="C19440" s="166">
        <v>45949</v>
      </c>
      <c r="D19440">
        <v>20782</v>
      </c>
    </row>
    <row r="19441" spans="1:4" x14ac:dyDescent="0.35">
      <c r="A19441" s="165" t="s">
        <v>379</v>
      </c>
      <c r="B19441" s="165"/>
      <c r="C19441" s="166">
        <v>45980</v>
      </c>
      <c r="D19441">
        <v>20782</v>
      </c>
    </row>
    <row r="19442" spans="1:4" x14ac:dyDescent="0.35">
      <c r="A19442" s="165" t="s">
        <v>379</v>
      </c>
      <c r="B19442" s="165"/>
      <c r="C19442" s="166">
        <v>46010</v>
      </c>
      <c r="D19442">
        <v>20782</v>
      </c>
    </row>
    <row r="19443" spans="1:4" x14ac:dyDescent="0.35">
      <c r="A19443" s="165" t="s">
        <v>379</v>
      </c>
      <c r="B19443" s="165"/>
      <c r="C19443" s="166">
        <v>45677</v>
      </c>
      <c r="D19443">
        <v>23355.34</v>
      </c>
    </row>
    <row r="19444" spans="1:4" x14ac:dyDescent="0.35">
      <c r="A19444" s="165" t="s">
        <v>379</v>
      </c>
      <c r="B19444" s="165"/>
      <c r="C19444" s="166">
        <v>45708</v>
      </c>
      <c r="D19444">
        <v>23355.34</v>
      </c>
    </row>
    <row r="19445" spans="1:4" x14ac:dyDescent="0.35">
      <c r="A19445" s="165" t="s">
        <v>379</v>
      </c>
      <c r="B19445" s="165"/>
      <c r="C19445" s="166">
        <v>45736</v>
      </c>
      <c r="D19445">
        <v>23355.340000000004</v>
      </c>
    </row>
    <row r="19446" spans="1:4" x14ac:dyDescent="0.35">
      <c r="A19446" s="165" t="s">
        <v>379</v>
      </c>
      <c r="B19446" s="165"/>
      <c r="C19446" s="166">
        <v>45767</v>
      </c>
      <c r="D19446">
        <v>23355.339999999997</v>
      </c>
    </row>
    <row r="19447" spans="1:4" x14ac:dyDescent="0.35">
      <c r="A19447" s="165" t="s">
        <v>379</v>
      </c>
      <c r="B19447" s="165"/>
      <c r="C19447" s="166">
        <v>45797</v>
      </c>
      <c r="D19447">
        <v>23355.339999999997</v>
      </c>
    </row>
    <row r="19448" spans="1:4" x14ac:dyDescent="0.35">
      <c r="A19448" s="165" t="s">
        <v>379</v>
      </c>
      <c r="B19448" s="165"/>
      <c r="C19448" s="166">
        <v>45828</v>
      </c>
      <c r="D19448">
        <v>23355.340000000011</v>
      </c>
    </row>
    <row r="19449" spans="1:4" x14ac:dyDescent="0.35">
      <c r="A19449" s="165" t="s">
        <v>379</v>
      </c>
      <c r="B19449" s="165"/>
      <c r="C19449" s="166">
        <v>45858</v>
      </c>
      <c r="D19449">
        <v>23355.339999999997</v>
      </c>
    </row>
    <row r="19450" spans="1:4" x14ac:dyDescent="0.35">
      <c r="A19450" s="165" t="s">
        <v>379</v>
      </c>
      <c r="B19450" s="165"/>
      <c r="C19450" s="166">
        <v>45889</v>
      </c>
      <c r="D19450">
        <v>-24968.330000000016</v>
      </c>
    </row>
    <row r="19451" spans="1:4" x14ac:dyDescent="0.35">
      <c r="A19451" s="165" t="s">
        <v>379</v>
      </c>
      <c r="B19451" s="165"/>
      <c r="C19451" s="166">
        <v>45920</v>
      </c>
      <c r="D19451">
        <v>23469</v>
      </c>
    </row>
    <row r="19452" spans="1:4" x14ac:dyDescent="0.35">
      <c r="A19452" s="165" t="s">
        <v>379</v>
      </c>
      <c r="B19452" s="165"/>
      <c r="C19452" s="166">
        <v>45950</v>
      </c>
      <c r="D19452">
        <v>21746</v>
      </c>
    </row>
    <row r="19453" spans="1:4" x14ac:dyDescent="0.35">
      <c r="A19453" s="165" t="s">
        <v>379</v>
      </c>
      <c r="B19453" s="165"/>
      <c r="C19453" s="166">
        <v>45981</v>
      </c>
      <c r="D19453">
        <v>21973</v>
      </c>
    </row>
    <row r="19454" spans="1:4" x14ac:dyDescent="0.35">
      <c r="A19454" s="165" t="s">
        <v>379</v>
      </c>
      <c r="B19454" s="165"/>
      <c r="C19454" s="166">
        <v>46011</v>
      </c>
      <c r="D19454">
        <v>24730</v>
      </c>
    </row>
    <row r="19455" spans="1:4" x14ac:dyDescent="0.35">
      <c r="A19455" s="165" t="s">
        <v>379</v>
      </c>
      <c r="B19455" s="165"/>
      <c r="C19455" s="166">
        <v>45678</v>
      </c>
      <c r="D19455">
        <v>19680.59</v>
      </c>
    </row>
    <row r="19456" spans="1:4" x14ac:dyDescent="0.35">
      <c r="A19456" s="165" t="s">
        <v>379</v>
      </c>
      <c r="B19456" s="165"/>
      <c r="C19456" s="166">
        <v>45709</v>
      </c>
      <c r="D19456">
        <v>19680.59</v>
      </c>
    </row>
    <row r="19457" spans="1:4" x14ac:dyDescent="0.35">
      <c r="A19457" s="165" t="s">
        <v>379</v>
      </c>
      <c r="B19457" s="165"/>
      <c r="C19457" s="166">
        <v>45737</v>
      </c>
      <c r="D19457">
        <v>18928.52</v>
      </c>
    </row>
    <row r="19458" spans="1:4" x14ac:dyDescent="0.35">
      <c r="A19458" s="165" t="s">
        <v>379</v>
      </c>
      <c r="B19458" s="165"/>
      <c r="C19458" s="166">
        <v>45768</v>
      </c>
      <c r="D19458">
        <v>17553.84</v>
      </c>
    </row>
    <row r="19459" spans="1:4" x14ac:dyDescent="0.35">
      <c r="A19459" s="165" t="s">
        <v>379</v>
      </c>
      <c r="B19459" s="165"/>
      <c r="C19459" s="166">
        <v>45798</v>
      </c>
      <c r="D19459">
        <v>18670.77</v>
      </c>
    </row>
    <row r="19460" spans="1:4" x14ac:dyDescent="0.35">
      <c r="A19460" s="165" t="s">
        <v>379</v>
      </c>
      <c r="B19460" s="165"/>
      <c r="C19460" s="166">
        <v>45829</v>
      </c>
      <c r="D19460">
        <v>19161.97</v>
      </c>
    </row>
    <row r="19461" spans="1:4" x14ac:dyDescent="0.35">
      <c r="A19461" s="165" t="s">
        <v>379</v>
      </c>
      <c r="B19461" s="165"/>
      <c r="C19461" s="166">
        <v>45859</v>
      </c>
      <c r="D19461">
        <v>19548</v>
      </c>
    </row>
    <row r="19462" spans="1:4" x14ac:dyDescent="0.35">
      <c r="A19462" s="165" t="s">
        <v>379</v>
      </c>
      <c r="B19462" s="165"/>
      <c r="C19462" s="166">
        <v>45890</v>
      </c>
      <c r="D19462">
        <v>18076.34</v>
      </c>
    </row>
    <row r="19463" spans="1:4" x14ac:dyDescent="0.35">
      <c r="A19463" s="165" t="s">
        <v>379</v>
      </c>
      <c r="B19463" s="165"/>
      <c r="C19463" s="166">
        <v>45921</v>
      </c>
      <c r="D19463">
        <v>18053.89</v>
      </c>
    </row>
    <row r="19464" spans="1:4" x14ac:dyDescent="0.35">
      <c r="A19464" s="165" t="s">
        <v>379</v>
      </c>
      <c r="B19464" s="165"/>
      <c r="C19464" s="166">
        <v>45951</v>
      </c>
      <c r="D19464">
        <v>15930.24</v>
      </c>
    </row>
    <row r="19465" spans="1:4" x14ac:dyDescent="0.35">
      <c r="A19465" s="165" t="s">
        <v>379</v>
      </c>
      <c r="B19465" s="165"/>
      <c r="C19465" s="166">
        <v>45991</v>
      </c>
      <c r="D19465">
        <v>15583.96</v>
      </c>
    </row>
    <row r="19466" spans="1:4" x14ac:dyDescent="0.35">
      <c r="A19466" s="165" t="s">
        <v>379</v>
      </c>
      <c r="B19466" s="165"/>
      <c r="C19466" s="166">
        <v>46022</v>
      </c>
      <c r="D19466">
        <v>15583.96</v>
      </c>
    </row>
    <row r="19467" spans="1:4" x14ac:dyDescent="0.35">
      <c r="A19467" s="165" t="s">
        <v>379</v>
      </c>
      <c r="B19467" s="165"/>
      <c r="C19467" s="166">
        <v>45679</v>
      </c>
      <c r="D19467">
        <v>18922.37</v>
      </c>
    </row>
    <row r="19468" spans="1:4" x14ac:dyDescent="0.35">
      <c r="A19468" s="165" t="s">
        <v>379</v>
      </c>
      <c r="B19468" s="165"/>
      <c r="C19468" s="166">
        <v>45710</v>
      </c>
      <c r="D19468">
        <v>26214.91</v>
      </c>
    </row>
    <row r="19469" spans="1:4" x14ac:dyDescent="0.35">
      <c r="A19469" s="165" t="s">
        <v>379</v>
      </c>
      <c r="B19469" s="165"/>
      <c r="C19469" s="166">
        <v>45738</v>
      </c>
      <c r="D19469">
        <v>16867.05</v>
      </c>
    </row>
    <row r="19470" spans="1:4" x14ac:dyDescent="0.35">
      <c r="A19470" s="165" t="s">
        <v>379</v>
      </c>
      <c r="B19470" s="165"/>
      <c r="C19470" s="166">
        <v>45769</v>
      </c>
      <c r="D19470">
        <v>24808.89</v>
      </c>
    </row>
    <row r="19471" spans="1:4" x14ac:dyDescent="0.35">
      <c r="A19471" s="165" t="s">
        <v>379</v>
      </c>
      <c r="B19471" s="165"/>
      <c r="C19471" s="166">
        <v>45799</v>
      </c>
      <c r="D19471">
        <v>26268.16</v>
      </c>
    </row>
    <row r="19472" spans="1:4" x14ac:dyDescent="0.35">
      <c r="A19472" s="165" t="s">
        <v>379</v>
      </c>
      <c r="B19472" s="165"/>
      <c r="C19472" s="166">
        <v>45830</v>
      </c>
      <c r="D19472">
        <v>25436.99</v>
      </c>
    </row>
    <row r="19473" spans="1:4" x14ac:dyDescent="0.35">
      <c r="A19473" s="165" t="s">
        <v>379</v>
      </c>
      <c r="B19473" s="165"/>
      <c r="C19473" s="166">
        <v>45860</v>
      </c>
      <c r="D19473">
        <v>15262.48</v>
      </c>
    </row>
    <row r="19474" spans="1:4" x14ac:dyDescent="0.35">
      <c r="A19474" s="165" t="s">
        <v>379</v>
      </c>
      <c r="B19474" s="165"/>
      <c r="C19474" s="166">
        <v>45891</v>
      </c>
      <c r="D19474">
        <v>27178.37</v>
      </c>
    </row>
    <row r="19475" spans="1:4" x14ac:dyDescent="0.35">
      <c r="A19475" s="165" t="s">
        <v>379</v>
      </c>
      <c r="B19475" s="165"/>
      <c r="C19475" s="166">
        <v>45922</v>
      </c>
      <c r="D19475">
        <v>27178.37</v>
      </c>
    </row>
    <row r="19476" spans="1:4" x14ac:dyDescent="0.35">
      <c r="A19476" s="165" t="s">
        <v>379</v>
      </c>
      <c r="B19476" s="165"/>
      <c r="C19476" s="166">
        <v>45952</v>
      </c>
      <c r="D19476">
        <v>26928.37</v>
      </c>
    </row>
    <row r="19477" spans="1:4" x14ac:dyDescent="0.35">
      <c r="A19477" s="165" t="s">
        <v>379</v>
      </c>
      <c r="B19477" s="165"/>
      <c r="C19477" s="166">
        <v>45983</v>
      </c>
      <c r="D19477">
        <v>26110</v>
      </c>
    </row>
    <row r="19478" spans="1:4" x14ac:dyDescent="0.35">
      <c r="A19478" s="165" t="s">
        <v>379</v>
      </c>
      <c r="B19478" s="165"/>
      <c r="C19478" s="166">
        <v>46013</v>
      </c>
      <c r="D19478">
        <v>7493.65</v>
      </c>
    </row>
    <row r="19479" spans="1:4" x14ac:dyDescent="0.35">
      <c r="A19479" s="165" t="s">
        <v>379</v>
      </c>
      <c r="B19479" s="165"/>
      <c r="C19479" s="166">
        <v>45680</v>
      </c>
      <c r="D19479">
        <v>9957.7100000000009</v>
      </c>
    </row>
    <row r="19480" spans="1:4" x14ac:dyDescent="0.35">
      <c r="A19480" s="165" t="s">
        <v>379</v>
      </c>
      <c r="B19480" s="165"/>
      <c r="C19480" s="166">
        <v>45711</v>
      </c>
      <c r="D19480">
        <v>9957.7100000000009</v>
      </c>
    </row>
    <row r="19481" spans="1:4" x14ac:dyDescent="0.35">
      <c r="A19481" s="165" t="s">
        <v>379</v>
      </c>
      <c r="B19481" s="165"/>
      <c r="C19481" s="166">
        <v>45739</v>
      </c>
      <c r="D19481">
        <v>11335.58</v>
      </c>
    </row>
    <row r="19482" spans="1:4" x14ac:dyDescent="0.35">
      <c r="A19482" s="165" t="s">
        <v>379</v>
      </c>
      <c r="B19482" s="165"/>
      <c r="C19482" s="166">
        <v>45770</v>
      </c>
      <c r="D19482">
        <v>17798.060000000001</v>
      </c>
    </row>
    <row r="19483" spans="1:4" x14ac:dyDescent="0.35">
      <c r="A19483" s="165" t="s">
        <v>379</v>
      </c>
      <c r="B19483" s="165"/>
      <c r="C19483" s="166">
        <v>45800</v>
      </c>
      <c r="D19483">
        <v>24401.22</v>
      </c>
    </row>
    <row r="19484" spans="1:4" x14ac:dyDescent="0.35">
      <c r="A19484" s="165" t="s">
        <v>379</v>
      </c>
      <c r="B19484" s="165"/>
      <c r="C19484" s="166">
        <v>45831</v>
      </c>
      <c r="D19484">
        <v>27498.66</v>
      </c>
    </row>
    <row r="19485" spans="1:4" x14ac:dyDescent="0.35">
      <c r="A19485" s="165" t="s">
        <v>379</v>
      </c>
      <c r="B19485" s="165"/>
      <c r="C19485" s="166">
        <v>45861</v>
      </c>
      <c r="D19485">
        <v>18775.12</v>
      </c>
    </row>
    <row r="19486" spans="1:4" x14ac:dyDescent="0.35">
      <c r="A19486" s="165" t="s">
        <v>379</v>
      </c>
      <c r="B19486" s="165"/>
      <c r="C19486" s="166">
        <v>45892</v>
      </c>
      <c r="D19486">
        <v>19538.09</v>
      </c>
    </row>
    <row r="19487" spans="1:4" x14ac:dyDescent="0.35">
      <c r="A19487" s="165" t="s">
        <v>379</v>
      </c>
      <c r="B19487" s="165"/>
      <c r="C19487" s="166">
        <v>45923</v>
      </c>
      <c r="D19487">
        <v>29851.52</v>
      </c>
    </row>
    <row r="19488" spans="1:4" x14ac:dyDescent="0.35">
      <c r="A19488" s="165" t="s">
        <v>379</v>
      </c>
      <c r="B19488" s="165"/>
      <c r="C19488" s="166">
        <v>45953</v>
      </c>
      <c r="D19488">
        <v>21464.95</v>
      </c>
    </row>
    <row r="19489" spans="1:4" x14ac:dyDescent="0.35">
      <c r="A19489" s="165" t="s">
        <v>379</v>
      </c>
      <c r="B19489" s="165"/>
      <c r="C19489" s="166">
        <v>45984</v>
      </c>
      <c r="D19489">
        <v>21635.66</v>
      </c>
    </row>
    <row r="19490" spans="1:4" x14ac:dyDescent="0.35">
      <c r="A19490" s="165" t="s">
        <v>379</v>
      </c>
      <c r="B19490" s="165"/>
      <c r="C19490" s="166">
        <v>46014</v>
      </c>
      <c r="D19490">
        <v>21394.85</v>
      </c>
    </row>
    <row r="19491" spans="1:4" x14ac:dyDescent="0.35">
      <c r="A19491" s="165" t="s">
        <v>379</v>
      </c>
      <c r="B19491" s="165"/>
      <c r="C19491" s="166">
        <v>45681</v>
      </c>
      <c r="D19491">
        <v>28166.53</v>
      </c>
    </row>
    <row r="19492" spans="1:4" x14ac:dyDescent="0.35">
      <c r="A19492" s="165" t="s">
        <v>379</v>
      </c>
      <c r="B19492" s="165"/>
      <c r="C19492" s="166">
        <v>45712</v>
      </c>
      <c r="D19492">
        <v>29681.11</v>
      </c>
    </row>
    <row r="19493" spans="1:4" x14ac:dyDescent="0.35">
      <c r="A19493" s="165" t="s">
        <v>379</v>
      </c>
      <c r="B19493" s="165"/>
      <c r="C19493" s="166">
        <v>45740</v>
      </c>
      <c r="D19493">
        <v>30201.63</v>
      </c>
    </row>
    <row r="19494" spans="1:4" x14ac:dyDescent="0.35">
      <c r="A19494" s="165" t="s">
        <v>379</v>
      </c>
      <c r="B19494" s="165"/>
      <c r="C19494" s="166">
        <v>45771</v>
      </c>
      <c r="D19494">
        <v>34646.92</v>
      </c>
    </row>
    <row r="19495" spans="1:4" x14ac:dyDescent="0.35">
      <c r="A19495" s="165" t="s">
        <v>379</v>
      </c>
      <c r="B19495" s="165"/>
      <c r="C19495" s="166">
        <v>45801</v>
      </c>
      <c r="D19495">
        <v>34685.26</v>
      </c>
    </row>
    <row r="19496" spans="1:4" x14ac:dyDescent="0.35">
      <c r="A19496" s="165" t="s">
        <v>379</v>
      </c>
      <c r="B19496" s="165"/>
      <c r="C19496" s="166">
        <v>45832</v>
      </c>
      <c r="D19496">
        <v>39168.68</v>
      </c>
    </row>
    <row r="19497" spans="1:4" x14ac:dyDescent="0.35">
      <c r="A19497" s="165" t="s">
        <v>379</v>
      </c>
      <c r="B19497" s="165"/>
      <c r="C19497" s="166">
        <v>45862</v>
      </c>
      <c r="D19497">
        <v>22129.5</v>
      </c>
    </row>
    <row r="19498" spans="1:4" x14ac:dyDescent="0.35">
      <c r="A19498" s="165" t="s">
        <v>379</v>
      </c>
      <c r="B19498" s="165"/>
      <c r="C19498" s="166">
        <v>45893</v>
      </c>
      <c r="D19498">
        <v>33016.28</v>
      </c>
    </row>
    <row r="19499" spans="1:4" x14ac:dyDescent="0.35">
      <c r="A19499" s="165" t="s">
        <v>379</v>
      </c>
      <c r="B19499" s="165"/>
      <c r="C19499" s="166">
        <v>45924</v>
      </c>
      <c r="D19499">
        <v>33016.28</v>
      </c>
    </row>
    <row r="19500" spans="1:4" x14ac:dyDescent="0.35">
      <c r="A19500" s="165" t="s">
        <v>379</v>
      </c>
      <c r="B19500" s="165"/>
      <c r="C19500" s="166">
        <v>45954</v>
      </c>
      <c r="D19500">
        <v>33016.28</v>
      </c>
    </row>
    <row r="19501" spans="1:4" x14ac:dyDescent="0.35">
      <c r="A19501" s="165" t="s">
        <v>379</v>
      </c>
      <c r="B19501" s="165"/>
      <c r="C19501" s="166">
        <v>45985</v>
      </c>
      <c r="D19501">
        <v>33016.28</v>
      </c>
    </row>
    <row r="19502" spans="1:4" x14ac:dyDescent="0.35">
      <c r="A19502" s="165" t="s">
        <v>379</v>
      </c>
      <c r="B19502" s="165"/>
      <c r="C19502" s="166">
        <v>46015</v>
      </c>
      <c r="D19502">
        <v>33016.28</v>
      </c>
    </row>
    <row r="19503" spans="1:4" x14ac:dyDescent="0.35">
      <c r="A19503" s="165" t="s">
        <v>379</v>
      </c>
      <c r="B19503" s="165"/>
      <c r="C19503" s="166">
        <v>45682</v>
      </c>
      <c r="D19503">
        <v>22775.14</v>
      </c>
    </row>
    <row r="19504" spans="1:4" x14ac:dyDescent="0.35">
      <c r="A19504" s="165" t="s">
        <v>379</v>
      </c>
      <c r="B19504" s="165"/>
      <c r="C19504" s="166">
        <v>45713</v>
      </c>
      <c r="D19504">
        <v>22900.81</v>
      </c>
    </row>
    <row r="19505" spans="1:4" x14ac:dyDescent="0.35">
      <c r="A19505" s="165" t="s">
        <v>379</v>
      </c>
      <c r="B19505" s="165"/>
      <c r="C19505" s="166">
        <v>45741</v>
      </c>
      <c r="D19505">
        <v>22900.81</v>
      </c>
    </row>
    <row r="19506" spans="1:4" x14ac:dyDescent="0.35">
      <c r="A19506" s="165" t="s">
        <v>379</v>
      </c>
      <c r="B19506" s="165"/>
      <c r="C19506" s="166">
        <v>45772</v>
      </c>
      <c r="D19506">
        <v>20466.11</v>
      </c>
    </row>
    <row r="19507" spans="1:4" x14ac:dyDescent="0.35">
      <c r="A19507" s="165" t="s">
        <v>379</v>
      </c>
      <c r="B19507" s="165"/>
      <c r="C19507" s="166">
        <v>45802</v>
      </c>
      <c r="D19507">
        <v>21582.013207425083</v>
      </c>
    </row>
    <row r="19508" spans="1:4" x14ac:dyDescent="0.35">
      <c r="A19508" s="165" t="s">
        <v>379</v>
      </c>
      <c r="B19508" s="165"/>
      <c r="C19508" s="166">
        <v>45833</v>
      </c>
      <c r="D19508">
        <v>21582.013207425083</v>
      </c>
    </row>
    <row r="19509" spans="1:4" x14ac:dyDescent="0.35">
      <c r="A19509" s="165" t="s">
        <v>379</v>
      </c>
      <c r="B19509" s="165"/>
      <c r="C19509" s="166">
        <v>45863</v>
      </c>
      <c r="D19509">
        <v>24151.058540758419</v>
      </c>
    </row>
    <row r="19510" spans="1:4" x14ac:dyDescent="0.35">
      <c r="A19510" s="165" t="s">
        <v>379</v>
      </c>
      <c r="B19510" s="165"/>
      <c r="C19510" s="166">
        <v>45894</v>
      </c>
      <c r="D19510">
        <v>24151.058540758419</v>
      </c>
    </row>
    <row r="19511" spans="1:4" x14ac:dyDescent="0.35">
      <c r="A19511" s="165" t="s">
        <v>379</v>
      </c>
      <c r="B19511" s="165"/>
      <c r="C19511" s="166">
        <v>45925</v>
      </c>
      <c r="D19511">
        <v>24151.058540758419</v>
      </c>
    </row>
    <row r="19512" spans="1:4" x14ac:dyDescent="0.35">
      <c r="A19512" s="165" t="s">
        <v>379</v>
      </c>
      <c r="B19512" s="165"/>
      <c r="C19512" s="166">
        <v>45955</v>
      </c>
      <c r="D19512">
        <v>24151.058540758419</v>
      </c>
    </row>
    <row r="19513" spans="1:4" x14ac:dyDescent="0.35">
      <c r="A19513" s="165" t="s">
        <v>379</v>
      </c>
      <c r="B19513" s="165"/>
      <c r="C19513" s="166">
        <v>45986</v>
      </c>
      <c r="D19513">
        <v>24151.058540758419</v>
      </c>
    </row>
    <row r="19514" spans="1:4" x14ac:dyDescent="0.35">
      <c r="A19514" s="165" t="s">
        <v>379</v>
      </c>
      <c r="B19514" s="165"/>
      <c r="C19514" s="166">
        <v>46016</v>
      </c>
      <c r="D19514">
        <v>24151.058540758419</v>
      </c>
    </row>
    <row r="19515" spans="1:4" x14ac:dyDescent="0.35">
      <c r="A19515" s="165" t="s">
        <v>379</v>
      </c>
      <c r="B19515" s="165"/>
      <c r="C19515" s="166">
        <v>45683</v>
      </c>
      <c r="D19515">
        <v>27665.867441564522</v>
      </c>
    </row>
    <row r="19516" spans="1:4" x14ac:dyDescent="0.35">
      <c r="A19516" s="165" t="s">
        <v>379</v>
      </c>
      <c r="B19516" s="165"/>
      <c r="C19516" s="166">
        <v>45714</v>
      </c>
      <c r="D19516">
        <v>27665.867441564522</v>
      </c>
    </row>
    <row r="19517" spans="1:4" x14ac:dyDescent="0.35">
      <c r="A19517" s="165" t="s">
        <v>379</v>
      </c>
      <c r="B19517" s="165"/>
      <c r="C19517" s="166">
        <v>45742</v>
      </c>
      <c r="D19517">
        <v>27665.867441564522</v>
      </c>
    </row>
    <row r="19518" spans="1:4" x14ac:dyDescent="0.35">
      <c r="A19518" s="165" t="s">
        <v>379</v>
      </c>
      <c r="B19518" s="165"/>
      <c r="C19518" s="166">
        <v>45773</v>
      </c>
      <c r="D19518">
        <v>27665.867441564522</v>
      </c>
    </row>
    <row r="19519" spans="1:4" x14ac:dyDescent="0.35">
      <c r="A19519" s="165" t="s">
        <v>379</v>
      </c>
      <c r="B19519" s="165"/>
      <c r="C19519" s="166">
        <v>45803</v>
      </c>
      <c r="D19519">
        <v>27665.867441564522</v>
      </c>
    </row>
    <row r="19520" spans="1:4" x14ac:dyDescent="0.35">
      <c r="A19520" s="165" t="s">
        <v>379</v>
      </c>
      <c r="B19520" s="165"/>
      <c r="C19520" s="166">
        <v>45834</v>
      </c>
      <c r="D19520">
        <v>27665.867441564522</v>
      </c>
    </row>
    <row r="19521" spans="1:4" x14ac:dyDescent="0.35">
      <c r="A19521" s="165" t="s">
        <v>379</v>
      </c>
      <c r="B19521" s="165"/>
      <c r="C19521" s="166">
        <v>45864</v>
      </c>
      <c r="D19521">
        <v>27665.867441564522</v>
      </c>
    </row>
    <row r="19522" spans="1:4" x14ac:dyDescent="0.35">
      <c r="A19522" s="165" t="s">
        <v>379</v>
      </c>
      <c r="B19522" s="165"/>
      <c r="C19522" s="166">
        <v>45895</v>
      </c>
      <c r="D19522">
        <v>27665.867441564522</v>
      </c>
    </row>
    <row r="19523" spans="1:4" x14ac:dyDescent="0.35">
      <c r="A19523" s="165" t="s">
        <v>379</v>
      </c>
      <c r="B19523" s="165"/>
      <c r="C19523" s="166">
        <v>45926</v>
      </c>
      <c r="D19523">
        <v>27665.867441564522</v>
      </c>
    </row>
    <row r="19524" spans="1:4" x14ac:dyDescent="0.35">
      <c r="A19524" s="165" t="s">
        <v>379</v>
      </c>
      <c r="B19524" s="165"/>
      <c r="C19524" s="166">
        <v>45956</v>
      </c>
      <c r="D19524">
        <v>27665.867441564522</v>
      </c>
    </row>
    <row r="19525" spans="1:4" x14ac:dyDescent="0.35">
      <c r="A19525" s="165" t="s">
        <v>379</v>
      </c>
      <c r="B19525" s="165"/>
      <c r="C19525" s="166">
        <v>45987</v>
      </c>
      <c r="D19525">
        <v>27665.867441564522</v>
      </c>
    </row>
    <row r="19526" spans="1:4" x14ac:dyDescent="0.35">
      <c r="A19526" s="165" t="s">
        <v>379</v>
      </c>
      <c r="B19526" s="165"/>
      <c r="C19526" s="166">
        <v>46017</v>
      </c>
      <c r="D19526">
        <v>27665.867441564522</v>
      </c>
    </row>
    <row r="19527" spans="1:4" x14ac:dyDescent="0.35">
      <c r="A19527" s="165" t="s">
        <v>379</v>
      </c>
      <c r="B19527" s="165"/>
      <c r="C19527" s="166">
        <v>45684</v>
      </c>
      <c r="D19527">
        <v>32882.430725864098</v>
      </c>
    </row>
    <row r="19528" spans="1:4" x14ac:dyDescent="0.35">
      <c r="A19528" s="165" t="s">
        <v>379</v>
      </c>
      <c r="B19528" s="165"/>
      <c r="C19528" s="166">
        <v>45715</v>
      </c>
      <c r="D19528">
        <v>32882.430725864098</v>
      </c>
    </row>
    <row r="19529" spans="1:4" x14ac:dyDescent="0.35">
      <c r="A19529" s="165" t="s">
        <v>379</v>
      </c>
      <c r="B19529" s="165"/>
      <c r="C19529" s="166">
        <v>45743</v>
      </c>
      <c r="D19529">
        <v>32882.430725864098</v>
      </c>
    </row>
    <row r="19530" spans="1:4" x14ac:dyDescent="0.35">
      <c r="A19530" s="165" t="s">
        <v>379</v>
      </c>
      <c r="B19530" s="165"/>
      <c r="C19530" s="166">
        <v>45774</v>
      </c>
      <c r="D19530">
        <v>32882.430725864098</v>
      </c>
    </row>
    <row r="19531" spans="1:4" x14ac:dyDescent="0.35">
      <c r="A19531" s="165" t="s">
        <v>379</v>
      </c>
      <c r="B19531" s="165"/>
      <c r="C19531" s="166">
        <v>45804</v>
      </c>
      <c r="D19531">
        <v>32882.430725864098</v>
      </c>
    </row>
    <row r="19532" spans="1:4" x14ac:dyDescent="0.35">
      <c r="A19532" s="165" t="s">
        <v>379</v>
      </c>
      <c r="B19532" s="165"/>
      <c r="C19532" s="166">
        <v>45835</v>
      </c>
      <c r="D19532">
        <v>32882.430725864098</v>
      </c>
    </row>
    <row r="19533" spans="1:4" x14ac:dyDescent="0.35">
      <c r="A19533" s="165" t="s">
        <v>379</v>
      </c>
      <c r="B19533" s="165"/>
      <c r="C19533" s="166">
        <v>45865</v>
      </c>
      <c r="D19533">
        <v>32882.430725864098</v>
      </c>
    </row>
    <row r="19534" spans="1:4" x14ac:dyDescent="0.35">
      <c r="A19534" s="165" t="s">
        <v>379</v>
      </c>
      <c r="B19534" s="165"/>
      <c r="C19534" s="166">
        <v>45896</v>
      </c>
      <c r="D19534">
        <v>32882.430725864098</v>
      </c>
    </row>
    <row r="19535" spans="1:4" x14ac:dyDescent="0.35">
      <c r="A19535" s="165" t="s">
        <v>379</v>
      </c>
      <c r="B19535" s="165"/>
      <c r="C19535" s="166">
        <v>45927</v>
      </c>
      <c r="D19535">
        <v>32882.430725864098</v>
      </c>
    </row>
    <row r="19536" spans="1:4" x14ac:dyDescent="0.35">
      <c r="A19536" s="165" t="s">
        <v>379</v>
      </c>
      <c r="B19536" s="165"/>
      <c r="C19536" s="166">
        <v>45957</v>
      </c>
      <c r="D19536">
        <v>32882.430725864098</v>
      </c>
    </row>
    <row r="19537" spans="1:4" x14ac:dyDescent="0.35">
      <c r="A19537" s="165" t="s">
        <v>379</v>
      </c>
      <c r="B19537" s="165"/>
      <c r="C19537" s="166">
        <v>45988</v>
      </c>
      <c r="D19537">
        <v>32882.430725864098</v>
      </c>
    </row>
    <row r="19538" spans="1:4" x14ac:dyDescent="0.35">
      <c r="A19538" s="165" t="s">
        <v>379</v>
      </c>
      <c r="B19538" s="165"/>
      <c r="C19538" s="166">
        <v>46018</v>
      </c>
      <c r="D19538">
        <v>32882.430725864098</v>
      </c>
    </row>
    <row r="19539" spans="1:4" x14ac:dyDescent="0.35">
      <c r="A19539" s="165" t="s">
        <v>380</v>
      </c>
      <c r="B19539" s="165" t="s">
        <v>381</v>
      </c>
      <c r="C19539" s="166">
        <v>45676</v>
      </c>
      <c r="D19539">
        <v>0</v>
      </c>
    </row>
    <row r="19540" spans="1:4" x14ac:dyDescent="0.35">
      <c r="A19540" s="165" t="s">
        <v>380</v>
      </c>
      <c r="B19540" s="165" t="s">
        <v>381</v>
      </c>
      <c r="C19540" s="166">
        <v>45707</v>
      </c>
      <c r="D19540">
        <v>0</v>
      </c>
    </row>
    <row r="19541" spans="1:4" x14ac:dyDescent="0.35">
      <c r="A19541" s="165" t="s">
        <v>380</v>
      </c>
      <c r="B19541" s="165" t="s">
        <v>381</v>
      </c>
      <c r="C19541" s="166">
        <v>45735</v>
      </c>
      <c r="D19541">
        <v>0</v>
      </c>
    </row>
    <row r="19542" spans="1:4" x14ac:dyDescent="0.35">
      <c r="A19542" s="165" t="s">
        <v>380</v>
      </c>
      <c r="B19542" s="165" t="s">
        <v>381</v>
      </c>
      <c r="C19542" s="166">
        <v>45766</v>
      </c>
      <c r="D19542">
        <v>0</v>
      </c>
    </row>
    <row r="19543" spans="1:4" x14ac:dyDescent="0.35">
      <c r="A19543" s="165" t="s">
        <v>380</v>
      </c>
      <c r="B19543" s="165" t="s">
        <v>381</v>
      </c>
      <c r="C19543" s="166">
        <v>45796</v>
      </c>
      <c r="D19543">
        <v>0</v>
      </c>
    </row>
    <row r="19544" spans="1:4" x14ac:dyDescent="0.35">
      <c r="A19544" s="165" t="s">
        <v>380</v>
      </c>
      <c r="B19544" s="165" t="s">
        <v>381</v>
      </c>
      <c r="C19544" s="166">
        <v>45827</v>
      </c>
      <c r="D19544">
        <v>0</v>
      </c>
    </row>
    <row r="19545" spans="1:4" x14ac:dyDescent="0.35">
      <c r="A19545" s="165" t="s">
        <v>380</v>
      </c>
      <c r="B19545" s="165" t="s">
        <v>381</v>
      </c>
      <c r="C19545" s="166">
        <v>45857</v>
      </c>
      <c r="D19545">
        <v>0</v>
      </c>
    </row>
    <row r="19546" spans="1:4" x14ac:dyDescent="0.35">
      <c r="A19546" s="165" t="s">
        <v>380</v>
      </c>
      <c r="B19546" s="165" t="s">
        <v>381</v>
      </c>
      <c r="C19546" s="166">
        <v>45888</v>
      </c>
      <c r="D19546">
        <v>19488.53</v>
      </c>
    </row>
    <row r="19547" spans="1:4" x14ac:dyDescent="0.35">
      <c r="A19547" s="165" t="s">
        <v>380</v>
      </c>
      <c r="B19547" s="165" t="s">
        <v>381</v>
      </c>
      <c r="C19547" s="166">
        <v>45919</v>
      </c>
      <c r="D19547">
        <v>3094.24</v>
      </c>
    </row>
    <row r="19548" spans="1:4" x14ac:dyDescent="0.35">
      <c r="A19548" s="165" t="s">
        <v>380</v>
      </c>
      <c r="B19548" s="165" t="s">
        <v>381</v>
      </c>
      <c r="C19548" s="166">
        <v>45949</v>
      </c>
      <c r="D19548">
        <v>1778.71</v>
      </c>
    </row>
    <row r="19549" spans="1:4" x14ac:dyDescent="0.35">
      <c r="A19549" s="165" t="s">
        <v>380</v>
      </c>
      <c r="B19549" s="165" t="s">
        <v>381</v>
      </c>
      <c r="C19549" s="166">
        <v>45980</v>
      </c>
      <c r="D19549">
        <v>-6710.2</v>
      </c>
    </row>
    <row r="19550" spans="1:4" x14ac:dyDescent="0.35">
      <c r="A19550" s="165" t="s">
        <v>380</v>
      </c>
      <c r="B19550" s="165" t="s">
        <v>381</v>
      </c>
      <c r="C19550" s="166">
        <v>46010</v>
      </c>
      <c r="D19550">
        <v>1309.4000000000001</v>
      </c>
    </row>
    <row r="19551" spans="1:4" x14ac:dyDescent="0.35">
      <c r="A19551" s="165" t="s">
        <v>380</v>
      </c>
      <c r="B19551" s="165" t="s">
        <v>381</v>
      </c>
      <c r="C19551" s="166">
        <v>45677</v>
      </c>
      <c r="D19551">
        <v>1047.5999999999999</v>
      </c>
    </row>
    <row r="19552" spans="1:4" x14ac:dyDescent="0.35">
      <c r="A19552" s="165" t="s">
        <v>380</v>
      </c>
      <c r="B19552" s="165" t="s">
        <v>381</v>
      </c>
      <c r="C19552" s="166">
        <v>45708</v>
      </c>
      <c r="D19552">
        <v>1078.21</v>
      </c>
    </row>
    <row r="19553" spans="1:4" x14ac:dyDescent="0.35">
      <c r="A19553" s="165" t="s">
        <v>380</v>
      </c>
      <c r="B19553" s="165" t="s">
        <v>381</v>
      </c>
      <c r="C19553" s="166">
        <v>45736</v>
      </c>
      <c r="D19553">
        <v>1073.8699999999999</v>
      </c>
    </row>
    <row r="19554" spans="1:4" x14ac:dyDescent="0.35">
      <c r="A19554" s="165" t="s">
        <v>380</v>
      </c>
      <c r="B19554" s="165" t="s">
        <v>381</v>
      </c>
      <c r="C19554" s="166">
        <v>45767</v>
      </c>
      <c r="D19554">
        <v>79.650000000000091</v>
      </c>
    </row>
    <row r="19555" spans="1:4" x14ac:dyDescent="0.35">
      <c r="A19555" s="165" t="s">
        <v>380</v>
      </c>
      <c r="B19555" s="165" t="s">
        <v>381</v>
      </c>
      <c r="C19555" s="166">
        <v>45797</v>
      </c>
      <c r="D19555">
        <v>17.430000000000291</v>
      </c>
    </row>
    <row r="19556" spans="1:4" x14ac:dyDescent="0.35">
      <c r="A19556" s="165" t="s">
        <v>380</v>
      </c>
      <c r="B19556" s="165" t="s">
        <v>381</v>
      </c>
      <c r="C19556" s="166">
        <v>45828</v>
      </c>
      <c r="D19556">
        <v>69.979999999999563</v>
      </c>
    </row>
    <row r="19557" spans="1:4" x14ac:dyDescent="0.35">
      <c r="A19557" s="165" t="s">
        <v>380</v>
      </c>
      <c r="B19557" s="165" t="s">
        <v>381</v>
      </c>
      <c r="C19557" s="166">
        <v>45858</v>
      </c>
      <c r="D19557">
        <v>96.640000000000327</v>
      </c>
    </row>
    <row r="19558" spans="1:4" x14ac:dyDescent="0.35">
      <c r="A19558" s="165" t="s">
        <v>380</v>
      </c>
      <c r="B19558" s="165" t="s">
        <v>381</v>
      </c>
      <c r="C19558" s="166">
        <v>45889</v>
      </c>
      <c r="D19558">
        <v>120.63000000000011</v>
      </c>
    </row>
    <row r="19559" spans="1:4" x14ac:dyDescent="0.35">
      <c r="A19559" s="165" t="s">
        <v>380</v>
      </c>
      <c r="B19559" s="165" t="s">
        <v>381</v>
      </c>
      <c r="C19559" s="166">
        <v>45920</v>
      </c>
      <c r="D19559">
        <v>573.12</v>
      </c>
    </row>
    <row r="19560" spans="1:4" x14ac:dyDescent="0.35">
      <c r="A19560" s="165" t="s">
        <v>380</v>
      </c>
      <c r="B19560" s="165" t="s">
        <v>381</v>
      </c>
      <c r="C19560" s="166">
        <v>45950</v>
      </c>
      <c r="D19560">
        <v>550.1</v>
      </c>
    </row>
    <row r="19561" spans="1:4" x14ac:dyDescent="0.35">
      <c r="A19561" s="165" t="s">
        <v>380</v>
      </c>
      <c r="B19561" s="165" t="s">
        <v>381</v>
      </c>
      <c r="C19561" s="166">
        <v>45981</v>
      </c>
      <c r="D19561">
        <v>452</v>
      </c>
    </row>
    <row r="19562" spans="1:4" x14ac:dyDescent="0.35">
      <c r="A19562" s="165" t="s">
        <v>380</v>
      </c>
      <c r="B19562" s="165" t="s">
        <v>381</v>
      </c>
      <c r="C19562" s="166">
        <v>46011</v>
      </c>
      <c r="D19562">
        <v>815.07</v>
      </c>
    </row>
    <row r="19563" spans="1:4" x14ac:dyDescent="0.35">
      <c r="A19563" s="165" t="s">
        <v>380</v>
      </c>
      <c r="B19563" s="165" t="s">
        <v>381</v>
      </c>
      <c r="C19563" s="166">
        <v>45678</v>
      </c>
      <c r="D19563">
        <v>478.7</v>
      </c>
    </row>
    <row r="19564" spans="1:4" x14ac:dyDescent="0.35">
      <c r="A19564" s="165" t="s">
        <v>380</v>
      </c>
      <c r="B19564" s="165" t="s">
        <v>381</v>
      </c>
      <c r="C19564" s="166">
        <v>45709</v>
      </c>
      <c r="D19564">
        <v>423.81</v>
      </c>
    </row>
    <row r="19565" spans="1:4" x14ac:dyDescent="0.35">
      <c r="A19565" s="165" t="s">
        <v>380</v>
      </c>
      <c r="B19565" s="165" t="s">
        <v>381</v>
      </c>
      <c r="C19565" s="166">
        <v>45737</v>
      </c>
      <c r="D19565">
        <v>443.29</v>
      </c>
    </row>
    <row r="19566" spans="1:4" x14ac:dyDescent="0.35">
      <c r="A19566" s="165" t="s">
        <v>380</v>
      </c>
      <c r="B19566" s="165" t="s">
        <v>381</v>
      </c>
      <c r="C19566" s="166">
        <v>45768</v>
      </c>
      <c r="D19566">
        <v>666.74</v>
      </c>
    </row>
    <row r="19567" spans="1:4" x14ac:dyDescent="0.35">
      <c r="A19567" s="165" t="s">
        <v>380</v>
      </c>
      <c r="B19567" s="165" t="s">
        <v>381</v>
      </c>
      <c r="C19567" s="166">
        <v>45798</v>
      </c>
      <c r="D19567">
        <v>473.44</v>
      </c>
    </row>
    <row r="19568" spans="1:4" x14ac:dyDescent="0.35">
      <c r="A19568" s="165" t="s">
        <v>380</v>
      </c>
      <c r="B19568" s="165" t="s">
        <v>381</v>
      </c>
      <c r="C19568" s="166">
        <v>45829</v>
      </c>
      <c r="D19568">
        <v>471.55</v>
      </c>
    </row>
    <row r="19569" spans="1:4" x14ac:dyDescent="0.35">
      <c r="A19569" s="165" t="s">
        <v>380</v>
      </c>
      <c r="B19569" s="165" t="s">
        <v>381</v>
      </c>
      <c r="C19569" s="166">
        <v>45859</v>
      </c>
      <c r="D19569">
        <v>593.18000000000006</v>
      </c>
    </row>
    <row r="19570" spans="1:4" x14ac:dyDescent="0.35">
      <c r="A19570" s="165" t="s">
        <v>380</v>
      </c>
      <c r="B19570" s="165" t="s">
        <v>381</v>
      </c>
      <c r="C19570" s="166">
        <v>45890</v>
      </c>
      <c r="D19570">
        <v>650.12</v>
      </c>
    </row>
    <row r="19571" spans="1:4" x14ac:dyDescent="0.35">
      <c r="A19571" s="165" t="s">
        <v>380</v>
      </c>
      <c r="B19571" s="165" t="s">
        <v>381</v>
      </c>
      <c r="C19571" s="166">
        <v>45921</v>
      </c>
      <c r="D19571">
        <v>649.13</v>
      </c>
    </row>
    <row r="19572" spans="1:4" x14ac:dyDescent="0.35">
      <c r="A19572" s="165" t="s">
        <v>380</v>
      </c>
      <c r="B19572" s="165" t="s">
        <v>381</v>
      </c>
      <c r="C19572" s="166">
        <v>45951</v>
      </c>
      <c r="D19572">
        <v>572.80000000000007</v>
      </c>
    </row>
    <row r="19573" spans="1:4" x14ac:dyDescent="0.35">
      <c r="A19573" s="165" t="s">
        <v>380</v>
      </c>
      <c r="B19573" s="165" t="s">
        <v>381</v>
      </c>
      <c r="C19573" s="166">
        <v>45991</v>
      </c>
      <c r="D19573">
        <v>763.23</v>
      </c>
    </row>
    <row r="19574" spans="1:4" x14ac:dyDescent="0.35">
      <c r="A19574" s="165" t="s">
        <v>380</v>
      </c>
      <c r="B19574" s="165" t="s">
        <v>381</v>
      </c>
      <c r="C19574" s="166">
        <v>46022</v>
      </c>
      <c r="D19574">
        <v>566.76</v>
      </c>
    </row>
    <row r="19575" spans="1:4" x14ac:dyDescent="0.35">
      <c r="A19575" s="165" t="s">
        <v>380</v>
      </c>
      <c r="B19575" s="165" t="s">
        <v>381</v>
      </c>
      <c r="C19575" s="166">
        <v>45679</v>
      </c>
      <c r="D19575">
        <v>539.54999999999995</v>
      </c>
    </row>
    <row r="19576" spans="1:4" x14ac:dyDescent="0.35">
      <c r="A19576" s="165" t="s">
        <v>380</v>
      </c>
      <c r="B19576" s="165" t="s">
        <v>381</v>
      </c>
      <c r="C19576" s="166">
        <v>45710</v>
      </c>
      <c r="D19576">
        <v>646.43000000000006</v>
      </c>
    </row>
    <row r="19577" spans="1:4" x14ac:dyDescent="0.35">
      <c r="A19577" s="165" t="s">
        <v>380</v>
      </c>
      <c r="B19577" s="165" t="s">
        <v>381</v>
      </c>
      <c r="C19577" s="166">
        <v>45738</v>
      </c>
      <c r="D19577">
        <v>534.54</v>
      </c>
    </row>
    <row r="19578" spans="1:4" x14ac:dyDescent="0.35">
      <c r="A19578" s="165" t="s">
        <v>380</v>
      </c>
      <c r="B19578" s="165" t="s">
        <v>381</v>
      </c>
      <c r="C19578" s="166">
        <v>45769</v>
      </c>
      <c r="D19578">
        <v>539.04999999999995</v>
      </c>
    </row>
    <row r="19579" spans="1:4" x14ac:dyDescent="0.35">
      <c r="A19579" s="165" t="s">
        <v>380</v>
      </c>
      <c r="B19579" s="165" t="s">
        <v>381</v>
      </c>
      <c r="C19579" s="166">
        <v>45799</v>
      </c>
      <c r="D19579">
        <v>779.64</v>
      </c>
    </row>
    <row r="19580" spans="1:4" x14ac:dyDescent="0.35">
      <c r="A19580" s="165" t="s">
        <v>380</v>
      </c>
      <c r="B19580" s="165" t="s">
        <v>381</v>
      </c>
      <c r="C19580" s="166">
        <v>45830</v>
      </c>
      <c r="D19580">
        <v>610.23</v>
      </c>
    </row>
    <row r="19581" spans="1:4" x14ac:dyDescent="0.35">
      <c r="A19581" s="165" t="s">
        <v>380</v>
      </c>
      <c r="B19581" s="165" t="s">
        <v>381</v>
      </c>
      <c r="C19581" s="166">
        <v>45860</v>
      </c>
      <c r="D19581">
        <v>725.36</v>
      </c>
    </row>
    <row r="19582" spans="1:4" x14ac:dyDescent="0.35">
      <c r="A19582" s="165" t="s">
        <v>380</v>
      </c>
      <c r="B19582" s="165" t="s">
        <v>381</v>
      </c>
      <c r="C19582" s="166">
        <v>45891</v>
      </c>
      <c r="D19582">
        <v>675.78</v>
      </c>
    </row>
    <row r="19583" spans="1:4" x14ac:dyDescent="0.35">
      <c r="A19583" s="165" t="s">
        <v>380</v>
      </c>
      <c r="B19583" s="165" t="s">
        <v>381</v>
      </c>
      <c r="C19583" s="166">
        <v>45922</v>
      </c>
      <c r="D19583">
        <v>736.11</v>
      </c>
    </row>
    <row r="19584" spans="1:4" x14ac:dyDescent="0.35">
      <c r="A19584" s="165" t="s">
        <v>380</v>
      </c>
      <c r="B19584" s="165" t="s">
        <v>381</v>
      </c>
      <c r="C19584" s="166">
        <v>45952</v>
      </c>
      <c r="D19584">
        <v>962.65</v>
      </c>
    </row>
    <row r="19585" spans="1:4" x14ac:dyDescent="0.35">
      <c r="A19585" s="165" t="s">
        <v>380</v>
      </c>
      <c r="B19585" s="165" t="s">
        <v>381</v>
      </c>
      <c r="C19585" s="166">
        <v>45983</v>
      </c>
      <c r="D19585">
        <v>652.64</v>
      </c>
    </row>
    <row r="19586" spans="1:4" x14ac:dyDescent="0.35">
      <c r="A19586" s="165" t="s">
        <v>380</v>
      </c>
      <c r="B19586" s="165" t="s">
        <v>381</v>
      </c>
      <c r="C19586" s="166">
        <v>46013</v>
      </c>
      <c r="D19586">
        <v>639.15</v>
      </c>
    </row>
    <row r="19587" spans="1:4" x14ac:dyDescent="0.35">
      <c r="A19587" s="165" t="s">
        <v>380</v>
      </c>
      <c r="B19587" s="165" t="s">
        <v>381</v>
      </c>
      <c r="C19587" s="166">
        <v>45680</v>
      </c>
      <c r="D19587">
        <v>668.4</v>
      </c>
    </row>
    <row r="19588" spans="1:4" x14ac:dyDescent="0.35">
      <c r="A19588" s="165" t="s">
        <v>380</v>
      </c>
      <c r="B19588" s="165" t="s">
        <v>381</v>
      </c>
      <c r="C19588" s="166">
        <v>45711</v>
      </c>
      <c r="D19588">
        <v>612.06000000000006</v>
      </c>
    </row>
    <row r="19589" spans="1:4" x14ac:dyDescent="0.35">
      <c r="A19589" s="165" t="s">
        <v>380</v>
      </c>
      <c r="B19589" s="165" t="s">
        <v>381</v>
      </c>
      <c r="C19589" s="166">
        <v>45739</v>
      </c>
      <c r="D19589">
        <v>652.57000000000005</v>
      </c>
    </row>
    <row r="19590" spans="1:4" x14ac:dyDescent="0.35">
      <c r="A19590" s="165" t="s">
        <v>380</v>
      </c>
      <c r="B19590" s="165" t="s">
        <v>381</v>
      </c>
      <c r="C19590" s="166">
        <v>45770</v>
      </c>
      <c r="D19590">
        <v>748.01</v>
      </c>
    </row>
    <row r="19591" spans="1:4" x14ac:dyDescent="0.35">
      <c r="A19591" s="165" t="s">
        <v>380</v>
      </c>
      <c r="B19591" s="165" t="s">
        <v>381</v>
      </c>
      <c r="C19591" s="166">
        <v>45800</v>
      </c>
      <c r="D19591">
        <v>1399.33</v>
      </c>
    </row>
    <row r="19592" spans="1:4" x14ac:dyDescent="0.35">
      <c r="A19592" s="165" t="s">
        <v>380</v>
      </c>
      <c r="B19592" s="165" t="s">
        <v>381</v>
      </c>
      <c r="C19592" s="166">
        <v>45831</v>
      </c>
      <c r="D19592">
        <v>435.33</v>
      </c>
    </row>
    <row r="19593" spans="1:4" x14ac:dyDescent="0.35">
      <c r="A19593" s="165" t="s">
        <v>380</v>
      </c>
      <c r="B19593" s="165" t="s">
        <v>381</v>
      </c>
      <c r="C19593" s="166">
        <v>45861</v>
      </c>
      <c r="D19593">
        <v>1165.06</v>
      </c>
    </row>
    <row r="19594" spans="1:4" x14ac:dyDescent="0.35">
      <c r="A19594" s="165" t="s">
        <v>380</v>
      </c>
      <c r="B19594" s="165" t="s">
        <v>381</v>
      </c>
      <c r="C19594" s="166">
        <v>45892</v>
      </c>
      <c r="D19594">
        <v>1162.1100000000001</v>
      </c>
    </row>
    <row r="19595" spans="1:4" x14ac:dyDescent="0.35">
      <c r="A19595" s="165" t="s">
        <v>380</v>
      </c>
      <c r="B19595" s="165" t="s">
        <v>381</v>
      </c>
      <c r="C19595" s="166">
        <v>45923</v>
      </c>
      <c r="D19595">
        <v>1159.2</v>
      </c>
    </row>
    <row r="19596" spans="1:4" x14ac:dyDescent="0.35">
      <c r="A19596" s="165" t="s">
        <v>380</v>
      </c>
      <c r="B19596" s="165" t="s">
        <v>381</v>
      </c>
      <c r="C19596" s="166">
        <v>45953</v>
      </c>
      <c r="D19596">
        <v>1016.62</v>
      </c>
    </row>
    <row r="19597" spans="1:4" x14ac:dyDescent="0.35">
      <c r="A19597" s="165" t="s">
        <v>380</v>
      </c>
      <c r="B19597" s="165" t="s">
        <v>381</v>
      </c>
      <c r="C19597" s="166">
        <v>45984</v>
      </c>
      <c r="D19597">
        <v>1654.66</v>
      </c>
    </row>
    <row r="19598" spans="1:4" x14ac:dyDescent="0.35">
      <c r="A19598" s="165" t="s">
        <v>380</v>
      </c>
      <c r="B19598" s="165" t="s">
        <v>381</v>
      </c>
      <c r="C19598" s="166">
        <v>46014</v>
      </c>
      <c r="D19598">
        <v>1125.8600000000001</v>
      </c>
    </row>
    <row r="19599" spans="1:4" x14ac:dyDescent="0.35">
      <c r="A19599" s="165" t="s">
        <v>380</v>
      </c>
      <c r="B19599" s="165" t="s">
        <v>381</v>
      </c>
      <c r="C19599" s="166">
        <v>45681</v>
      </c>
      <c r="D19599">
        <v>1240.1400000000001</v>
      </c>
    </row>
    <row r="19600" spans="1:4" x14ac:dyDescent="0.35">
      <c r="A19600" s="165" t="s">
        <v>380</v>
      </c>
      <c r="B19600" s="165" t="s">
        <v>381</v>
      </c>
      <c r="C19600" s="166">
        <v>45712</v>
      </c>
      <c r="D19600">
        <v>1163.9000000000001</v>
      </c>
    </row>
    <row r="19601" spans="1:4" x14ac:dyDescent="0.35">
      <c r="A19601" s="165" t="s">
        <v>380</v>
      </c>
      <c r="B19601" s="165" t="s">
        <v>381</v>
      </c>
      <c r="C19601" s="166">
        <v>45740</v>
      </c>
      <c r="D19601">
        <v>1237.67</v>
      </c>
    </row>
    <row r="19602" spans="1:4" x14ac:dyDescent="0.35">
      <c r="A19602" s="165" t="s">
        <v>380</v>
      </c>
      <c r="B19602" s="165" t="s">
        <v>381</v>
      </c>
      <c r="C19602" s="166">
        <v>45771</v>
      </c>
      <c r="D19602">
        <v>1987.7</v>
      </c>
    </row>
    <row r="19603" spans="1:4" x14ac:dyDescent="0.35">
      <c r="A19603" s="165" t="s">
        <v>380</v>
      </c>
      <c r="B19603" s="165" t="s">
        <v>381</v>
      </c>
      <c r="C19603" s="166">
        <v>45801</v>
      </c>
      <c r="D19603">
        <v>1340.92</v>
      </c>
    </row>
    <row r="19604" spans="1:4" x14ac:dyDescent="0.35">
      <c r="A19604" s="165" t="s">
        <v>380</v>
      </c>
      <c r="B19604" s="165" t="s">
        <v>381</v>
      </c>
      <c r="C19604" s="166">
        <v>45832</v>
      </c>
      <c r="D19604">
        <v>1183.1600000000001</v>
      </c>
    </row>
    <row r="19605" spans="1:4" x14ac:dyDescent="0.35">
      <c r="A19605" s="165" t="s">
        <v>380</v>
      </c>
      <c r="B19605" s="165" t="s">
        <v>381</v>
      </c>
      <c r="C19605" s="166">
        <v>45862</v>
      </c>
      <c r="D19605">
        <v>1454.11</v>
      </c>
    </row>
    <row r="19606" spans="1:4" x14ac:dyDescent="0.35">
      <c r="A19606" s="165" t="s">
        <v>380</v>
      </c>
      <c r="B19606" s="165" t="s">
        <v>381</v>
      </c>
      <c r="C19606" s="166">
        <v>45893</v>
      </c>
      <c r="D19606">
        <v>1389.04</v>
      </c>
    </row>
    <row r="19607" spans="1:4" x14ac:dyDescent="0.35">
      <c r="A19607" s="165" t="s">
        <v>380</v>
      </c>
      <c r="B19607" s="165" t="s">
        <v>381</v>
      </c>
      <c r="C19607" s="166">
        <v>45924</v>
      </c>
      <c r="D19607">
        <v>1609.33</v>
      </c>
    </row>
    <row r="19608" spans="1:4" x14ac:dyDescent="0.35">
      <c r="A19608" s="165" t="s">
        <v>380</v>
      </c>
      <c r="B19608" s="165" t="s">
        <v>381</v>
      </c>
      <c r="C19608" s="166">
        <v>45954</v>
      </c>
      <c r="D19608">
        <v>2171.8000000000002</v>
      </c>
    </row>
    <row r="19609" spans="1:4" x14ac:dyDescent="0.35">
      <c r="A19609" s="165" t="s">
        <v>380</v>
      </c>
      <c r="B19609" s="165" t="s">
        <v>381</v>
      </c>
      <c r="C19609" s="166">
        <v>45985</v>
      </c>
      <c r="D19609">
        <v>1372.22</v>
      </c>
    </row>
    <row r="19610" spans="1:4" x14ac:dyDescent="0.35">
      <c r="A19610" s="165" t="s">
        <v>380</v>
      </c>
      <c r="B19610" s="165" t="s">
        <v>381</v>
      </c>
      <c r="C19610" s="166">
        <v>46015</v>
      </c>
      <c r="D19610">
        <v>1778.02</v>
      </c>
    </row>
    <row r="19611" spans="1:4" x14ac:dyDescent="0.35">
      <c r="A19611" s="165" t="s">
        <v>380</v>
      </c>
      <c r="B19611" s="165" t="s">
        <v>381</v>
      </c>
      <c r="C19611" s="166">
        <v>45682</v>
      </c>
      <c r="D19611">
        <v>1827.94</v>
      </c>
    </row>
    <row r="19612" spans="1:4" x14ac:dyDescent="0.35">
      <c r="A19612" s="165" t="s">
        <v>380</v>
      </c>
      <c r="B19612" s="165" t="s">
        <v>381</v>
      </c>
      <c r="C19612" s="166">
        <v>45713</v>
      </c>
      <c r="D19612">
        <v>1345.74</v>
      </c>
    </row>
    <row r="19613" spans="1:4" x14ac:dyDescent="0.35">
      <c r="A19613" s="165" t="s">
        <v>380</v>
      </c>
      <c r="B19613" s="165" t="s">
        <v>381</v>
      </c>
      <c r="C19613" s="166">
        <v>45741</v>
      </c>
      <c r="D19613">
        <v>1584.81</v>
      </c>
    </row>
    <row r="19614" spans="1:4" x14ac:dyDescent="0.35">
      <c r="A19614" s="165" t="s">
        <v>380</v>
      </c>
      <c r="B19614" s="165" t="s">
        <v>381</v>
      </c>
      <c r="C19614" s="166">
        <v>45772</v>
      </c>
      <c r="D19614">
        <v>2279.4500000000003</v>
      </c>
    </row>
    <row r="19615" spans="1:4" x14ac:dyDescent="0.35">
      <c r="A19615" s="165" t="s">
        <v>380</v>
      </c>
      <c r="B19615" s="165" t="s">
        <v>381</v>
      </c>
      <c r="C19615" s="166">
        <v>45802</v>
      </c>
      <c r="D19615">
        <v>2026.6225234420026</v>
      </c>
    </row>
    <row r="19616" spans="1:4" x14ac:dyDescent="0.35">
      <c r="A19616" s="165" t="s">
        <v>380</v>
      </c>
      <c r="B19616" s="165" t="s">
        <v>381</v>
      </c>
      <c r="C19616" s="166">
        <v>45833</v>
      </c>
      <c r="D19616">
        <v>1965.8872116604102</v>
      </c>
    </row>
    <row r="19617" spans="1:4" x14ac:dyDescent="0.35">
      <c r="A19617" s="165" t="s">
        <v>380</v>
      </c>
      <c r="B19617" s="165" t="s">
        <v>381</v>
      </c>
      <c r="C19617" s="166">
        <v>45863</v>
      </c>
      <c r="D19617">
        <v>1902.6276635742192</v>
      </c>
    </row>
    <row r="19618" spans="1:4" x14ac:dyDescent="0.35">
      <c r="A19618" s="165" t="s">
        <v>380</v>
      </c>
      <c r="B19618" s="165" t="s">
        <v>381</v>
      </c>
      <c r="C19618" s="166">
        <v>45894</v>
      </c>
      <c r="D19618">
        <v>1880.0199611425783</v>
      </c>
    </row>
    <row r="19619" spans="1:4" x14ac:dyDescent="0.35">
      <c r="A19619" s="165" t="s">
        <v>380</v>
      </c>
      <c r="B19619" s="165" t="s">
        <v>381</v>
      </c>
      <c r="C19619" s="166">
        <v>45925</v>
      </c>
      <c r="D19619">
        <v>1859.2022040957424</v>
      </c>
    </row>
    <row r="19620" spans="1:4" x14ac:dyDescent="0.35">
      <c r="A19620" s="165" t="s">
        <v>380</v>
      </c>
      <c r="B19620" s="165" t="s">
        <v>381</v>
      </c>
      <c r="C19620" s="166">
        <v>45955</v>
      </c>
      <c r="D19620">
        <v>1840.0024765844662</v>
      </c>
    </row>
    <row r="19621" spans="1:4" x14ac:dyDescent="0.35">
      <c r="A19621" s="165" t="s">
        <v>380</v>
      </c>
      <c r="B19621" s="165" t="s">
        <v>381</v>
      </c>
      <c r="C19621" s="166">
        <v>45986</v>
      </c>
      <c r="D19621">
        <v>1807.874048364047</v>
      </c>
    </row>
    <row r="19622" spans="1:4" x14ac:dyDescent="0.35">
      <c r="A19622" s="165" t="s">
        <v>380</v>
      </c>
      <c r="B19622" s="165" t="s">
        <v>381</v>
      </c>
      <c r="C19622" s="166">
        <v>46016</v>
      </c>
      <c r="D19622">
        <v>1799.6795006883794</v>
      </c>
    </row>
    <row r="19623" spans="1:4" x14ac:dyDescent="0.35">
      <c r="A19623" s="165" t="s">
        <v>380</v>
      </c>
      <c r="B19623" s="165" t="s">
        <v>381</v>
      </c>
      <c r="C19623" s="166">
        <v>45683</v>
      </c>
      <c r="D19623">
        <v>1818.1122193850297</v>
      </c>
    </row>
    <row r="19624" spans="1:4" x14ac:dyDescent="0.35">
      <c r="A19624" s="165" t="s">
        <v>380</v>
      </c>
      <c r="B19624" s="165" t="s">
        <v>381</v>
      </c>
      <c r="C19624" s="166">
        <v>45714</v>
      </c>
      <c r="D19624">
        <v>1885.3125223826901</v>
      </c>
    </row>
    <row r="19625" spans="1:4" x14ac:dyDescent="0.35">
      <c r="A19625" s="165" t="s">
        <v>380</v>
      </c>
      <c r="B19625" s="165" t="s">
        <v>381</v>
      </c>
      <c r="C19625" s="166">
        <v>45742</v>
      </c>
      <c r="D19625">
        <v>1918.6725618980317</v>
      </c>
    </row>
    <row r="19626" spans="1:4" x14ac:dyDescent="0.35">
      <c r="A19626" s="165" t="s">
        <v>380</v>
      </c>
      <c r="B19626" s="165" t="s">
        <v>381</v>
      </c>
      <c r="C19626" s="166">
        <v>45773</v>
      </c>
      <c r="D19626">
        <v>1892.0750783509343</v>
      </c>
    </row>
    <row r="19627" spans="1:4" x14ac:dyDescent="0.35">
      <c r="A19627" s="165" t="s">
        <v>380</v>
      </c>
      <c r="B19627" s="165" t="s">
        <v>381</v>
      </c>
      <c r="C19627" s="166">
        <v>45803</v>
      </c>
      <c r="D19627">
        <v>1853.1510197787366</v>
      </c>
    </row>
    <row r="19628" spans="1:4" x14ac:dyDescent="0.35">
      <c r="A19628" s="165" t="s">
        <v>380</v>
      </c>
      <c r="B19628" s="165" t="s">
        <v>381</v>
      </c>
      <c r="C19628" s="166">
        <v>45834</v>
      </c>
      <c r="D19628">
        <v>1838.7356957458846</v>
      </c>
    </row>
    <row r="19629" spans="1:4" x14ac:dyDescent="0.35">
      <c r="A19629" s="165" t="s">
        <v>380</v>
      </c>
      <c r="B19629" s="165" t="s">
        <v>381</v>
      </c>
      <c r="C19629" s="166">
        <v>45864</v>
      </c>
      <c r="D19629">
        <v>1854.1415593255783</v>
      </c>
    </row>
    <row r="19630" spans="1:4" x14ac:dyDescent="0.35">
      <c r="A19630" s="165" t="s">
        <v>380</v>
      </c>
      <c r="B19630" s="165" t="s">
        <v>381</v>
      </c>
      <c r="C19630" s="166">
        <v>45895</v>
      </c>
      <c r="D19630">
        <v>1918.5495884778459</v>
      </c>
    </row>
    <row r="19631" spans="1:4" x14ac:dyDescent="0.35">
      <c r="A19631" s="165" t="s">
        <v>380</v>
      </c>
      <c r="B19631" s="165" t="s">
        <v>381</v>
      </c>
      <c r="C19631" s="166">
        <v>45926</v>
      </c>
      <c r="D19631">
        <v>1949.3337553708129</v>
      </c>
    </row>
    <row r="19632" spans="1:4" x14ac:dyDescent="0.35">
      <c r="A19632" s="165" t="s">
        <v>380</v>
      </c>
      <c r="B19632" s="165" t="s">
        <v>381</v>
      </c>
      <c r="C19632" s="166">
        <v>45956</v>
      </c>
      <c r="D19632">
        <v>1920.3600293295749</v>
      </c>
    </row>
    <row r="19633" spans="1:4" x14ac:dyDescent="0.35">
      <c r="A19633" s="165" t="s">
        <v>380</v>
      </c>
      <c r="B19633" s="165" t="s">
        <v>381</v>
      </c>
      <c r="C19633" s="166">
        <v>45987</v>
      </c>
      <c r="D19633">
        <v>1879.2438870565329</v>
      </c>
    </row>
    <row r="19634" spans="1:4" x14ac:dyDescent="0.35">
      <c r="A19634" s="165" t="s">
        <v>380</v>
      </c>
      <c r="B19634" s="165" t="s">
        <v>381</v>
      </c>
      <c r="C19634" s="166">
        <v>46017</v>
      </c>
      <c r="D19634">
        <v>1862.8063658096517</v>
      </c>
    </row>
    <row r="19635" spans="1:4" x14ac:dyDescent="0.35">
      <c r="A19635" s="165" t="s">
        <v>380</v>
      </c>
      <c r="B19635" s="165" t="s">
        <v>381</v>
      </c>
      <c r="C19635" s="166">
        <v>45684</v>
      </c>
      <c r="D19635">
        <v>1871.6897365448795</v>
      </c>
    </row>
    <row r="19636" spans="1:4" x14ac:dyDescent="0.35">
      <c r="A19636" s="165" t="s">
        <v>380</v>
      </c>
      <c r="B19636" s="165" t="s">
        <v>381</v>
      </c>
      <c r="C19636" s="166">
        <v>45715</v>
      </c>
      <c r="D19636">
        <v>1930.0585576212891</v>
      </c>
    </row>
    <row r="19637" spans="1:4" x14ac:dyDescent="0.35">
      <c r="A19637" s="165" t="s">
        <v>380</v>
      </c>
      <c r="B19637" s="165" t="s">
        <v>381</v>
      </c>
      <c r="C19637" s="166">
        <v>45743</v>
      </c>
      <c r="D19637">
        <v>1955.1256330115862</v>
      </c>
    </row>
    <row r="19638" spans="1:4" x14ac:dyDescent="0.35">
      <c r="A19638" s="165" t="s">
        <v>380</v>
      </c>
      <c r="B19638" s="165" t="s">
        <v>381</v>
      </c>
      <c r="C19638" s="166">
        <v>45774</v>
      </c>
      <c r="D19638">
        <v>1920.8152223706593</v>
      </c>
    </row>
    <row r="19639" spans="1:4" x14ac:dyDescent="0.35">
      <c r="A19639" s="165" t="s">
        <v>380</v>
      </c>
      <c r="B19639" s="165" t="s">
        <v>381</v>
      </c>
      <c r="C19639" s="166">
        <v>45804</v>
      </c>
      <c r="D19639">
        <v>1874.8617645810064</v>
      </c>
    </row>
    <row r="19640" spans="1:4" x14ac:dyDescent="0.35">
      <c r="A19640" s="165" t="s">
        <v>380</v>
      </c>
      <c r="B19640" s="165" t="s">
        <v>381</v>
      </c>
      <c r="C19640" s="166">
        <v>45835</v>
      </c>
      <c r="D19640">
        <v>1854.0767034145256</v>
      </c>
    </row>
    <row r="19641" spans="1:4" x14ac:dyDescent="0.35">
      <c r="A19641" s="165" t="s">
        <v>380</v>
      </c>
      <c r="B19641" s="165" t="s">
        <v>381</v>
      </c>
      <c r="C19641" s="166">
        <v>45865</v>
      </c>
      <c r="D19641">
        <v>1863.6584471413637</v>
      </c>
    </row>
    <row r="19642" spans="1:4" x14ac:dyDescent="0.35">
      <c r="A19642" s="165" t="s">
        <v>380</v>
      </c>
      <c r="B19642" s="165" t="s">
        <v>381</v>
      </c>
      <c r="C19642" s="166">
        <v>45896</v>
      </c>
      <c r="D19642">
        <v>1922.6697713700546</v>
      </c>
    </row>
    <row r="19643" spans="1:4" x14ac:dyDescent="0.35">
      <c r="A19643" s="165" t="s">
        <v>380</v>
      </c>
      <c r="B19643" s="165" t="s">
        <v>381</v>
      </c>
      <c r="C19643" s="166">
        <v>45927</v>
      </c>
      <c r="D19643">
        <v>1948.3279496604503</v>
      </c>
    </row>
    <row r="19644" spans="1:4" x14ac:dyDescent="0.35">
      <c r="A19644" s="165" t="s">
        <v>380</v>
      </c>
      <c r="B19644" s="165" t="s">
        <v>381</v>
      </c>
      <c r="C19644" s="166">
        <v>45957</v>
      </c>
      <c r="D19644">
        <v>1914.5613536876144</v>
      </c>
    </row>
    <row r="19645" spans="1:4" x14ac:dyDescent="0.35">
      <c r="A19645" s="165" t="s">
        <v>380</v>
      </c>
      <c r="B19645" s="165" t="s">
        <v>381</v>
      </c>
      <c r="C19645" s="166">
        <v>45988</v>
      </c>
      <c r="D19645">
        <v>1869.1082053926052</v>
      </c>
    </row>
    <row r="19646" spans="1:4" x14ac:dyDescent="0.35">
      <c r="A19646" s="165" t="s">
        <v>380</v>
      </c>
      <c r="B19646" s="165" t="s">
        <v>381</v>
      </c>
      <c r="C19646" s="166">
        <v>46018</v>
      </c>
      <c r="D19646">
        <v>1848.7834289611967</v>
      </c>
    </row>
    <row r="19647" spans="1:4" x14ac:dyDescent="0.35">
      <c r="A19647" s="165" t="s">
        <v>382</v>
      </c>
      <c r="B19647" s="165" t="s">
        <v>383</v>
      </c>
      <c r="C19647" s="166">
        <v>45676</v>
      </c>
      <c r="D19647">
        <v>1227.73</v>
      </c>
    </row>
    <row r="19648" spans="1:4" x14ac:dyDescent="0.35">
      <c r="A19648" s="165" t="s">
        <v>382</v>
      </c>
      <c r="B19648" s="165" t="s">
        <v>383</v>
      </c>
      <c r="C19648" s="166">
        <v>45707</v>
      </c>
      <c r="D19648">
        <v>1281.75</v>
      </c>
    </row>
    <row r="19649" spans="1:4" x14ac:dyDescent="0.35">
      <c r="A19649" s="165" t="s">
        <v>382</v>
      </c>
      <c r="B19649" s="165" t="s">
        <v>383</v>
      </c>
      <c r="C19649" s="166">
        <v>45735</v>
      </c>
      <c r="D19649">
        <v>1475.28</v>
      </c>
    </row>
    <row r="19650" spans="1:4" x14ac:dyDescent="0.35">
      <c r="A19650" s="165" t="s">
        <v>382</v>
      </c>
      <c r="B19650" s="165" t="s">
        <v>383</v>
      </c>
      <c r="C19650" s="166">
        <v>45766</v>
      </c>
      <c r="D19650">
        <v>1419.63</v>
      </c>
    </row>
    <row r="19651" spans="1:4" x14ac:dyDescent="0.35">
      <c r="A19651" s="165" t="s">
        <v>382</v>
      </c>
      <c r="B19651" s="165" t="s">
        <v>383</v>
      </c>
      <c r="C19651" s="166">
        <v>45796</v>
      </c>
      <c r="D19651">
        <v>5800.18</v>
      </c>
    </row>
    <row r="19652" spans="1:4" x14ac:dyDescent="0.35">
      <c r="A19652" s="165" t="s">
        <v>382</v>
      </c>
      <c r="B19652" s="165" t="s">
        <v>383</v>
      </c>
      <c r="C19652" s="166">
        <v>45827</v>
      </c>
      <c r="D19652">
        <v>1667.59</v>
      </c>
    </row>
    <row r="19653" spans="1:4" x14ac:dyDescent="0.35">
      <c r="A19653" s="165" t="s">
        <v>382</v>
      </c>
      <c r="B19653" s="165" t="s">
        <v>383</v>
      </c>
      <c r="C19653" s="166">
        <v>45857</v>
      </c>
      <c r="D19653">
        <v>8770.02</v>
      </c>
    </row>
    <row r="19654" spans="1:4" x14ac:dyDescent="0.35">
      <c r="A19654" s="165" t="s">
        <v>382</v>
      </c>
      <c r="B19654" s="165" t="s">
        <v>383</v>
      </c>
      <c r="C19654" s="166">
        <v>45888</v>
      </c>
      <c r="D19654">
        <v>-17006.88</v>
      </c>
    </row>
    <row r="19655" spans="1:4" x14ac:dyDescent="0.35">
      <c r="A19655" s="165" t="s">
        <v>382</v>
      </c>
      <c r="B19655" s="165" t="s">
        <v>383</v>
      </c>
      <c r="C19655" s="166">
        <v>45919</v>
      </c>
      <c r="D19655">
        <v>480.49</v>
      </c>
    </row>
    <row r="19656" spans="1:4" x14ac:dyDescent="0.35">
      <c r="A19656" s="165" t="s">
        <v>382</v>
      </c>
      <c r="B19656" s="165" t="s">
        <v>383</v>
      </c>
      <c r="C19656" s="166">
        <v>45949</v>
      </c>
      <c r="D19656">
        <v>592.65</v>
      </c>
    </row>
    <row r="19657" spans="1:4" x14ac:dyDescent="0.35">
      <c r="A19657" s="165" t="s">
        <v>382</v>
      </c>
      <c r="B19657" s="165" t="s">
        <v>383</v>
      </c>
      <c r="C19657" s="166">
        <v>45980</v>
      </c>
      <c r="D19657">
        <v>482</v>
      </c>
    </row>
    <row r="19658" spans="1:4" x14ac:dyDescent="0.35">
      <c r="A19658" s="165" t="s">
        <v>382</v>
      </c>
      <c r="B19658" s="165" t="s">
        <v>383</v>
      </c>
      <c r="C19658" s="166">
        <v>46010</v>
      </c>
      <c r="D19658">
        <v>920.05</v>
      </c>
    </row>
    <row r="19659" spans="1:4" x14ac:dyDescent="0.35">
      <c r="A19659" s="165" t="s">
        <v>382</v>
      </c>
      <c r="B19659" s="165" t="s">
        <v>383</v>
      </c>
      <c r="C19659" s="166">
        <v>45677</v>
      </c>
      <c r="D19659">
        <v>367.82</v>
      </c>
    </row>
    <row r="19660" spans="1:4" x14ac:dyDescent="0.35">
      <c r="A19660" s="165" t="s">
        <v>382</v>
      </c>
      <c r="B19660" s="165" t="s">
        <v>383</v>
      </c>
      <c r="C19660" s="166">
        <v>45708</v>
      </c>
      <c r="D19660">
        <v>465.54</v>
      </c>
    </row>
    <row r="19661" spans="1:4" x14ac:dyDescent="0.35">
      <c r="A19661" s="165" t="s">
        <v>382</v>
      </c>
      <c r="B19661" s="165" t="s">
        <v>383</v>
      </c>
      <c r="C19661" s="166">
        <v>45736</v>
      </c>
      <c r="D19661">
        <v>666.57</v>
      </c>
    </row>
    <row r="19662" spans="1:4" x14ac:dyDescent="0.35">
      <c r="A19662" s="165" t="s">
        <v>382</v>
      </c>
      <c r="B19662" s="165" t="s">
        <v>383</v>
      </c>
      <c r="C19662" s="166">
        <v>45767</v>
      </c>
      <c r="D19662">
        <v>519.72</v>
      </c>
    </row>
    <row r="19663" spans="1:4" x14ac:dyDescent="0.35">
      <c r="A19663" s="165" t="s">
        <v>382</v>
      </c>
      <c r="B19663" s="165" t="s">
        <v>383</v>
      </c>
      <c r="C19663" s="166">
        <v>45797</v>
      </c>
      <c r="D19663">
        <v>457.15000000000009</v>
      </c>
    </row>
    <row r="19664" spans="1:4" x14ac:dyDescent="0.35">
      <c r="A19664" s="165" t="s">
        <v>382</v>
      </c>
      <c r="B19664" s="165" t="s">
        <v>383</v>
      </c>
      <c r="C19664" s="166">
        <v>45828</v>
      </c>
      <c r="D19664">
        <v>865.91999999999962</v>
      </c>
    </row>
    <row r="19665" spans="1:4" x14ac:dyDescent="0.35">
      <c r="A19665" s="165" t="s">
        <v>382</v>
      </c>
      <c r="B19665" s="165" t="s">
        <v>383</v>
      </c>
      <c r="C19665" s="166">
        <v>45858</v>
      </c>
      <c r="D19665">
        <v>226.98000000000002</v>
      </c>
    </row>
    <row r="19666" spans="1:4" x14ac:dyDescent="0.35">
      <c r="A19666" s="165" t="s">
        <v>382</v>
      </c>
      <c r="B19666" s="165" t="s">
        <v>383</v>
      </c>
      <c r="C19666" s="166">
        <v>45889</v>
      </c>
      <c r="D19666">
        <v>432.74000000000024</v>
      </c>
    </row>
    <row r="19667" spans="1:4" x14ac:dyDescent="0.35">
      <c r="A19667" s="165" t="s">
        <v>382</v>
      </c>
      <c r="B19667" s="165" t="s">
        <v>383</v>
      </c>
      <c r="C19667" s="166">
        <v>45920</v>
      </c>
      <c r="D19667">
        <v>230.48</v>
      </c>
    </row>
    <row r="19668" spans="1:4" x14ac:dyDescent="0.35">
      <c r="A19668" s="165" t="s">
        <v>382</v>
      </c>
      <c r="B19668" s="165" t="s">
        <v>383</v>
      </c>
      <c r="C19668" s="166">
        <v>45950</v>
      </c>
      <c r="D19668">
        <v>-685.6</v>
      </c>
    </row>
    <row r="19669" spans="1:4" x14ac:dyDescent="0.35">
      <c r="A19669" s="165" t="s">
        <v>382</v>
      </c>
      <c r="B19669" s="165" t="s">
        <v>383</v>
      </c>
      <c r="C19669" s="166">
        <v>45981</v>
      </c>
      <c r="D19669">
        <v>246.06</v>
      </c>
    </row>
    <row r="19670" spans="1:4" x14ac:dyDescent="0.35">
      <c r="A19670" s="165" t="s">
        <v>382</v>
      </c>
      <c r="B19670" s="165" t="s">
        <v>383</v>
      </c>
      <c r="C19670" s="166">
        <v>46011</v>
      </c>
      <c r="D19670">
        <v>683.09</v>
      </c>
    </row>
    <row r="19671" spans="1:4" x14ac:dyDescent="0.35">
      <c r="A19671" s="165" t="s">
        <v>382</v>
      </c>
      <c r="B19671" s="165" t="s">
        <v>383</v>
      </c>
      <c r="C19671" s="166">
        <v>45678</v>
      </c>
      <c r="D19671">
        <v>282.57</v>
      </c>
    </row>
    <row r="19672" spans="1:4" x14ac:dyDescent="0.35">
      <c r="A19672" s="165" t="s">
        <v>382</v>
      </c>
      <c r="B19672" s="165" t="s">
        <v>383</v>
      </c>
      <c r="C19672" s="166">
        <v>45709</v>
      </c>
      <c r="D19672">
        <v>206.98</v>
      </c>
    </row>
    <row r="19673" spans="1:4" x14ac:dyDescent="0.35">
      <c r="A19673" s="165" t="s">
        <v>382</v>
      </c>
      <c r="B19673" s="165" t="s">
        <v>383</v>
      </c>
      <c r="C19673" s="166">
        <v>45737</v>
      </c>
      <c r="D19673">
        <v>234.89</v>
      </c>
    </row>
    <row r="19674" spans="1:4" x14ac:dyDescent="0.35">
      <c r="A19674" s="165" t="s">
        <v>382</v>
      </c>
      <c r="B19674" s="165" t="s">
        <v>383</v>
      </c>
      <c r="C19674" s="166">
        <v>45768</v>
      </c>
      <c r="D19674">
        <v>310.51</v>
      </c>
    </row>
    <row r="19675" spans="1:4" x14ac:dyDescent="0.35">
      <c r="A19675" s="165" t="s">
        <v>382</v>
      </c>
      <c r="B19675" s="165" t="s">
        <v>383</v>
      </c>
      <c r="C19675" s="166">
        <v>45798</v>
      </c>
      <c r="D19675">
        <v>252.76000000000005</v>
      </c>
    </row>
    <row r="19676" spans="1:4" x14ac:dyDescent="0.35">
      <c r="A19676" s="165" t="s">
        <v>382</v>
      </c>
      <c r="B19676" s="165" t="s">
        <v>383</v>
      </c>
      <c r="C19676" s="166">
        <v>45829</v>
      </c>
      <c r="D19676">
        <v>248.85</v>
      </c>
    </row>
    <row r="19677" spans="1:4" x14ac:dyDescent="0.35">
      <c r="A19677" s="165" t="s">
        <v>382</v>
      </c>
      <c r="B19677" s="165" t="s">
        <v>383</v>
      </c>
      <c r="C19677" s="166">
        <v>45859</v>
      </c>
      <c r="D19677">
        <v>227.94</v>
      </c>
    </row>
    <row r="19678" spans="1:4" x14ac:dyDescent="0.35">
      <c r="A19678" s="165" t="s">
        <v>382</v>
      </c>
      <c r="B19678" s="165" t="s">
        <v>383</v>
      </c>
      <c r="C19678" s="166">
        <v>45890</v>
      </c>
      <c r="D19678">
        <v>792.73</v>
      </c>
    </row>
    <row r="19679" spans="1:4" x14ac:dyDescent="0.35">
      <c r="A19679" s="165" t="s">
        <v>382</v>
      </c>
      <c r="B19679" s="165" t="s">
        <v>383</v>
      </c>
      <c r="C19679" s="166">
        <v>45921</v>
      </c>
      <c r="D19679">
        <v>300.60000000000002</v>
      </c>
    </row>
    <row r="19680" spans="1:4" x14ac:dyDescent="0.35">
      <c r="A19680" s="165" t="s">
        <v>382</v>
      </c>
      <c r="B19680" s="165" t="s">
        <v>383</v>
      </c>
      <c r="C19680" s="166">
        <v>45951</v>
      </c>
      <c r="D19680">
        <v>-680.76</v>
      </c>
    </row>
    <row r="19681" spans="1:4" x14ac:dyDescent="0.35">
      <c r="A19681" s="165" t="s">
        <v>382</v>
      </c>
      <c r="B19681" s="165" t="s">
        <v>383</v>
      </c>
      <c r="C19681" s="166">
        <v>45991</v>
      </c>
      <c r="D19681">
        <v>350.2</v>
      </c>
    </row>
    <row r="19682" spans="1:4" x14ac:dyDescent="0.35">
      <c r="A19682" s="165" t="s">
        <v>382</v>
      </c>
      <c r="B19682" s="165" t="s">
        <v>383</v>
      </c>
      <c r="C19682" s="166">
        <v>46022</v>
      </c>
      <c r="D19682">
        <v>383.1</v>
      </c>
    </row>
    <row r="19683" spans="1:4" x14ac:dyDescent="0.35">
      <c r="A19683" s="165" t="s">
        <v>382</v>
      </c>
      <c r="B19683" s="165" t="s">
        <v>383</v>
      </c>
      <c r="C19683" s="166">
        <v>45679</v>
      </c>
      <c r="D19683">
        <v>414.04</v>
      </c>
    </row>
    <row r="19684" spans="1:4" x14ac:dyDescent="0.35">
      <c r="A19684" s="165" t="s">
        <v>382</v>
      </c>
      <c r="B19684" s="165" t="s">
        <v>383</v>
      </c>
      <c r="C19684" s="166">
        <v>45710</v>
      </c>
      <c r="D19684">
        <v>352.2</v>
      </c>
    </row>
    <row r="19685" spans="1:4" x14ac:dyDescent="0.35">
      <c r="A19685" s="165" t="s">
        <v>382</v>
      </c>
      <c r="B19685" s="165" t="s">
        <v>383</v>
      </c>
      <c r="C19685" s="166">
        <v>45738</v>
      </c>
      <c r="D19685">
        <v>438.87</v>
      </c>
    </row>
    <row r="19686" spans="1:4" x14ac:dyDescent="0.35">
      <c r="A19686" s="165" t="s">
        <v>382</v>
      </c>
      <c r="B19686" s="165" t="s">
        <v>383</v>
      </c>
      <c r="C19686" s="166">
        <v>45769</v>
      </c>
      <c r="D19686">
        <v>373.14</v>
      </c>
    </row>
    <row r="19687" spans="1:4" x14ac:dyDescent="0.35">
      <c r="A19687" s="165" t="s">
        <v>382</v>
      </c>
      <c r="B19687" s="165" t="s">
        <v>383</v>
      </c>
      <c r="C19687" s="166">
        <v>45799</v>
      </c>
      <c r="D19687">
        <v>917.98</v>
      </c>
    </row>
    <row r="19688" spans="1:4" x14ac:dyDescent="0.35">
      <c r="A19688" s="165" t="s">
        <v>382</v>
      </c>
      <c r="B19688" s="165" t="s">
        <v>383</v>
      </c>
      <c r="C19688" s="166">
        <v>45830</v>
      </c>
      <c r="D19688">
        <v>614.59</v>
      </c>
    </row>
    <row r="19689" spans="1:4" x14ac:dyDescent="0.35">
      <c r="A19689" s="165" t="s">
        <v>382</v>
      </c>
      <c r="B19689" s="165" t="s">
        <v>383</v>
      </c>
      <c r="C19689" s="166">
        <v>45860</v>
      </c>
      <c r="D19689">
        <v>555.18000000000006</v>
      </c>
    </row>
    <row r="19690" spans="1:4" x14ac:dyDescent="0.35">
      <c r="A19690" s="165" t="s">
        <v>382</v>
      </c>
      <c r="B19690" s="165" t="s">
        <v>383</v>
      </c>
      <c r="C19690" s="166">
        <v>45891</v>
      </c>
      <c r="D19690">
        <v>823.92</v>
      </c>
    </row>
    <row r="19691" spans="1:4" x14ac:dyDescent="0.35">
      <c r="A19691" s="165" t="s">
        <v>382</v>
      </c>
      <c r="B19691" s="165" t="s">
        <v>383</v>
      </c>
      <c r="C19691" s="166">
        <v>45922</v>
      </c>
      <c r="D19691">
        <v>791.47</v>
      </c>
    </row>
    <row r="19692" spans="1:4" x14ac:dyDescent="0.35">
      <c r="A19692" s="165" t="s">
        <v>382</v>
      </c>
      <c r="B19692" s="165" t="s">
        <v>383</v>
      </c>
      <c r="C19692" s="166">
        <v>45952</v>
      </c>
      <c r="D19692">
        <v>632.36</v>
      </c>
    </row>
    <row r="19693" spans="1:4" x14ac:dyDescent="0.35">
      <c r="A19693" s="165" t="s">
        <v>382</v>
      </c>
      <c r="B19693" s="165" t="s">
        <v>383</v>
      </c>
      <c r="C19693" s="166">
        <v>45983</v>
      </c>
      <c r="D19693">
        <v>0</v>
      </c>
    </row>
    <row r="19694" spans="1:4" x14ac:dyDescent="0.35">
      <c r="A19694" s="165" t="s">
        <v>382</v>
      </c>
      <c r="B19694" s="165" t="s">
        <v>383</v>
      </c>
      <c r="C19694" s="166">
        <v>46013</v>
      </c>
      <c r="D19694">
        <v>4036.98</v>
      </c>
    </row>
    <row r="19695" spans="1:4" x14ac:dyDescent="0.35">
      <c r="A19695" s="165" t="s">
        <v>382</v>
      </c>
      <c r="B19695" s="165" t="s">
        <v>383</v>
      </c>
      <c r="C19695" s="166">
        <v>45680</v>
      </c>
      <c r="D19695">
        <v>453.89</v>
      </c>
    </row>
    <row r="19696" spans="1:4" x14ac:dyDescent="0.35">
      <c r="A19696" s="165" t="s">
        <v>382</v>
      </c>
      <c r="B19696" s="165" t="s">
        <v>383</v>
      </c>
      <c r="C19696" s="166">
        <v>45711</v>
      </c>
      <c r="D19696">
        <v>882.28</v>
      </c>
    </row>
    <row r="19697" spans="1:4" x14ac:dyDescent="0.35">
      <c r="A19697" s="165" t="s">
        <v>382</v>
      </c>
      <c r="B19697" s="165" t="s">
        <v>383</v>
      </c>
      <c r="C19697" s="166">
        <v>45739</v>
      </c>
      <c r="D19697">
        <v>981</v>
      </c>
    </row>
    <row r="19698" spans="1:4" x14ac:dyDescent="0.35">
      <c r="A19698" s="165" t="s">
        <v>382</v>
      </c>
      <c r="B19698" s="165" t="s">
        <v>383</v>
      </c>
      <c r="C19698" s="166">
        <v>45770</v>
      </c>
      <c r="D19698">
        <v>456.23</v>
      </c>
    </row>
    <row r="19699" spans="1:4" x14ac:dyDescent="0.35">
      <c r="A19699" s="165" t="s">
        <v>382</v>
      </c>
      <c r="B19699" s="165" t="s">
        <v>383</v>
      </c>
      <c r="C19699" s="166">
        <v>45800</v>
      </c>
      <c r="D19699">
        <v>985.34</v>
      </c>
    </row>
    <row r="19700" spans="1:4" x14ac:dyDescent="0.35">
      <c r="A19700" s="165" t="s">
        <v>382</v>
      </c>
      <c r="B19700" s="165" t="s">
        <v>383</v>
      </c>
      <c r="C19700" s="166">
        <v>45831</v>
      </c>
      <c r="D19700">
        <v>790.7</v>
      </c>
    </row>
    <row r="19701" spans="1:4" x14ac:dyDescent="0.35">
      <c r="A19701" s="165" t="s">
        <v>382</v>
      </c>
      <c r="B19701" s="165" t="s">
        <v>383</v>
      </c>
      <c r="C19701" s="166">
        <v>45861</v>
      </c>
      <c r="D19701">
        <v>931.35</v>
      </c>
    </row>
    <row r="19702" spans="1:4" x14ac:dyDescent="0.35">
      <c r="A19702" s="165" t="s">
        <v>382</v>
      </c>
      <c r="B19702" s="165" t="s">
        <v>383</v>
      </c>
      <c r="C19702" s="166">
        <v>45892</v>
      </c>
      <c r="D19702">
        <v>1690.58</v>
      </c>
    </row>
    <row r="19703" spans="1:4" x14ac:dyDescent="0.35">
      <c r="A19703" s="165" t="s">
        <v>382</v>
      </c>
      <c r="B19703" s="165" t="s">
        <v>383</v>
      </c>
      <c r="C19703" s="166">
        <v>45923</v>
      </c>
      <c r="D19703">
        <v>1048.49</v>
      </c>
    </row>
    <row r="19704" spans="1:4" x14ac:dyDescent="0.35">
      <c r="A19704" s="165" t="s">
        <v>382</v>
      </c>
      <c r="B19704" s="165" t="s">
        <v>383</v>
      </c>
      <c r="C19704" s="166">
        <v>45953</v>
      </c>
      <c r="D19704">
        <v>1017.98</v>
      </c>
    </row>
    <row r="19705" spans="1:4" x14ac:dyDescent="0.35">
      <c r="A19705" s="165" t="s">
        <v>382</v>
      </c>
      <c r="B19705" s="165" t="s">
        <v>383</v>
      </c>
      <c r="C19705" s="166">
        <v>45984</v>
      </c>
      <c r="D19705">
        <v>1141.81</v>
      </c>
    </row>
    <row r="19706" spans="1:4" x14ac:dyDescent="0.35">
      <c r="A19706" s="165" t="s">
        <v>382</v>
      </c>
      <c r="B19706" s="165" t="s">
        <v>383</v>
      </c>
      <c r="C19706" s="166">
        <v>46014</v>
      </c>
      <c r="D19706">
        <v>888.51</v>
      </c>
    </row>
    <row r="19707" spans="1:4" x14ac:dyDescent="0.35">
      <c r="A19707" s="165" t="s">
        <v>382</v>
      </c>
      <c r="B19707" s="165" t="s">
        <v>383</v>
      </c>
      <c r="C19707" s="166">
        <v>45681</v>
      </c>
      <c r="D19707">
        <v>972.59</v>
      </c>
    </row>
    <row r="19708" spans="1:4" x14ac:dyDescent="0.35">
      <c r="A19708" s="165" t="s">
        <v>382</v>
      </c>
      <c r="B19708" s="165" t="s">
        <v>383</v>
      </c>
      <c r="C19708" s="166">
        <v>45712</v>
      </c>
      <c r="D19708">
        <v>1192.6600000000001</v>
      </c>
    </row>
    <row r="19709" spans="1:4" x14ac:dyDescent="0.35">
      <c r="A19709" s="165" t="s">
        <v>382</v>
      </c>
      <c r="B19709" s="165" t="s">
        <v>383</v>
      </c>
      <c r="C19709" s="166">
        <v>45740</v>
      </c>
      <c r="D19709">
        <v>994.93</v>
      </c>
    </row>
    <row r="19710" spans="1:4" x14ac:dyDescent="0.35">
      <c r="A19710" s="165" t="s">
        <v>382</v>
      </c>
      <c r="B19710" s="165" t="s">
        <v>383</v>
      </c>
      <c r="C19710" s="166">
        <v>45771</v>
      </c>
      <c r="D19710">
        <v>1280.1500000000001</v>
      </c>
    </row>
    <row r="19711" spans="1:4" x14ac:dyDescent="0.35">
      <c r="A19711" s="165" t="s">
        <v>382</v>
      </c>
      <c r="B19711" s="165" t="s">
        <v>383</v>
      </c>
      <c r="C19711" s="166">
        <v>45801</v>
      </c>
      <c r="D19711">
        <v>876.62</v>
      </c>
    </row>
    <row r="19712" spans="1:4" x14ac:dyDescent="0.35">
      <c r="A19712" s="165" t="s">
        <v>382</v>
      </c>
      <c r="B19712" s="165" t="s">
        <v>383</v>
      </c>
      <c r="C19712" s="166">
        <v>45832</v>
      </c>
      <c r="D19712">
        <v>1238</v>
      </c>
    </row>
    <row r="19713" spans="1:4" x14ac:dyDescent="0.35">
      <c r="A19713" s="165" t="s">
        <v>382</v>
      </c>
      <c r="B19713" s="165" t="s">
        <v>383</v>
      </c>
      <c r="C19713" s="166">
        <v>45862</v>
      </c>
      <c r="D19713">
        <v>1105.8399999999999</v>
      </c>
    </row>
    <row r="19714" spans="1:4" x14ac:dyDescent="0.35">
      <c r="A19714" s="165" t="s">
        <v>382</v>
      </c>
      <c r="B19714" s="165" t="s">
        <v>383</v>
      </c>
      <c r="C19714" s="166">
        <v>45893</v>
      </c>
      <c r="D19714">
        <v>1168.67</v>
      </c>
    </row>
    <row r="19715" spans="1:4" x14ac:dyDescent="0.35">
      <c r="A19715" s="165" t="s">
        <v>382</v>
      </c>
      <c r="B19715" s="165" t="s">
        <v>383</v>
      </c>
      <c r="C19715" s="166">
        <v>45924</v>
      </c>
      <c r="D19715">
        <v>1154.5</v>
      </c>
    </row>
    <row r="19716" spans="1:4" x14ac:dyDescent="0.35">
      <c r="A19716" s="165" t="s">
        <v>382</v>
      </c>
      <c r="B19716" s="165" t="s">
        <v>383</v>
      </c>
      <c r="C19716" s="166">
        <v>45954</v>
      </c>
      <c r="D19716">
        <v>1588.89</v>
      </c>
    </row>
    <row r="19717" spans="1:4" x14ac:dyDescent="0.35">
      <c r="A19717" s="165" t="s">
        <v>382</v>
      </c>
      <c r="B19717" s="165" t="s">
        <v>383</v>
      </c>
      <c r="C19717" s="166">
        <v>45985</v>
      </c>
      <c r="D19717">
        <v>1218.81</v>
      </c>
    </row>
    <row r="19718" spans="1:4" x14ac:dyDescent="0.35">
      <c r="A19718" s="165" t="s">
        <v>382</v>
      </c>
      <c r="B19718" s="165" t="s">
        <v>383</v>
      </c>
      <c r="C19718" s="166">
        <v>46015</v>
      </c>
      <c r="D19718">
        <v>1974.22</v>
      </c>
    </row>
    <row r="19719" spans="1:4" x14ac:dyDescent="0.35">
      <c r="A19719" s="165" t="s">
        <v>382</v>
      </c>
      <c r="B19719" s="165" t="s">
        <v>383</v>
      </c>
      <c r="C19719" s="166">
        <v>45682</v>
      </c>
      <c r="D19719">
        <v>1277.75</v>
      </c>
    </row>
    <row r="19720" spans="1:4" x14ac:dyDescent="0.35">
      <c r="A19720" s="165" t="s">
        <v>382</v>
      </c>
      <c r="B19720" s="165" t="s">
        <v>383</v>
      </c>
      <c r="C19720" s="166">
        <v>45713</v>
      </c>
      <c r="D19720">
        <v>1162.6000000000001</v>
      </c>
    </row>
    <row r="19721" spans="1:4" x14ac:dyDescent="0.35">
      <c r="A19721" s="165" t="s">
        <v>382</v>
      </c>
      <c r="B19721" s="165" t="s">
        <v>383</v>
      </c>
      <c r="C19721" s="166">
        <v>45741</v>
      </c>
      <c r="D19721">
        <v>1491.44</v>
      </c>
    </row>
    <row r="19722" spans="1:4" x14ac:dyDescent="0.35">
      <c r="A19722" s="165" t="s">
        <v>382</v>
      </c>
      <c r="B19722" s="165" t="s">
        <v>383</v>
      </c>
      <c r="C19722" s="166">
        <v>45772</v>
      </c>
      <c r="D19722">
        <v>1528.49</v>
      </c>
    </row>
    <row r="19723" spans="1:4" x14ac:dyDescent="0.35">
      <c r="A19723" s="165" t="s">
        <v>382</v>
      </c>
      <c r="B19723" s="165" t="s">
        <v>383</v>
      </c>
      <c r="C19723" s="166">
        <v>45802</v>
      </c>
      <c r="D19723">
        <v>918</v>
      </c>
    </row>
    <row r="19724" spans="1:4" x14ac:dyDescent="0.35">
      <c r="A19724" s="165" t="s">
        <v>382</v>
      </c>
      <c r="B19724" s="165" t="s">
        <v>383</v>
      </c>
      <c r="C19724" s="166">
        <v>45833</v>
      </c>
      <c r="D19724">
        <v>918</v>
      </c>
    </row>
    <row r="19725" spans="1:4" x14ac:dyDescent="0.35">
      <c r="A19725" s="165" t="s">
        <v>382</v>
      </c>
      <c r="B19725" s="165" t="s">
        <v>383</v>
      </c>
      <c r="C19725" s="166">
        <v>45863</v>
      </c>
      <c r="D19725">
        <v>918</v>
      </c>
    </row>
    <row r="19726" spans="1:4" x14ac:dyDescent="0.35">
      <c r="A19726" s="165" t="s">
        <v>382</v>
      </c>
      <c r="B19726" s="165" t="s">
        <v>383</v>
      </c>
      <c r="C19726" s="166">
        <v>45894</v>
      </c>
      <c r="D19726">
        <v>918</v>
      </c>
    </row>
    <row r="19727" spans="1:4" x14ac:dyDescent="0.35">
      <c r="A19727" s="165" t="s">
        <v>382</v>
      </c>
      <c r="B19727" s="165" t="s">
        <v>383</v>
      </c>
      <c r="C19727" s="166">
        <v>45925</v>
      </c>
      <c r="D19727">
        <v>918</v>
      </c>
    </row>
    <row r="19728" spans="1:4" x14ac:dyDescent="0.35">
      <c r="A19728" s="165" t="s">
        <v>382</v>
      </c>
      <c r="B19728" s="165" t="s">
        <v>383</v>
      </c>
      <c r="C19728" s="166">
        <v>45955</v>
      </c>
      <c r="D19728">
        <v>918</v>
      </c>
    </row>
    <row r="19729" spans="1:4" x14ac:dyDescent="0.35">
      <c r="A19729" s="165" t="s">
        <v>382</v>
      </c>
      <c r="B19729" s="165" t="s">
        <v>383</v>
      </c>
      <c r="C19729" s="166">
        <v>45986</v>
      </c>
      <c r="D19729">
        <v>918</v>
      </c>
    </row>
    <row r="19730" spans="1:4" x14ac:dyDescent="0.35">
      <c r="A19730" s="165" t="s">
        <v>382</v>
      </c>
      <c r="B19730" s="165" t="s">
        <v>383</v>
      </c>
      <c r="C19730" s="166">
        <v>46016</v>
      </c>
      <c r="D19730">
        <v>918</v>
      </c>
    </row>
    <row r="19731" spans="1:4" x14ac:dyDescent="0.35">
      <c r="A19731" s="165" t="s">
        <v>382</v>
      </c>
      <c r="B19731" s="165" t="s">
        <v>383</v>
      </c>
      <c r="C19731" s="166">
        <v>45683</v>
      </c>
      <c r="D19731">
        <v>936.36</v>
      </c>
    </row>
    <row r="19732" spans="1:4" x14ac:dyDescent="0.35">
      <c r="A19732" s="165" t="s">
        <v>382</v>
      </c>
      <c r="B19732" s="165" t="s">
        <v>383</v>
      </c>
      <c r="C19732" s="166">
        <v>45714</v>
      </c>
      <c r="D19732">
        <v>936.36</v>
      </c>
    </row>
    <row r="19733" spans="1:4" x14ac:dyDescent="0.35">
      <c r="A19733" s="165" t="s">
        <v>382</v>
      </c>
      <c r="B19733" s="165" t="s">
        <v>383</v>
      </c>
      <c r="C19733" s="166">
        <v>45742</v>
      </c>
      <c r="D19733">
        <v>936.36</v>
      </c>
    </row>
    <row r="19734" spans="1:4" x14ac:dyDescent="0.35">
      <c r="A19734" s="165" t="s">
        <v>382</v>
      </c>
      <c r="B19734" s="165" t="s">
        <v>383</v>
      </c>
      <c r="C19734" s="166">
        <v>45773</v>
      </c>
      <c r="D19734">
        <v>936.36</v>
      </c>
    </row>
    <row r="19735" spans="1:4" x14ac:dyDescent="0.35">
      <c r="A19735" s="165" t="s">
        <v>382</v>
      </c>
      <c r="B19735" s="165" t="s">
        <v>383</v>
      </c>
      <c r="C19735" s="166">
        <v>45803</v>
      </c>
      <c r="D19735">
        <v>936.36</v>
      </c>
    </row>
    <row r="19736" spans="1:4" x14ac:dyDescent="0.35">
      <c r="A19736" s="165" t="s">
        <v>382</v>
      </c>
      <c r="B19736" s="165" t="s">
        <v>383</v>
      </c>
      <c r="C19736" s="166">
        <v>45834</v>
      </c>
      <c r="D19736">
        <v>936.36</v>
      </c>
    </row>
    <row r="19737" spans="1:4" x14ac:dyDescent="0.35">
      <c r="A19737" s="165" t="s">
        <v>382</v>
      </c>
      <c r="B19737" s="165" t="s">
        <v>383</v>
      </c>
      <c r="C19737" s="166">
        <v>45864</v>
      </c>
      <c r="D19737">
        <v>936.36</v>
      </c>
    </row>
    <row r="19738" spans="1:4" x14ac:dyDescent="0.35">
      <c r="A19738" s="165" t="s">
        <v>382</v>
      </c>
      <c r="B19738" s="165" t="s">
        <v>383</v>
      </c>
      <c r="C19738" s="166">
        <v>45895</v>
      </c>
      <c r="D19738">
        <v>936.36</v>
      </c>
    </row>
    <row r="19739" spans="1:4" x14ac:dyDescent="0.35">
      <c r="A19739" s="165" t="s">
        <v>382</v>
      </c>
      <c r="B19739" s="165" t="s">
        <v>383</v>
      </c>
      <c r="C19739" s="166">
        <v>45926</v>
      </c>
      <c r="D19739">
        <v>936.36</v>
      </c>
    </row>
    <row r="19740" spans="1:4" x14ac:dyDescent="0.35">
      <c r="A19740" s="165" t="s">
        <v>382</v>
      </c>
      <c r="B19740" s="165" t="s">
        <v>383</v>
      </c>
      <c r="C19740" s="166">
        <v>45956</v>
      </c>
      <c r="D19740">
        <v>936.36</v>
      </c>
    </row>
    <row r="19741" spans="1:4" x14ac:dyDescent="0.35">
      <c r="A19741" s="165" t="s">
        <v>382</v>
      </c>
      <c r="B19741" s="165" t="s">
        <v>383</v>
      </c>
      <c r="C19741" s="166">
        <v>45987</v>
      </c>
      <c r="D19741">
        <v>936.36</v>
      </c>
    </row>
    <row r="19742" spans="1:4" x14ac:dyDescent="0.35">
      <c r="A19742" s="165" t="s">
        <v>382</v>
      </c>
      <c r="B19742" s="165" t="s">
        <v>383</v>
      </c>
      <c r="C19742" s="166">
        <v>46017</v>
      </c>
      <c r="D19742">
        <v>936.36</v>
      </c>
    </row>
    <row r="19743" spans="1:4" x14ac:dyDescent="0.35">
      <c r="A19743" s="165" t="s">
        <v>382</v>
      </c>
      <c r="B19743" s="165" t="s">
        <v>383</v>
      </c>
      <c r="C19743" s="166">
        <v>45684</v>
      </c>
      <c r="D19743">
        <v>955.08720000000005</v>
      </c>
    </row>
    <row r="19744" spans="1:4" x14ac:dyDescent="0.35">
      <c r="A19744" s="165" t="s">
        <v>382</v>
      </c>
      <c r="B19744" s="165" t="s">
        <v>383</v>
      </c>
      <c r="C19744" s="166">
        <v>45715</v>
      </c>
      <c r="D19744">
        <v>955.08720000000005</v>
      </c>
    </row>
    <row r="19745" spans="1:4" x14ac:dyDescent="0.35">
      <c r="A19745" s="165" t="s">
        <v>382</v>
      </c>
      <c r="B19745" s="165" t="s">
        <v>383</v>
      </c>
      <c r="C19745" s="166">
        <v>45743</v>
      </c>
      <c r="D19745">
        <v>955.08720000000005</v>
      </c>
    </row>
    <row r="19746" spans="1:4" x14ac:dyDescent="0.35">
      <c r="A19746" s="165" t="s">
        <v>382</v>
      </c>
      <c r="B19746" s="165" t="s">
        <v>383</v>
      </c>
      <c r="C19746" s="166">
        <v>45774</v>
      </c>
      <c r="D19746">
        <v>955.08720000000005</v>
      </c>
    </row>
    <row r="19747" spans="1:4" x14ac:dyDescent="0.35">
      <c r="A19747" s="165" t="s">
        <v>382</v>
      </c>
      <c r="B19747" s="165" t="s">
        <v>383</v>
      </c>
      <c r="C19747" s="166">
        <v>45804</v>
      </c>
      <c r="D19747">
        <v>955.08720000000005</v>
      </c>
    </row>
    <row r="19748" spans="1:4" x14ac:dyDescent="0.35">
      <c r="A19748" s="165" t="s">
        <v>382</v>
      </c>
      <c r="B19748" s="165" t="s">
        <v>383</v>
      </c>
      <c r="C19748" s="166">
        <v>45835</v>
      </c>
      <c r="D19748">
        <v>955.08720000000005</v>
      </c>
    </row>
    <row r="19749" spans="1:4" x14ac:dyDescent="0.35">
      <c r="A19749" s="165" t="s">
        <v>382</v>
      </c>
      <c r="B19749" s="165" t="s">
        <v>383</v>
      </c>
      <c r="C19749" s="166">
        <v>45865</v>
      </c>
      <c r="D19749">
        <v>955.08720000000005</v>
      </c>
    </row>
    <row r="19750" spans="1:4" x14ac:dyDescent="0.35">
      <c r="A19750" s="165" t="s">
        <v>382</v>
      </c>
      <c r="B19750" s="165" t="s">
        <v>383</v>
      </c>
      <c r="C19750" s="166">
        <v>45896</v>
      </c>
      <c r="D19750">
        <v>955.08720000000005</v>
      </c>
    </row>
    <row r="19751" spans="1:4" x14ac:dyDescent="0.35">
      <c r="A19751" s="165" t="s">
        <v>382</v>
      </c>
      <c r="B19751" s="165" t="s">
        <v>383</v>
      </c>
      <c r="C19751" s="166">
        <v>45927</v>
      </c>
      <c r="D19751">
        <v>955.08720000000005</v>
      </c>
    </row>
    <row r="19752" spans="1:4" x14ac:dyDescent="0.35">
      <c r="A19752" s="165" t="s">
        <v>382</v>
      </c>
      <c r="B19752" s="165" t="s">
        <v>383</v>
      </c>
      <c r="C19752" s="166">
        <v>45957</v>
      </c>
      <c r="D19752">
        <v>955.08720000000005</v>
      </c>
    </row>
    <row r="19753" spans="1:4" x14ac:dyDescent="0.35">
      <c r="A19753" s="165" t="s">
        <v>382</v>
      </c>
      <c r="B19753" s="165" t="s">
        <v>383</v>
      </c>
      <c r="C19753" s="166">
        <v>45988</v>
      </c>
      <c r="D19753">
        <v>955.08720000000005</v>
      </c>
    </row>
    <row r="19754" spans="1:4" x14ac:dyDescent="0.35">
      <c r="A19754" s="165" t="s">
        <v>382</v>
      </c>
      <c r="B19754" s="165" t="s">
        <v>383</v>
      </c>
      <c r="C19754" s="166">
        <v>46018</v>
      </c>
      <c r="D19754">
        <v>955.08720000000005</v>
      </c>
    </row>
    <row r="19755" spans="1:4" x14ac:dyDescent="0.35">
      <c r="A19755" s="165" t="s">
        <v>384</v>
      </c>
      <c r="B19755" s="165"/>
      <c r="C19755" s="166">
        <v>45676</v>
      </c>
      <c r="D19755">
        <v>1227.73</v>
      </c>
    </row>
    <row r="19756" spans="1:4" x14ac:dyDescent="0.35">
      <c r="A19756" s="165" t="s">
        <v>384</v>
      </c>
      <c r="B19756" s="165"/>
      <c r="C19756" s="166">
        <v>45707</v>
      </c>
      <c r="D19756">
        <v>1281.75</v>
      </c>
    </row>
    <row r="19757" spans="1:4" x14ac:dyDescent="0.35">
      <c r="A19757" s="165" t="s">
        <v>384</v>
      </c>
      <c r="B19757" s="165"/>
      <c r="C19757" s="166">
        <v>45735</v>
      </c>
      <c r="D19757">
        <v>1475.28</v>
      </c>
    </row>
    <row r="19758" spans="1:4" x14ac:dyDescent="0.35">
      <c r="A19758" s="165" t="s">
        <v>384</v>
      </c>
      <c r="B19758" s="165"/>
      <c r="C19758" s="166">
        <v>45766</v>
      </c>
      <c r="D19758">
        <v>1419.63</v>
      </c>
    </row>
    <row r="19759" spans="1:4" x14ac:dyDescent="0.35">
      <c r="A19759" s="165" t="s">
        <v>384</v>
      </c>
      <c r="B19759" s="165"/>
      <c r="C19759" s="166">
        <v>45796</v>
      </c>
      <c r="D19759">
        <v>5800.18</v>
      </c>
    </row>
    <row r="19760" spans="1:4" x14ac:dyDescent="0.35">
      <c r="A19760" s="165" t="s">
        <v>384</v>
      </c>
      <c r="B19760" s="165"/>
      <c r="C19760" s="166">
        <v>45827</v>
      </c>
      <c r="D19760">
        <v>1667.59</v>
      </c>
    </row>
    <row r="19761" spans="1:4" x14ac:dyDescent="0.35">
      <c r="A19761" s="165" t="s">
        <v>384</v>
      </c>
      <c r="B19761" s="165"/>
      <c r="C19761" s="166">
        <v>45857</v>
      </c>
      <c r="D19761">
        <v>8770.02</v>
      </c>
    </row>
    <row r="19762" spans="1:4" x14ac:dyDescent="0.35">
      <c r="A19762" s="165" t="s">
        <v>384</v>
      </c>
      <c r="B19762" s="165"/>
      <c r="C19762" s="166">
        <v>45888</v>
      </c>
      <c r="D19762">
        <v>2481.6499999999978</v>
      </c>
    </row>
    <row r="19763" spans="1:4" x14ac:dyDescent="0.35">
      <c r="A19763" s="165" t="s">
        <v>384</v>
      </c>
      <c r="B19763" s="165"/>
      <c r="C19763" s="166">
        <v>45919</v>
      </c>
      <c r="D19763">
        <v>3574.7299999999996</v>
      </c>
    </row>
    <row r="19764" spans="1:4" x14ac:dyDescent="0.35">
      <c r="A19764" s="165" t="s">
        <v>384</v>
      </c>
      <c r="B19764" s="165"/>
      <c r="C19764" s="166">
        <v>45949</v>
      </c>
      <c r="D19764">
        <v>2371.36</v>
      </c>
    </row>
    <row r="19765" spans="1:4" x14ac:dyDescent="0.35">
      <c r="A19765" s="165" t="s">
        <v>384</v>
      </c>
      <c r="B19765" s="165"/>
      <c r="C19765" s="166">
        <v>45980</v>
      </c>
      <c r="D19765">
        <v>-6228.2</v>
      </c>
    </row>
    <row r="19766" spans="1:4" x14ac:dyDescent="0.35">
      <c r="A19766" s="165" t="s">
        <v>384</v>
      </c>
      <c r="B19766" s="165"/>
      <c r="C19766" s="166">
        <v>46010</v>
      </c>
      <c r="D19766">
        <v>2229.4499999999998</v>
      </c>
    </row>
    <row r="19767" spans="1:4" x14ac:dyDescent="0.35">
      <c r="A19767" s="165" t="s">
        <v>384</v>
      </c>
      <c r="B19767" s="165"/>
      <c r="C19767" s="166">
        <v>45677</v>
      </c>
      <c r="D19767">
        <v>1415.4199999999998</v>
      </c>
    </row>
    <row r="19768" spans="1:4" x14ac:dyDescent="0.35">
      <c r="A19768" s="165" t="s">
        <v>384</v>
      </c>
      <c r="B19768" s="165"/>
      <c r="C19768" s="166">
        <v>45708</v>
      </c>
      <c r="D19768">
        <v>1543.75</v>
      </c>
    </row>
    <row r="19769" spans="1:4" x14ac:dyDescent="0.35">
      <c r="A19769" s="165" t="s">
        <v>384</v>
      </c>
      <c r="B19769" s="165"/>
      <c r="C19769" s="166">
        <v>45736</v>
      </c>
      <c r="D19769">
        <v>1740.44</v>
      </c>
    </row>
    <row r="19770" spans="1:4" x14ac:dyDescent="0.35">
      <c r="A19770" s="165" t="s">
        <v>384</v>
      </c>
      <c r="B19770" s="165"/>
      <c r="C19770" s="166">
        <v>45767</v>
      </c>
      <c r="D19770">
        <v>599.37000000000012</v>
      </c>
    </row>
    <row r="19771" spans="1:4" x14ac:dyDescent="0.35">
      <c r="A19771" s="165" t="s">
        <v>384</v>
      </c>
      <c r="B19771" s="165"/>
      <c r="C19771" s="166">
        <v>45797</v>
      </c>
      <c r="D19771">
        <v>474.58000000000038</v>
      </c>
    </row>
    <row r="19772" spans="1:4" x14ac:dyDescent="0.35">
      <c r="A19772" s="165" t="s">
        <v>384</v>
      </c>
      <c r="B19772" s="165"/>
      <c r="C19772" s="166">
        <v>45828</v>
      </c>
      <c r="D19772">
        <v>935.89999999999918</v>
      </c>
    </row>
    <row r="19773" spans="1:4" x14ac:dyDescent="0.35">
      <c r="A19773" s="165" t="s">
        <v>384</v>
      </c>
      <c r="B19773" s="165"/>
      <c r="C19773" s="166">
        <v>45858</v>
      </c>
      <c r="D19773">
        <v>323.62000000000035</v>
      </c>
    </row>
    <row r="19774" spans="1:4" x14ac:dyDescent="0.35">
      <c r="A19774" s="165" t="s">
        <v>384</v>
      </c>
      <c r="B19774" s="165"/>
      <c r="C19774" s="166">
        <v>45889</v>
      </c>
      <c r="D19774">
        <v>553.37000000000035</v>
      </c>
    </row>
    <row r="19775" spans="1:4" x14ac:dyDescent="0.35">
      <c r="A19775" s="165" t="s">
        <v>384</v>
      </c>
      <c r="B19775" s="165"/>
      <c r="C19775" s="166">
        <v>45920</v>
      </c>
      <c r="D19775">
        <v>803.6</v>
      </c>
    </row>
    <row r="19776" spans="1:4" x14ac:dyDescent="0.35">
      <c r="A19776" s="165" t="s">
        <v>384</v>
      </c>
      <c r="B19776" s="165"/>
      <c r="C19776" s="166">
        <v>45950</v>
      </c>
      <c r="D19776">
        <v>-135.5</v>
      </c>
    </row>
    <row r="19777" spans="1:4" x14ac:dyDescent="0.35">
      <c r="A19777" s="165" t="s">
        <v>384</v>
      </c>
      <c r="B19777" s="165"/>
      <c r="C19777" s="166">
        <v>45981</v>
      </c>
      <c r="D19777">
        <v>698.06</v>
      </c>
    </row>
    <row r="19778" spans="1:4" x14ac:dyDescent="0.35">
      <c r="A19778" s="165" t="s">
        <v>384</v>
      </c>
      <c r="B19778" s="165"/>
      <c r="C19778" s="166">
        <v>46011</v>
      </c>
      <c r="D19778">
        <v>1498.16</v>
      </c>
    </row>
    <row r="19779" spans="1:4" x14ac:dyDescent="0.35">
      <c r="A19779" s="165" t="s">
        <v>384</v>
      </c>
      <c r="B19779" s="165"/>
      <c r="C19779" s="166">
        <v>45678</v>
      </c>
      <c r="D19779">
        <v>761.27</v>
      </c>
    </row>
    <row r="19780" spans="1:4" x14ac:dyDescent="0.35">
      <c r="A19780" s="165" t="s">
        <v>384</v>
      </c>
      <c r="B19780" s="165"/>
      <c r="C19780" s="166">
        <v>45709</v>
      </c>
      <c r="D19780">
        <v>630.79</v>
      </c>
    </row>
    <row r="19781" spans="1:4" x14ac:dyDescent="0.35">
      <c r="A19781" s="165" t="s">
        <v>384</v>
      </c>
      <c r="B19781" s="165"/>
      <c r="C19781" s="166">
        <v>45737</v>
      </c>
      <c r="D19781">
        <v>678.18000000000006</v>
      </c>
    </row>
    <row r="19782" spans="1:4" x14ac:dyDescent="0.35">
      <c r="A19782" s="165" t="s">
        <v>384</v>
      </c>
      <c r="B19782" s="165"/>
      <c r="C19782" s="166">
        <v>45768</v>
      </c>
      <c r="D19782">
        <v>977.25</v>
      </c>
    </row>
    <row r="19783" spans="1:4" x14ac:dyDescent="0.35">
      <c r="A19783" s="165" t="s">
        <v>384</v>
      </c>
      <c r="B19783" s="165"/>
      <c r="C19783" s="166">
        <v>45798</v>
      </c>
      <c r="D19783">
        <v>726.2</v>
      </c>
    </row>
    <row r="19784" spans="1:4" x14ac:dyDescent="0.35">
      <c r="A19784" s="165" t="s">
        <v>384</v>
      </c>
      <c r="B19784" s="165"/>
      <c r="C19784" s="166">
        <v>45829</v>
      </c>
      <c r="D19784">
        <v>720.4</v>
      </c>
    </row>
    <row r="19785" spans="1:4" x14ac:dyDescent="0.35">
      <c r="A19785" s="165" t="s">
        <v>384</v>
      </c>
      <c r="B19785" s="165"/>
      <c r="C19785" s="166">
        <v>45859</v>
      </c>
      <c r="D19785">
        <v>821.12000000000012</v>
      </c>
    </row>
    <row r="19786" spans="1:4" x14ac:dyDescent="0.35">
      <c r="A19786" s="165" t="s">
        <v>384</v>
      </c>
      <c r="B19786" s="165"/>
      <c r="C19786" s="166">
        <v>45890</v>
      </c>
      <c r="D19786">
        <v>1442.85</v>
      </c>
    </row>
    <row r="19787" spans="1:4" x14ac:dyDescent="0.35">
      <c r="A19787" s="165" t="s">
        <v>384</v>
      </c>
      <c r="B19787" s="165"/>
      <c r="C19787" s="166">
        <v>45921</v>
      </c>
      <c r="D19787">
        <v>949.73</v>
      </c>
    </row>
    <row r="19788" spans="1:4" x14ac:dyDescent="0.35">
      <c r="A19788" s="165" t="s">
        <v>384</v>
      </c>
      <c r="B19788" s="165"/>
      <c r="C19788" s="166">
        <v>45951</v>
      </c>
      <c r="D19788">
        <v>-107.95999999999992</v>
      </c>
    </row>
    <row r="19789" spans="1:4" x14ac:dyDescent="0.35">
      <c r="A19789" s="165" t="s">
        <v>384</v>
      </c>
      <c r="B19789" s="165"/>
      <c r="C19789" s="166">
        <v>45991</v>
      </c>
      <c r="D19789">
        <v>1113.43</v>
      </c>
    </row>
    <row r="19790" spans="1:4" x14ac:dyDescent="0.35">
      <c r="A19790" s="165" t="s">
        <v>384</v>
      </c>
      <c r="B19790" s="165"/>
      <c r="C19790" s="166">
        <v>46022</v>
      </c>
      <c r="D19790">
        <v>949.86</v>
      </c>
    </row>
    <row r="19791" spans="1:4" x14ac:dyDescent="0.35">
      <c r="A19791" s="165" t="s">
        <v>384</v>
      </c>
      <c r="B19791" s="165"/>
      <c r="C19791" s="166">
        <v>45679</v>
      </c>
      <c r="D19791">
        <v>953.58999999999992</v>
      </c>
    </row>
    <row r="19792" spans="1:4" x14ac:dyDescent="0.35">
      <c r="A19792" s="165" t="s">
        <v>384</v>
      </c>
      <c r="B19792" s="165"/>
      <c r="C19792" s="166">
        <v>45710</v>
      </c>
      <c r="D19792">
        <v>998.63000000000011</v>
      </c>
    </row>
    <row r="19793" spans="1:4" x14ac:dyDescent="0.35">
      <c r="A19793" s="165" t="s">
        <v>384</v>
      </c>
      <c r="B19793" s="165"/>
      <c r="C19793" s="166">
        <v>45738</v>
      </c>
      <c r="D19793">
        <v>973.41</v>
      </c>
    </row>
    <row r="19794" spans="1:4" x14ac:dyDescent="0.35">
      <c r="A19794" s="165" t="s">
        <v>384</v>
      </c>
      <c r="B19794" s="165"/>
      <c r="C19794" s="166">
        <v>45769</v>
      </c>
      <c r="D19794">
        <v>912.18999999999994</v>
      </c>
    </row>
    <row r="19795" spans="1:4" x14ac:dyDescent="0.35">
      <c r="A19795" s="165" t="s">
        <v>384</v>
      </c>
      <c r="B19795" s="165"/>
      <c r="C19795" s="166">
        <v>45799</v>
      </c>
      <c r="D19795">
        <v>1697.62</v>
      </c>
    </row>
    <row r="19796" spans="1:4" x14ac:dyDescent="0.35">
      <c r="A19796" s="165" t="s">
        <v>384</v>
      </c>
      <c r="B19796" s="165"/>
      <c r="C19796" s="166">
        <v>45830</v>
      </c>
      <c r="D19796">
        <v>1224.8200000000002</v>
      </c>
    </row>
    <row r="19797" spans="1:4" x14ac:dyDescent="0.35">
      <c r="A19797" s="165" t="s">
        <v>384</v>
      </c>
      <c r="B19797" s="165"/>
      <c r="C19797" s="166">
        <v>45860</v>
      </c>
      <c r="D19797">
        <v>1280.54</v>
      </c>
    </row>
    <row r="19798" spans="1:4" x14ac:dyDescent="0.35">
      <c r="A19798" s="165" t="s">
        <v>384</v>
      </c>
      <c r="B19798" s="165"/>
      <c r="C19798" s="166">
        <v>45891</v>
      </c>
      <c r="D19798">
        <v>1499.6999999999998</v>
      </c>
    </row>
    <row r="19799" spans="1:4" x14ac:dyDescent="0.35">
      <c r="A19799" s="165" t="s">
        <v>384</v>
      </c>
      <c r="B19799" s="165"/>
      <c r="C19799" s="166">
        <v>45922</v>
      </c>
      <c r="D19799">
        <v>1527.58</v>
      </c>
    </row>
    <row r="19800" spans="1:4" x14ac:dyDescent="0.35">
      <c r="A19800" s="165" t="s">
        <v>384</v>
      </c>
      <c r="B19800" s="165"/>
      <c r="C19800" s="166">
        <v>45952</v>
      </c>
      <c r="D19800">
        <v>1595.01</v>
      </c>
    </row>
    <row r="19801" spans="1:4" x14ac:dyDescent="0.35">
      <c r="A19801" s="165" t="s">
        <v>384</v>
      </c>
      <c r="B19801" s="165"/>
      <c r="C19801" s="166">
        <v>45983</v>
      </c>
      <c r="D19801">
        <v>652.64</v>
      </c>
    </row>
    <row r="19802" spans="1:4" x14ac:dyDescent="0.35">
      <c r="A19802" s="165" t="s">
        <v>384</v>
      </c>
      <c r="B19802" s="165"/>
      <c r="C19802" s="166">
        <v>46013</v>
      </c>
      <c r="D19802">
        <v>4676.13</v>
      </c>
    </row>
    <row r="19803" spans="1:4" x14ac:dyDescent="0.35">
      <c r="A19803" s="165" t="s">
        <v>384</v>
      </c>
      <c r="B19803" s="165"/>
      <c r="C19803" s="166">
        <v>45680</v>
      </c>
      <c r="D19803">
        <v>1122.29</v>
      </c>
    </row>
    <row r="19804" spans="1:4" x14ac:dyDescent="0.35">
      <c r="A19804" s="165" t="s">
        <v>384</v>
      </c>
      <c r="B19804" s="165"/>
      <c r="C19804" s="166">
        <v>45711</v>
      </c>
      <c r="D19804">
        <v>1494.3400000000001</v>
      </c>
    </row>
    <row r="19805" spans="1:4" x14ac:dyDescent="0.35">
      <c r="A19805" s="165" t="s">
        <v>384</v>
      </c>
      <c r="B19805" s="165"/>
      <c r="C19805" s="166">
        <v>45739</v>
      </c>
      <c r="D19805">
        <v>1633.5700000000002</v>
      </c>
    </row>
    <row r="19806" spans="1:4" x14ac:dyDescent="0.35">
      <c r="A19806" s="165" t="s">
        <v>384</v>
      </c>
      <c r="B19806" s="165"/>
      <c r="C19806" s="166">
        <v>45770</v>
      </c>
      <c r="D19806">
        <v>1204.24</v>
      </c>
    </row>
    <row r="19807" spans="1:4" x14ac:dyDescent="0.35">
      <c r="A19807" s="165" t="s">
        <v>384</v>
      </c>
      <c r="B19807" s="165"/>
      <c r="C19807" s="166">
        <v>45800</v>
      </c>
      <c r="D19807">
        <v>2384.67</v>
      </c>
    </row>
    <row r="19808" spans="1:4" x14ac:dyDescent="0.35">
      <c r="A19808" s="165" t="s">
        <v>384</v>
      </c>
      <c r="B19808" s="165"/>
      <c r="C19808" s="166">
        <v>45831</v>
      </c>
      <c r="D19808">
        <v>1226.03</v>
      </c>
    </row>
    <row r="19809" spans="1:4" x14ac:dyDescent="0.35">
      <c r="A19809" s="165" t="s">
        <v>384</v>
      </c>
      <c r="B19809" s="165"/>
      <c r="C19809" s="166">
        <v>45861</v>
      </c>
      <c r="D19809">
        <v>2096.41</v>
      </c>
    </row>
    <row r="19810" spans="1:4" x14ac:dyDescent="0.35">
      <c r="A19810" s="165" t="s">
        <v>384</v>
      </c>
      <c r="B19810" s="165"/>
      <c r="C19810" s="166">
        <v>45892</v>
      </c>
      <c r="D19810">
        <v>2852.69</v>
      </c>
    </row>
    <row r="19811" spans="1:4" x14ac:dyDescent="0.35">
      <c r="A19811" s="165" t="s">
        <v>384</v>
      </c>
      <c r="B19811" s="165"/>
      <c r="C19811" s="166">
        <v>45923</v>
      </c>
      <c r="D19811">
        <v>2207.69</v>
      </c>
    </row>
    <row r="19812" spans="1:4" x14ac:dyDescent="0.35">
      <c r="A19812" s="165" t="s">
        <v>384</v>
      </c>
      <c r="B19812" s="165"/>
      <c r="C19812" s="166">
        <v>45953</v>
      </c>
      <c r="D19812">
        <v>2034.6</v>
      </c>
    </row>
    <row r="19813" spans="1:4" x14ac:dyDescent="0.35">
      <c r="A19813" s="165" t="s">
        <v>384</v>
      </c>
      <c r="B19813" s="165"/>
      <c r="C19813" s="166">
        <v>45984</v>
      </c>
      <c r="D19813">
        <v>2796.4700000000003</v>
      </c>
    </row>
    <row r="19814" spans="1:4" x14ac:dyDescent="0.35">
      <c r="A19814" s="165" t="s">
        <v>384</v>
      </c>
      <c r="B19814" s="165"/>
      <c r="C19814" s="166">
        <v>46014</v>
      </c>
      <c r="D19814">
        <v>2014.3700000000001</v>
      </c>
    </row>
    <row r="19815" spans="1:4" x14ac:dyDescent="0.35">
      <c r="A19815" s="165" t="s">
        <v>384</v>
      </c>
      <c r="B19815" s="165"/>
      <c r="C19815" s="166">
        <v>45681</v>
      </c>
      <c r="D19815">
        <v>2212.73</v>
      </c>
    </row>
    <row r="19816" spans="1:4" x14ac:dyDescent="0.35">
      <c r="A19816" s="165" t="s">
        <v>384</v>
      </c>
      <c r="B19816" s="165"/>
      <c r="C19816" s="166">
        <v>45712</v>
      </c>
      <c r="D19816">
        <v>2356.5600000000004</v>
      </c>
    </row>
    <row r="19817" spans="1:4" x14ac:dyDescent="0.35">
      <c r="A19817" s="165" t="s">
        <v>384</v>
      </c>
      <c r="B19817" s="165"/>
      <c r="C19817" s="166">
        <v>45740</v>
      </c>
      <c r="D19817">
        <v>2232.6</v>
      </c>
    </row>
    <row r="19818" spans="1:4" x14ac:dyDescent="0.35">
      <c r="A19818" s="165" t="s">
        <v>384</v>
      </c>
      <c r="B19818" s="165"/>
      <c r="C19818" s="166">
        <v>45771</v>
      </c>
      <c r="D19818">
        <v>3267.8500000000004</v>
      </c>
    </row>
    <row r="19819" spans="1:4" x14ac:dyDescent="0.35">
      <c r="A19819" s="165" t="s">
        <v>384</v>
      </c>
      <c r="B19819" s="165"/>
      <c r="C19819" s="166">
        <v>45801</v>
      </c>
      <c r="D19819">
        <v>2217.54</v>
      </c>
    </row>
    <row r="19820" spans="1:4" x14ac:dyDescent="0.35">
      <c r="A19820" s="165" t="s">
        <v>384</v>
      </c>
      <c r="B19820" s="165"/>
      <c r="C19820" s="166">
        <v>45832</v>
      </c>
      <c r="D19820">
        <v>2421.16</v>
      </c>
    </row>
    <row r="19821" spans="1:4" x14ac:dyDescent="0.35">
      <c r="A19821" s="165" t="s">
        <v>384</v>
      </c>
      <c r="B19821" s="165"/>
      <c r="C19821" s="166">
        <v>45862</v>
      </c>
      <c r="D19821">
        <v>2559.9499999999998</v>
      </c>
    </row>
    <row r="19822" spans="1:4" x14ac:dyDescent="0.35">
      <c r="A19822" s="165" t="s">
        <v>384</v>
      </c>
      <c r="B19822" s="165"/>
      <c r="C19822" s="166">
        <v>45893</v>
      </c>
      <c r="D19822">
        <v>2557.71</v>
      </c>
    </row>
    <row r="19823" spans="1:4" x14ac:dyDescent="0.35">
      <c r="A19823" s="165" t="s">
        <v>384</v>
      </c>
      <c r="B19823" s="165"/>
      <c r="C19823" s="166">
        <v>45924</v>
      </c>
      <c r="D19823">
        <v>2763.83</v>
      </c>
    </row>
    <row r="19824" spans="1:4" x14ac:dyDescent="0.35">
      <c r="A19824" s="165" t="s">
        <v>384</v>
      </c>
      <c r="B19824" s="165"/>
      <c r="C19824" s="166">
        <v>45954</v>
      </c>
      <c r="D19824">
        <v>3760.6900000000005</v>
      </c>
    </row>
    <row r="19825" spans="1:4" x14ac:dyDescent="0.35">
      <c r="A19825" s="165" t="s">
        <v>384</v>
      </c>
      <c r="B19825" s="165"/>
      <c r="C19825" s="166">
        <v>45985</v>
      </c>
      <c r="D19825">
        <v>2591.0299999999997</v>
      </c>
    </row>
    <row r="19826" spans="1:4" x14ac:dyDescent="0.35">
      <c r="A19826" s="165" t="s">
        <v>384</v>
      </c>
      <c r="B19826" s="165"/>
      <c r="C19826" s="166">
        <v>46015</v>
      </c>
      <c r="D19826">
        <v>3752.24</v>
      </c>
    </row>
    <row r="19827" spans="1:4" x14ac:dyDescent="0.35">
      <c r="A19827" s="165" t="s">
        <v>384</v>
      </c>
      <c r="B19827" s="165"/>
      <c r="C19827" s="166">
        <v>45682</v>
      </c>
      <c r="D19827">
        <v>3105.69</v>
      </c>
    </row>
    <row r="19828" spans="1:4" x14ac:dyDescent="0.35">
      <c r="A19828" s="165" t="s">
        <v>384</v>
      </c>
      <c r="B19828" s="165"/>
      <c r="C19828" s="166">
        <v>45713</v>
      </c>
      <c r="D19828">
        <v>2508.34</v>
      </c>
    </row>
    <row r="19829" spans="1:4" x14ac:dyDescent="0.35">
      <c r="A19829" s="165" t="s">
        <v>384</v>
      </c>
      <c r="B19829" s="165"/>
      <c r="C19829" s="166">
        <v>45741</v>
      </c>
      <c r="D19829">
        <v>3076.25</v>
      </c>
    </row>
    <row r="19830" spans="1:4" x14ac:dyDescent="0.35">
      <c r="A19830" s="165" t="s">
        <v>384</v>
      </c>
      <c r="B19830" s="165"/>
      <c r="C19830" s="166">
        <v>45772</v>
      </c>
      <c r="D19830">
        <v>3807.9400000000005</v>
      </c>
    </row>
    <row r="19831" spans="1:4" x14ac:dyDescent="0.35">
      <c r="A19831" s="165" t="s">
        <v>384</v>
      </c>
      <c r="B19831" s="165"/>
      <c r="C19831" s="166">
        <v>45802</v>
      </c>
      <c r="D19831">
        <v>2944.6225234420026</v>
      </c>
    </row>
    <row r="19832" spans="1:4" x14ac:dyDescent="0.35">
      <c r="A19832" s="165" t="s">
        <v>384</v>
      </c>
      <c r="B19832" s="165"/>
      <c r="C19832" s="166">
        <v>45833</v>
      </c>
      <c r="D19832">
        <v>2883.8872116604102</v>
      </c>
    </row>
    <row r="19833" spans="1:4" x14ac:dyDescent="0.35">
      <c r="A19833" s="165" t="s">
        <v>384</v>
      </c>
      <c r="B19833" s="165"/>
      <c r="C19833" s="166">
        <v>45863</v>
      </c>
      <c r="D19833">
        <v>2820.6276635742192</v>
      </c>
    </row>
    <row r="19834" spans="1:4" x14ac:dyDescent="0.35">
      <c r="A19834" s="165" t="s">
        <v>384</v>
      </c>
      <c r="B19834" s="165"/>
      <c r="C19834" s="166">
        <v>45894</v>
      </c>
      <c r="D19834">
        <v>2798.0199611425783</v>
      </c>
    </row>
    <row r="19835" spans="1:4" x14ac:dyDescent="0.35">
      <c r="A19835" s="165" t="s">
        <v>384</v>
      </c>
      <c r="B19835" s="165"/>
      <c r="C19835" s="166">
        <v>45925</v>
      </c>
      <c r="D19835">
        <v>2777.2022040957427</v>
      </c>
    </row>
    <row r="19836" spans="1:4" x14ac:dyDescent="0.35">
      <c r="A19836" s="165" t="s">
        <v>384</v>
      </c>
      <c r="B19836" s="165"/>
      <c r="C19836" s="166">
        <v>45955</v>
      </c>
      <c r="D19836">
        <v>2758.0024765844664</v>
      </c>
    </row>
    <row r="19837" spans="1:4" x14ac:dyDescent="0.35">
      <c r="A19837" s="165" t="s">
        <v>384</v>
      </c>
      <c r="B19837" s="165"/>
      <c r="C19837" s="166">
        <v>45986</v>
      </c>
      <c r="D19837">
        <v>2725.8740483640468</v>
      </c>
    </row>
    <row r="19838" spans="1:4" x14ac:dyDescent="0.35">
      <c r="A19838" s="165" t="s">
        <v>384</v>
      </c>
      <c r="B19838" s="165"/>
      <c r="C19838" s="166">
        <v>46016</v>
      </c>
      <c r="D19838">
        <v>2717.6795006883794</v>
      </c>
    </row>
    <row r="19839" spans="1:4" x14ac:dyDescent="0.35">
      <c r="A19839" s="165" t="s">
        <v>384</v>
      </c>
      <c r="B19839" s="165"/>
      <c r="C19839" s="166">
        <v>45683</v>
      </c>
      <c r="D19839">
        <v>2754.4722193850298</v>
      </c>
    </row>
    <row r="19840" spans="1:4" x14ac:dyDescent="0.35">
      <c r="A19840" s="165" t="s">
        <v>384</v>
      </c>
      <c r="B19840" s="165"/>
      <c r="C19840" s="166">
        <v>45714</v>
      </c>
      <c r="D19840">
        <v>2821.6725223826902</v>
      </c>
    </row>
    <row r="19841" spans="1:4" x14ac:dyDescent="0.35">
      <c r="A19841" s="165" t="s">
        <v>384</v>
      </c>
      <c r="B19841" s="165"/>
      <c r="C19841" s="166">
        <v>45742</v>
      </c>
      <c r="D19841">
        <v>2855.0325618980319</v>
      </c>
    </row>
    <row r="19842" spans="1:4" x14ac:dyDescent="0.35">
      <c r="A19842" s="165" t="s">
        <v>384</v>
      </c>
      <c r="B19842" s="165"/>
      <c r="C19842" s="166">
        <v>45773</v>
      </c>
      <c r="D19842">
        <v>2828.4350783509344</v>
      </c>
    </row>
    <row r="19843" spans="1:4" x14ac:dyDescent="0.35">
      <c r="A19843" s="165" t="s">
        <v>384</v>
      </c>
      <c r="B19843" s="165"/>
      <c r="C19843" s="166">
        <v>45803</v>
      </c>
      <c r="D19843">
        <v>2789.5110197787367</v>
      </c>
    </row>
    <row r="19844" spans="1:4" x14ac:dyDescent="0.35">
      <c r="A19844" s="165" t="s">
        <v>384</v>
      </c>
      <c r="B19844" s="165"/>
      <c r="C19844" s="166">
        <v>45834</v>
      </c>
      <c r="D19844">
        <v>2775.0956957458848</v>
      </c>
    </row>
    <row r="19845" spans="1:4" x14ac:dyDescent="0.35">
      <c r="A19845" s="165" t="s">
        <v>384</v>
      </c>
      <c r="B19845" s="165"/>
      <c r="C19845" s="166">
        <v>45864</v>
      </c>
      <c r="D19845">
        <v>2790.5015593255785</v>
      </c>
    </row>
    <row r="19846" spans="1:4" x14ac:dyDescent="0.35">
      <c r="A19846" s="165" t="s">
        <v>384</v>
      </c>
      <c r="B19846" s="165"/>
      <c r="C19846" s="166">
        <v>45895</v>
      </c>
      <c r="D19846">
        <v>2854.9095884778458</v>
      </c>
    </row>
    <row r="19847" spans="1:4" x14ac:dyDescent="0.35">
      <c r="A19847" s="165" t="s">
        <v>384</v>
      </c>
      <c r="B19847" s="165"/>
      <c r="C19847" s="166">
        <v>45926</v>
      </c>
      <c r="D19847">
        <v>2885.6937553708131</v>
      </c>
    </row>
    <row r="19848" spans="1:4" x14ac:dyDescent="0.35">
      <c r="A19848" s="165" t="s">
        <v>384</v>
      </c>
      <c r="B19848" s="165"/>
      <c r="C19848" s="166">
        <v>45956</v>
      </c>
      <c r="D19848">
        <v>2856.720029329575</v>
      </c>
    </row>
    <row r="19849" spans="1:4" x14ac:dyDescent="0.35">
      <c r="A19849" s="165" t="s">
        <v>384</v>
      </c>
      <c r="B19849" s="165"/>
      <c r="C19849" s="166">
        <v>45987</v>
      </c>
      <c r="D19849">
        <v>2815.603887056533</v>
      </c>
    </row>
    <row r="19850" spans="1:4" x14ac:dyDescent="0.35">
      <c r="A19850" s="165" t="s">
        <v>384</v>
      </c>
      <c r="B19850" s="165"/>
      <c r="C19850" s="166">
        <v>46017</v>
      </c>
      <c r="D19850">
        <v>2799.1663658096518</v>
      </c>
    </row>
    <row r="19851" spans="1:4" x14ac:dyDescent="0.35">
      <c r="A19851" s="165" t="s">
        <v>384</v>
      </c>
      <c r="B19851" s="165"/>
      <c r="C19851" s="166">
        <v>45684</v>
      </c>
      <c r="D19851">
        <v>2826.7769365448794</v>
      </c>
    </row>
    <row r="19852" spans="1:4" x14ac:dyDescent="0.35">
      <c r="A19852" s="165" t="s">
        <v>384</v>
      </c>
      <c r="B19852" s="165"/>
      <c r="C19852" s="166">
        <v>45715</v>
      </c>
      <c r="D19852">
        <v>2885.1457576212892</v>
      </c>
    </row>
    <row r="19853" spans="1:4" x14ac:dyDescent="0.35">
      <c r="A19853" s="165" t="s">
        <v>384</v>
      </c>
      <c r="B19853" s="165"/>
      <c r="C19853" s="166">
        <v>45743</v>
      </c>
      <c r="D19853">
        <v>2910.2128330115861</v>
      </c>
    </row>
    <row r="19854" spans="1:4" x14ac:dyDescent="0.35">
      <c r="A19854" s="165" t="s">
        <v>384</v>
      </c>
      <c r="B19854" s="165"/>
      <c r="C19854" s="166">
        <v>45774</v>
      </c>
      <c r="D19854">
        <v>2875.9024223706592</v>
      </c>
    </row>
    <row r="19855" spans="1:4" x14ac:dyDescent="0.35">
      <c r="A19855" s="165" t="s">
        <v>384</v>
      </c>
      <c r="B19855" s="165"/>
      <c r="C19855" s="166">
        <v>45804</v>
      </c>
      <c r="D19855">
        <v>2829.9489645810063</v>
      </c>
    </row>
    <row r="19856" spans="1:4" x14ac:dyDescent="0.35">
      <c r="A19856" s="165" t="s">
        <v>384</v>
      </c>
      <c r="B19856" s="165"/>
      <c r="C19856" s="166">
        <v>45835</v>
      </c>
      <c r="D19856">
        <v>2809.1639034145255</v>
      </c>
    </row>
    <row r="19857" spans="1:4" x14ac:dyDescent="0.35">
      <c r="A19857" s="165" t="s">
        <v>384</v>
      </c>
      <c r="B19857" s="165"/>
      <c r="C19857" s="166">
        <v>45865</v>
      </c>
      <c r="D19857">
        <v>2818.7456471413639</v>
      </c>
    </row>
    <row r="19858" spans="1:4" x14ac:dyDescent="0.35">
      <c r="A19858" s="165" t="s">
        <v>384</v>
      </c>
      <c r="B19858" s="165"/>
      <c r="C19858" s="166">
        <v>45896</v>
      </c>
      <c r="D19858">
        <v>2877.7569713700545</v>
      </c>
    </row>
    <row r="19859" spans="1:4" x14ac:dyDescent="0.35">
      <c r="A19859" s="165" t="s">
        <v>384</v>
      </c>
      <c r="B19859" s="165"/>
      <c r="C19859" s="166">
        <v>45927</v>
      </c>
      <c r="D19859">
        <v>2903.4151496604504</v>
      </c>
    </row>
    <row r="19860" spans="1:4" x14ac:dyDescent="0.35">
      <c r="A19860" s="165" t="s">
        <v>384</v>
      </c>
      <c r="B19860" s="165"/>
      <c r="C19860" s="166">
        <v>45957</v>
      </c>
      <c r="D19860">
        <v>2869.6485536876144</v>
      </c>
    </row>
    <row r="19861" spans="1:4" x14ac:dyDescent="0.35">
      <c r="A19861" s="165" t="s">
        <v>384</v>
      </c>
      <c r="B19861" s="165"/>
      <c r="C19861" s="166">
        <v>45988</v>
      </c>
      <c r="D19861">
        <v>2824.1954053926052</v>
      </c>
    </row>
    <row r="19862" spans="1:4" x14ac:dyDescent="0.35">
      <c r="A19862" s="165" t="s">
        <v>384</v>
      </c>
      <c r="B19862" s="165"/>
      <c r="C19862" s="166">
        <v>46018</v>
      </c>
      <c r="D19862">
        <v>2803.8706289611969</v>
      </c>
    </row>
    <row r="19863" spans="1:4" x14ac:dyDescent="0.35">
      <c r="A19863" s="165" t="s">
        <v>385</v>
      </c>
      <c r="B19863" s="165"/>
      <c r="C19863" s="166">
        <v>45676</v>
      </c>
      <c r="D19863">
        <v>83653.37000000001</v>
      </c>
    </row>
    <row r="19864" spans="1:4" x14ac:dyDescent="0.35">
      <c r="A19864" s="165" t="s">
        <v>385</v>
      </c>
      <c r="B19864" s="165"/>
      <c r="C19864" s="166">
        <v>45707</v>
      </c>
      <c r="D19864">
        <v>84520.83</v>
      </c>
    </row>
    <row r="19865" spans="1:4" x14ac:dyDescent="0.35">
      <c r="A19865" s="165" t="s">
        <v>385</v>
      </c>
      <c r="B19865" s="165"/>
      <c r="C19865" s="166">
        <v>45735</v>
      </c>
      <c r="D19865">
        <v>92349.119999999995</v>
      </c>
    </row>
    <row r="19866" spans="1:4" x14ac:dyDescent="0.35">
      <c r="A19866" s="165" t="s">
        <v>385</v>
      </c>
      <c r="B19866" s="165"/>
      <c r="C19866" s="166">
        <v>45766</v>
      </c>
      <c r="D19866">
        <v>93666.02</v>
      </c>
    </row>
    <row r="19867" spans="1:4" x14ac:dyDescent="0.35">
      <c r="A19867" s="165" t="s">
        <v>385</v>
      </c>
      <c r="B19867" s="165"/>
      <c r="C19867" s="166">
        <v>45796</v>
      </c>
      <c r="D19867">
        <v>98603.56</v>
      </c>
    </row>
    <row r="19868" spans="1:4" x14ac:dyDescent="0.35">
      <c r="A19868" s="165" t="s">
        <v>385</v>
      </c>
      <c r="B19868" s="165"/>
      <c r="C19868" s="166">
        <v>45827</v>
      </c>
      <c r="D19868">
        <v>107236.32</v>
      </c>
    </row>
    <row r="19869" spans="1:4" x14ac:dyDescent="0.35">
      <c r="A19869" s="165" t="s">
        <v>385</v>
      </c>
      <c r="B19869" s="165"/>
      <c r="C19869" s="166">
        <v>45857</v>
      </c>
      <c r="D19869">
        <v>133895.25000000003</v>
      </c>
    </row>
    <row r="19870" spans="1:4" x14ac:dyDescent="0.35">
      <c r="A19870" s="165" t="s">
        <v>385</v>
      </c>
      <c r="B19870" s="165"/>
      <c r="C19870" s="166">
        <v>45888</v>
      </c>
      <c r="D19870">
        <v>106833.51999999999</v>
      </c>
    </row>
    <row r="19871" spans="1:4" x14ac:dyDescent="0.35">
      <c r="A19871" s="165" t="s">
        <v>385</v>
      </c>
      <c r="B19871" s="165"/>
      <c r="C19871" s="166">
        <v>45919</v>
      </c>
      <c r="D19871">
        <v>131032.26999999999</v>
      </c>
    </row>
    <row r="19872" spans="1:4" x14ac:dyDescent="0.35">
      <c r="A19872" s="165" t="s">
        <v>385</v>
      </c>
      <c r="B19872" s="165"/>
      <c r="C19872" s="166">
        <v>45949</v>
      </c>
      <c r="D19872">
        <v>88239.819999999992</v>
      </c>
    </row>
    <row r="19873" spans="1:4" x14ac:dyDescent="0.35">
      <c r="A19873" s="165" t="s">
        <v>385</v>
      </c>
      <c r="B19873" s="165"/>
      <c r="C19873" s="166">
        <v>45980</v>
      </c>
      <c r="D19873">
        <v>77182.31</v>
      </c>
    </row>
    <row r="19874" spans="1:4" x14ac:dyDescent="0.35">
      <c r="A19874" s="165" t="s">
        <v>385</v>
      </c>
      <c r="B19874" s="165"/>
      <c r="C19874" s="166">
        <v>46010</v>
      </c>
      <c r="D19874">
        <v>128692.02000000002</v>
      </c>
    </row>
    <row r="19875" spans="1:4" x14ac:dyDescent="0.35">
      <c r="A19875" s="165" t="s">
        <v>385</v>
      </c>
      <c r="B19875" s="165"/>
      <c r="C19875" s="166">
        <v>45677</v>
      </c>
      <c r="D19875">
        <v>91146.25</v>
      </c>
    </row>
    <row r="19876" spans="1:4" x14ac:dyDescent="0.35">
      <c r="A19876" s="165" t="s">
        <v>385</v>
      </c>
      <c r="B19876" s="165"/>
      <c r="C19876" s="166">
        <v>45708</v>
      </c>
      <c r="D19876">
        <v>33243.9</v>
      </c>
    </row>
    <row r="19877" spans="1:4" x14ac:dyDescent="0.35">
      <c r="A19877" s="165" t="s">
        <v>385</v>
      </c>
      <c r="B19877" s="165"/>
      <c r="C19877" s="166">
        <v>45736</v>
      </c>
      <c r="D19877">
        <v>137383.18</v>
      </c>
    </row>
    <row r="19878" spans="1:4" x14ac:dyDescent="0.35">
      <c r="A19878" s="165" t="s">
        <v>385</v>
      </c>
      <c r="B19878" s="165"/>
      <c r="C19878" s="166">
        <v>45767</v>
      </c>
      <c r="D19878">
        <v>52338.289999999986</v>
      </c>
    </row>
    <row r="19879" spans="1:4" x14ac:dyDescent="0.35">
      <c r="A19879" s="165" t="s">
        <v>385</v>
      </c>
      <c r="B19879" s="165"/>
      <c r="C19879" s="166">
        <v>45797</v>
      </c>
      <c r="D19879">
        <v>62375.780000000013</v>
      </c>
    </row>
    <row r="19880" spans="1:4" x14ac:dyDescent="0.35">
      <c r="A19880" s="165" t="s">
        <v>385</v>
      </c>
      <c r="B19880" s="165"/>
      <c r="C19880" s="166">
        <v>45828</v>
      </c>
      <c r="D19880">
        <v>47397.180000000008</v>
      </c>
    </row>
    <row r="19881" spans="1:4" x14ac:dyDescent="0.35">
      <c r="A19881" s="165" t="s">
        <v>385</v>
      </c>
      <c r="B19881" s="165"/>
      <c r="C19881" s="166">
        <v>45858</v>
      </c>
      <c r="D19881">
        <v>64129.270000000004</v>
      </c>
    </row>
    <row r="19882" spans="1:4" x14ac:dyDescent="0.35">
      <c r="A19882" s="165" t="s">
        <v>385</v>
      </c>
      <c r="B19882" s="165"/>
      <c r="C19882" s="166">
        <v>45889</v>
      </c>
      <c r="D19882">
        <v>14009.20999999997</v>
      </c>
    </row>
    <row r="19883" spans="1:4" x14ac:dyDescent="0.35">
      <c r="A19883" s="165" t="s">
        <v>385</v>
      </c>
      <c r="B19883" s="165"/>
      <c r="C19883" s="166">
        <v>45920</v>
      </c>
      <c r="D19883">
        <v>74932.7</v>
      </c>
    </row>
    <row r="19884" spans="1:4" x14ac:dyDescent="0.35">
      <c r="A19884" s="165" t="s">
        <v>385</v>
      </c>
      <c r="B19884" s="165"/>
      <c r="C19884" s="166">
        <v>45950</v>
      </c>
      <c r="D19884">
        <v>102506.28</v>
      </c>
    </row>
    <row r="19885" spans="1:4" x14ac:dyDescent="0.35">
      <c r="A19885" s="165" t="s">
        <v>385</v>
      </c>
      <c r="B19885" s="165"/>
      <c r="C19885" s="166">
        <v>45981</v>
      </c>
      <c r="D19885">
        <v>65481.4</v>
      </c>
    </row>
    <row r="19886" spans="1:4" x14ac:dyDescent="0.35">
      <c r="A19886" s="165" t="s">
        <v>385</v>
      </c>
      <c r="B19886" s="165"/>
      <c r="C19886" s="166">
        <v>46011</v>
      </c>
      <c r="D19886">
        <v>128227.58999999998</v>
      </c>
    </row>
    <row r="19887" spans="1:4" x14ac:dyDescent="0.35">
      <c r="A19887" s="165" t="s">
        <v>385</v>
      </c>
      <c r="B19887" s="165"/>
      <c r="C19887" s="166">
        <v>45678</v>
      </c>
      <c r="D19887">
        <v>59994.47</v>
      </c>
    </row>
    <row r="19888" spans="1:4" x14ac:dyDescent="0.35">
      <c r="A19888" s="165" t="s">
        <v>385</v>
      </c>
      <c r="B19888" s="165"/>
      <c r="C19888" s="166">
        <v>45709</v>
      </c>
      <c r="D19888">
        <v>54688.21</v>
      </c>
    </row>
    <row r="19889" spans="1:4" x14ac:dyDescent="0.35">
      <c r="A19889" s="165" t="s">
        <v>385</v>
      </c>
      <c r="B19889" s="165"/>
      <c r="C19889" s="166">
        <v>45737</v>
      </c>
      <c r="D19889">
        <v>74961.73</v>
      </c>
    </row>
    <row r="19890" spans="1:4" x14ac:dyDescent="0.35">
      <c r="A19890" s="165" t="s">
        <v>385</v>
      </c>
      <c r="B19890" s="165"/>
      <c r="C19890" s="166">
        <v>45768</v>
      </c>
      <c r="D19890">
        <v>60908.689999999995</v>
      </c>
    </row>
    <row r="19891" spans="1:4" x14ac:dyDescent="0.35">
      <c r="A19891" s="165" t="s">
        <v>385</v>
      </c>
      <c r="B19891" s="165"/>
      <c r="C19891" s="166">
        <v>45798</v>
      </c>
      <c r="D19891">
        <v>62394.710000000006</v>
      </c>
    </row>
    <row r="19892" spans="1:4" x14ac:dyDescent="0.35">
      <c r="A19892" s="165" t="s">
        <v>385</v>
      </c>
      <c r="B19892" s="165"/>
      <c r="C19892" s="166">
        <v>45829</v>
      </c>
      <c r="D19892">
        <v>61888.43</v>
      </c>
    </row>
    <row r="19893" spans="1:4" x14ac:dyDescent="0.35">
      <c r="A19893" s="165" t="s">
        <v>385</v>
      </c>
      <c r="B19893" s="165"/>
      <c r="C19893" s="166">
        <v>45859</v>
      </c>
      <c r="D19893">
        <v>71873.260000000009</v>
      </c>
    </row>
    <row r="19894" spans="1:4" x14ac:dyDescent="0.35">
      <c r="A19894" s="165" t="s">
        <v>385</v>
      </c>
      <c r="B19894" s="165"/>
      <c r="C19894" s="166">
        <v>45890</v>
      </c>
      <c r="D19894">
        <v>68583.48</v>
      </c>
    </row>
    <row r="19895" spans="1:4" x14ac:dyDescent="0.35">
      <c r="A19895" s="165" t="s">
        <v>385</v>
      </c>
      <c r="B19895" s="165"/>
      <c r="C19895" s="166">
        <v>45921</v>
      </c>
      <c r="D19895">
        <v>66263.989999999991</v>
      </c>
    </row>
    <row r="19896" spans="1:4" x14ac:dyDescent="0.35">
      <c r="A19896" s="165" t="s">
        <v>385</v>
      </c>
      <c r="B19896" s="165"/>
      <c r="C19896" s="166">
        <v>45951</v>
      </c>
      <c r="D19896">
        <v>79571.87</v>
      </c>
    </row>
    <row r="19897" spans="1:4" x14ac:dyDescent="0.35">
      <c r="A19897" s="165" t="s">
        <v>385</v>
      </c>
      <c r="B19897" s="165"/>
      <c r="C19897" s="166">
        <v>45991</v>
      </c>
      <c r="D19897">
        <v>65658.559999999998</v>
      </c>
    </row>
    <row r="19898" spans="1:4" x14ac:dyDescent="0.35">
      <c r="A19898" s="165" t="s">
        <v>385</v>
      </c>
      <c r="B19898" s="165"/>
      <c r="C19898" s="166">
        <v>46022</v>
      </c>
      <c r="D19898">
        <v>38691.350000000006</v>
      </c>
    </row>
    <row r="19899" spans="1:4" x14ac:dyDescent="0.35">
      <c r="A19899" s="165" t="s">
        <v>385</v>
      </c>
      <c r="B19899" s="165"/>
      <c r="C19899" s="166">
        <v>45679</v>
      </c>
      <c r="D19899">
        <v>68390.459999999992</v>
      </c>
    </row>
    <row r="19900" spans="1:4" x14ac:dyDescent="0.35">
      <c r="A19900" s="165" t="s">
        <v>385</v>
      </c>
      <c r="B19900" s="165"/>
      <c r="C19900" s="166">
        <v>45710</v>
      </c>
      <c r="D19900">
        <v>81583.63</v>
      </c>
    </row>
    <row r="19901" spans="1:4" x14ac:dyDescent="0.35">
      <c r="A19901" s="165" t="s">
        <v>385</v>
      </c>
      <c r="B19901" s="165"/>
      <c r="C19901" s="166">
        <v>45738</v>
      </c>
      <c r="D19901">
        <v>64661.720000000008</v>
      </c>
    </row>
    <row r="19902" spans="1:4" x14ac:dyDescent="0.35">
      <c r="A19902" s="165" t="s">
        <v>385</v>
      </c>
      <c r="B19902" s="165"/>
      <c r="C19902" s="166">
        <v>45769</v>
      </c>
      <c r="D19902">
        <v>79823.859999999986</v>
      </c>
    </row>
    <row r="19903" spans="1:4" x14ac:dyDescent="0.35">
      <c r="A19903" s="165" t="s">
        <v>385</v>
      </c>
      <c r="B19903" s="165"/>
      <c r="C19903" s="166">
        <v>45799</v>
      </c>
      <c r="D19903">
        <v>87435.170000000013</v>
      </c>
    </row>
    <row r="19904" spans="1:4" x14ac:dyDescent="0.35">
      <c r="A19904" s="165" t="s">
        <v>385</v>
      </c>
      <c r="B19904" s="165"/>
      <c r="C19904" s="166">
        <v>45830</v>
      </c>
      <c r="D19904">
        <v>80162.38</v>
      </c>
    </row>
    <row r="19905" spans="1:4" x14ac:dyDescent="0.35">
      <c r="A19905" s="165" t="s">
        <v>385</v>
      </c>
      <c r="B19905" s="165"/>
      <c r="C19905" s="166">
        <v>45860</v>
      </c>
      <c r="D19905">
        <v>80816.42</v>
      </c>
    </row>
    <row r="19906" spans="1:4" x14ac:dyDescent="0.35">
      <c r="A19906" s="165" t="s">
        <v>385</v>
      </c>
      <c r="B19906" s="165"/>
      <c r="C19906" s="166">
        <v>45891</v>
      </c>
      <c r="D19906">
        <v>91805.119999999995</v>
      </c>
    </row>
    <row r="19907" spans="1:4" x14ac:dyDescent="0.35">
      <c r="A19907" s="165" t="s">
        <v>385</v>
      </c>
      <c r="B19907" s="165"/>
      <c r="C19907" s="166">
        <v>45922</v>
      </c>
      <c r="D19907">
        <v>90199.45</v>
      </c>
    </row>
    <row r="19908" spans="1:4" x14ac:dyDescent="0.35">
      <c r="A19908" s="165" t="s">
        <v>385</v>
      </c>
      <c r="B19908" s="165"/>
      <c r="C19908" s="166">
        <v>45952</v>
      </c>
      <c r="D19908">
        <v>90535.989999999991</v>
      </c>
    </row>
    <row r="19909" spans="1:4" x14ac:dyDescent="0.35">
      <c r="A19909" s="165" t="s">
        <v>385</v>
      </c>
      <c r="B19909" s="165"/>
      <c r="C19909" s="166">
        <v>45983</v>
      </c>
      <c r="D19909">
        <v>77937.88</v>
      </c>
    </row>
    <row r="19910" spans="1:4" x14ac:dyDescent="0.35">
      <c r="A19910" s="165" t="s">
        <v>385</v>
      </c>
      <c r="B19910" s="165"/>
      <c r="C19910" s="166">
        <v>46013</v>
      </c>
      <c r="D19910">
        <v>42657.839999999989</v>
      </c>
    </row>
    <row r="19911" spans="1:4" x14ac:dyDescent="0.35">
      <c r="A19911" s="165" t="s">
        <v>385</v>
      </c>
      <c r="B19911" s="165"/>
      <c r="C19911" s="166">
        <v>45680</v>
      </c>
      <c r="D19911">
        <v>90003.449999999983</v>
      </c>
    </row>
    <row r="19912" spans="1:4" x14ac:dyDescent="0.35">
      <c r="A19912" s="165" t="s">
        <v>385</v>
      </c>
      <c r="B19912" s="165"/>
      <c r="C19912" s="166">
        <v>45711</v>
      </c>
      <c r="D19912">
        <v>77825.66</v>
      </c>
    </row>
    <row r="19913" spans="1:4" x14ac:dyDescent="0.35">
      <c r="A19913" s="165" t="s">
        <v>385</v>
      </c>
      <c r="B19913" s="165"/>
      <c r="C19913" s="166">
        <v>45739</v>
      </c>
      <c r="D19913">
        <v>88961.849999999991</v>
      </c>
    </row>
    <row r="19914" spans="1:4" x14ac:dyDescent="0.35">
      <c r="A19914" s="165" t="s">
        <v>385</v>
      </c>
      <c r="B19914" s="165"/>
      <c r="C19914" s="166">
        <v>45770</v>
      </c>
      <c r="D19914">
        <v>94899.220000000016</v>
      </c>
    </row>
    <row r="19915" spans="1:4" x14ac:dyDescent="0.35">
      <c r="A19915" s="165" t="s">
        <v>385</v>
      </c>
      <c r="B19915" s="165"/>
      <c r="C19915" s="166">
        <v>45800</v>
      </c>
      <c r="D19915">
        <v>109318.55000000002</v>
      </c>
    </row>
    <row r="19916" spans="1:4" x14ac:dyDescent="0.35">
      <c r="A19916" s="165" t="s">
        <v>385</v>
      </c>
      <c r="B19916" s="165"/>
      <c r="C19916" s="166">
        <v>45831</v>
      </c>
      <c r="D19916">
        <v>106463.96999999997</v>
      </c>
    </row>
    <row r="19917" spans="1:4" x14ac:dyDescent="0.35">
      <c r="A19917" s="165" t="s">
        <v>385</v>
      </c>
      <c r="B19917" s="165"/>
      <c r="C19917" s="166">
        <v>45861</v>
      </c>
      <c r="D19917">
        <v>84849.499999999985</v>
      </c>
    </row>
    <row r="19918" spans="1:4" x14ac:dyDescent="0.35">
      <c r="A19918" s="165" t="s">
        <v>385</v>
      </c>
      <c r="B19918" s="165"/>
      <c r="C19918" s="166">
        <v>45892</v>
      </c>
      <c r="D19918">
        <v>103145.28</v>
      </c>
    </row>
    <row r="19919" spans="1:4" x14ac:dyDescent="0.35">
      <c r="A19919" s="165" t="s">
        <v>385</v>
      </c>
      <c r="B19919" s="165"/>
      <c r="C19919" s="166">
        <v>45923</v>
      </c>
      <c r="D19919">
        <v>104154.34000000001</v>
      </c>
    </row>
    <row r="19920" spans="1:4" x14ac:dyDescent="0.35">
      <c r="A19920" s="165" t="s">
        <v>385</v>
      </c>
      <c r="B19920" s="165"/>
      <c r="C19920" s="166">
        <v>45953</v>
      </c>
      <c r="D19920">
        <v>86525.32</v>
      </c>
    </row>
    <row r="19921" spans="1:4" x14ac:dyDescent="0.35">
      <c r="A19921" s="165" t="s">
        <v>385</v>
      </c>
      <c r="B19921" s="165"/>
      <c r="C19921" s="166">
        <v>45984</v>
      </c>
      <c r="D19921">
        <v>92047.93</v>
      </c>
    </row>
    <row r="19922" spans="1:4" x14ac:dyDescent="0.35">
      <c r="A19922" s="165" t="s">
        <v>385</v>
      </c>
      <c r="B19922" s="165"/>
      <c r="C19922" s="166">
        <v>46014</v>
      </c>
      <c r="D19922">
        <v>119931.95999999999</v>
      </c>
    </row>
    <row r="19923" spans="1:4" x14ac:dyDescent="0.35">
      <c r="A19923" s="165" t="s">
        <v>385</v>
      </c>
      <c r="B19923" s="165"/>
      <c r="C19923" s="166">
        <v>45681</v>
      </c>
      <c r="D19923">
        <v>111029.55</v>
      </c>
    </row>
    <row r="19924" spans="1:4" x14ac:dyDescent="0.35">
      <c r="A19924" s="165" t="s">
        <v>385</v>
      </c>
      <c r="B19924" s="165"/>
      <c r="C19924" s="166">
        <v>45712</v>
      </c>
      <c r="D19924">
        <v>109278.07</v>
      </c>
    </row>
    <row r="19925" spans="1:4" x14ac:dyDescent="0.35">
      <c r="A19925" s="165" t="s">
        <v>385</v>
      </c>
      <c r="B19925" s="165"/>
      <c r="C19925" s="166">
        <v>45740</v>
      </c>
      <c r="D19925">
        <v>107020.25</v>
      </c>
    </row>
    <row r="19926" spans="1:4" x14ac:dyDescent="0.35">
      <c r="A19926" s="165" t="s">
        <v>385</v>
      </c>
      <c r="B19926" s="165"/>
      <c r="C19926" s="166">
        <v>45771</v>
      </c>
      <c r="D19926">
        <v>113125.6</v>
      </c>
    </row>
    <row r="19927" spans="1:4" x14ac:dyDescent="0.35">
      <c r="A19927" s="165" t="s">
        <v>385</v>
      </c>
      <c r="B19927" s="165"/>
      <c r="C19927" s="166">
        <v>45801</v>
      </c>
      <c r="D19927">
        <v>120404.96</v>
      </c>
    </row>
    <row r="19928" spans="1:4" x14ac:dyDescent="0.35">
      <c r="A19928" s="165" t="s">
        <v>385</v>
      </c>
      <c r="B19928" s="165"/>
      <c r="C19928" s="166">
        <v>45832</v>
      </c>
      <c r="D19928">
        <v>109547.42</v>
      </c>
    </row>
    <row r="19929" spans="1:4" x14ac:dyDescent="0.35">
      <c r="A19929" s="165" t="s">
        <v>385</v>
      </c>
      <c r="B19929" s="165"/>
      <c r="C19929" s="166">
        <v>45862</v>
      </c>
      <c r="D19929">
        <v>102298.55000000002</v>
      </c>
    </row>
    <row r="19930" spans="1:4" x14ac:dyDescent="0.35">
      <c r="A19930" s="165" t="s">
        <v>385</v>
      </c>
      <c r="B19930" s="165"/>
      <c r="C19930" s="166">
        <v>45893</v>
      </c>
      <c r="D19930">
        <v>110232.82999999999</v>
      </c>
    </row>
    <row r="19931" spans="1:4" x14ac:dyDescent="0.35">
      <c r="A19931" s="165" t="s">
        <v>385</v>
      </c>
      <c r="B19931" s="165"/>
      <c r="C19931" s="166">
        <v>45924</v>
      </c>
      <c r="D19931">
        <v>110880.89000000003</v>
      </c>
    </row>
    <row r="19932" spans="1:4" x14ac:dyDescent="0.35">
      <c r="A19932" s="165" t="s">
        <v>385</v>
      </c>
      <c r="B19932" s="165"/>
      <c r="C19932" s="166">
        <v>45954</v>
      </c>
      <c r="D19932">
        <v>112659.13000000002</v>
      </c>
    </row>
    <row r="19933" spans="1:4" x14ac:dyDescent="0.35">
      <c r="A19933" s="165" t="s">
        <v>385</v>
      </c>
      <c r="B19933" s="165"/>
      <c r="C19933" s="166">
        <v>45985</v>
      </c>
      <c r="D19933">
        <v>111284.15</v>
      </c>
    </row>
    <row r="19934" spans="1:4" x14ac:dyDescent="0.35">
      <c r="A19934" s="165" t="s">
        <v>385</v>
      </c>
      <c r="B19934" s="165"/>
      <c r="C19934" s="166">
        <v>46015</v>
      </c>
      <c r="D19934">
        <v>65044.710000000006</v>
      </c>
    </row>
    <row r="19935" spans="1:4" x14ac:dyDescent="0.35">
      <c r="A19935" s="165" t="s">
        <v>385</v>
      </c>
      <c r="B19935" s="165"/>
      <c r="C19935" s="166">
        <v>45682</v>
      </c>
      <c r="D19935">
        <v>104443.01</v>
      </c>
    </row>
    <row r="19936" spans="1:4" x14ac:dyDescent="0.35">
      <c r="A19936" s="165" t="s">
        <v>385</v>
      </c>
      <c r="B19936" s="165"/>
      <c r="C19936" s="166">
        <v>45713</v>
      </c>
      <c r="D19936">
        <v>105249.9</v>
      </c>
    </row>
    <row r="19937" spans="1:4" x14ac:dyDescent="0.35">
      <c r="A19937" s="165" t="s">
        <v>385</v>
      </c>
      <c r="B19937" s="165"/>
      <c r="C19937" s="166">
        <v>45741</v>
      </c>
      <c r="D19937">
        <v>109435.98000000001</v>
      </c>
    </row>
    <row r="19938" spans="1:4" x14ac:dyDescent="0.35">
      <c r="A19938" s="165" t="s">
        <v>385</v>
      </c>
      <c r="B19938" s="165"/>
      <c r="C19938" s="166">
        <v>45772</v>
      </c>
      <c r="D19938">
        <v>105571.83999999998</v>
      </c>
    </row>
    <row r="19939" spans="1:4" x14ac:dyDescent="0.35">
      <c r="A19939" s="165" t="s">
        <v>385</v>
      </c>
      <c r="B19939" s="165"/>
      <c r="C19939" s="166">
        <v>45802</v>
      </c>
      <c r="D19939">
        <v>116127.89418489387</v>
      </c>
    </row>
    <row r="19940" spans="1:4" x14ac:dyDescent="0.35">
      <c r="A19940" s="165" t="s">
        <v>385</v>
      </c>
      <c r="B19940" s="165"/>
      <c r="C19940" s="166">
        <v>45833</v>
      </c>
      <c r="D19940">
        <v>115595.8388497861</v>
      </c>
    </row>
    <row r="19941" spans="1:4" x14ac:dyDescent="0.35">
      <c r="A19941" s="165" t="s">
        <v>385</v>
      </c>
      <c r="B19941" s="165"/>
      <c r="C19941" s="166">
        <v>45863</v>
      </c>
      <c r="D19941">
        <v>120826.65994124337</v>
      </c>
    </row>
    <row r="19942" spans="1:4" x14ac:dyDescent="0.35">
      <c r="A19942" s="165" t="s">
        <v>385</v>
      </c>
      <c r="B19942" s="165"/>
      <c r="C19942" s="166">
        <v>45894</v>
      </c>
      <c r="D19942">
        <v>122393.05404025906</v>
      </c>
    </row>
    <row r="19943" spans="1:4" x14ac:dyDescent="0.35">
      <c r="A19943" s="165" t="s">
        <v>385</v>
      </c>
      <c r="B19943" s="165"/>
      <c r="C19943" s="166">
        <v>45925</v>
      </c>
      <c r="D19943">
        <v>123201.74648562451</v>
      </c>
    </row>
    <row r="19944" spans="1:4" x14ac:dyDescent="0.35">
      <c r="A19944" s="165" t="s">
        <v>385</v>
      </c>
      <c r="B19944" s="165"/>
      <c r="C19944" s="166">
        <v>45955</v>
      </c>
      <c r="D19944">
        <v>131191.81381706989</v>
      </c>
    </row>
    <row r="19945" spans="1:4" x14ac:dyDescent="0.35">
      <c r="A19945" s="165" t="s">
        <v>385</v>
      </c>
      <c r="B19945" s="165"/>
      <c r="C19945" s="166">
        <v>45986</v>
      </c>
      <c r="D19945">
        <v>123086.96850208606</v>
      </c>
    </row>
    <row r="19946" spans="1:4" x14ac:dyDescent="0.35">
      <c r="A19946" s="165" t="s">
        <v>385</v>
      </c>
      <c r="B19946" s="165"/>
      <c r="C19946" s="166">
        <v>46016</v>
      </c>
      <c r="D19946">
        <v>124081.87523284573</v>
      </c>
    </row>
    <row r="19947" spans="1:4" x14ac:dyDescent="0.35">
      <c r="A19947" s="165" t="s">
        <v>385</v>
      </c>
      <c r="B19947" s="165"/>
      <c r="C19947" s="166">
        <v>45683</v>
      </c>
      <c r="D19947">
        <v>138044.20931584344</v>
      </c>
    </row>
    <row r="19948" spans="1:4" x14ac:dyDescent="0.35">
      <c r="A19948" s="165" t="s">
        <v>385</v>
      </c>
      <c r="B19948" s="165"/>
      <c r="C19948" s="166">
        <v>45714</v>
      </c>
      <c r="D19948">
        <v>140897.04623083636</v>
      </c>
    </row>
    <row r="19949" spans="1:4" x14ac:dyDescent="0.35">
      <c r="A19949" s="165" t="s">
        <v>385</v>
      </c>
      <c r="B19949" s="165"/>
      <c r="C19949" s="166">
        <v>45742</v>
      </c>
      <c r="D19949">
        <v>143963.39683311182</v>
      </c>
    </row>
    <row r="19950" spans="1:4" x14ac:dyDescent="0.35">
      <c r="A19950" s="165" t="s">
        <v>385</v>
      </c>
      <c r="B19950" s="165"/>
      <c r="C19950" s="166">
        <v>45773</v>
      </c>
      <c r="D19950">
        <v>138597.14791370288</v>
      </c>
    </row>
    <row r="19951" spans="1:4" x14ac:dyDescent="0.35">
      <c r="A19951" s="165" t="s">
        <v>385</v>
      </c>
      <c r="B19951" s="165"/>
      <c r="C19951" s="166">
        <v>45803</v>
      </c>
      <c r="D19951">
        <v>148701.60573470633</v>
      </c>
    </row>
    <row r="19952" spans="1:4" x14ac:dyDescent="0.35">
      <c r="A19952" s="165" t="s">
        <v>385</v>
      </c>
      <c r="B19952" s="165"/>
      <c r="C19952" s="166">
        <v>45834</v>
      </c>
      <c r="D19952">
        <v>138790.82547058197</v>
      </c>
    </row>
    <row r="19953" spans="1:4" x14ac:dyDescent="0.35">
      <c r="A19953" s="165" t="s">
        <v>385</v>
      </c>
      <c r="B19953" s="165"/>
      <c r="C19953" s="166">
        <v>45864</v>
      </c>
      <c r="D19953">
        <v>141570.72621093001</v>
      </c>
    </row>
    <row r="19954" spans="1:4" x14ac:dyDescent="0.35">
      <c r="A19954" s="165" t="s">
        <v>385</v>
      </c>
      <c r="B19954" s="165"/>
      <c r="C19954" s="166">
        <v>45895</v>
      </c>
      <c r="D19954">
        <v>143195.96075224344</v>
      </c>
    </row>
    <row r="19955" spans="1:4" x14ac:dyDescent="0.35">
      <c r="A19955" s="165" t="s">
        <v>385</v>
      </c>
      <c r="B19955" s="165"/>
      <c r="C19955" s="166">
        <v>45926</v>
      </c>
      <c r="D19955">
        <v>141006.12263402386</v>
      </c>
    </row>
    <row r="19956" spans="1:4" x14ac:dyDescent="0.35">
      <c r="A19956" s="165" t="s">
        <v>385</v>
      </c>
      <c r="B19956" s="165"/>
      <c r="C19956" s="166">
        <v>45956</v>
      </c>
      <c r="D19956">
        <v>148559.9289063621</v>
      </c>
    </row>
    <row r="19957" spans="1:4" x14ac:dyDescent="0.35">
      <c r="A19957" s="165" t="s">
        <v>385</v>
      </c>
      <c r="B19957" s="165"/>
      <c r="C19957" s="166">
        <v>45987</v>
      </c>
      <c r="D19957">
        <v>140133.61242559837</v>
      </c>
    </row>
    <row r="19958" spans="1:4" x14ac:dyDescent="0.35">
      <c r="A19958" s="165" t="s">
        <v>385</v>
      </c>
      <c r="B19958" s="165"/>
      <c r="C19958" s="166">
        <v>46017</v>
      </c>
      <c r="D19958">
        <v>139190.61925605463</v>
      </c>
    </row>
    <row r="19959" spans="1:4" x14ac:dyDescent="0.35">
      <c r="A19959" s="165" t="s">
        <v>385</v>
      </c>
      <c r="B19959" s="165"/>
      <c r="C19959" s="166">
        <v>45684</v>
      </c>
      <c r="D19959">
        <v>154002.38164608277</v>
      </c>
    </row>
    <row r="19960" spans="1:4" x14ac:dyDescent="0.35">
      <c r="A19960" s="165" t="s">
        <v>385</v>
      </c>
      <c r="B19960" s="165"/>
      <c r="C19960" s="166">
        <v>45715</v>
      </c>
      <c r="D19960">
        <v>156949.73908577394</v>
      </c>
    </row>
    <row r="19961" spans="1:4" x14ac:dyDescent="0.35">
      <c r="A19961" s="165" t="s">
        <v>385</v>
      </c>
      <c r="B19961" s="165"/>
      <c r="C19961" s="166">
        <v>45743</v>
      </c>
      <c r="D19961">
        <v>160233.9782540506</v>
      </c>
    </row>
    <row r="19962" spans="1:4" x14ac:dyDescent="0.35">
      <c r="A19962" s="165" t="s">
        <v>385</v>
      </c>
      <c r="B19962" s="165"/>
      <c r="C19962" s="166">
        <v>45774</v>
      </c>
      <c r="D19962">
        <v>156454.78335940541</v>
      </c>
    </row>
    <row r="19963" spans="1:4" x14ac:dyDescent="0.35">
      <c r="A19963" s="165" t="s">
        <v>385</v>
      </c>
      <c r="B19963" s="165"/>
      <c r="C19963" s="166">
        <v>45804</v>
      </c>
      <c r="D19963">
        <v>166720.98846004362</v>
      </c>
    </row>
    <row r="19964" spans="1:4" x14ac:dyDescent="0.35">
      <c r="A19964" s="165" t="s">
        <v>385</v>
      </c>
      <c r="B19964" s="165"/>
      <c r="C19964" s="166">
        <v>45835</v>
      </c>
      <c r="D19964">
        <v>156440.21667153368</v>
      </c>
    </row>
    <row r="19965" spans="1:4" x14ac:dyDescent="0.35">
      <c r="A19965" s="165" t="s">
        <v>385</v>
      </c>
      <c r="B19965" s="165"/>
      <c r="C19965" s="166">
        <v>45865</v>
      </c>
      <c r="D19965">
        <v>159712.41448972406</v>
      </c>
    </row>
    <row r="19966" spans="1:4" x14ac:dyDescent="0.35">
      <c r="A19966" s="165" t="s">
        <v>385</v>
      </c>
      <c r="B19966" s="165"/>
      <c r="C19966" s="166">
        <v>45896</v>
      </c>
      <c r="D19966">
        <v>161561.28472512303</v>
      </c>
    </row>
    <row r="19967" spans="1:4" x14ac:dyDescent="0.35">
      <c r="A19967" s="165" t="s">
        <v>385</v>
      </c>
      <c r="B19967" s="165"/>
      <c r="C19967" s="166">
        <v>45927</v>
      </c>
      <c r="D19967">
        <v>158717.14812002395</v>
      </c>
    </row>
    <row r="19968" spans="1:4" x14ac:dyDescent="0.35">
      <c r="A19968" s="165" t="s">
        <v>385</v>
      </c>
      <c r="B19968" s="165"/>
      <c r="C19968" s="166">
        <v>45957</v>
      </c>
      <c r="D19968">
        <v>170244.2389080562</v>
      </c>
    </row>
    <row r="19969" spans="1:4" x14ac:dyDescent="0.35">
      <c r="A19969" s="165" t="s">
        <v>385</v>
      </c>
      <c r="B19969" s="165"/>
      <c r="C19969" s="166">
        <v>45988</v>
      </c>
      <c r="D19969">
        <v>161599.38810303702</v>
      </c>
    </row>
    <row r="19970" spans="1:4" x14ac:dyDescent="0.35">
      <c r="A19970" s="165" t="s">
        <v>385</v>
      </c>
      <c r="B19970" s="165"/>
      <c r="C19970" s="166">
        <v>46018</v>
      </c>
      <c r="D19970">
        <v>160347.99262804945</v>
      </c>
    </row>
    <row r="19971" spans="1:4" x14ac:dyDescent="0.35">
      <c r="A19971" s="165" t="s">
        <v>386</v>
      </c>
      <c r="B19971" s="165"/>
      <c r="C19971" s="166">
        <v>45676</v>
      </c>
      <c r="D19971">
        <v>-11767.789999999994</v>
      </c>
    </row>
    <row r="19972" spans="1:4" x14ac:dyDescent="0.35">
      <c r="A19972" s="165" t="s">
        <v>386</v>
      </c>
      <c r="B19972" s="165"/>
      <c r="C19972" s="166">
        <v>45707</v>
      </c>
      <c r="D19972">
        <v>-5159.2700000000332</v>
      </c>
    </row>
    <row r="19973" spans="1:4" x14ac:dyDescent="0.35">
      <c r="A19973" s="165" t="s">
        <v>386</v>
      </c>
      <c r="B19973" s="165"/>
      <c r="C19973" s="166">
        <v>45735</v>
      </c>
      <c r="D19973">
        <v>-51567.830000000016</v>
      </c>
    </row>
    <row r="19974" spans="1:4" x14ac:dyDescent="0.35">
      <c r="A19974" s="165" t="s">
        <v>386</v>
      </c>
      <c r="B19974" s="165"/>
      <c r="C19974" s="166">
        <v>45766</v>
      </c>
      <c r="D19974">
        <v>-42098.3</v>
      </c>
    </row>
    <row r="19975" spans="1:4" x14ac:dyDescent="0.35">
      <c r="A19975" s="165" t="s">
        <v>386</v>
      </c>
      <c r="B19975" s="165"/>
      <c r="C19975" s="166">
        <v>45796</v>
      </c>
      <c r="D19975">
        <v>-4426.2500000000291</v>
      </c>
    </row>
    <row r="19976" spans="1:4" x14ac:dyDescent="0.35">
      <c r="A19976" s="165" t="s">
        <v>386</v>
      </c>
      <c r="B19976" s="165"/>
      <c r="C19976" s="166">
        <v>45827</v>
      </c>
      <c r="D19976">
        <v>-6221.9799999999814</v>
      </c>
    </row>
    <row r="19977" spans="1:4" x14ac:dyDescent="0.35">
      <c r="A19977" s="165" t="s">
        <v>386</v>
      </c>
      <c r="B19977" s="165"/>
      <c r="C19977" s="166">
        <v>45857</v>
      </c>
      <c r="D19977">
        <v>10593.170000000013</v>
      </c>
    </row>
    <row r="19978" spans="1:4" x14ac:dyDescent="0.35">
      <c r="A19978" s="165" t="s">
        <v>386</v>
      </c>
      <c r="B19978" s="165"/>
      <c r="C19978" s="166">
        <v>45888</v>
      </c>
      <c r="D19978">
        <v>-53284.880000000034</v>
      </c>
    </row>
    <row r="19979" spans="1:4" x14ac:dyDescent="0.35">
      <c r="A19979" s="165" t="s">
        <v>386</v>
      </c>
      <c r="B19979" s="165"/>
      <c r="C19979" s="166">
        <v>45919</v>
      </c>
      <c r="D19979">
        <v>55623.639999999985</v>
      </c>
    </row>
    <row r="19980" spans="1:4" x14ac:dyDescent="0.35">
      <c r="A19980" s="165" t="s">
        <v>386</v>
      </c>
      <c r="B19980" s="165"/>
      <c r="C19980" s="166">
        <v>45949</v>
      </c>
      <c r="D19980">
        <v>5694.1500000000378</v>
      </c>
    </row>
    <row r="19981" spans="1:4" x14ac:dyDescent="0.35">
      <c r="A19981" s="165" t="s">
        <v>386</v>
      </c>
      <c r="B19981" s="165"/>
      <c r="C19981" s="166">
        <v>45980</v>
      </c>
      <c r="D19981">
        <v>-49346.630000000092</v>
      </c>
    </row>
    <row r="19982" spans="1:4" x14ac:dyDescent="0.35">
      <c r="A19982" s="165" t="s">
        <v>386</v>
      </c>
      <c r="B19982" s="165"/>
      <c r="C19982" s="166">
        <v>46010</v>
      </c>
      <c r="D19982">
        <v>30681.439999999973</v>
      </c>
    </row>
    <row r="19983" spans="1:4" x14ac:dyDescent="0.35">
      <c r="A19983" s="165" t="s">
        <v>386</v>
      </c>
      <c r="B19983" s="165"/>
      <c r="C19983" s="166">
        <v>45677</v>
      </c>
      <c r="D19983">
        <v>-21292.47000000003</v>
      </c>
    </row>
    <row r="19984" spans="1:4" x14ac:dyDescent="0.35">
      <c r="A19984" s="165" t="s">
        <v>386</v>
      </c>
      <c r="B19984" s="165"/>
      <c r="C19984" s="166">
        <v>45708</v>
      </c>
      <c r="D19984">
        <v>-83179.460000000021</v>
      </c>
    </row>
    <row r="19985" spans="1:4" x14ac:dyDescent="0.35">
      <c r="A19985" s="165" t="s">
        <v>386</v>
      </c>
      <c r="B19985" s="165"/>
      <c r="C19985" s="166">
        <v>45736</v>
      </c>
      <c r="D19985">
        <v>79053.340000000011</v>
      </c>
    </row>
    <row r="19986" spans="1:4" x14ac:dyDescent="0.35">
      <c r="A19986" s="165" t="s">
        <v>386</v>
      </c>
      <c r="B19986" s="165"/>
      <c r="C19986" s="166">
        <v>45767</v>
      </c>
      <c r="D19986">
        <v>45149.079999999944</v>
      </c>
    </row>
    <row r="19987" spans="1:4" x14ac:dyDescent="0.35">
      <c r="A19987" s="165" t="s">
        <v>386</v>
      </c>
      <c r="B19987" s="165"/>
      <c r="C19987" s="166">
        <v>45797</v>
      </c>
      <c r="D19987">
        <v>54947.980000000018</v>
      </c>
    </row>
    <row r="19988" spans="1:4" x14ac:dyDescent="0.35">
      <c r="A19988" s="165" t="s">
        <v>386</v>
      </c>
      <c r="B19988" s="165"/>
      <c r="C19988" s="166">
        <v>45828</v>
      </c>
      <c r="D19988">
        <v>39310.120000000039</v>
      </c>
    </row>
    <row r="19989" spans="1:4" x14ac:dyDescent="0.35">
      <c r="A19989" s="165" t="s">
        <v>386</v>
      </c>
      <c r="B19989" s="165"/>
      <c r="C19989" s="166">
        <v>45858</v>
      </c>
      <c r="D19989">
        <v>53731.01999999999</v>
      </c>
    </row>
    <row r="19990" spans="1:4" x14ac:dyDescent="0.35">
      <c r="A19990" s="165" t="s">
        <v>386</v>
      </c>
      <c r="B19990" s="165"/>
      <c r="C19990" s="166">
        <v>45889</v>
      </c>
      <c r="D19990">
        <v>-29013.510000000031</v>
      </c>
    </row>
    <row r="19991" spans="1:4" x14ac:dyDescent="0.35">
      <c r="A19991" s="165" t="s">
        <v>386</v>
      </c>
      <c r="B19991" s="165"/>
      <c r="C19991" s="166">
        <v>45920</v>
      </c>
      <c r="D19991">
        <v>61095.899999999994</v>
      </c>
    </row>
    <row r="19992" spans="1:4" x14ac:dyDescent="0.35">
      <c r="A19992" s="165" t="s">
        <v>386</v>
      </c>
      <c r="B19992" s="165"/>
      <c r="C19992" s="166">
        <v>45950</v>
      </c>
      <c r="D19992">
        <v>42159.710000000021</v>
      </c>
    </row>
    <row r="19993" spans="1:4" x14ac:dyDescent="0.35">
      <c r="A19993" s="165" t="s">
        <v>386</v>
      </c>
      <c r="B19993" s="165"/>
      <c r="C19993" s="166">
        <v>45981</v>
      </c>
      <c r="D19993">
        <v>-11366.439999999995</v>
      </c>
    </row>
    <row r="19994" spans="1:4" x14ac:dyDescent="0.35">
      <c r="A19994" s="165" t="s">
        <v>386</v>
      </c>
      <c r="B19994" s="165"/>
      <c r="C19994" s="166">
        <v>46011</v>
      </c>
      <c r="D19994">
        <v>62299.92</v>
      </c>
    </row>
    <row r="19995" spans="1:4" x14ac:dyDescent="0.35">
      <c r="A19995" s="165" t="s">
        <v>386</v>
      </c>
      <c r="B19995" s="165"/>
      <c r="C19995" s="166">
        <v>45678</v>
      </c>
      <c r="D19995">
        <v>29055.040000000015</v>
      </c>
    </row>
    <row r="19996" spans="1:4" x14ac:dyDescent="0.35">
      <c r="A19996" s="165" t="s">
        <v>386</v>
      </c>
      <c r="B19996" s="165"/>
      <c r="C19996" s="166">
        <v>45709</v>
      </c>
      <c r="D19996">
        <v>17934.969999999994</v>
      </c>
    </row>
    <row r="19997" spans="1:4" x14ac:dyDescent="0.35">
      <c r="A19997" s="165" t="s">
        <v>386</v>
      </c>
      <c r="B19997" s="165"/>
      <c r="C19997" s="166">
        <v>45737</v>
      </c>
      <c r="D19997">
        <v>23284.929999999964</v>
      </c>
    </row>
    <row r="19998" spans="1:4" x14ac:dyDescent="0.35">
      <c r="A19998" s="165" t="s">
        <v>386</v>
      </c>
      <c r="B19998" s="165"/>
      <c r="C19998" s="166">
        <v>45768</v>
      </c>
      <c r="D19998">
        <v>4286.2999999999665</v>
      </c>
    </row>
    <row r="19999" spans="1:4" x14ac:dyDescent="0.35">
      <c r="A19999" s="165" t="s">
        <v>386</v>
      </c>
      <c r="B19999" s="165"/>
      <c r="C19999" s="166">
        <v>45798</v>
      </c>
      <c r="D19999">
        <v>25506.219999999987</v>
      </c>
    </row>
    <row r="20000" spans="1:4" x14ac:dyDescent="0.35">
      <c r="A20000" s="165" t="s">
        <v>386</v>
      </c>
      <c r="B20000" s="165"/>
      <c r="C20000" s="166">
        <v>45829</v>
      </c>
      <c r="D20000">
        <v>3982.3199999999269</v>
      </c>
    </row>
    <row r="20001" spans="1:4" x14ac:dyDescent="0.35">
      <c r="A20001" s="165" t="s">
        <v>386</v>
      </c>
      <c r="B20001" s="165"/>
      <c r="C20001" s="166">
        <v>45859</v>
      </c>
      <c r="D20001">
        <v>-6212.609999999986</v>
      </c>
    </row>
    <row r="20002" spans="1:4" x14ac:dyDescent="0.35">
      <c r="A20002" s="165" t="s">
        <v>386</v>
      </c>
      <c r="B20002" s="165"/>
      <c r="C20002" s="166">
        <v>45890</v>
      </c>
      <c r="D20002">
        <v>-33245.170000000027</v>
      </c>
    </row>
    <row r="20003" spans="1:4" x14ac:dyDescent="0.35">
      <c r="A20003" s="165" t="s">
        <v>386</v>
      </c>
      <c r="B20003" s="165"/>
      <c r="C20003" s="166">
        <v>45921</v>
      </c>
      <c r="D20003">
        <v>1235.6700000000128</v>
      </c>
    </row>
    <row r="20004" spans="1:4" x14ac:dyDescent="0.35">
      <c r="A20004" s="165" t="s">
        <v>386</v>
      </c>
      <c r="B20004" s="165"/>
      <c r="C20004" s="166">
        <v>45951</v>
      </c>
      <c r="D20004">
        <v>4556.5499999999593</v>
      </c>
    </row>
    <row r="20005" spans="1:4" x14ac:dyDescent="0.35">
      <c r="A20005" s="165" t="s">
        <v>386</v>
      </c>
      <c r="B20005" s="165"/>
      <c r="C20005" s="166">
        <v>45991</v>
      </c>
      <c r="D20005">
        <v>-28343.910000000003</v>
      </c>
    </row>
    <row r="20006" spans="1:4" x14ac:dyDescent="0.35">
      <c r="A20006" s="165" t="s">
        <v>386</v>
      </c>
      <c r="B20006" s="165"/>
      <c r="C20006" s="166">
        <v>46022</v>
      </c>
      <c r="D20006">
        <v>-22689.929999999993</v>
      </c>
    </row>
    <row r="20007" spans="1:4" x14ac:dyDescent="0.35">
      <c r="A20007" s="165" t="s">
        <v>386</v>
      </c>
      <c r="B20007" s="165"/>
      <c r="C20007" s="166">
        <v>45679</v>
      </c>
      <c r="D20007">
        <v>14787.969999999972</v>
      </c>
    </row>
    <row r="20008" spans="1:4" x14ac:dyDescent="0.35">
      <c r="A20008" s="165" t="s">
        <v>386</v>
      </c>
      <c r="B20008" s="165"/>
      <c r="C20008" s="166">
        <v>45710</v>
      </c>
      <c r="D20008">
        <v>13972.020000000019</v>
      </c>
    </row>
    <row r="20009" spans="1:4" x14ac:dyDescent="0.35">
      <c r="A20009" s="165" t="s">
        <v>386</v>
      </c>
      <c r="B20009" s="165"/>
      <c r="C20009" s="166">
        <v>45738</v>
      </c>
      <c r="D20009">
        <v>-32866.459999999985</v>
      </c>
    </row>
    <row r="20010" spans="1:4" x14ac:dyDescent="0.35">
      <c r="A20010" s="165" t="s">
        <v>386</v>
      </c>
      <c r="B20010" s="165"/>
      <c r="C20010" s="166">
        <v>45769</v>
      </c>
      <c r="D20010">
        <v>14578.680000000022</v>
      </c>
    </row>
    <row r="20011" spans="1:4" x14ac:dyDescent="0.35">
      <c r="A20011" s="165" t="s">
        <v>386</v>
      </c>
      <c r="B20011" s="165"/>
      <c r="C20011" s="166">
        <v>45799</v>
      </c>
      <c r="D20011">
        <v>19907.789999999892</v>
      </c>
    </row>
    <row r="20012" spans="1:4" x14ac:dyDescent="0.35">
      <c r="A20012" s="165" t="s">
        <v>386</v>
      </c>
      <c r="B20012" s="165"/>
      <c r="C20012" s="166">
        <v>45830</v>
      </c>
      <c r="D20012">
        <v>-19360.070000000007</v>
      </c>
    </row>
    <row r="20013" spans="1:4" x14ac:dyDescent="0.35">
      <c r="A20013" s="165" t="s">
        <v>386</v>
      </c>
      <c r="B20013" s="165"/>
      <c r="C20013" s="166">
        <v>45860</v>
      </c>
      <c r="D20013">
        <v>-16780.860000000059</v>
      </c>
    </row>
    <row r="20014" spans="1:4" x14ac:dyDescent="0.35">
      <c r="A20014" s="165" t="s">
        <v>386</v>
      </c>
      <c r="B20014" s="165"/>
      <c r="C20014" s="166">
        <v>45891</v>
      </c>
      <c r="D20014">
        <v>-31729.139999999985</v>
      </c>
    </row>
    <row r="20015" spans="1:4" x14ac:dyDescent="0.35">
      <c r="A20015" s="165" t="s">
        <v>386</v>
      </c>
      <c r="B20015" s="165"/>
      <c r="C20015" s="166">
        <v>45922</v>
      </c>
      <c r="D20015">
        <v>-8860.6999999999971</v>
      </c>
    </row>
    <row r="20016" spans="1:4" x14ac:dyDescent="0.35">
      <c r="A20016" s="165" t="s">
        <v>386</v>
      </c>
      <c r="B20016" s="165"/>
      <c r="C20016" s="166">
        <v>45952</v>
      </c>
      <c r="D20016">
        <v>5660.0400000000373</v>
      </c>
    </row>
    <row r="20017" spans="1:4" x14ac:dyDescent="0.35">
      <c r="A20017" s="165" t="s">
        <v>386</v>
      </c>
      <c r="B20017" s="165"/>
      <c r="C20017" s="166">
        <v>45983</v>
      </c>
      <c r="D20017">
        <v>-19111.939999999973</v>
      </c>
    </row>
    <row r="20018" spans="1:4" x14ac:dyDescent="0.35">
      <c r="A20018" s="165" t="s">
        <v>386</v>
      </c>
      <c r="B20018" s="165"/>
      <c r="C20018" s="166">
        <v>46013</v>
      </c>
      <c r="D20018">
        <v>-32477.069999999985</v>
      </c>
    </row>
    <row r="20019" spans="1:4" x14ac:dyDescent="0.35">
      <c r="A20019" s="165" t="s">
        <v>386</v>
      </c>
      <c r="B20019" s="165"/>
      <c r="C20019" s="166">
        <v>45680</v>
      </c>
      <c r="D20019">
        <v>8595.6600000000035</v>
      </c>
    </row>
    <row r="20020" spans="1:4" x14ac:dyDescent="0.35">
      <c r="A20020" s="165" t="s">
        <v>386</v>
      </c>
      <c r="B20020" s="165"/>
      <c r="C20020" s="166">
        <v>45711</v>
      </c>
      <c r="D20020">
        <v>-14105.199999999983</v>
      </c>
    </row>
    <row r="20021" spans="1:4" x14ac:dyDescent="0.35">
      <c r="A20021" s="165" t="s">
        <v>386</v>
      </c>
      <c r="B20021" s="165"/>
      <c r="C20021" s="166">
        <v>45739</v>
      </c>
      <c r="D20021">
        <v>-867.41999999994005</v>
      </c>
    </row>
    <row r="20022" spans="1:4" x14ac:dyDescent="0.35">
      <c r="A20022" s="165" t="s">
        <v>386</v>
      </c>
      <c r="B20022" s="165"/>
      <c r="C20022" s="166">
        <v>45770</v>
      </c>
      <c r="D20022">
        <v>3454.9800000000541</v>
      </c>
    </row>
    <row r="20023" spans="1:4" x14ac:dyDescent="0.35">
      <c r="A20023" s="165" t="s">
        <v>386</v>
      </c>
      <c r="B20023" s="165"/>
      <c r="C20023" s="166">
        <v>45800</v>
      </c>
      <c r="D20023">
        <v>-45834.050000000017</v>
      </c>
    </row>
    <row r="20024" spans="1:4" x14ac:dyDescent="0.35">
      <c r="A20024" s="165" t="s">
        <v>386</v>
      </c>
      <c r="B20024" s="165"/>
      <c r="C20024" s="166">
        <v>45831</v>
      </c>
      <c r="D20024">
        <v>-19913.040000000037</v>
      </c>
    </row>
    <row r="20025" spans="1:4" x14ac:dyDescent="0.35">
      <c r="A20025" s="165" t="s">
        <v>386</v>
      </c>
      <c r="B20025" s="165"/>
      <c r="C20025" s="166">
        <v>45861</v>
      </c>
      <c r="D20025">
        <v>-41934.090000000098</v>
      </c>
    </row>
    <row r="20026" spans="1:4" x14ac:dyDescent="0.35">
      <c r="A20026" s="165" t="s">
        <v>386</v>
      </c>
      <c r="B20026" s="165"/>
      <c r="C20026" s="166">
        <v>45892</v>
      </c>
      <c r="D20026">
        <v>-128889.03999999995</v>
      </c>
    </row>
    <row r="20027" spans="1:4" x14ac:dyDescent="0.35">
      <c r="A20027" s="165" t="s">
        <v>386</v>
      </c>
      <c r="B20027" s="165"/>
      <c r="C20027" s="166">
        <v>45923</v>
      </c>
      <c r="D20027">
        <v>-10302.569999999992</v>
      </c>
    </row>
    <row r="20028" spans="1:4" x14ac:dyDescent="0.35">
      <c r="A20028" s="165" t="s">
        <v>386</v>
      </c>
      <c r="B20028" s="165"/>
      <c r="C20028" s="166">
        <v>45953</v>
      </c>
      <c r="D20028">
        <v>-35229.780000000028</v>
      </c>
    </row>
    <row r="20029" spans="1:4" x14ac:dyDescent="0.35">
      <c r="A20029" s="165" t="s">
        <v>386</v>
      </c>
      <c r="B20029" s="165"/>
      <c r="C20029" s="166">
        <v>45984</v>
      </c>
      <c r="D20029">
        <v>-50347.430000000109</v>
      </c>
    </row>
    <row r="20030" spans="1:4" x14ac:dyDescent="0.35">
      <c r="A20030" s="165" t="s">
        <v>386</v>
      </c>
      <c r="B20030" s="165"/>
      <c r="C20030" s="166">
        <v>46014</v>
      </c>
      <c r="D20030">
        <v>18519.789999999834</v>
      </c>
    </row>
    <row r="20031" spans="1:4" x14ac:dyDescent="0.35">
      <c r="A20031" s="165" t="s">
        <v>386</v>
      </c>
      <c r="B20031" s="165"/>
      <c r="C20031" s="166">
        <v>45681</v>
      </c>
      <c r="D20031">
        <v>-27009.12000000001</v>
      </c>
    </row>
    <row r="20032" spans="1:4" x14ac:dyDescent="0.35">
      <c r="A20032" s="165" t="s">
        <v>386</v>
      </c>
      <c r="B20032" s="165"/>
      <c r="C20032" s="166">
        <v>45712</v>
      </c>
      <c r="D20032">
        <v>-28053.389999999956</v>
      </c>
    </row>
    <row r="20033" spans="1:4" x14ac:dyDescent="0.35">
      <c r="A20033" s="165" t="s">
        <v>386</v>
      </c>
      <c r="B20033" s="165"/>
      <c r="C20033" s="166">
        <v>45740</v>
      </c>
      <c r="D20033">
        <v>-36662.830000000016</v>
      </c>
    </row>
    <row r="20034" spans="1:4" x14ac:dyDescent="0.35">
      <c r="A20034" s="165" t="s">
        <v>386</v>
      </c>
      <c r="B20034" s="165"/>
      <c r="C20034" s="166">
        <v>45771</v>
      </c>
      <c r="D20034">
        <v>-41228.200000000099</v>
      </c>
    </row>
    <row r="20035" spans="1:4" x14ac:dyDescent="0.35">
      <c r="A20035" s="165" t="s">
        <v>386</v>
      </c>
      <c r="B20035" s="165"/>
      <c r="C20035" s="166">
        <v>45801</v>
      </c>
      <c r="D20035">
        <v>-6311.5700000000215</v>
      </c>
    </row>
    <row r="20036" spans="1:4" x14ac:dyDescent="0.35">
      <c r="A20036" s="165" t="s">
        <v>386</v>
      </c>
      <c r="B20036" s="165"/>
      <c r="C20036" s="166">
        <v>45832</v>
      </c>
      <c r="D20036">
        <v>-17189.049999999916</v>
      </c>
    </row>
    <row r="20037" spans="1:4" x14ac:dyDescent="0.35">
      <c r="A20037" s="165" t="s">
        <v>386</v>
      </c>
      <c r="B20037" s="165"/>
      <c r="C20037" s="166">
        <v>45862</v>
      </c>
      <c r="D20037">
        <v>-79097.760000000038</v>
      </c>
    </row>
    <row r="20038" spans="1:4" x14ac:dyDescent="0.35">
      <c r="A20038" s="165" t="s">
        <v>386</v>
      </c>
      <c r="B20038" s="165"/>
      <c r="C20038" s="166">
        <v>45893</v>
      </c>
      <c r="D20038">
        <v>-126476.38000000003</v>
      </c>
    </row>
    <row r="20039" spans="1:4" x14ac:dyDescent="0.35">
      <c r="A20039" s="165" t="s">
        <v>386</v>
      </c>
      <c r="B20039" s="165"/>
      <c r="C20039" s="166">
        <v>45924</v>
      </c>
      <c r="D20039">
        <v>-40.369999999951688</v>
      </c>
    </row>
    <row r="20040" spans="1:4" x14ac:dyDescent="0.35">
      <c r="A20040" s="165" t="s">
        <v>386</v>
      </c>
      <c r="B20040" s="165"/>
      <c r="C20040" s="166">
        <v>45954</v>
      </c>
      <c r="D20040">
        <v>-54267.090000000069</v>
      </c>
    </row>
    <row r="20041" spans="1:4" x14ac:dyDescent="0.35">
      <c r="A20041" s="165" t="s">
        <v>386</v>
      </c>
      <c r="B20041" s="165"/>
      <c r="C20041" s="166">
        <v>45985</v>
      </c>
      <c r="D20041">
        <v>-62475.040000000125</v>
      </c>
    </row>
    <row r="20042" spans="1:4" x14ac:dyDescent="0.35">
      <c r="A20042" s="165" t="s">
        <v>386</v>
      </c>
      <c r="B20042" s="165"/>
      <c r="C20042" s="166">
        <v>46015</v>
      </c>
      <c r="D20042">
        <v>-41161.60000000002</v>
      </c>
    </row>
    <row r="20043" spans="1:4" x14ac:dyDescent="0.35">
      <c r="A20043" s="165" t="s">
        <v>386</v>
      </c>
      <c r="B20043" s="165"/>
      <c r="C20043" s="166">
        <v>45682</v>
      </c>
      <c r="D20043">
        <v>-54383.72999999988</v>
      </c>
    </row>
    <row r="20044" spans="1:4" x14ac:dyDescent="0.35">
      <c r="A20044" s="165" t="s">
        <v>386</v>
      </c>
      <c r="B20044" s="165"/>
      <c r="C20044" s="166">
        <v>45713</v>
      </c>
      <c r="D20044">
        <v>-36819.78999999995</v>
      </c>
    </row>
    <row r="20045" spans="1:4" x14ac:dyDescent="0.35">
      <c r="A20045" s="165" t="s">
        <v>386</v>
      </c>
      <c r="B20045" s="165"/>
      <c r="C20045" s="166">
        <v>45741</v>
      </c>
      <c r="D20045">
        <v>-114617.35000000006</v>
      </c>
    </row>
    <row r="20046" spans="1:4" x14ac:dyDescent="0.35">
      <c r="A20046" s="165" t="s">
        <v>386</v>
      </c>
      <c r="B20046" s="165"/>
      <c r="C20046" s="166">
        <v>45772</v>
      </c>
      <c r="D20046">
        <v>-40773.36000000003</v>
      </c>
    </row>
    <row r="20047" spans="1:4" x14ac:dyDescent="0.35">
      <c r="A20047" s="165" t="s">
        <v>386</v>
      </c>
      <c r="B20047" s="165"/>
      <c r="C20047" s="166">
        <v>45802</v>
      </c>
      <c r="D20047">
        <v>-51133.51964604127</v>
      </c>
    </row>
    <row r="20048" spans="1:4" x14ac:dyDescent="0.35">
      <c r="A20048" s="165" t="s">
        <v>386</v>
      </c>
      <c r="B20048" s="165"/>
      <c r="C20048" s="166">
        <v>45833</v>
      </c>
      <c r="D20048">
        <v>-74090.78935624873</v>
      </c>
    </row>
    <row r="20049" spans="1:4" x14ac:dyDescent="0.35">
      <c r="A20049" s="165" t="s">
        <v>386</v>
      </c>
      <c r="B20049" s="165"/>
      <c r="C20049" s="166">
        <v>45863</v>
      </c>
      <c r="D20049">
        <v>-92629.970379438295</v>
      </c>
    </row>
    <row r="20050" spans="1:4" x14ac:dyDescent="0.35">
      <c r="A20050" s="165" t="s">
        <v>386</v>
      </c>
      <c r="B20050" s="165"/>
      <c r="C20050" s="166">
        <v>45894</v>
      </c>
      <c r="D20050">
        <v>-154404.92957032862</v>
      </c>
    </row>
    <row r="20051" spans="1:4" x14ac:dyDescent="0.35">
      <c r="A20051" s="165" t="s">
        <v>386</v>
      </c>
      <c r="B20051" s="165"/>
      <c r="C20051" s="166">
        <v>45925</v>
      </c>
      <c r="D20051">
        <v>-50535.526854444659</v>
      </c>
    </row>
    <row r="20052" spans="1:4" x14ac:dyDescent="0.35">
      <c r="A20052" s="165" t="s">
        <v>386</v>
      </c>
      <c r="B20052" s="165"/>
      <c r="C20052" s="166">
        <v>45955</v>
      </c>
      <c r="D20052">
        <v>-43059.229969433072</v>
      </c>
    </row>
    <row r="20053" spans="1:4" x14ac:dyDescent="0.35">
      <c r="A20053" s="165" t="s">
        <v>386</v>
      </c>
      <c r="B20053" s="165"/>
      <c r="C20053" s="166">
        <v>45986</v>
      </c>
      <c r="D20053">
        <v>-84740.744513195939</v>
      </c>
    </row>
    <row r="20054" spans="1:4" x14ac:dyDescent="0.35">
      <c r="A20054" s="165" t="s">
        <v>386</v>
      </c>
      <c r="B20054" s="165"/>
      <c r="C20054" s="166">
        <v>46016</v>
      </c>
      <c r="D20054">
        <v>1803.5534654199291</v>
      </c>
    </row>
    <row r="20055" spans="1:4" x14ac:dyDescent="0.35">
      <c r="A20055" s="165" t="s">
        <v>386</v>
      </c>
      <c r="B20055" s="165"/>
      <c r="C20055" s="166">
        <v>45683</v>
      </c>
      <c r="D20055">
        <v>-60163.386003602209</v>
      </c>
    </row>
    <row r="20056" spans="1:4" x14ac:dyDescent="0.35">
      <c r="A20056" s="165" t="s">
        <v>386</v>
      </c>
      <c r="B20056" s="165"/>
      <c r="C20056" s="166">
        <v>45714</v>
      </c>
      <c r="D20056">
        <v>-60252.063962198794</v>
      </c>
    </row>
    <row r="20057" spans="1:4" x14ac:dyDescent="0.35">
      <c r="A20057" s="165" t="s">
        <v>386</v>
      </c>
      <c r="B20057" s="165"/>
      <c r="C20057" s="166">
        <v>45742</v>
      </c>
      <c r="D20057">
        <v>-96633.490681724681</v>
      </c>
    </row>
    <row r="20058" spans="1:4" x14ac:dyDescent="0.35">
      <c r="A20058" s="165" t="s">
        <v>386</v>
      </c>
      <c r="B20058" s="165"/>
      <c r="C20058" s="166">
        <v>45773</v>
      </c>
      <c r="D20058">
        <v>-95882.341806814657</v>
      </c>
    </row>
    <row r="20059" spans="1:4" x14ac:dyDescent="0.35">
      <c r="A20059" s="165" t="s">
        <v>386</v>
      </c>
      <c r="B20059" s="165"/>
      <c r="C20059" s="166">
        <v>45803</v>
      </c>
      <c r="D20059">
        <v>-48037.946081538161</v>
      </c>
    </row>
    <row r="20060" spans="1:4" x14ac:dyDescent="0.35">
      <c r="A20060" s="165" t="s">
        <v>386</v>
      </c>
      <c r="B20060" s="165"/>
      <c r="C20060" s="166">
        <v>45834</v>
      </c>
      <c r="D20060">
        <v>-65566.820293076191</v>
      </c>
    </row>
    <row r="20061" spans="1:4" x14ac:dyDescent="0.35">
      <c r="A20061" s="165" t="s">
        <v>386</v>
      </c>
      <c r="B20061" s="165"/>
      <c r="C20061" s="166">
        <v>45864</v>
      </c>
      <c r="D20061">
        <v>-146485.89997777765</v>
      </c>
    </row>
    <row r="20062" spans="1:4" x14ac:dyDescent="0.35">
      <c r="A20062" s="165" t="s">
        <v>386</v>
      </c>
      <c r="B20062" s="165"/>
      <c r="C20062" s="166">
        <v>45895</v>
      </c>
      <c r="D20062">
        <v>-215654.62318057261</v>
      </c>
    </row>
    <row r="20063" spans="1:4" x14ac:dyDescent="0.35">
      <c r="A20063" s="165" t="s">
        <v>386</v>
      </c>
      <c r="B20063" s="165"/>
      <c r="C20063" s="166">
        <v>45926</v>
      </c>
      <c r="D20063">
        <v>-41607.532008307491</v>
      </c>
    </row>
    <row r="20064" spans="1:4" x14ac:dyDescent="0.35">
      <c r="A20064" s="165" t="s">
        <v>386</v>
      </c>
      <c r="B20064" s="165"/>
      <c r="C20064" s="166">
        <v>45956</v>
      </c>
      <c r="D20064">
        <v>-74026.55049536546</v>
      </c>
    </row>
    <row r="20065" spans="1:4" x14ac:dyDescent="0.35">
      <c r="A20065" s="165" t="s">
        <v>386</v>
      </c>
      <c r="B20065" s="165"/>
      <c r="C20065" s="166">
        <v>45987</v>
      </c>
      <c r="D20065">
        <v>-120909.59313956019</v>
      </c>
    </row>
    <row r="20066" spans="1:4" x14ac:dyDescent="0.35">
      <c r="A20066" s="165" t="s">
        <v>386</v>
      </c>
      <c r="B20066" s="165"/>
      <c r="C20066" s="166">
        <v>46017</v>
      </c>
      <c r="D20066">
        <v>-15915.47078791185</v>
      </c>
    </row>
    <row r="20067" spans="1:4" x14ac:dyDescent="0.35">
      <c r="A20067" s="165" t="s">
        <v>386</v>
      </c>
      <c r="B20067" s="165"/>
      <c r="C20067" s="166">
        <v>45684</v>
      </c>
      <c r="D20067">
        <v>-81752.246358615608</v>
      </c>
    </row>
    <row r="20068" spans="1:4" x14ac:dyDescent="0.35">
      <c r="A20068" s="165" t="s">
        <v>386</v>
      </c>
      <c r="B20068" s="165"/>
      <c r="C20068" s="166">
        <v>45715</v>
      </c>
      <c r="D20068">
        <v>-82135.193221799156</v>
      </c>
    </row>
    <row r="20069" spans="1:4" x14ac:dyDescent="0.35">
      <c r="A20069" s="165" t="s">
        <v>386</v>
      </c>
      <c r="B20069" s="165"/>
      <c r="C20069" s="166">
        <v>45743</v>
      </c>
      <c r="D20069">
        <v>-124417.36030586628</v>
      </c>
    </row>
    <row r="20070" spans="1:4" x14ac:dyDescent="0.35">
      <c r="A20070" s="165" t="s">
        <v>386</v>
      </c>
      <c r="B20070" s="165"/>
      <c r="C20070" s="166">
        <v>45774</v>
      </c>
      <c r="D20070">
        <v>-120259.16515796195</v>
      </c>
    </row>
    <row r="20071" spans="1:4" x14ac:dyDescent="0.35">
      <c r="A20071" s="165" t="s">
        <v>386</v>
      </c>
      <c r="B20071" s="165"/>
      <c r="C20071" s="166">
        <v>45804</v>
      </c>
      <c r="D20071">
        <v>-65684.004622082983</v>
      </c>
    </row>
    <row r="20072" spans="1:4" x14ac:dyDescent="0.35">
      <c r="A20072" s="165" t="s">
        <v>386</v>
      </c>
      <c r="B20072" s="165"/>
      <c r="C20072" s="166">
        <v>45835</v>
      </c>
      <c r="D20072">
        <v>-83738.130659474846</v>
      </c>
    </row>
    <row r="20073" spans="1:4" x14ac:dyDescent="0.35">
      <c r="A20073" s="165" t="s">
        <v>386</v>
      </c>
      <c r="B20073" s="165"/>
      <c r="C20073" s="166">
        <v>45865</v>
      </c>
      <c r="D20073">
        <v>-178198.26011104186</v>
      </c>
    </row>
    <row r="20074" spans="1:4" x14ac:dyDescent="0.35">
      <c r="A20074" s="165" t="s">
        <v>386</v>
      </c>
      <c r="B20074" s="165"/>
      <c r="C20074" s="166">
        <v>45896</v>
      </c>
      <c r="D20074">
        <v>-259860.28781275364</v>
      </c>
    </row>
    <row r="20075" spans="1:4" x14ac:dyDescent="0.35">
      <c r="A20075" s="165" t="s">
        <v>386</v>
      </c>
      <c r="B20075" s="165"/>
      <c r="C20075" s="166">
        <v>45927</v>
      </c>
      <c r="D20075">
        <v>-59794.182792933832</v>
      </c>
    </row>
    <row r="20076" spans="1:4" x14ac:dyDescent="0.35">
      <c r="A20076" s="165" t="s">
        <v>386</v>
      </c>
      <c r="B20076" s="165"/>
      <c r="C20076" s="166">
        <v>45957</v>
      </c>
      <c r="D20076">
        <v>-93328.919288179575</v>
      </c>
    </row>
    <row r="20077" spans="1:4" x14ac:dyDescent="0.35">
      <c r="A20077" s="165" t="s">
        <v>386</v>
      </c>
      <c r="B20077" s="165"/>
      <c r="C20077" s="166">
        <v>45988</v>
      </c>
      <c r="D20077">
        <v>-146258.83975758718</v>
      </c>
    </row>
    <row r="20078" spans="1:4" x14ac:dyDescent="0.35">
      <c r="A20078" s="165" t="s">
        <v>386</v>
      </c>
      <c r="B20078" s="165"/>
      <c r="C20078" s="166">
        <v>46018</v>
      </c>
      <c r="D20078">
        <v>-25187.274767937837</v>
      </c>
    </row>
    <row r="20079" spans="1:4" x14ac:dyDescent="0.35">
      <c r="A20079" s="165"/>
      <c r="B20079" s="165"/>
      <c r="C20079" s="166">
        <v>45676</v>
      </c>
      <c r="D20079">
        <v>3.6947676848244113E-2</v>
      </c>
    </row>
    <row r="20080" spans="1:4" x14ac:dyDescent="0.35">
      <c r="A20080" s="165"/>
      <c r="B20080" s="165"/>
      <c r="C20080" s="166">
        <v>45707</v>
      </c>
      <c r="D20080">
        <v>1.8554817553542925E-2</v>
      </c>
    </row>
    <row r="20081" spans="1:4" x14ac:dyDescent="0.35">
      <c r="A20081" s="165"/>
      <c r="B20081" s="165"/>
      <c r="C20081" s="166">
        <v>45735</v>
      </c>
      <c r="D20081">
        <v>0.12529741468750627</v>
      </c>
    </row>
    <row r="20082" spans="1:4" x14ac:dyDescent="0.35">
      <c r="A20082" s="165"/>
      <c r="B20082" s="165"/>
      <c r="C20082" s="166">
        <v>45766</v>
      </c>
      <c r="D20082">
        <v>0.10879474894507474</v>
      </c>
    </row>
    <row r="20083" spans="1:4" x14ac:dyDescent="0.35">
      <c r="A20083" s="165"/>
      <c r="B20083" s="165"/>
      <c r="C20083" s="166">
        <v>45796</v>
      </c>
      <c r="D20083">
        <v>1.3899838571883335E-2</v>
      </c>
    </row>
    <row r="20084" spans="1:4" x14ac:dyDescent="0.35">
      <c r="A20084" s="165"/>
      <c r="B20084" s="165"/>
      <c r="C20084" s="166">
        <v>45827</v>
      </c>
      <c r="D20084">
        <v>2.0138517975092959E-2</v>
      </c>
    </row>
    <row r="20085" spans="1:4" x14ac:dyDescent="0.35">
      <c r="A20085" s="165"/>
      <c r="B20085" s="165"/>
      <c r="C20085" s="166">
        <v>45857</v>
      </c>
      <c r="D20085">
        <v>-2.7454473616928283E-2</v>
      </c>
    </row>
    <row r="20086" spans="1:4" x14ac:dyDescent="0.35">
      <c r="A20086" s="165"/>
      <c r="B20086" s="165"/>
      <c r="C20086" s="166">
        <v>45888</v>
      </c>
      <c r="D20086">
        <v>0.1178940519379727</v>
      </c>
    </row>
    <row r="20087" spans="1:4" x14ac:dyDescent="0.35">
      <c r="A20087" s="165"/>
      <c r="B20087" s="165"/>
      <c r="C20087" s="166">
        <v>45919</v>
      </c>
      <c r="D20087">
        <v>-0.23525346584937007</v>
      </c>
    </row>
    <row r="20088" spans="1:4" x14ac:dyDescent="0.35">
      <c r="A20088" s="165"/>
      <c r="B20088" s="165"/>
      <c r="C20088" s="166">
        <v>45949</v>
      </c>
      <c r="D20088">
        <v>-2.087622473650157E-2</v>
      </c>
    </row>
    <row r="20089" spans="1:4" x14ac:dyDescent="0.35">
      <c r="A20089" s="165"/>
      <c r="B20089" s="165"/>
      <c r="C20089" s="166">
        <v>45980</v>
      </c>
      <c r="D20089">
        <v>0.1481213211775308</v>
      </c>
    </row>
    <row r="20090" spans="1:4" x14ac:dyDescent="0.35">
      <c r="A20090" s="165"/>
      <c r="B20090" s="165"/>
      <c r="C20090" s="166">
        <v>46010</v>
      </c>
      <c r="D20090">
        <v>-0.10370978307825113</v>
      </c>
    </row>
    <row r="20091" spans="1:4" x14ac:dyDescent="0.35">
      <c r="A20091" s="165"/>
      <c r="B20091" s="165"/>
      <c r="C20091" s="166">
        <v>45677</v>
      </c>
      <c r="D20091">
        <v>6.4931017043924344E-2</v>
      </c>
    </row>
    <row r="20092" spans="1:4" x14ac:dyDescent="0.35">
      <c r="A20092" s="165"/>
      <c r="B20092" s="165"/>
      <c r="C20092" s="166">
        <v>45708</v>
      </c>
      <c r="D20092">
        <v>0.23306546881782059</v>
      </c>
    </row>
    <row r="20093" spans="1:4" x14ac:dyDescent="0.35">
      <c r="A20093" s="165"/>
      <c r="B20093" s="165"/>
      <c r="C20093" s="166">
        <v>45736</v>
      </c>
      <c r="D20093">
        <v>-0.4841535669004593</v>
      </c>
    </row>
    <row r="20094" spans="1:4" x14ac:dyDescent="0.35">
      <c r="A20094" s="165"/>
      <c r="B20094" s="165"/>
      <c r="C20094" s="166">
        <v>45767</v>
      </c>
      <c r="D20094">
        <v>-6.0139275543395279</v>
      </c>
    </row>
    <row r="20095" spans="1:4" x14ac:dyDescent="0.35">
      <c r="A20095" s="165"/>
      <c r="B20095" s="165"/>
      <c r="C20095" s="166">
        <v>45797</v>
      </c>
      <c r="D20095">
        <v>-7.0015443464432945</v>
      </c>
    </row>
    <row r="20096" spans="1:4" x14ac:dyDescent="0.35">
      <c r="A20096" s="165"/>
      <c r="B20096" s="165"/>
      <c r="C20096" s="166">
        <v>45828</v>
      </c>
      <c r="D20096">
        <v>-4.7219136484629756</v>
      </c>
    </row>
    <row r="20097" spans="1:4" x14ac:dyDescent="0.35">
      <c r="A20097" s="165"/>
      <c r="B20097" s="165"/>
      <c r="C20097" s="166">
        <v>45858</v>
      </c>
      <c r="D20097">
        <v>-3.3783001933384673</v>
      </c>
    </row>
    <row r="20098" spans="1:4" x14ac:dyDescent="0.35">
      <c r="A20098" s="165"/>
      <c r="B20098" s="165"/>
      <c r="C20098" s="166">
        <v>45889</v>
      </c>
      <c r="D20098">
        <v>0.26945081589792264</v>
      </c>
    </row>
    <row r="20099" spans="1:4" x14ac:dyDescent="0.35">
      <c r="A20099" s="165"/>
      <c r="B20099" s="165"/>
      <c r="C20099" s="166">
        <v>45920</v>
      </c>
      <c r="D20099">
        <v>-0.66652949710956599</v>
      </c>
    </row>
    <row r="20100" spans="1:4" x14ac:dyDescent="0.35">
      <c r="A20100" s="165"/>
      <c r="B20100" s="165"/>
      <c r="C20100" s="166">
        <v>45950</v>
      </c>
      <c r="D20100">
        <v>-0.27515861867856917</v>
      </c>
    </row>
    <row r="20101" spans="1:4" x14ac:dyDescent="0.35">
      <c r="A20101" s="165"/>
      <c r="B20101" s="165"/>
      <c r="C20101" s="166">
        <v>45981</v>
      </c>
      <c r="D20101">
        <v>8.0002117165695066E-2</v>
      </c>
    </row>
    <row r="20102" spans="1:4" x14ac:dyDescent="0.35">
      <c r="A20102" s="165"/>
      <c r="B20102" s="165"/>
      <c r="C20102" s="166">
        <v>46011</v>
      </c>
      <c r="D20102">
        <v>-0.41038065456523048</v>
      </c>
    </row>
    <row r="20103" spans="1:4" x14ac:dyDescent="0.35">
      <c r="A20103" s="165"/>
      <c r="B20103" s="165"/>
      <c r="C20103" s="166">
        <v>45678</v>
      </c>
      <c r="D20103">
        <v>-0.37740400695861653</v>
      </c>
    </row>
    <row r="20104" spans="1:4" x14ac:dyDescent="0.35">
      <c r="A20104" s="165"/>
      <c r="B20104" s="165"/>
      <c r="C20104" s="166">
        <v>45709</v>
      </c>
      <c r="D20104">
        <v>-0.17088372712562414</v>
      </c>
    </row>
    <row r="20105" spans="1:4" x14ac:dyDescent="0.35">
      <c r="A20105" s="165"/>
      <c r="B20105" s="165"/>
      <c r="C20105" s="166">
        <v>45737</v>
      </c>
      <c r="D20105">
        <v>-0.15570250694829096</v>
      </c>
    </row>
    <row r="20106" spans="1:4" x14ac:dyDescent="0.35">
      <c r="A20106" s="165"/>
      <c r="B20106" s="165"/>
      <c r="C20106" s="166">
        <v>45768</v>
      </c>
      <c r="D20106">
        <v>-3.0413088831861983E-2</v>
      </c>
    </row>
    <row r="20107" spans="1:4" x14ac:dyDescent="0.35">
      <c r="A20107" s="165"/>
      <c r="B20107" s="165"/>
      <c r="C20107" s="166">
        <v>45798</v>
      </c>
      <c r="D20107">
        <v>-0.24088059580271104</v>
      </c>
    </row>
    <row r="20108" spans="1:4" x14ac:dyDescent="0.35">
      <c r="A20108" s="165"/>
      <c r="B20108" s="165"/>
      <c r="C20108" s="166">
        <v>45829</v>
      </c>
      <c r="D20108">
        <v>-2.5262939936000994E-2</v>
      </c>
    </row>
    <row r="20109" spans="1:4" x14ac:dyDescent="0.35">
      <c r="A20109" s="165"/>
      <c r="B20109" s="165"/>
      <c r="C20109" s="166">
        <v>45859</v>
      </c>
      <c r="D20109">
        <v>2.6480032874298749E-2</v>
      </c>
    </row>
    <row r="20110" spans="1:4" x14ac:dyDescent="0.35">
      <c r="A20110" s="165"/>
      <c r="B20110" s="165"/>
      <c r="C20110" s="166">
        <v>45890</v>
      </c>
      <c r="D20110">
        <v>0.11296109944752818</v>
      </c>
    </row>
    <row r="20111" spans="1:4" x14ac:dyDescent="0.35">
      <c r="A20111" s="165"/>
      <c r="B20111" s="165"/>
      <c r="C20111" s="166">
        <v>45921</v>
      </c>
      <c r="D20111">
        <v>-5.8263194114223675E-3</v>
      </c>
    </row>
    <row r="20112" spans="1:4" x14ac:dyDescent="0.35">
      <c r="A20112" s="165"/>
      <c r="B20112" s="165"/>
      <c r="C20112" s="166">
        <v>45951</v>
      </c>
      <c r="D20112">
        <v>-1.9479348568825276E-2</v>
      </c>
    </row>
    <row r="20113" spans="1:4" x14ac:dyDescent="0.35">
      <c r="A20113" s="165"/>
      <c r="B20113" s="165"/>
      <c r="C20113" s="166">
        <v>45991</v>
      </c>
      <c r="D20113">
        <v>0.10886337921313542</v>
      </c>
    </row>
    <row r="20114" spans="1:4" x14ac:dyDescent="0.35">
      <c r="A20114" s="165"/>
      <c r="B20114" s="165"/>
      <c r="C20114" s="166">
        <v>46022</v>
      </c>
      <c r="D20114">
        <v>0.10622976525068988</v>
      </c>
    </row>
    <row r="20115" spans="1:4" x14ac:dyDescent="0.35">
      <c r="A20115" s="165"/>
      <c r="B20115" s="165"/>
      <c r="C20115" s="166">
        <v>45679</v>
      </c>
      <c r="D20115">
        <v>-8.8287194503925748E-2</v>
      </c>
    </row>
    <row r="20116" spans="1:4" x14ac:dyDescent="0.35">
      <c r="A20116" s="165"/>
      <c r="B20116" s="165"/>
      <c r="C20116" s="166">
        <v>45710</v>
      </c>
      <c r="D20116">
        <v>-7.0278054129617046E-2</v>
      </c>
    </row>
    <row r="20117" spans="1:4" x14ac:dyDescent="0.35">
      <c r="A20117" s="165"/>
      <c r="B20117" s="165"/>
      <c r="C20117" s="166">
        <v>45738</v>
      </c>
      <c r="D20117">
        <v>0.13013408937227269</v>
      </c>
    </row>
    <row r="20118" spans="1:4" x14ac:dyDescent="0.35">
      <c r="A20118" s="165"/>
      <c r="B20118" s="165"/>
      <c r="C20118" s="166">
        <v>45769</v>
      </c>
      <c r="D20118">
        <v>-7.2619627634798303E-2</v>
      </c>
    </row>
    <row r="20119" spans="1:4" x14ac:dyDescent="0.35">
      <c r="A20119" s="165"/>
      <c r="B20119" s="165"/>
      <c r="C20119" s="166">
        <v>45799</v>
      </c>
      <c r="D20119">
        <v>-9.1182969985425993E-2</v>
      </c>
    </row>
    <row r="20120" spans="1:4" x14ac:dyDescent="0.35">
      <c r="A20120" s="165"/>
      <c r="B20120" s="165"/>
      <c r="C20120" s="166">
        <v>45830</v>
      </c>
      <c r="D20120">
        <v>7.9045749767048631E-2</v>
      </c>
    </row>
    <row r="20121" spans="1:4" x14ac:dyDescent="0.35">
      <c r="A20121" s="165"/>
      <c r="B20121" s="165"/>
      <c r="C20121" s="166">
        <v>45860</v>
      </c>
      <c r="D20121">
        <v>5.6019966656141118E-2</v>
      </c>
    </row>
    <row r="20122" spans="1:4" x14ac:dyDescent="0.35">
      <c r="A20122" s="165"/>
      <c r="B20122" s="165"/>
      <c r="C20122" s="166">
        <v>45891</v>
      </c>
      <c r="D20122">
        <v>8.8884923400157537E-2</v>
      </c>
    </row>
    <row r="20123" spans="1:4" x14ac:dyDescent="0.35">
      <c r="A20123" s="165"/>
      <c r="B20123" s="165"/>
      <c r="C20123" s="166">
        <v>45922</v>
      </c>
      <c r="D20123">
        <v>3.0978833164297583E-2</v>
      </c>
    </row>
    <row r="20124" spans="1:4" x14ac:dyDescent="0.35">
      <c r="A20124" s="165"/>
      <c r="B20124" s="165"/>
      <c r="C20124" s="166">
        <v>45952</v>
      </c>
      <c r="D20124">
        <v>-2.1753247888768198E-2</v>
      </c>
    </row>
    <row r="20125" spans="1:4" x14ac:dyDescent="0.35">
      <c r="A20125" s="165"/>
      <c r="B20125" s="165"/>
      <c r="C20125" s="166">
        <v>45983</v>
      </c>
      <c r="D20125">
        <v>7.08507308098624E-2</v>
      </c>
    </row>
    <row r="20126" spans="1:4" x14ac:dyDescent="0.35">
      <c r="A20126" s="165"/>
      <c r="B20126" s="165"/>
      <c r="C20126" s="166">
        <v>46013</v>
      </c>
      <c r="D20126">
        <v>0.14248654163836305</v>
      </c>
    </row>
    <row r="20127" spans="1:4" x14ac:dyDescent="0.35">
      <c r="A20127" s="165"/>
      <c r="B20127" s="165"/>
      <c r="C20127" s="166">
        <v>45680</v>
      </c>
      <c r="D20127">
        <v>-3.1587080990222879E-2</v>
      </c>
    </row>
    <row r="20128" spans="1:4" x14ac:dyDescent="0.35">
      <c r="A20128" s="165"/>
      <c r="B20128" s="165"/>
      <c r="C20128" s="166">
        <v>45711</v>
      </c>
      <c r="D20128">
        <v>5.5429189536532024E-2</v>
      </c>
    </row>
    <row r="20129" spans="1:4" x14ac:dyDescent="0.35">
      <c r="A20129" s="165"/>
      <c r="B20129" s="165"/>
      <c r="C20129" s="166">
        <v>45739</v>
      </c>
      <c r="D20129">
        <v>2.8863447595763861E-3</v>
      </c>
    </row>
    <row r="20130" spans="1:4" x14ac:dyDescent="0.35">
      <c r="A20130" s="165"/>
      <c r="B20130" s="165"/>
      <c r="C20130" s="166">
        <v>45770</v>
      </c>
      <c r="D20130">
        <v>-1.3063871927183918E-2</v>
      </c>
    </row>
    <row r="20131" spans="1:4" x14ac:dyDescent="0.35">
      <c r="A20131" s="165"/>
      <c r="B20131" s="165"/>
      <c r="C20131" s="166">
        <v>45800</v>
      </c>
      <c r="D20131">
        <v>0.11063000550204703</v>
      </c>
    </row>
    <row r="20132" spans="1:4" x14ac:dyDescent="0.35">
      <c r="A20132" s="165"/>
      <c r="B20132" s="165"/>
      <c r="C20132" s="166">
        <v>45831</v>
      </c>
      <c r="D20132">
        <v>5.3023293562969746E-2</v>
      </c>
    </row>
    <row r="20133" spans="1:4" x14ac:dyDescent="0.35">
      <c r="A20133" s="165"/>
      <c r="B20133" s="165"/>
      <c r="C20133" s="166">
        <v>45861</v>
      </c>
      <c r="D20133">
        <v>0.1008421579050042</v>
      </c>
    </row>
    <row r="20134" spans="1:4" x14ac:dyDescent="0.35">
      <c r="A20134" s="165"/>
      <c r="B20134" s="165"/>
      <c r="C20134" s="166">
        <v>45892</v>
      </c>
      <c r="D20134">
        <v>0.21510560622389979</v>
      </c>
    </row>
    <row r="20135" spans="1:4" x14ac:dyDescent="0.35">
      <c r="A20135" s="165"/>
      <c r="B20135" s="165"/>
      <c r="C20135" s="166">
        <v>45923</v>
      </c>
      <c r="D20135">
        <v>2.803375935559986E-2</v>
      </c>
    </row>
    <row r="20136" spans="1:4" x14ac:dyDescent="0.35">
      <c r="A20136" s="165"/>
      <c r="B20136" s="165"/>
      <c r="C20136" s="166">
        <v>45953</v>
      </c>
      <c r="D20136">
        <v>9.3042916134796261E-2</v>
      </c>
    </row>
    <row r="20137" spans="1:4" x14ac:dyDescent="0.35">
      <c r="A20137" s="165"/>
      <c r="B20137" s="165"/>
      <c r="C20137" s="166">
        <v>45984</v>
      </c>
      <c r="D20137">
        <v>0.12197365137739169</v>
      </c>
    </row>
    <row r="20138" spans="1:4" x14ac:dyDescent="0.35">
      <c r="A20138" s="165"/>
      <c r="B20138" s="165"/>
      <c r="C20138" s="166">
        <v>46014</v>
      </c>
      <c r="D20138">
        <v>-5.0020970152050967E-2</v>
      </c>
    </row>
    <row r="20139" spans="1:4" x14ac:dyDescent="0.35">
      <c r="A20139" s="165"/>
      <c r="B20139" s="165"/>
      <c r="C20139" s="166">
        <v>45681</v>
      </c>
      <c r="D20139">
        <v>6.9415077574583386E-2</v>
      </c>
    </row>
    <row r="20140" spans="1:4" x14ac:dyDescent="0.35">
      <c r="A20140" s="165"/>
      <c r="B20140" s="165"/>
      <c r="C20140" s="166">
        <v>45712</v>
      </c>
      <c r="D20140">
        <v>7.123707441404166E-2</v>
      </c>
    </row>
    <row r="20141" spans="1:4" x14ac:dyDescent="0.35">
      <c r="A20141" s="165"/>
      <c r="B20141" s="165"/>
      <c r="C20141" s="166">
        <v>45740</v>
      </c>
      <c r="D20141">
        <v>8.4080915740661205E-2</v>
      </c>
    </row>
    <row r="20142" spans="1:4" x14ac:dyDescent="0.35">
      <c r="A20142" s="165"/>
      <c r="B20142" s="165"/>
      <c r="C20142" s="166">
        <v>45771</v>
      </c>
      <c r="D20142">
        <v>9.184428366005512E-2</v>
      </c>
    </row>
    <row r="20143" spans="1:4" x14ac:dyDescent="0.35">
      <c r="A20143" s="165"/>
      <c r="B20143" s="165"/>
      <c r="C20143" s="166">
        <v>45801</v>
      </c>
      <c r="D20143">
        <v>1.6452235621970429E-2</v>
      </c>
    </row>
    <row r="20144" spans="1:4" x14ac:dyDescent="0.35">
      <c r="A20144" s="165"/>
      <c r="B20144" s="165"/>
      <c r="C20144" s="166">
        <v>45832</v>
      </c>
      <c r="D20144">
        <v>4.6201826591655337E-2</v>
      </c>
    </row>
    <row r="20145" spans="1:4" x14ac:dyDescent="0.35">
      <c r="A20145" s="165"/>
      <c r="B20145" s="165"/>
      <c r="C20145" s="166">
        <v>45862</v>
      </c>
      <c r="D20145">
        <v>0.14198754261878585</v>
      </c>
    </row>
    <row r="20146" spans="1:4" x14ac:dyDescent="0.35">
      <c r="A20146" s="165"/>
      <c r="B20146" s="165"/>
      <c r="C20146" s="166">
        <v>45893</v>
      </c>
      <c r="D20146">
        <v>0.19321032636706256</v>
      </c>
    </row>
    <row r="20147" spans="1:4" x14ac:dyDescent="0.35">
      <c r="A20147" s="165"/>
      <c r="B20147" s="165"/>
      <c r="C20147" s="166">
        <v>45924</v>
      </c>
      <c r="D20147">
        <v>1.1063211330973298E-4</v>
      </c>
    </row>
    <row r="20148" spans="1:4" x14ac:dyDescent="0.35">
      <c r="A20148" s="165"/>
      <c r="B20148" s="165"/>
      <c r="C20148" s="166">
        <v>45954</v>
      </c>
      <c r="D20148">
        <v>0.12125251380083799</v>
      </c>
    </row>
    <row r="20149" spans="1:4" x14ac:dyDescent="0.35">
      <c r="A20149" s="165"/>
      <c r="B20149" s="165"/>
      <c r="C20149" s="166">
        <v>45985</v>
      </c>
      <c r="D20149">
        <v>0.13042090844873541</v>
      </c>
    </row>
    <row r="20150" spans="1:4" x14ac:dyDescent="0.35">
      <c r="A20150" s="165"/>
      <c r="B20150" s="165"/>
      <c r="C20150" s="166">
        <v>46015</v>
      </c>
      <c r="D20150">
        <v>0.11909377098110682</v>
      </c>
    </row>
    <row r="20151" spans="1:4" x14ac:dyDescent="0.35">
      <c r="A20151" s="165"/>
      <c r="B20151" s="165"/>
      <c r="C20151" s="166">
        <v>45682</v>
      </c>
      <c r="D20151">
        <v>0.11521808017598699</v>
      </c>
    </row>
    <row r="20152" spans="1:4" x14ac:dyDescent="0.35">
      <c r="A20152" s="165"/>
      <c r="B20152" s="165"/>
      <c r="C20152" s="166">
        <v>45713</v>
      </c>
      <c r="D20152">
        <v>8.480003648126655E-2</v>
      </c>
    </row>
    <row r="20153" spans="1:4" x14ac:dyDescent="0.35">
      <c r="A20153" s="165"/>
      <c r="B20153" s="165"/>
      <c r="C20153" s="166">
        <v>45741</v>
      </c>
      <c r="D20153">
        <v>0.1913448589195528</v>
      </c>
    </row>
    <row r="20154" spans="1:4" x14ac:dyDescent="0.35">
      <c r="A20154" s="165"/>
      <c r="B20154" s="165"/>
      <c r="C20154" s="166">
        <v>45772</v>
      </c>
      <c r="D20154">
        <v>8.8620983984832327E-2</v>
      </c>
    </row>
    <row r="20155" spans="1:4" x14ac:dyDescent="0.35">
      <c r="A20155" s="165"/>
      <c r="B20155" s="165"/>
      <c r="C20155" s="166">
        <v>45802</v>
      </c>
      <c r="D20155">
        <v>0.10234139283922834</v>
      </c>
    </row>
    <row r="20156" spans="1:4" x14ac:dyDescent="0.35">
      <c r="A20156" s="165"/>
      <c r="B20156" s="165"/>
      <c r="C20156" s="166">
        <v>45833</v>
      </c>
      <c r="D20156">
        <v>0.14012873888048047</v>
      </c>
    </row>
    <row r="20157" spans="1:4" x14ac:dyDescent="0.35">
      <c r="A20157" s="165"/>
      <c r="B20157" s="165"/>
      <c r="C20157" s="166">
        <v>45863</v>
      </c>
      <c r="D20157">
        <v>0.14672819797057909</v>
      </c>
    </row>
    <row r="20158" spans="1:4" x14ac:dyDescent="0.35">
      <c r="A20158" s="165"/>
      <c r="B20158" s="165"/>
      <c r="C20158" s="166">
        <v>45894</v>
      </c>
      <c r="D20158">
        <v>0.20285262794302469</v>
      </c>
    </row>
    <row r="20159" spans="1:4" x14ac:dyDescent="0.35">
      <c r="A20159" s="165"/>
      <c r="B20159" s="165"/>
      <c r="C20159" s="166">
        <v>45925</v>
      </c>
      <c r="D20159">
        <v>9.6241610912216738E-2</v>
      </c>
    </row>
    <row r="20160" spans="1:4" x14ac:dyDescent="0.35">
      <c r="A20160" s="165"/>
      <c r="B20160" s="165"/>
      <c r="C20160" s="166">
        <v>45955</v>
      </c>
      <c r="D20160">
        <v>8.0290954199922049E-2</v>
      </c>
    </row>
    <row r="20161" spans="1:4" x14ac:dyDescent="0.35">
      <c r="A20161" s="165"/>
      <c r="B20161" s="165"/>
      <c r="C20161" s="166">
        <v>45986</v>
      </c>
      <c r="D20161">
        <v>0.14547511019424123</v>
      </c>
    </row>
    <row r="20162" spans="1:4" x14ac:dyDescent="0.35">
      <c r="A20162" s="165"/>
      <c r="B20162" s="165"/>
      <c r="C20162" s="166">
        <v>46016</v>
      </c>
      <c r="D20162">
        <v>-4.4026272553742765E-3</v>
      </c>
    </row>
    <row r="20163" spans="1:4" x14ac:dyDescent="0.35">
      <c r="A20163" s="165"/>
      <c r="B20163" s="165"/>
      <c r="C20163" s="166">
        <v>45683</v>
      </c>
      <c r="D20163">
        <v>0.10089642700637572</v>
      </c>
    </row>
    <row r="20164" spans="1:4" x14ac:dyDescent="0.35">
      <c r="A20164" s="165"/>
      <c r="B20164" s="165"/>
      <c r="C20164" s="166">
        <v>45714</v>
      </c>
      <c r="D20164">
        <v>9.9547463060483718E-2</v>
      </c>
    </row>
    <row r="20165" spans="1:4" x14ac:dyDescent="0.35">
      <c r="A20165" s="165"/>
      <c r="B20165" s="165"/>
      <c r="C20165" s="166">
        <v>45742</v>
      </c>
      <c r="D20165">
        <v>0.14458648200267485</v>
      </c>
    </row>
    <row r="20166" spans="1:4" x14ac:dyDescent="0.35">
      <c r="A20166" s="165"/>
      <c r="B20166" s="165"/>
      <c r="C20166" s="166">
        <v>45773</v>
      </c>
      <c r="D20166">
        <v>0.13728251491154367</v>
      </c>
    </row>
    <row r="20167" spans="1:4" x14ac:dyDescent="0.35">
      <c r="A20167" s="165"/>
      <c r="B20167" s="165"/>
      <c r="C20167" s="166">
        <v>45803</v>
      </c>
      <c r="D20167">
        <v>8.0601700971492191E-2</v>
      </c>
    </row>
    <row r="20168" spans="1:4" x14ac:dyDescent="0.35">
      <c r="A20168" s="165"/>
      <c r="B20168" s="165"/>
      <c r="C20168" s="166">
        <v>45834</v>
      </c>
      <c r="D20168">
        <v>0.11430051555406888</v>
      </c>
    </row>
    <row r="20169" spans="1:4" x14ac:dyDescent="0.35">
      <c r="A20169" s="165"/>
      <c r="B20169" s="165"/>
      <c r="C20169" s="166">
        <v>45864</v>
      </c>
      <c r="D20169">
        <v>0.17259190110705133</v>
      </c>
    </row>
    <row r="20170" spans="1:4" x14ac:dyDescent="0.35">
      <c r="A20170" s="165"/>
      <c r="B20170" s="165"/>
      <c r="C20170" s="166">
        <v>45895</v>
      </c>
      <c r="D20170">
        <v>0.21938994741050025</v>
      </c>
    </row>
    <row r="20171" spans="1:4" x14ac:dyDescent="0.35">
      <c r="A20171" s="165"/>
      <c r="B20171" s="165"/>
      <c r="C20171" s="166">
        <v>45926</v>
      </c>
      <c r="D20171">
        <v>7.4726670786699131E-2</v>
      </c>
    </row>
    <row r="20172" spans="1:4" x14ac:dyDescent="0.35">
      <c r="A20172" s="165"/>
      <c r="B20172" s="165"/>
      <c r="C20172" s="166">
        <v>45956</v>
      </c>
      <c r="D20172">
        <v>0.1086753051705466</v>
      </c>
    </row>
    <row r="20173" spans="1:4" x14ac:dyDescent="0.35">
      <c r="A20173" s="165"/>
      <c r="B20173" s="165"/>
      <c r="C20173" s="166">
        <v>45987</v>
      </c>
      <c r="D20173">
        <v>0.16643767133682008</v>
      </c>
    </row>
    <row r="20174" spans="1:4" x14ac:dyDescent="0.35">
      <c r="A20174" s="165"/>
      <c r="B20174" s="165"/>
      <c r="C20174" s="166">
        <v>46017</v>
      </c>
      <c r="D20174">
        <v>3.0687458998357738E-2</v>
      </c>
    </row>
    <row r="20175" spans="1:4" x14ac:dyDescent="0.35">
      <c r="A20175" s="165"/>
      <c r="B20175" s="165"/>
      <c r="C20175" s="166">
        <v>45684</v>
      </c>
      <c r="D20175">
        <v>0.11614691953707629</v>
      </c>
    </row>
    <row r="20176" spans="1:4" x14ac:dyDescent="0.35">
      <c r="A20176" s="165"/>
      <c r="B20176" s="165"/>
      <c r="C20176" s="166">
        <v>45715</v>
      </c>
      <c r="D20176">
        <v>0.11500742382827875</v>
      </c>
    </row>
    <row r="20177" spans="1:4" x14ac:dyDescent="0.35">
      <c r="A20177" s="165"/>
      <c r="B20177" s="165"/>
      <c r="C20177" s="166">
        <v>45743</v>
      </c>
      <c r="D20177">
        <v>0.15808266101457186</v>
      </c>
    </row>
    <row r="20178" spans="1:4" x14ac:dyDescent="0.35">
      <c r="A20178" s="165"/>
      <c r="B20178" s="165"/>
      <c r="C20178" s="166">
        <v>45774</v>
      </c>
      <c r="D20178">
        <v>0.14634946614723829</v>
      </c>
    </row>
    <row r="20179" spans="1:4" x14ac:dyDescent="0.35">
      <c r="A20179" s="165"/>
      <c r="B20179" s="165"/>
      <c r="C20179" s="166">
        <v>45804</v>
      </c>
      <c r="D20179">
        <v>9.4301502697969164E-2</v>
      </c>
    </row>
    <row r="20180" spans="1:4" x14ac:dyDescent="0.35">
      <c r="A20180" s="165"/>
      <c r="B20180" s="165"/>
      <c r="C20180" s="166">
        <v>45835</v>
      </c>
      <c r="D20180">
        <v>0.12508076268624468</v>
      </c>
    </row>
    <row r="20181" spans="1:4" x14ac:dyDescent="0.35">
      <c r="A20181" s="165"/>
      <c r="B20181" s="165"/>
      <c r="C20181" s="166">
        <v>45865</v>
      </c>
      <c r="D20181">
        <v>0.17992092167759674</v>
      </c>
    </row>
    <row r="20182" spans="1:4" x14ac:dyDescent="0.35">
      <c r="A20182" s="165"/>
      <c r="B20182" s="165"/>
      <c r="C20182" s="166">
        <v>45896</v>
      </c>
      <c r="D20182">
        <v>0.22640322253273792</v>
      </c>
    </row>
    <row r="20183" spans="1:4" x14ac:dyDescent="0.35">
      <c r="A20183" s="165"/>
      <c r="B20183" s="165"/>
      <c r="C20183" s="166">
        <v>45927</v>
      </c>
      <c r="D20183">
        <v>9.1535099539413703E-2</v>
      </c>
    </row>
    <row r="20184" spans="1:4" x14ac:dyDescent="0.35">
      <c r="A20184" s="165"/>
      <c r="B20184" s="165"/>
      <c r="C20184" s="166">
        <v>45957</v>
      </c>
      <c r="D20184">
        <v>0.11716558401223447</v>
      </c>
    </row>
    <row r="20185" spans="1:4" x14ac:dyDescent="0.35">
      <c r="A20185" s="165"/>
      <c r="B20185" s="165"/>
      <c r="C20185" s="166">
        <v>45988</v>
      </c>
      <c r="D20185">
        <v>0.17231213914878851</v>
      </c>
    </row>
    <row r="20186" spans="1:4" x14ac:dyDescent="0.35">
      <c r="A20186" s="165"/>
      <c r="B20186" s="165"/>
      <c r="C20186" s="166">
        <v>46018</v>
      </c>
      <c r="D20186">
        <v>4.1440218488763336E-2</v>
      </c>
    </row>
    <row r="20187" spans="1:4" x14ac:dyDescent="0.35">
      <c r="A20187" s="165" t="s">
        <v>387</v>
      </c>
      <c r="B20187" s="165" t="s">
        <v>388</v>
      </c>
      <c r="C20187" s="166">
        <v>45676</v>
      </c>
      <c r="D20187">
        <v>153</v>
      </c>
    </row>
    <row r="20188" spans="1:4" x14ac:dyDescent="0.35">
      <c r="A20188" s="165" t="s">
        <v>387</v>
      </c>
      <c r="B20188" s="165" t="s">
        <v>388</v>
      </c>
      <c r="C20188" s="166">
        <v>45707</v>
      </c>
      <c r="D20188">
        <v>208.7</v>
      </c>
    </row>
    <row r="20189" spans="1:4" x14ac:dyDescent="0.35">
      <c r="A20189" s="165" t="s">
        <v>387</v>
      </c>
      <c r="B20189" s="165" t="s">
        <v>388</v>
      </c>
      <c r="C20189" s="166">
        <v>45735</v>
      </c>
      <c r="D20189">
        <v>208.7</v>
      </c>
    </row>
    <row r="20190" spans="1:4" x14ac:dyDescent="0.35">
      <c r="A20190" s="165" t="s">
        <v>387</v>
      </c>
      <c r="B20190" s="165" t="s">
        <v>388</v>
      </c>
      <c r="C20190" s="166">
        <v>45766</v>
      </c>
      <c r="D20190">
        <v>208.7</v>
      </c>
    </row>
    <row r="20191" spans="1:4" x14ac:dyDescent="0.35">
      <c r="A20191" s="165" t="s">
        <v>387</v>
      </c>
      <c r="B20191" s="165" t="s">
        <v>388</v>
      </c>
      <c r="C20191" s="166">
        <v>45796</v>
      </c>
      <c r="D20191">
        <v>208.7</v>
      </c>
    </row>
    <row r="20192" spans="1:4" x14ac:dyDescent="0.35">
      <c r="A20192" s="165" t="s">
        <v>387</v>
      </c>
      <c r="B20192" s="165" t="s">
        <v>388</v>
      </c>
      <c r="C20192" s="166">
        <v>45827</v>
      </c>
      <c r="D20192">
        <v>208.7</v>
      </c>
    </row>
    <row r="20193" spans="1:4" x14ac:dyDescent="0.35">
      <c r="A20193" s="165" t="s">
        <v>387</v>
      </c>
      <c r="B20193" s="165" t="s">
        <v>388</v>
      </c>
      <c r="C20193" s="166">
        <v>45857</v>
      </c>
      <c r="D20193">
        <v>208.7</v>
      </c>
    </row>
    <row r="20194" spans="1:4" x14ac:dyDescent="0.35">
      <c r="A20194" s="165" t="s">
        <v>387</v>
      </c>
      <c r="B20194" s="165" t="s">
        <v>388</v>
      </c>
      <c r="C20194" s="166">
        <v>45888</v>
      </c>
      <c r="D20194">
        <v>87.39</v>
      </c>
    </row>
    <row r="20195" spans="1:4" x14ac:dyDescent="0.35">
      <c r="A20195" s="165" t="s">
        <v>387</v>
      </c>
      <c r="B20195" s="165" t="s">
        <v>388</v>
      </c>
      <c r="C20195" s="166">
        <v>45919</v>
      </c>
      <c r="D20195">
        <v>258.2</v>
      </c>
    </row>
    <row r="20196" spans="1:4" x14ac:dyDescent="0.35">
      <c r="A20196" s="165" t="s">
        <v>387</v>
      </c>
      <c r="B20196" s="165" t="s">
        <v>388</v>
      </c>
      <c r="C20196" s="166">
        <v>45949</v>
      </c>
      <c r="D20196">
        <v>114.95</v>
      </c>
    </row>
    <row r="20197" spans="1:4" x14ac:dyDescent="0.35">
      <c r="A20197" s="165" t="s">
        <v>387</v>
      </c>
      <c r="B20197" s="165" t="s">
        <v>388</v>
      </c>
      <c r="C20197" s="166">
        <v>45980</v>
      </c>
      <c r="D20197">
        <v>186.57</v>
      </c>
    </row>
    <row r="20198" spans="1:4" x14ac:dyDescent="0.35">
      <c r="A20198" s="165" t="s">
        <v>387</v>
      </c>
      <c r="B20198" s="165" t="s">
        <v>388</v>
      </c>
      <c r="C20198" s="166">
        <v>46010</v>
      </c>
      <c r="D20198">
        <v>186.57</v>
      </c>
    </row>
    <row r="20199" spans="1:4" x14ac:dyDescent="0.35">
      <c r="A20199" s="165" t="s">
        <v>387</v>
      </c>
      <c r="B20199" s="165" t="s">
        <v>388</v>
      </c>
      <c r="C20199" s="166">
        <v>45677</v>
      </c>
      <c r="D20199">
        <v>164.18</v>
      </c>
    </row>
    <row r="20200" spans="1:4" x14ac:dyDescent="0.35">
      <c r="A20200" s="165" t="s">
        <v>387</v>
      </c>
      <c r="B20200" s="165" t="s">
        <v>388</v>
      </c>
      <c r="C20200" s="166">
        <v>45708</v>
      </c>
      <c r="D20200">
        <v>164.18</v>
      </c>
    </row>
    <row r="20201" spans="1:4" x14ac:dyDescent="0.35">
      <c r="A20201" s="165" t="s">
        <v>387</v>
      </c>
      <c r="B20201" s="165" t="s">
        <v>388</v>
      </c>
      <c r="C20201" s="166">
        <v>45736</v>
      </c>
      <c r="D20201">
        <v>164.18</v>
      </c>
    </row>
    <row r="20202" spans="1:4" x14ac:dyDescent="0.35">
      <c r="A20202" s="165" t="s">
        <v>387</v>
      </c>
      <c r="B20202" s="165" t="s">
        <v>388</v>
      </c>
      <c r="C20202" s="166">
        <v>45767</v>
      </c>
      <c r="D20202">
        <v>280.11999999999995</v>
      </c>
    </row>
    <row r="20203" spans="1:4" x14ac:dyDescent="0.35">
      <c r="A20203" s="165" t="s">
        <v>387</v>
      </c>
      <c r="B20203" s="165" t="s">
        <v>388</v>
      </c>
      <c r="C20203" s="166">
        <v>45797</v>
      </c>
      <c r="D20203">
        <v>193.17000000000007</v>
      </c>
    </row>
    <row r="20204" spans="1:4" x14ac:dyDescent="0.35">
      <c r="A20204" s="165" t="s">
        <v>387</v>
      </c>
      <c r="B20204" s="165" t="s">
        <v>388</v>
      </c>
      <c r="C20204" s="166">
        <v>45828</v>
      </c>
      <c r="D20204">
        <v>193.16999999999996</v>
      </c>
    </row>
    <row r="20205" spans="1:4" x14ac:dyDescent="0.35">
      <c r="A20205" s="165" t="s">
        <v>387</v>
      </c>
      <c r="B20205" s="165" t="s">
        <v>388</v>
      </c>
      <c r="C20205" s="166">
        <v>45858</v>
      </c>
      <c r="D20205">
        <v>193.17000000000007</v>
      </c>
    </row>
    <row r="20206" spans="1:4" x14ac:dyDescent="0.35">
      <c r="A20206" s="165" t="s">
        <v>387</v>
      </c>
      <c r="B20206" s="165" t="s">
        <v>388</v>
      </c>
      <c r="C20206" s="166">
        <v>45889</v>
      </c>
      <c r="D20206">
        <v>193.16999999999985</v>
      </c>
    </row>
    <row r="20207" spans="1:4" x14ac:dyDescent="0.35">
      <c r="A20207" s="165" t="s">
        <v>387</v>
      </c>
      <c r="B20207" s="165" t="s">
        <v>388</v>
      </c>
      <c r="C20207" s="166">
        <v>45920</v>
      </c>
      <c r="D20207">
        <v>193.17</v>
      </c>
    </row>
    <row r="20208" spans="1:4" x14ac:dyDescent="0.35">
      <c r="A20208" s="165" t="s">
        <v>387</v>
      </c>
      <c r="B20208" s="165" t="s">
        <v>388</v>
      </c>
      <c r="C20208" s="166">
        <v>45950</v>
      </c>
      <c r="D20208">
        <v>193.17</v>
      </c>
    </row>
    <row r="20209" spans="1:4" x14ac:dyDescent="0.35">
      <c r="A20209" s="165" t="s">
        <v>387</v>
      </c>
      <c r="B20209" s="165" t="s">
        <v>388</v>
      </c>
      <c r="C20209" s="166">
        <v>45981</v>
      </c>
      <c r="D20209">
        <v>193.17</v>
      </c>
    </row>
    <row r="20210" spans="1:4" x14ac:dyDescent="0.35">
      <c r="A20210" s="165" t="s">
        <v>387</v>
      </c>
      <c r="B20210" s="165" t="s">
        <v>388</v>
      </c>
      <c r="C20210" s="166">
        <v>46011</v>
      </c>
      <c r="D20210">
        <v>193.17</v>
      </c>
    </row>
    <row r="20211" spans="1:4" x14ac:dyDescent="0.35">
      <c r="A20211" s="165" t="s">
        <v>387</v>
      </c>
      <c r="B20211" s="165" t="s">
        <v>388</v>
      </c>
      <c r="C20211" s="166">
        <v>45678</v>
      </c>
      <c r="D20211">
        <v>164.2</v>
      </c>
    </row>
    <row r="20212" spans="1:4" x14ac:dyDescent="0.35">
      <c r="A20212" s="165" t="s">
        <v>387</v>
      </c>
      <c r="B20212" s="165" t="s">
        <v>388</v>
      </c>
      <c r="C20212" s="166">
        <v>45709</v>
      </c>
      <c r="D20212">
        <v>164.2</v>
      </c>
    </row>
    <row r="20213" spans="1:4" x14ac:dyDescent="0.35">
      <c r="A20213" s="165" t="s">
        <v>387</v>
      </c>
      <c r="B20213" s="165" t="s">
        <v>388</v>
      </c>
      <c r="C20213" s="166">
        <v>45737</v>
      </c>
      <c r="D20213">
        <v>164.2</v>
      </c>
    </row>
    <row r="20214" spans="1:4" x14ac:dyDescent="0.35">
      <c r="A20214" s="165" t="s">
        <v>387</v>
      </c>
      <c r="B20214" s="165" t="s">
        <v>388</v>
      </c>
      <c r="C20214" s="166">
        <v>45768</v>
      </c>
      <c r="D20214">
        <v>164.16</v>
      </c>
    </row>
    <row r="20215" spans="1:4" x14ac:dyDescent="0.35">
      <c r="A20215" s="165" t="s">
        <v>387</v>
      </c>
      <c r="B20215" s="165" t="s">
        <v>388</v>
      </c>
      <c r="C20215" s="166">
        <v>45798</v>
      </c>
      <c r="D20215">
        <v>164.2</v>
      </c>
    </row>
    <row r="20216" spans="1:4" x14ac:dyDescent="0.35">
      <c r="A20216" s="165" t="s">
        <v>387</v>
      </c>
      <c r="B20216" s="165" t="s">
        <v>388</v>
      </c>
      <c r="C20216" s="166">
        <v>45829</v>
      </c>
      <c r="D20216">
        <v>164.2</v>
      </c>
    </row>
    <row r="20217" spans="1:4" x14ac:dyDescent="0.35">
      <c r="A20217" s="165" t="s">
        <v>387</v>
      </c>
      <c r="B20217" s="165" t="s">
        <v>388</v>
      </c>
      <c r="C20217" s="166">
        <v>45859</v>
      </c>
      <c r="D20217">
        <v>164.21</v>
      </c>
    </row>
    <row r="20218" spans="1:4" x14ac:dyDescent="0.35">
      <c r="A20218" s="165" t="s">
        <v>387</v>
      </c>
      <c r="B20218" s="165" t="s">
        <v>388</v>
      </c>
      <c r="C20218" s="166">
        <v>45890</v>
      </c>
      <c r="D20218">
        <v>164.21</v>
      </c>
    </row>
    <row r="20219" spans="1:4" x14ac:dyDescent="0.35">
      <c r="A20219" s="165" t="s">
        <v>387</v>
      </c>
      <c r="B20219" s="165" t="s">
        <v>388</v>
      </c>
      <c r="C20219" s="166">
        <v>45921</v>
      </c>
      <c r="D20219">
        <v>374.76</v>
      </c>
    </row>
    <row r="20220" spans="1:4" x14ac:dyDescent="0.35">
      <c r="A20220" s="165" t="s">
        <v>387</v>
      </c>
      <c r="B20220" s="165" t="s">
        <v>388</v>
      </c>
      <c r="C20220" s="166">
        <v>45951</v>
      </c>
      <c r="D20220">
        <v>187.58</v>
      </c>
    </row>
    <row r="20221" spans="1:4" x14ac:dyDescent="0.35">
      <c r="A20221" s="165" t="s">
        <v>387</v>
      </c>
      <c r="B20221" s="165" t="s">
        <v>388</v>
      </c>
      <c r="C20221" s="166">
        <v>45991</v>
      </c>
      <c r="D20221">
        <v>187.59</v>
      </c>
    </row>
    <row r="20222" spans="1:4" x14ac:dyDescent="0.35">
      <c r="A20222" s="165" t="s">
        <v>387</v>
      </c>
      <c r="B20222" s="165" t="s">
        <v>388</v>
      </c>
      <c r="C20222" s="166">
        <v>46022</v>
      </c>
      <c r="D20222">
        <v>187.6</v>
      </c>
    </row>
    <row r="20223" spans="1:4" x14ac:dyDescent="0.35">
      <c r="A20223" s="165" t="s">
        <v>387</v>
      </c>
      <c r="B20223" s="165" t="s">
        <v>388</v>
      </c>
      <c r="C20223" s="166">
        <v>45679</v>
      </c>
      <c r="D20223">
        <v>181.91</v>
      </c>
    </row>
    <row r="20224" spans="1:4" x14ac:dyDescent="0.35">
      <c r="A20224" s="165" t="s">
        <v>387</v>
      </c>
      <c r="B20224" s="165" t="s">
        <v>388</v>
      </c>
      <c r="C20224" s="166">
        <v>45710</v>
      </c>
      <c r="D20224">
        <v>181.9</v>
      </c>
    </row>
    <row r="20225" spans="1:4" x14ac:dyDescent="0.35">
      <c r="A20225" s="165" t="s">
        <v>387</v>
      </c>
      <c r="B20225" s="165" t="s">
        <v>388</v>
      </c>
      <c r="C20225" s="166">
        <v>45738</v>
      </c>
      <c r="D20225">
        <v>181.9</v>
      </c>
    </row>
    <row r="20226" spans="1:4" x14ac:dyDescent="0.35">
      <c r="A20226" s="165" t="s">
        <v>387</v>
      </c>
      <c r="B20226" s="165" t="s">
        <v>388</v>
      </c>
      <c r="C20226" s="166">
        <v>45769</v>
      </c>
      <c r="D20226">
        <v>181.9</v>
      </c>
    </row>
    <row r="20227" spans="1:4" x14ac:dyDescent="0.35">
      <c r="A20227" s="165" t="s">
        <v>387</v>
      </c>
      <c r="B20227" s="165" t="s">
        <v>388</v>
      </c>
      <c r="C20227" s="166">
        <v>45799</v>
      </c>
      <c r="D20227">
        <v>181.9</v>
      </c>
    </row>
    <row r="20228" spans="1:4" x14ac:dyDescent="0.35">
      <c r="A20228" s="165" t="s">
        <v>387</v>
      </c>
      <c r="B20228" s="165" t="s">
        <v>388</v>
      </c>
      <c r="C20228" s="166">
        <v>45830</v>
      </c>
      <c r="D20228">
        <v>189.28</v>
      </c>
    </row>
    <row r="20229" spans="1:4" x14ac:dyDescent="0.35">
      <c r="A20229" s="165" t="s">
        <v>387</v>
      </c>
      <c r="B20229" s="165" t="s">
        <v>388</v>
      </c>
      <c r="C20229" s="166">
        <v>45860</v>
      </c>
      <c r="D20229">
        <v>189.28</v>
      </c>
    </row>
    <row r="20230" spans="1:4" x14ac:dyDescent="0.35">
      <c r="A20230" s="165" t="s">
        <v>387</v>
      </c>
      <c r="B20230" s="165" t="s">
        <v>388</v>
      </c>
      <c r="C20230" s="166">
        <v>45891</v>
      </c>
      <c r="D20230">
        <v>189.28</v>
      </c>
    </row>
    <row r="20231" spans="1:4" x14ac:dyDescent="0.35">
      <c r="A20231" s="165" t="s">
        <v>387</v>
      </c>
      <c r="B20231" s="165" t="s">
        <v>388</v>
      </c>
      <c r="C20231" s="166">
        <v>45922</v>
      </c>
      <c r="D20231">
        <v>189.28</v>
      </c>
    </row>
    <row r="20232" spans="1:4" x14ac:dyDescent="0.35">
      <c r="A20232" s="165" t="s">
        <v>387</v>
      </c>
      <c r="B20232" s="165" t="s">
        <v>388</v>
      </c>
      <c r="C20232" s="166">
        <v>45952</v>
      </c>
      <c r="D20232">
        <v>189.28</v>
      </c>
    </row>
    <row r="20233" spans="1:4" x14ac:dyDescent="0.35">
      <c r="A20233" s="165" t="s">
        <v>387</v>
      </c>
      <c r="B20233" s="165" t="s">
        <v>388</v>
      </c>
      <c r="C20233" s="166">
        <v>45983</v>
      </c>
      <c r="D20233">
        <v>189.28</v>
      </c>
    </row>
    <row r="20234" spans="1:4" x14ac:dyDescent="0.35">
      <c r="A20234" s="165" t="s">
        <v>387</v>
      </c>
      <c r="B20234" s="165" t="s">
        <v>388</v>
      </c>
      <c r="C20234" s="166">
        <v>46013</v>
      </c>
      <c r="D20234">
        <v>229.33</v>
      </c>
    </row>
    <row r="20235" spans="1:4" x14ac:dyDescent="0.35">
      <c r="A20235" s="165" t="s">
        <v>387</v>
      </c>
      <c r="B20235" s="165" t="s">
        <v>388</v>
      </c>
      <c r="C20235" s="166">
        <v>45680</v>
      </c>
      <c r="D20235">
        <v>189.28</v>
      </c>
    </row>
    <row r="20236" spans="1:4" x14ac:dyDescent="0.35">
      <c r="A20236" s="165" t="s">
        <v>387</v>
      </c>
      <c r="B20236" s="165" t="s">
        <v>388</v>
      </c>
      <c r="C20236" s="166">
        <v>45711</v>
      </c>
      <c r="D20236">
        <v>145.74</v>
      </c>
    </row>
    <row r="20237" spans="1:4" x14ac:dyDescent="0.35">
      <c r="A20237" s="165" t="s">
        <v>387</v>
      </c>
      <c r="B20237" s="165" t="s">
        <v>388</v>
      </c>
      <c r="C20237" s="166">
        <v>45739</v>
      </c>
      <c r="D20237">
        <v>167.51</v>
      </c>
    </row>
    <row r="20238" spans="1:4" x14ac:dyDescent="0.35">
      <c r="A20238" s="165" t="s">
        <v>387</v>
      </c>
      <c r="B20238" s="165" t="s">
        <v>388</v>
      </c>
      <c r="C20238" s="166">
        <v>45770</v>
      </c>
      <c r="D20238">
        <v>167.51</v>
      </c>
    </row>
    <row r="20239" spans="1:4" x14ac:dyDescent="0.35">
      <c r="A20239" s="165" t="s">
        <v>387</v>
      </c>
      <c r="B20239" s="165" t="s">
        <v>388</v>
      </c>
      <c r="C20239" s="166">
        <v>45800</v>
      </c>
      <c r="D20239">
        <v>167.51</v>
      </c>
    </row>
    <row r="20240" spans="1:4" x14ac:dyDescent="0.35">
      <c r="A20240" s="165" t="s">
        <v>387</v>
      </c>
      <c r="B20240" s="165" t="s">
        <v>388</v>
      </c>
      <c r="C20240" s="166">
        <v>45831</v>
      </c>
      <c r="D20240">
        <v>167.51</v>
      </c>
    </row>
    <row r="20241" spans="1:4" x14ac:dyDescent="0.35">
      <c r="A20241" s="165" t="s">
        <v>387</v>
      </c>
      <c r="B20241" s="165" t="s">
        <v>388</v>
      </c>
      <c r="C20241" s="166">
        <v>45861</v>
      </c>
      <c r="D20241">
        <v>167.51</v>
      </c>
    </row>
    <row r="20242" spans="1:4" x14ac:dyDescent="0.35">
      <c r="A20242" s="165" t="s">
        <v>387</v>
      </c>
      <c r="B20242" s="165" t="s">
        <v>388</v>
      </c>
      <c r="C20242" s="166">
        <v>45892</v>
      </c>
      <c r="D20242">
        <v>167.5</v>
      </c>
    </row>
    <row r="20243" spans="1:4" x14ac:dyDescent="0.35">
      <c r="A20243" s="165" t="s">
        <v>387</v>
      </c>
      <c r="B20243" s="165" t="s">
        <v>388</v>
      </c>
      <c r="C20243" s="166">
        <v>45923</v>
      </c>
      <c r="D20243">
        <v>167.51</v>
      </c>
    </row>
    <row r="20244" spans="1:4" x14ac:dyDescent="0.35">
      <c r="A20244" s="165" t="s">
        <v>387</v>
      </c>
      <c r="B20244" s="165" t="s">
        <v>388</v>
      </c>
      <c r="C20244" s="166">
        <v>45953</v>
      </c>
      <c r="D20244">
        <v>167.51</v>
      </c>
    </row>
    <row r="20245" spans="1:4" x14ac:dyDescent="0.35">
      <c r="A20245" s="165" t="s">
        <v>387</v>
      </c>
      <c r="B20245" s="165" t="s">
        <v>388</v>
      </c>
      <c r="C20245" s="166">
        <v>45984</v>
      </c>
      <c r="D20245">
        <v>167.51</v>
      </c>
    </row>
    <row r="20246" spans="1:4" x14ac:dyDescent="0.35">
      <c r="A20246" s="165" t="s">
        <v>387</v>
      </c>
      <c r="B20246" s="165" t="s">
        <v>388</v>
      </c>
      <c r="C20246" s="166">
        <v>46014</v>
      </c>
      <c r="D20246">
        <v>167.51</v>
      </c>
    </row>
    <row r="20247" spans="1:4" x14ac:dyDescent="0.35">
      <c r="A20247" s="165" t="s">
        <v>387</v>
      </c>
      <c r="B20247" s="165" t="s">
        <v>388</v>
      </c>
      <c r="C20247" s="166">
        <v>45681</v>
      </c>
      <c r="D20247">
        <v>117.26</v>
      </c>
    </row>
    <row r="20248" spans="1:4" x14ac:dyDescent="0.35">
      <c r="A20248" s="165" t="s">
        <v>387</v>
      </c>
      <c r="B20248" s="165" t="s">
        <v>388</v>
      </c>
      <c r="C20248" s="166">
        <v>45712</v>
      </c>
      <c r="D20248">
        <v>117.26</v>
      </c>
    </row>
    <row r="20249" spans="1:4" x14ac:dyDescent="0.35">
      <c r="A20249" s="165" t="s">
        <v>387</v>
      </c>
      <c r="B20249" s="165" t="s">
        <v>388</v>
      </c>
      <c r="C20249" s="166">
        <v>45740</v>
      </c>
      <c r="D20249">
        <v>117.25</v>
      </c>
    </row>
    <row r="20250" spans="1:4" x14ac:dyDescent="0.35">
      <c r="A20250" s="165" t="s">
        <v>387</v>
      </c>
      <c r="B20250" s="165" t="s">
        <v>388</v>
      </c>
      <c r="C20250" s="166">
        <v>45771</v>
      </c>
      <c r="D20250">
        <v>117.25</v>
      </c>
    </row>
    <row r="20251" spans="1:4" x14ac:dyDescent="0.35">
      <c r="A20251" s="165" t="s">
        <v>387</v>
      </c>
      <c r="B20251" s="165" t="s">
        <v>388</v>
      </c>
      <c r="C20251" s="166">
        <v>45801</v>
      </c>
      <c r="D20251">
        <v>117.26</v>
      </c>
    </row>
    <row r="20252" spans="1:4" x14ac:dyDescent="0.35">
      <c r="A20252" s="165" t="s">
        <v>387</v>
      </c>
      <c r="B20252" s="165" t="s">
        <v>388</v>
      </c>
      <c r="C20252" s="166">
        <v>45832</v>
      </c>
      <c r="D20252">
        <v>117.26</v>
      </c>
    </row>
    <row r="20253" spans="1:4" x14ac:dyDescent="0.35">
      <c r="A20253" s="165" t="s">
        <v>387</v>
      </c>
      <c r="B20253" s="165" t="s">
        <v>388</v>
      </c>
      <c r="C20253" s="166">
        <v>45862</v>
      </c>
      <c r="D20253">
        <v>117.26</v>
      </c>
    </row>
    <row r="20254" spans="1:4" x14ac:dyDescent="0.35">
      <c r="A20254" s="165" t="s">
        <v>387</v>
      </c>
      <c r="B20254" s="165" t="s">
        <v>388</v>
      </c>
      <c r="C20254" s="166">
        <v>45893</v>
      </c>
      <c r="D20254">
        <v>117.25</v>
      </c>
    </row>
    <row r="20255" spans="1:4" x14ac:dyDescent="0.35">
      <c r="A20255" s="165" t="s">
        <v>387</v>
      </c>
      <c r="B20255" s="165" t="s">
        <v>388</v>
      </c>
      <c r="C20255" s="166">
        <v>45924</v>
      </c>
      <c r="D20255">
        <v>117.26</v>
      </c>
    </row>
    <row r="20256" spans="1:4" x14ac:dyDescent="0.35">
      <c r="A20256" s="165" t="s">
        <v>387</v>
      </c>
      <c r="B20256" s="165" t="s">
        <v>388</v>
      </c>
      <c r="C20256" s="166">
        <v>45954</v>
      </c>
      <c r="D20256">
        <v>117.26</v>
      </c>
    </row>
    <row r="20257" spans="1:4" x14ac:dyDescent="0.35">
      <c r="A20257" s="165" t="s">
        <v>387</v>
      </c>
      <c r="B20257" s="165" t="s">
        <v>388</v>
      </c>
      <c r="C20257" s="166">
        <v>45985</v>
      </c>
      <c r="D20257">
        <v>117.25</v>
      </c>
    </row>
    <row r="20258" spans="1:4" x14ac:dyDescent="0.35">
      <c r="A20258" s="165" t="s">
        <v>387</v>
      </c>
      <c r="B20258" s="165" t="s">
        <v>388</v>
      </c>
      <c r="C20258" s="166">
        <v>46015</v>
      </c>
      <c r="D20258">
        <v>117.26</v>
      </c>
    </row>
    <row r="20259" spans="1:4" x14ac:dyDescent="0.35">
      <c r="A20259" s="165" t="s">
        <v>387</v>
      </c>
      <c r="B20259" s="165" t="s">
        <v>388</v>
      </c>
      <c r="C20259" s="166">
        <v>45682</v>
      </c>
      <c r="D20259">
        <v>122.73</v>
      </c>
    </row>
    <row r="20260" spans="1:4" x14ac:dyDescent="0.35">
      <c r="A20260" s="165" t="s">
        <v>387</v>
      </c>
      <c r="B20260" s="165" t="s">
        <v>388</v>
      </c>
      <c r="C20260" s="166">
        <v>45713</v>
      </c>
      <c r="D20260">
        <v>122.73</v>
      </c>
    </row>
    <row r="20261" spans="1:4" x14ac:dyDescent="0.35">
      <c r="A20261" s="165" t="s">
        <v>387</v>
      </c>
      <c r="B20261" s="165" t="s">
        <v>388</v>
      </c>
      <c r="C20261" s="166">
        <v>45741</v>
      </c>
      <c r="D20261">
        <v>122.73</v>
      </c>
    </row>
    <row r="20262" spans="1:4" x14ac:dyDescent="0.35">
      <c r="A20262" s="165" t="s">
        <v>387</v>
      </c>
      <c r="B20262" s="165" t="s">
        <v>388</v>
      </c>
      <c r="C20262" s="166">
        <v>45772</v>
      </c>
      <c r="D20262">
        <v>122.73</v>
      </c>
    </row>
    <row r="20263" spans="1:4" x14ac:dyDescent="0.35">
      <c r="A20263" s="165" t="s">
        <v>387</v>
      </c>
      <c r="B20263" s="165" t="s">
        <v>388</v>
      </c>
      <c r="C20263" s="166">
        <v>45802</v>
      </c>
      <c r="D20263">
        <v>0</v>
      </c>
    </row>
    <row r="20264" spans="1:4" x14ac:dyDescent="0.35">
      <c r="A20264" s="165" t="s">
        <v>387</v>
      </c>
      <c r="B20264" s="165" t="s">
        <v>388</v>
      </c>
      <c r="C20264" s="166">
        <v>45833</v>
      </c>
      <c r="D20264">
        <v>0</v>
      </c>
    </row>
    <row r="20265" spans="1:4" x14ac:dyDescent="0.35">
      <c r="A20265" s="165" t="s">
        <v>387</v>
      </c>
      <c r="B20265" s="165" t="s">
        <v>388</v>
      </c>
      <c r="C20265" s="166">
        <v>45863</v>
      </c>
      <c r="D20265">
        <v>0</v>
      </c>
    </row>
    <row r="20266" spans="1:4" x14ac:dyDescent="0.35">
      <c r="A20266" s="165" t="s">
        <v>387</v>
      </c>
      <c r="B20266" s="165" t="s">
        <v>388</v>
      </c>
      <c r="C20266" s="166">
        <v>45894</v>
      </c>
      <c r="D20266">
        <v>0</v>
      </c>
    </row>
    <row r="20267" spans="1:4" x14ac:dyDescent="0.35">
      <c r="A20267" s="165" t="s">
        <v>387</v>
      </c>
      <c r="B20267" s="165" t="s">
        <v>388</v>
      </c>
      <c r="C20267" s="166">
        <v>45925</v>
      </c>
      <c r="D20267">
        <v>0</v>
      </c>
    </row>
    <row r="20268" spans="1:4" x14ac:dyDescent="0.35">
      <c r="A20268" s="165" t="s">
        <v>387</v>
      </c>
      <c r="B20268" s="165" t="s">
        <v>388</v>
      </c>
      <c r="C20268" s="166">
        <v>45955</v>
      </c>
      <c r="D20268">
        <v>0</v>
      </c>
    </row>
    <row r="20269" spans="1:4" x14ac:dyDescent="0.35">
      <c r="A20269" s="165" t="s">
        <v>387</v>
      </c>
      <c r="B20269" s="165" t="s">
        <v>388</v>
      </c>
      <c r="C20269" s="166">
        <v>45986</v>
      </c>
      <c r="D20269">
        <v>0</v>
      </c>
    </row>
    <row r="20270" spans="1:4" x14ac:dyDescent="0.35">
      <c r="A20270" s="165" t="s">
        <v>387</v>
      </c>
      <c r="B20270" s="165" t="s">
        <v>388</v>
      </c>
      <c r="C20270" s="166">
        <v>46016</v>
      </c>
      <c r="D20270">
        <v>0</v>
      </c>
    </row>
    <row r="20271" spans="1:4" x14ac:dyDescent="0.35">
      <c r="A20271" s="165" t="s">
        <v>387</v>
      </c>
      <c r="B20271" s="165" t="s">
        <v>388</v>
      </c>
      <c r="C20271" s="166">
        <v>45683</v>
      </c>
      <c r="D20271">
        <v>0</v>
      </c>
    </row>
    <row r="20272" spans="1:4" x14ac:dyDescent="0.35">
      <c r="A20272" s="165" t="s">
        <v>387</v>
      </c>
      <c r="B20272" s="165" t="s">
        <v>388</v>
      </c>
      <c r="C20272" s="166">
        <v>45714</v>
      </c>
      <c r="D20272">
        <v>0</v>
      </c>
    </row>
    <row r="20273" spans="1:4" x14ac:dyDescent="0.35">
      <c r="A20273" s="165" t="s">
        <v>387</v>
      </c>
      <c r="B20273" s="165" t="s">
        <v>388</v>
      </c>
      <c r="C20273" s="166">
        <v>45742</v>
      </c>
      <c r="D20273">
        <v>0</v>
      </c>
    </row>
    <row r="20274" spans="1:4" x14ac:dyDescent="0.35">
      <c r="A20274" s="165" t="s">
        <v>387</v>
      </c>
      <c r="B20274" s="165" t="s">
        <v>388</v>
      </c>
      <c r="C20274" s="166">
        <v>45773</v>
      </c>
      <c r="D20274">
        <v>0</v>
      </c>
    </row>
    <row r="20275" spans="1:4" x14ac:dyDescent="0.35">
      <c r="A20275" s="165" t="s">
        <v>387</v>
      </c>
      <c r="B20275" s="165" t="s">
        <v>388</v>
      </c>
      <c r="C20275" s="166">
        <v>45803</v>
      </c>
      <c r="D20275">
        <v>0</v>
      </c>
    </row>
    <row r="20276" spans="1:4" x14ac:dyDescent="0.35">
      <c r="A20276" s="165" t="s">
        <v>387</v>
      </c>
      <c r="B20276" s="165" t="s">
        <v>388</v>
      </c>
      <c r="C20276" s="166">
        <v>45834</v>
      </c>
      <c r="D20276">
        <v>0</v>
      </c>
    </row>
    <row r="20277" spans="1:4" x14ac:dyDescent="0.35">
      <c r="A20277" s="165" t="s">
        <v>387</v>
      </c>
      <c r="B20277" s="165" t="s">
        <v>388</v>
      </c>
      <c r="C20277" s="166">
        <v>45864</v>
      </c>
      <c r="D20277">
        <v>0</v>
      </c>
    </row>
    <row r="20278" spans="1:4" x14ac:dyDescent="0.35">
      <c r="A20278" s="165" t="s">
        <v>387</v>
      </c>
      <c r="B20278" s="165" t="s">
        <v>388</v>
      </c>
      <c r="C20278" s="166">
        <v>45895</v>
      </c>
      <c r="D20278">
        <v>0</v>
      </c>
    </row>
    <row r="20279" spans="1:4" x14ac:dyDescent="0.35">
      <c r="A20279" s="165" t="s">
        <v>387</v>
      </c>
      <c r="B20279" s="165" t="s">
        <v>388</v>
      </c>
      <c r="C20279" s="166">
        <v>45926</v>
      </c>
      <c r="D20279">
        <v>0</v>
      </c>
    </row>
    <row r="20280" spans="1:4" x14ac:dyDescent="0.35">
      <c r="A20280" s="165" t="s">
        <v>387</v>
      </c>
      <c r="B20280" s="165" t="s">
        <v>388</v>
      </c>
      <c r="C20280" s="166">
        <v>45956</v>
      </c>
      <c r="D20280">
        <v>0</v>
      </c>
    </row>
    <row r="20281" spans="1:4" x14ac:dyDescent="0.35">
      <c r="A20281" s="165" t="s">
        <v>387</v>
      </c>
      <c r="B20281" s="165" t="s">
        <v>388</v>
      </c>
      <c r="C20281" s="166">
        <v>45987</v>
      </c>
      <c r="D20281">
        <v>0</v>
      </c>
    </row>
    <row r="20282" spans="1:4" x14ac:dyDescent="0.35">
      <c r="A20282" s="165" t="s">
        <v>387</v>
      </c>
      <c r="B20282" s="165" t="s">
        <v>388</v>
      </c>
      <c r="C20282" s="166">
        <v>46017</v>
      </c>
      <c r="D20282">
        <v>0</v>
      </c>
    </row>
    <row r="20283" spans="1:4" x14ac:dyDescent="0.35">
      <c r="A20283" s="165" t="s">
        <v>387</v>
      </c>
      <c r="B20283" s="165" t="s">
        <v>388</v>
      </c>
      <c r="C20283" s="166">
        <v>45684</v>
      </c>
      <c r="D20283">
        <v>0</v>
      </c>
    </row>
    <row r="20284" spans="1:4" x14ac:dyDescent="0.35">
      <c r="A20284" s="165" t="s">
        <v>387</v>
      </c>
      <c r="B20284" s="165" t="s">
        <v>388</v>
      </c>
      <c r="C20284" s="166">
        <v>45715</v>
      </c>
      <c r="D20284">
        <v>0</v>
      </c>
    </row>
    <row r="20285" spans="1:4" x14ac:dyDescent="0.35">
      <c r="A20285" s="165" t="s">
        <v>387</v>
      </c>
      <c r="B20285" s="165" t="s">
        <v>388</v>
      </c>
      <c r="C20285" s="166">
        <v>45743</v>
      </c>
      <c r="D20285">
        <v>0</v>
      </c>
    </row>
    <row r="20286" spans="1:4" x14ac:dyDescent="0.35">
      <c r="A20286" s="165" t="s">
        <v>387</v>
      </c>
      <c r="B20286" s="165" t="s">
        <v>388</v>
      </c>
      <c r="C20286" s="166">
        <v>45774</v>
      </c>
      <c r="D20286">
        <v>0</v>
      </c>
    </row>
    <row r="20287" spans="1:4" x14ac:dyDescent="0.35">
      <c r="A20287" s="165" t="s">
        <v>387</v>
      </c>
      <c r="B20287" s="165" t="s">
        <v>388</v>
      </c>
      <c r="C20287" s="166">
        <v>45804</v>
      </c>
      <c r="D20287">
        <v>0</v>
      </c>
    </row>
    <row r="20288" spans="1:4" x14ac:dyDescent="0.35">
      <c r="A20288" s="165" t="s">
        <v>387</v>
      </c>
      <c r="B20288" s="165" t="s">
        <v>388</v>
      </c>
      <c r="C20288" s="166">
        <v>45835</v>
      </c>
      <c r="D20288">
        <v>0</v>
      </c>
    </row>
    <row r="20289" spans="1:4" x14ac:dyDescent="0.35">
      <c r="A20289" s="165" t="s">
        <v>387</v>
      </c>
      <c r="B20289" s="165" t="s">
        <v>388</v>
      </c>
      <c r="C20289" s="166">
        <v>45865</v>
      </c>
      <c r="D20289">
        <v>0</v>
      </c>
    </row>
    <row r="20290" spans="1:4" x14ac:dyDescent="0.35">
      <c r="A20290" s="165" t="s">
        <v>387</v>
      </c>
      <c r="B20290" s="165" t="s">
        <v>388</v>
      </c>
      <c r="C20290" s="166">
        <v>45896</v>
      </c>
      <c r="D20290">
        <v>0</v>
      </c>
    </row>
    <row r="20291" spans="1:4" x14ac:dyDescent="0.35">
      <c r="A20291" s="165" t="s">
        <v>387</v>
      </c>
      <c r="B20291" s="165" t="s">
        <v>388</v>
      </c>
      <c r="C20291" s="166">
        <v>45927</v>
      </c>
      <c r="D20291">
        <v>0</v>
      </c>
    </row>
    <row r="20292" spans="1:4" x14ac:dyDescent="0.35">
      <c r="A20292" s="165" t="s">
        <v>387</v>
      </c>
      <c r="B20292" s="165" t="s">
        <v>388</v>
      </c>
      <c r="C20292" s="166">
        <v>45957</v>
      </c>
      <c r="D20292">
        <v>0</v>
      </c>
    </row>
    <row r="20293" spans="1:4" x14ac:dyDescent="0.35">
      <c r="A20293" s="165" t="s">
        <v>387</v>
      </c>
      <c r="B20293" s="165" t="s">
        <v>388</v>
      </c>
      <c r="C20293" s="166">
        <v>45988</v>
      </c>
      <c r="D20293">
        <v>0</v>
      </c>
    </row>
    <row r="20294" spans="1:4" x14ac:dyDescent="0.35">
      <c r="A20294" s="165" t="s">
        <v>387</v>
      </c>
      <c r="B20294" s="165" t="s">
        <v>388</v>
      </c>
      <c r="C20294" s="166">
        <v>46018</v>
      </c>
      <c r="D20294">
        <v>0</v>
      </c>
    </row>
    <row r="20295" spans="1:4" x14ac:dyDescent="0.35">
      <c r="A20295" s="165" t="s">
        <v>389</v>
      </c>
      <c r="B20295" s="165" t="s">
        <v>390</v>
      </c>
      <c r="C20295" s="166">
        <v>45676</v>
      </c>
      <c r="D20295">
        <v>192.99</v>
      </c>
    </row>
    <row r="20296" spans="1:4" x14ac:dyDescent="0.35">
      <c r="A20296" s="165" t="s">
        <v>389</v>
      </c>
      <c r="B20296" s="165" t="s">
        <v>390</v>
      </c>
      <c r="C20296" s="166">
        <v>45707</v>
      </c>
      <c r="D20296">
        <v>258.2</v>
      </c>
    </row>
    <row r="20297" spans="1:4" x14ac:dyDescent="0.35">
      <c r="A20297" s="165" t="s">
        <v>389</v>
      </c>
      <c r="B20297" s="165" t="s">
        <v>390</v>
      </c>
      <c r="C20297" s="166">
        <v>45735</v>
      </c>
      <c r="D20297">
        <v>258.2</v>
      </c>
    </row>
    <row r="20298" spans="1:4" x14ac:dyDescent="0.35">
      <c r="A20298" s="165" t="s">
        <v>389</v>
      </c>
      <c r="B20298" s="165" t="s">
        <v>390</v>
      </c>
      <c r="C20298" s="166">
        <v>45766</v>
      </c>
      <c r="D20298">
        <v>258.2</v>
      </c>
    </row>
    <row r="20299" spans="1:4" x14ac:dyDescent="0.35">
      <c r="A20299" s="165" t="s">
        <v>389</v>
      </c>
      <c r="B20299" s="165" t="s">
        <v>390</v>
      </c>
      <c r="C20299" s="166">
        <v>45796</v>
      </c>
      <c r="D20299">
        <v>258.2</v>
      </c>
    </row>
    <row r="20300" spans="1:4" x14ac:dyDescent="0.35">
      <c r="A20300" s="165" t="s">
        <v>389</v>
      </c>
      <c r="B20300" s="165" t="s">
        <v>390</v>
      </c>
      <c r="C20300" s="166">
        <v>45827</v>
      </c>
      <c r="D20300">
        <v>258.2</v>
      </c>
    </row>
    <row r="20301" spans="1:4" x14ac:dyDescent="0.35">
      <c r="A20301" s="165" t="s">
        <v>389</v>
      </c>
      <c r="B20301" s="165" t="s">
        <v>390</v>
      </c>
      <c r="C20301" s="166">
        <v>45857</v>
      </c>
      <c r="D20301">
        <v>258.2</v>
      </c>
    </row>
    <row r="20302" spans="1:4" x14ac:dyDescent="0.35">
      <c r="A20302" s="165" t="s">
        <v>389</v>
      </c>
      <c r="B20302" s="165" t="s">
        <v>390</v>
      </c>
      <c r="C20302" s="166">
        <v>45888</v>
      </c>
      <c r="D20302">
        <v>323.40000000000003</v>
      </c>
    </row>
    <row r="20303" spans="1:4" x14ac:dyDescent="0.35">
      <c r="A20303" s="165" t="s">
        <v>389</v>
      </c>
      <c r="B20303" s="165" t="s">
        <v>390</v>
      </c>
      <c r="C20303" s="166">
        <v>45919</v>
      </c>
      <c r="D20303">
        <v>186.57</v>
      </c>
    </row>
    <row r="20304" spans="1:4" x14ac:dyDescent="0.35">
      <c r="A20304" s="165" t="s">
        <v>389</v>
      </c>
      <c r="B20304" s="165" t="s">
        <v>390</v>
      </c>
      <c r="C20304" s="166">
        <v>45949</v>
      </c>
      <c r="D20304">
        <v>329.82</v>
      </c>
    </row>
    <row r="20305" spans="1:4" x14ac:dyDescent="0.35">
      <c r="A20305" s="165" t="s">
        <v>389</v>
      </c>
      <c r="B20305" s="165" t="s">
        <v>390</v>
      </c>
      <c r="C20305" s="166">
        <v>45980</v>
      </c>
      <c r="D20305">
        <v>258.2</v>
      </c>
    </row>
    <row r="20306" spans="1:4" x14ac:dyDescent="0.35">
      <c r="A20306" s="165" t="s">
        <v>389</v>
      </c>
      <c r="B20306" s="165" t="s">
        <v>390</v>
      </c>
      <c r="C20306" s="166">
        <v>46010</v>
      </c>
      <c r="D20306">
        <v>258.2</v>
      </c>
    </row>
    <row r="20307" spans="1:4" x14ac:dyDescent="0.35">
      <c r="A20307" s="165" t="s">
        <v>389</v>
      </c>
      <c r="B20307" s="165" t="s">
        <v>390</v>
      </c>
      <c r="C20307" s="166">
        <v>45677</v>
      </c>
      <c r="D20307">
        <v>194.31</v>
      </c>
    </row>
    <row r="20308" spans="1:4" x14ac:dyDescent="0.35">
      <c r="A20308" s="165" t="s">
        <v>389</v>
      </c>
      <c r="B20308" s="165" t="s">
        <v>390</v>
      </c>
      <c r="C20308" s="166">
        <v>45708</v>
      </c>
      <c r="D20308">
        <v>194.31</v>
      </c>
    </row>
    <row r="20309" spans="1:4" x14ac:dyDescent="0.35">
      <c r="A20309" s="165" t="s">
        <v>389</v>
      </c>
      <c r="B20309" s="165" t="s">
        <v>390</v>
      </c>
      <c r="C20309" s="166">
        <v>45736</v>
      </c>
      <c r="D20309">
        <v>194.30999999999995</v>
      </c>
    </row>
    <row r="20310" spans="1:4" x14ac:dyDescent="0.35">
      <c r="A20310" s="165" t="s">
        <v>389</v>
      </c>
      <c r="B20310" s="165" t="s">
        <v>390</v>
      </c>
      <c r="C20310" s="166">
        <v>45767</v>
      </c>
      <c r="D20310">
        <v>194.30000000000007</v>
      </c>
    </row>
    <row r="20311" spans="1:4" x14ac:dyDescent="0.35">
      <c r="A20311" s="165" t="s">
        <v>389</v>
      </c>
      <c r="B20311" s="165" t="s">
        <v>390</v>
      </c>
      <c r="C20311" s="166">
        <v>45797</v>
      </c>
      <c r="D20311">
        <v>194.30999999999995</v>
      </c>
    </row>
    <row r="20312" spans="1:4" x14ac:dyDescent="0.35">
      <c r="A20312" s="165" t="s">
        <v>389</v>
      </c>
      <c r="B20312" s="165" t="s">
        <v>390</v>
      </c>
      <c r="C20312" s="166">
        <v>45828</v>
      </c>
      <c r="D20312">
        <v>194.30999999999995</v>
      </c>
    </row>
    <row r="20313" spans="1:4" x14ac:dyDescent="0.35">
      <c r="A20313" s="165" t="s">
        <v>389</v>
      </c>
      <c r="B20313" s="165" t="s">
        <v>390</v>
      </c>
      <c r="C20313" s="166">
        <v>45858</v>
      </c>
      <c r="D20313">
        <v>194.31000000000017</v>
      </c>
    </row>
    <row r="20314" spans="1:4" x14ac:dyDescent="0.35">
      <c r="A20314" s="165" t="s">
        <v>389</v>
      </c>
      <c r="B20314" s="165" t="s">
        <v>390</v>
      </c>
      <c r="C20314" s="166">
        <v>45889</v>
      </c>
      <c r="D20314">
        <v>194.30999999999995</v>
      </c>
    </row>
    <row r="20315" spans="1:4" x14ac:dyDescent="0.35">
      <c r="A20315" s="165" t="s">
        <v>389</v>
      </c>
      <c r="B20315" s="165" t="s">
        <v>390</v>
      </c>
      <c r="C20315" s="166">
        <v>45920</v>
      </c>
      <c r="D20315">
        <v>194.31</v>
      </c>
    </row>
    <row r="20316" spans="1:4" x14ac:dyDescent="0.35">
      <c r="A20316" s="165" t="s">
        <v>389</v>
      </c>
      <c r="B20316" s="165" t="s">
        <v>390</v>
      </c>
      <c r="C20316" s="166">
        <v>45950</v>
      </c>
      <c r="D20316">
        <v>194.31</v>
      </c>
    </row>
    <row r="20317" spans="1:4" x14ac:dyDescent="0.35">
      <c r="A20317" s="165" t="s">
        <v>389</v>
      </c>
      <c r="B20317" s="165" t="s">
        <v>390</v>
      </c>
      <c r="C20317" s="166">
        <v>45981</v>
      </c>
      <c r="D20317">
        <v>194.31</v>
      </c>
    </row>
    <row r="20318" spans="1:4" x14ac:dyDescent="0.35">
      <c r="A20318" s="165" t="s">
        <v>389</v>
      </c>
      <c r="B20318" s="165" t="s">
        <v>390</v>
      </c>
      <c r="C20318" s="166">
        <v>46011</v>
      </c>
      <c r="D20318">
        <v>194.31</v>
      </c>
    </row>
    <row r="20319" spans="1:4" x14ac:dyDescent="0.35">
      <c r="A20319" s="165" t="s">
        <v>389</v>
      </c>
      <c r="B20319" s="165" t="s">
        <v>390</v>
      </c>
      <c r="C20319" s="166">
        <v>45678</v>
      </c>
      <c r="D20319">
        <v>97.15</v>
      </c>
    </row>
    <row r="20320" spans="1:4" x14ac:dyDescent="0.35">
      <c r="A20320" s="165" t="s">
        <v>389</v>
      </c>
      <c r="B20320" s="165" t="s">
        <v>390</v>
      </c>
      <c r="C20320" s="166">
        <v>45709</v>
      </c>
      <c r="D20320">
        <v>922.14</v>
      </c>
    </row>
    <row r="20321" spans="1:4" x14ac:dyDescent="0.35">
      <c r="A20321" s="165" t="s">
        <v>389</v>
      </c>
      <c r="B20321" s="165" t="s">
        <v>390</v>
      </c>
      <c r="C20321" s="166">
        <v>45737</v>
      </c>
      <c r="D20321">
        <v>647.15</v>
      </c>
    </row>
    <row r="20322" spans="1:4" x14ac:dyDescent="0.35">
      <c r="A20322" s="165" t="s">
        <v>389</v>
      </c>
      <c r="B20322" s="165" t="s">
        <v>390</v>
      </c>
      <c r="C20322" s="166">
        <v>45768</v>
      </c>
      <c r="D20322">
        <v>555.49</v>
      </c>
    </row>
    <row r="20323" spans="1:4" x14ac:dyDescent="0.35">
      <c r="A20323" s="165" t="s">
        <v>389</v>
      </c>
      <c r="B20323" s="165" t="s">
        <v>390</v>
      </c>
      <c r="C20323" s="166">
        <v>45798</v>
      </c>
      <c r="D20323">
        <v>555.49</v>
      </c>
    </row>
    <row r="20324" spans="1:4" x14ac:dyDescent="0.35">
      <c r="A20324" s="165" t="s">
        <v>389</v>
      </c>
      <c r="B20324" s="165" t="s">
        <v>390</v>
      </c>
      <c r="C20324" s="166">
        <v>45829</v>
      </c>
      <c r="D20324">
        <v>555.49</v>
      </c>
    </row>
    <row r="20325" spans="1:4" x14ac:dyDescent="0.35">
      <c r="A20325" s="165" t="s">
        <v>389</v>
      </c>
      <c r="B20325" s="165" t="s">
        <v>390</v>
      </c>
      <c r="C20325" s="166">
        <v>45859</v>
      </c>
      <c r="D20325">
        <v>555.49</v>
      </c>
    </row>
    <row r="20326" spans="1:4" x14ac:dyDescent="0.35">
      <c r="A20326" s="165" t="s">
        <v>389</v>
      </c>
      <c r="B20326" s="165" t="s">
        <v>390</v>
      </c>
      <c r="C20326" s="166">
        <v>45890</v>
      </c>
      <c r="D20326">
        <v>555.49</v>
      </c>
    </row>
    <row r="20327" spans="1:4" x14ac:dyDescent="0.35">
      <c r="A20327" s="165" t="s">
        <v>389</v>
      </c>
      <c r="B20327" s="165" t="s">
        <v>390</v>
      </c>
      <c r="C20327" s="166">
        <v>45921</v>
      </c>
      <c r="D20327">
        <v>555.49</v>
      </c>
    </row>
    <row r="20328" spans="1:4" x14ac:dyDescent="0.35">
      <c r="A20328" s="165" t="s">
        <v>389</v>
      </c>
      <c r="B20328" s="165" t="s">
        <v>390</v>
      </c>
      <c r="C20328" s="166">
        <v>45951</v>
      </c>
      <c r="D20328">
        <v>555.48</v>
      </c>
    </row>
    <row r="20329" spans="1:4" x14ac:dyDescent="0.35">
      <c r="A20329" s="165" t="s">
        <v>389</v>
      </c>
      <c r="B20329" s="165" t="s">
        <v>390</v>
      </c>
      <c r="C20329" s="166">
        <v>45991</v>
      </c>
      <c r="D20329">
        <v>555.49</v>
      </c>
    </row>
    <row r="20330" spans="1:4" x14ac:dyDescent="0.35">
      <c r="A20330" s="165" t="s">
        <v>389</v>
      </c>
      <c r="B20330" s="165" t="s">
        <v>390</v>
      </c>
      <c r="C20330" s="166">
        <v>46022</v>
      </c>
      <c r="D20330">
        <v>280.48</v>
      </c>
    </row>
    <row r="20331" spans="1:4" x14ac:dyDescent="0.35">
      <c r="A20331" s="165" t="s">
        <v>389</v>
      </c>
      <c r="B20331" s="165" t="s">
        <v>390</v>
      </c>
      <c r="C20331" s="166">
        <v>45679</v>
      </c>
      <c r="D20331">
        <v>289.2</v>
      </c>
    </row>
    <row r="20332" spans="1:4" x14ac:dyDescent="0.35">
      <c r="A20332" s="165" t="s">
        <v>389</v>
      </c>
      <c r="B20332" s="165" t="s">
        <v>390</v>
      </c>
      <c r="C20332" s="166">
        <v>45710</v>
      </c>
      <c r="D20332">
        <v>289.20999999999998</v>
      </c>
    </row>
    <row r="20333" spans="1:4" x14ac:dyDescent="0.35">
      <c r="A20333" s="165" t="s">
        <v>389</v>
      </c>
      <c r="B20333" s="165" t="s">
        <v>390</v>
      </c>
      <c r="C20333" s="166">
        <v>45738</v>
      </c>
      <c r="D20333">
        <v>289.2</v>
      </c>
    </row>
    <row r="20334" spans="1:4" x14ac:dyDescent="0.35">
      <c r="A20334" s="165" t="s">
        <v>389</v>
      </c>
      <c r="B20334" s="165" t="s">
        <v>390</v>
      </c>
      <c r="C20334" s="166">
        <v>45769</v>
      </c>
      <c r="D20334">
        <v>289.2</v>
      </c>
    </row>
    <row r="20335" spans="1:4" x14ac:dyDescent="0.35">
      <c r="A20335" s="165" t="s">
        <v>389</v>
      </c>
      <c r="B20335" s="165" t="s">
        <v>390</v>
      </c>
      <c r="C20335" s="166">
        <v>45799</v>
      </c>
      <c r="D20335">
        <v>289.2</v>
      </c>
    </row>
    <row r="20336" spans="1:4" x14ac:dyDescent="0.35">
      <c r="A20336" s="165" t="s">
        <v>389</v>
      </c>
      <c r="B20336" s="165" t="s">
        <v>390</v>
      </c>
      <c r="C20336" s="166">
        <v>45830</v>
      </c>
      <c r="D20336">
        <v>289.2</v>
      </c>
    </row>
    <row r="20337" spans="1:4" x14ac:dyDescent="0.35">
      <c r="A20337" s="165" t="s">
        <v>389</v>
      </c>
      <c r="B20337" s="165" t="s">
        <v>390</v>
      </c>
      <c r="C20337" s="166">
        <v>45860</v>
      </c>
      <c r="D20337">
        <v>326.7</v>
      </c>
    </row>
    <row r="20338" spans="1:4" x14ac:dyDescent="0.35">
      <c r="A20338" s="165" t="s">
        <v>389</v>
      </c>
      <c r="B20338" s="165" t="s">
        <v>390</v>
      </c>
      <c r="C20338" s="166">
        <v>45891</v>
      </c>
      <c r="D20338">
        <v>326.7</v>
      </c>
    </row>
    <row r="20339" spans="1:4" x14ac:dyDescent="0.35">
      <c r="A20339" s="165" t="s">
        <v>389</v>
      </c>
      <c r="B20339" s="165" t="s">
        <v>390</v>
      </c>
      <c r="C20339" s="166">
        <v>45922</v>
      </c>
      <c r="D20339">
        <v>326.7</v>
      </c>
    </row>
    <row r="20340" spans="1:4" x14ac:dyDescent="0.35">
      <c r="A20340" s="165" t="s">
        <v>389</v>
      </c>
      <c r="B20340" s="165" t="s">
        <v>390</v>
      </c>
      <c r="C20340" s="166">
        <v>45952</v>
      </c>
      <c r="D20340">
        <v>326.7</v>
      </c>
    </row>
    <row r="20341" spans="1:4" x14ac:dyDescent="0.35">
      <c r="A20341" s="165" t="s">
        <v>389</v>
      </c>
      <c r="B20341" s="165" t="s">
        <v>390</v>
      </c>
      <c r="C20341" s="166">
        <v>45983</v>
      </c>
      <c r="D20341">
        <v>326.7</v>
      </c>
    </row>
    <row r="20342" spans="1:4" x14ac:dyDescent="0.35">
      <c r="A20342" s="165" t="s">
        <v>389</v>
      </c>
      <c r="B20342" s="165" t="s">
        <v>390</v>
      </c>
      <c r="C20342" s="166">
        <v>46013</v>
      </c>
      <c r="D20342">
        <v>567.71</v>
      </c>
    </row>
    <row r="20343" spans="1:4" x14ac:dyDescent="0.35">
      <c r="A20343" s="165" t="s">
        <v>389</v>
      </c>
      <c r="B20343" s="165" t="s">
        <v>390</v>
      </c>
      <c r="C20343" s="166">
        <v>45680</v>
      </c>
      <c r="D20343">
        <v>326.7</v>
      </c>
    </row>
    <row r="20344" spans="1:4" x14ac:dyDescent="0.35">
      <c r="A20344" s="165" t="s">
        <v>389</v>
      </c>
      <c r="B20344" s="165" t="s">
        <v>390</v>
      </c>
      <c r="C20344" s="166">
        <v>45711</v>
      </c>
      <c r="D20344">
        <v>79</v>
      </c>
    </row>
    <row r="20345" spans="1:4" x14ac:dyDescent="0.35">
      <c r="A20345" s="165" t="s">
        <v>389</v>
      </c>
      <c r="B20345" s="165" t="s">
        <v>390</v>
      </c>
      <c r="C20345" s="166">
        <v>45739</v>
      </c>
      <c r="D20345">
        <v>202.85</v>
      </c>
    </row>
    <row r="20346" spans="1:4" x14ac:dyDescent="0.35">
      <c r="A20346" s="165" t="s">
        <v>389</v>
      </c>
      <c r="B20346" s="165" t="s">
        <v>390</v>
      </c>
      <c r="C20346" s="166">
        <v>45770</v>
      </c>
      <c r="D20346">
        <v>202.85</v>
      </c>
    </row>
    <row r="20347" spans="1:4" x14ac:dyDescent="0.35">
      <c r="A20347" s="165" t="s">
        <v>389</v>
      </c>
      <c r="B20347" s="165" t="s">
        <v>390</v>
      </c>
      <c r="C20347" s="166">
        <v>45800</v>
      </c>
      <c r="D20347">
        <v>202.85</v>
      </c>
    </row>
    <row r="20348" spans="1:4" x14ac:dyDescent="0.35">
      <c r="A20348" s="165" t="s">
        <v>389</v>
      </c>
      <c r="B20348" s="165" t="s">
        <v>390</v>
      </c>
      <c r="C20348" s="166">
        <v>45831</v>
      </c>
      <c r="D20348">
        <v>202.85</v>
      </c>
    </row>
    <row r="20349" spans="1:4" x14ac:dyDescent="0.35">
      <c r="A20349" s="165" t="s">
        <v>389</v>
      </c>
      <c r="B20349" s="165" t="s">
        <v>390</v>
      </c>
      <c r="C20349" s="166">
        <v>45861</v>
      </c>
      <c r="D20349">
        <v>202.85</v>
      </c>
    </row>
    <row r="20350" spans="1:4" x14ac:dyDescent="0.35">
      <c r="A20350" s="165" t="s">
        <v>389</v>
      </c>
      <c r="B20350" s="165" t="s">
        <v>390</v>
      </c>
      <c r="C20350" s="166">
        <v>45892</v>
      </c>
      <c r="D20350">
        <v>202.86</v>
      </c>
    </row>
    <row r="20351" spans="1:4" x14ac:dyDescent="0.35">
      <c r="A20351" s="165" t="s">
        <v>389</v>
      </c>
      <c r="B20351" s="165" t="s">
        <v>390</v>
      </c>
      <c r="C20351" s="166">
        <v>45923</v>
      </c>
      <c r="D20351">
        <v>202.85</v>
      </c>
    </row>
    <row r="20352" spans="1:4" x14ac:dyDescent="0.35">
      <c r="A20352" s="165" t="s">
        <v>389</v>
      </c>
      <c r="B20352" s="165" t="s">
        <v>390</v>
      </c>
      <c r="C20352" s="166">
        <v>45953</v>
      </c>
      <c r="D20352">
        <v>202.85</v>
      </c>
    </row>
    <row r="20353" spans="1:4" x14ac:dyDescent="0.35">
      <c r="A20353" s="165" t="s">
        <v>389</v>
      </c>
      <c r="B20353" s="165" t="s">
        <v>390</v>
      </c>
      <c r="C20353" s="166">
        <v>45984</v>
      </c>
      <c r="D20353">
        <v>202.85</v>
      </c>
    </row>
    <row r="20354" spans="1:4" x14ac:dyDescent="0.35">
      <c r="A20354" s="165" t="s">
        <v>389</v>
      </c>
      <c r="B20354" s="165" t="s">
        <v>390</v>
      </c>
      <c r="C20354" s="166">
        <v>46014</v>
      </c>
      <c r="D20354">
        <v>202.85</v>
      </c>
    </row>
    <row r="20355" spans="1:4" x14ac:dyDescent="0.35">
      <c r="A20355" s="165" t="s">
        <v>389</v>
      </c>
      <c r="B20355" s="165" t="s">
        <v>390</v>
      </c>
      <c r="C20355" s="166">
        <v>45681</v>
      </c>
      <c r="D20355">
        <v>101.43</v>
      </c>
    </row>
    <row r="20356" spans="1:4" x14ac:dyDescent="0.35">
      <c r="A20356" s="165" t="s">
        <v>389</v>
      </c>
      <c r="B20356" s="165" t="s">
        <v>390</v>
      </c>
      <c r="C20356" s="166">
        <v>45712</v>
      </c>
      <c r="D20356">
        <v>101.43</v>
      </c>
    </row>
    <row r="20357" spans="1:4" x14ac:dyDescent="0.35">
      <c r="A20357" s="165" t="s">
        <v>389</v>
      </c>
      <c r="B20357" s="165" t="s">
        <v>390</v>
      </c>
      <c r="C20357" s="166">
        <v>45740</v>
      </c>
      <c r="D20357">
        <v>101.42</v>
      </c>
    </row>
    <row r="20358" spans="1:4" x14ac:dyDescent="0.35">
      <c r="A20358" s="165" t="s">
        <v>389</v>
      </c>
      <c r="B20358" s="165" t="s">
        <v>390</v>
      </c>
      <c r="C20358" s="166">
        <v>45771</v>
      </c>
      <c r="D20358">
        <v>101.42</v>
      </c>
    </row>
    <row r="20359" spans="1:4" x14ac:dyDescent="0.35">
      <c r="A20359" s="165" t="s">
        <v>389</v>
      </c>
      <c r="B20359" s="165" t="s">
        <v>390</v>
      </c>
      <c r="C20359" s="166">
        <v>45801</v>
      </c>
      <c r="D20359">
        <v>101.43</v>
      </c>
    </row>
    <row r="20360" spans="1:4" x14ac:dyDescent="0.35">
      <c r="A20360" s="165" t="s">
        <v>389</v>
      </c>
      <c r="B20360" s="165" t="s">
        <v>390</v>
      </c>
      <c r="C20360" s="166">
        <v>45832</v>
      </c>
      <c r="D20360">
        <v>101.43</v>
      </c>
    </row>
    <row r="20361" spans="1:4" x14ac:dyDescent="0.35">
      <c r="A20361" s="165" t="s">
        <v>389</v>
      </c>
      <c r="B20361" s="165" t="s">
        <v>390</v>
      </c>
      <c r="C20361" s="166">
        <v>45862</v>
      </c>
      <c r="D20361">
        <v>101.43</v>
      </c>
    </row>
    <row r="20362" spans="1:4" x14ac:dyDescent="0.35">
      <c r="A20362" s="165" t="s">
        <v>389</v>
      </c>
      <c r="B20362" s="165" t="s">
        <v>390</v>
      </c>
      <c r="C20362" s="166">
        <v>45893</v>
      </c>
      <c r="D20362">
        <v>101.42</v>
      </c>
    </row>
    <row r="20363" spans="1:4" x14ac:dyDescent="0.35">
      <c r="A20363" s="165" t="s">
        <v>389</v>
      </c>
      <c r="B20363" s="165" t="s">
        <v>390</v>
      </c>
      <c r="C20363" s="166">
        <v>45924</v>
      </c>
      <c r="D20363">
        <v>101.43</v>
      </c>
    </row>
    <row r="20364" spans="1:4" x14ac:dyDescent="0.35">
      <c r="A20364" s="165" t="s">
        <v>389</v>
      </c>
      <c r="B20364" s="165" t="s">
        <v>390</v>
      </c>
      <c r="C20364" s="166">
        <v>45954</v>
      </c>
      <c r="D20364">
        <v>101.43</v>
      </c>
    </row>
    <row r="20365" spans="1:4" x14ac:dyDescent="0.35">
      <c r="A20365" s="165" t="s">
        <v>389</v>
      </c>
      <c r="B20365" s="165" t="s">
        <v>390</v>
      </c>
      <c r="C20365" s="166">
        <v>45985</v>
      </c>
      <c r="D20365">
        <v>101.42</v>
      </c>
    </row>
    <row r="20366" spans="1:4" x14ac:dyDescent="0.35">
      <c r="A20366" s="165" t="s">
        <v>389</v>
      </c>
      <c r="B20366" s="165" t="s">
        <v>390</v>
      </c>
      <c r="C20366" s="166">
        <v>46015</v>
      </c>
      <c r="D20366">
        <v>101.43</v>
      </c>
    </row>
    <row r="20367" spans="1:4" x14ac:dyDescent="0.35">
      <c r="A20367" s="165" t="s">
        <v>389</v>
      </c>
      <c r="B20367" s="165" t="s">
        <v>390</v>
      </c>
      <c r="C20367" s="166">
        <v>45682</v>
      </c>
      <c r="D20367">
        <v>50.71</v>
      </c>
    </row>
    <row r="20368" spans="1:4" x14ac:dyDescent="0.35">
      <c r="A20368" s="165" t="s">
        <v>389</v>
      </c>
      <c r="B20368" s="165" t="s">
        <v>390</v>
      </c>
      <c r="C20368" s="166">
        <v>45713</v>
      </c>
      <c r="D20368">
        <v>50.71</v>
      </c>
    </row>
    <row r="20369" spans="1:4" x14ac:dyDescent="0.35">
      <c r="A20369" s="165" t="s">
        <v>389</v>
      </c>
      <c r="B20369" s="165" t="s">
        <v>390</v>
      </c>
      <c r="C20369" s="166">
        <v>45741</v>
      </c>
      <c r="D20369">
        <v>50.71</v>
      </c>
    </row>
    <row r="20370" spans="1:4" x14ac:dyDescent="0.35">
      <c r="A20370" s="165" t="s">
        <v>389</v>
      </c>
      <c r="B20370" s="165" t="s">
        <v>390</v>
      </c>
      <c r="C20370" s="166">
        <v>45772</v>
      </c>
      <c r="D20370">
        <v>50.71</v>
      </c>
    </row>
    <row r="20371" spans="1:4" x14ac:dyDescent="0.35">
      <c r="A20371" s="165" t="s">
        <v>389</v>
      </c>
      <c r="B20371" s="165" t="s">
        <v>390</v>
      </c>
      <c r="C20371" s="166">
        <v>45802</v>
      </c>
      <c r="D20371">
        <v>0</v>
      </c>
    </row>
    <row r="20372" spans="1:4" x14ac:dyDescent="0.35">
      <c r="A20372" s="165" t="s">
        <v>389</v>
      </c>
      <c r="B20372" s="165" t="s">
        <v>390</v>
      </c>
      <c r="C20372" s="166">
        <v>45833</v>
      </c>
      <c r="D20372">
        <v>0</v>
      </c>
    </row>
    <row r="20373" spans="1:4" x14ac:dyDescent="0.35">
      <c r="A20373" s="165" t="s">
        <v>389</v>
      </c>
      <c r="B20373" s="165" t="s">
        <v>390</v>
      </c>
      <c r="C20373" s="166">
        <v>45863</v>
      </c>
      <c r="D20373">
        <v>0</v>
      </c>
    </row>
    <row r="20374" spans="1:4" x14ac:dyDescent="0.35">
      <c r="A20374" s="165" t="s">
        <v>389</v>
      </c>
      <c r="B20374" s="165" t="s">
        <v>390</v>
      </c>
      <c r="C20374" s="166">
        <v>45894</v>
      </c>
      <c r="D20374">
        <v>0</v>
      </c>
    </row>
    <row r="20375" spans="1:4" x14ac:dyDescent="0.35">
      <c r="A20375" s="165" t="s">
        <v>389</v>
      </c>
      <c r="B20375" s="165" t="s">
        <v>390</v>
      </c>
      <c r="C20375" s="166">
        <v>45925</v>
      </c>
      <c r="D20375">
        <v>0</v>
      </c>
    </row>
    <row r="20376" spans="1:4" x14ac:dyDescent="0.35">
      <c r="A20376" s="165" t="s">
        <v>389</v>
      </c>
      <c r="B20376" s="165" t="s">
        <v>390</v>
      </c>
      <c r="C20376" s="166">
        <v>45955</v>
      </c>
      <c r="D20376">
        <v>0</v>
      </c>
    </row>
    <row r="20377" spans="1:4" x14ac:dyDescent="0.35">
      <c r="A20377" s="165" t="s">
        <v>389</v>
      </c>
      <c r="B20377" s="165" t="s">
        <v>390</v>
      </c>
      <c r="C20377" s="166">
        <v>45986</v>
      </c>
      <c r="D20377">
        <v>0</v>
      </c>
    </row>
    <row r="20378" spans="1:4" x14ac:dyDescent="0.35">
      <c r="A20378" s="165" t="s">
        <v>389</v>
      </c>
      <c r="B20378" s="165" t="s">
        <v>390</v>
      </c>
      <c r="C20378" s="166">
        <v>46016</v>
      </c>
      <c r="D20378">
        <v>0</v>
      </c>
    </row>
    <row r="20379" spans="1:4" x14ac:dyDescent="0.35">
      <c r="A20379" s="165" t="s">
        <v>389</v>
      </c>
      <c r="B20379" s="165" t="s">
        <v>390</v>
      </c>
      <c r="C20379" s="166">
        <v>45683</v>
      </c>
      <c r="D20379">
        <v>0</v>
      </c>
    </row>
    <row r="20380" spans="1:4" x14ac:dyDescent="0.35">
      <c r="A20380" s="165" t="s">
        <v>389</v>
      </c>
      <c r="B20380" s="165" t="s">
        <v>390</v>
      </c>
      <c r="C20380" s="166">
        <v>45714</v>
      </c>
      <c r="D20380">
        <v>0</v>
      </c>
    </row>
    <row r="20381" spans="1:4" x14ac:dyDescent="0.35">
      <c r="A20381" s="165" t="s">
        <v>389</v>
      </c>
      <c r="B20381" s="165" t="s">
        <v>390</v>
      </c>
      <c r="C20381" s="166">
        <v>45742</v>
      </c>
      <c r="D20381">
        <v>0</v>
      </c>
    </row>
    <row r="20382" spans="1:4" x14ac:dyDescent="0.35">
      <c r="A20382" s="165" t="s">
        <v>389</v>
      </c>
      <c r="B20382" s="165" t="s">
        <v>390</v>
      </c>
      <c r="C20382" s="166">
        <v>45773</v>
      </c>
      <c r="D20382">
        <v>0</v>
      </c>
    </row>
    <row r="20383" spans="1:4" x14ac:dyDescent="0.35">
      <c r="A20383" s="165" t="s">
        <v>389</v>
      </c>
      <c r="B20383" s="165" t="s">
        <v>390</v>
      </c>
      <c r="C20383" s="166">
        <v>45803</v>
      </c>
      <c r="D20383">
        <v>0</v>
      </c>
    </row>
    <row r="20384" spans="1:4" x14ac:dyDescent="0.35">
      <c r="A20384" s="165" t="s">
        <v>389</v>
      </c>
      <c r="B20384" s="165" t="s">
        <v>390</v>
      </c>
      <c r="C20384" s="166">
        <v>45834</v>
      </c>
      <c r="D20384">
        <v>0</v>
      </c>
    </row>
    <row r="20385" spans="1:4" x14ac:dyDescent="0.35">
      <c r="A20385" s="165" t="s">
        <v>389</v>
      </c>
      <c r="B20385" s="165" t="s">
        <v>390</v>
      </c>
      <c r="C20385" s="166">
        <v>45864</v>
      </c>
      <c r="D20385">
        <v>0</v>
      </c>
    </row>
    <row r="20386" spans="1:4" x14ac:dyDescent="0.35">
      <c r="A20386" s="165" t="s">
        <v>389</v>
      </c>
      <c r="B20386" s="165" t="s">
        <v>390</v>
      </c>
      <c r="C20386" s="166">
        <v>45895</v>
      </c>
      <c r="D20386">
        <v>0</v>
      </c>
    </row>
    <row r="20387" spans="1:4" x14ac:dyDescent="0.35">
      <c r="A20387" s="165" t="s">
        <v>389</v>
      </c>
      <c r="B20387" s="165" t="s">
        <v>390</v>
      </c>
      <c r="C20387" s="166">
        <v>45926</v>
      </c>
      <c r="D20387">
        <v>0</v>
      </c>
    </row>
    <row r="20388" spans="1:4" x14ac:dyDescent="0.35">
      <c r="A20388" s="165" t="s">
        <v>389</v>
      </c>
      <c r="B20388" s="165" t="s">
        <v>390</v>
      </c>
      <c r="C20388" s="166">
        <v>45956</v>
      </c>
      <c r="D20388">
        <v>0</v>
      </c>
    </row>
    <row r="20389" spans="1:4" x14ac:dyDescent="0.35">
      <c r="A20389" s="165" t="s">
        <v>389</v>
      </c>
      <c r="B20389" s="165" t="s">
        <v>390</v>
      </c>
      <c r="C20389" s="166">
        <v>45987</v>
      </c>
      <c r="D20389">
        <v>0</v>
      </c>
    </row>
    <row r="20390" spans="1:4" x14ac:dyDescent="0.35">
      <c r="A20390" s="165" t="s">
        <v>389</v>
      </c>
      <c r="B20390" s="165" t="s">
        <v>390</v>
      </c>
      <c r="C20390" s="166">
        <v>46017</v>
      </c>
      <c r="D20390">
        <v>0</v>
      </c>
    </row>
    <row r="20391" spans="1:4" x14ac:dyDescent="0.35">
      <c r="A20391" s="165" t="s">
        <v>389</v>
      </c>
      <c r="B20391" s="165" t="s">
        <v>390</v>
      </c>
      <c r="C20391" s="166">
        <v>45684</v>
      </c>
      <c r="D20391">
        <v>0</v>
      </c>
    </row>
    <row r="20392" spans="1:4" x14ac:dyDescent="0.35">
      <c r="A20392" s="165" t="s">
        <v>389</v>
      </c>
      <c r="B20392" s="165" t="s">
        <v>390</v>
      </c>
      <c r="C20392" s="166">
        <v>45715</v>
      </c>
      <c r="D20392">
        <v>0</v>
      </c>
    </row>
    <row r="20393" spans="1:4" x14ac:dyDescent="0.35">
      <c r="A20393" s="165" t="s">
        <v>389</v>
      </c>
      <c r="B20393" s="165" t="s">
        <v>390</v>
      </c>
      <c r="C20393" s="166">
        <v>45743</v>
      </c>
      <c r="D20393">
        <v>0</v>
      </c>
    </row>
    <row r="20394" spans="1:4" x14ac:dyDescent="0.35">
      <c r="A20394" s="165" t="s">
        <v>389</v>
      </c>
      <c r="B20394" s="165" t="s">
        <v>390</v>
      </c>
      <c r="C20394" s="166">
        <v>45774</v>
      </c>
      <c r="D20394">
        <v>0</v>
      </c>
    </row>
    <row r="20395" spans="1:4" x14ac:dyDescent="0.35">
      <c r="A20395" s="165" t="s">
        <v>389</v>
      </c>
      <c r="B20395" s="165" t="s">
        <v>390</v>
      </c>
      <c r="C20395" s="166">
        <v>45804</v>
      </c>
      <c r="D20395">
        <v>0</v>
      </c>
    </row>
    <row r="20396" spans="1:4" x14ac:dyDescent="0.35">
      <c r="A20396" s="165" t="s">
        <v>389</v>
      </c>
      <c r="B20396" s="165" t="s">
        <v>390</v>
      </c>
      <c r="C20396" s="166">
        <v>45835</v>
      </c>
      <c r="D20396">
        <v>0</v>
      </c>
    </row>
    <row r="20397" spans="1:4" x14ac:dyDescent="0.35">
      <c r="A20397" s="165" t="s">
        <v>389</v>
      </c>
      <c r="B20397" s="165" t="s">
        <v>390</v>
      </c>
      <c r="C20397" s="166">
        <v>45865</v>
      </c>
      <c r="D20397">
        <v>0</v>
      </c>
    </row>
    <row r="20398" spans="1:4" x14ac:dyDescent="0.35">
      <c r="A20398" s="165" t="s">
        <v>389</v>
      </c>
      <c r="B20398" s="165" t="s">
        <v>390</v>
      </c>
      <c r="C20398" s="166">
        <v>45896</v>
      </c>
      <c r="D20398">
        <v>0</v>
      </c>
    </row>
    <row r="20399" spans="1:4" x14ac:dyDescent="0.35">
      <c r="A20399" s="165" t="s">
        <v>389</v>
      </c>
      <c r="B20399" s="165" t="s">
        <v>390</v>
      </c>
      <c r="C20399" s="166">
        <v>45927</v>
      </c>
      <c r="D20399">
        <v>0</v>
      </c>
    </row>
    <row r="20400" spans="1:4" x14ac:dyDescent="0.35">
      <c r="A20400" s="165" t="s">
        <v>389</v>
      </c>
      <c r="B20400" s="165" t="s">
        <v>390</v>
      </c>
      <c r="C20400" s="166">
        <v>45957</v>
      </c>
      <c r="D20400">
        <v>0</v>
      </c>
    </row>
    <row r="20401" spans="1:4" x14ac:dyDescent="0.35">
      <c r="A20401" s="165" t="s">
        <v>389</v>
      </c>
      <c r="B20401" s="165" t="s">
        <v>390</v>
      </c>
      <c r="C20401" s="166">
        <v>45988</v>
      </c>
      <c r="D20401">
        <v>0</v>
      </c>
    </row>
    <row r="20402" spans="1:4" x14ac:dyDescent="0.35">
      <c r="A20402" s="165" t="s">
        <v>389</v>
      </c>
      <c r="B20402" s="165" t="s">
        <v>390</v>
      </c>
      <c r="C20402" s="166">
        <v>46018</v>
      </c>
      <c r="D20402">
        <v>0</v>
      </c>
    </row>
    <row r="20403" spans="1:4" x14ac:dyDescent="0.35">
      <c r="A20403" s="165" t="s">
        <v>391</v>
      </c>
      <c r="B20403" s="165"/>
      <c r="C20403" s="166">
        <v>45676</v>
      </c>
      <c r="D20403">
        <v>345.99</v>
      </c>
    </row>
    <row r="20404" spans="1:4" x14ac:dyDescent="0.35">
      <c r="A20404" s="165" t="s">
        <v>391</v>
      </c>
      <c r="B20404" s="165"/>
      <c r="C20404" s="166">
        <v>45707</v>
      </c>
      <c r="D20404">
        <v>466.9</v>
      </c>
    </row>
    <row r="20405" spans="1:4" x14ac:dyDescent="0.35">
      <c r="A20405" s="165" t="s">
        <v>391</v>
      </c>
      <c r="B20405" s="165"/>
      <c r="C20405" s="166">
        <v>45735</v>
      </c>
      <c r="D20405">
        <v>466.9</v>
      </c>
    </row>
    <row r="20406" spans="1:4" x14ac:dyDescent="0.35">
      <c r="A20406" s="165" t="s">
        <v>391</v>
      </c>
      <c r="B20406" s="165"/>
      <c r="C20406" s="166">
        <v>45766</v>
      </c>
      <c r="D20406">
        <v>466.9</v>
      </c>
    </row>
    <row r="20407" spans="1:4" x14ac:dyDescent="0.35">
      <c r="A20407" s="165" t="s">
        <v>391</v>
      </c>
      <c r="B20407" s="165"/>
      <c r="C20407" s="166">
        <v>45796</v>
      </c>
      <c r="D20407">
        <v>466.9</v>
      </c>
    </row>
    <row r="20408" spans="1:4" x14ac:dyDescent="0.35">
      <c r="A20408" s="165" t="s">
        <v>391</v>
      </c>
      <c r="B20408" s="165"/>
      <c r="C20408" s="166">
        <v>45827</v>
      </c>
      <c r="D20408">
        <v>466.9</v>
      </c>
    </row>
    <row r="20409" spans="1:4" x14ac:dyDescent="0.35">
      <c r="A20409" s="165" t="s">
        <v>391</v>
      </c>
      <c r="B20409" s="165"/>
      <c r="C20409" s="166">
        <v>45857</v>
      </c>
      <c r="D20409">
        <v>466.9</v>
      </c>
    </row>
    <row r="20410" spans="1:4" x14ac:dyDescent="0.35">
      <c r="A20410" s="165" t="s">
        <v>391</v>
      </c>
      <c r="B20410" s="165"/>
      <c r="C20410" s="166">
        <v>45888</v>
      </c>
      <c r="D20410">
        <v>410.79</v>
      </c>
    </row>
    <row r="20411" spans="1:4" x14ac:dyDescent="0.35">
      <c r="A20411" s="165" t="s">
        <v>391</v>
      </c>
      <c r="B20411" s="165"/>
      <c r="C20411" s="166">
        <v>45919</v>
      </c>
      <c r="D20411">
        <v>444.77</v>
      </c>
    </row>
    <row r="20412" spans="1:4" x14ac:dyDescent="0.35">
      <c r="A20412" s="165" t="s">
        <v>391</v>
      </c>
      <c r="B20412" s="165"/>
      <c r="C20412" s="166">
        <v>45949</v>
      </c>
      <c r="D20412">
        <v>444.77</v>
      </c>
    </row>
    <row r="20413" spans="1:4" x14ac:dyDescent="0.35">
      <c r="A20413" s="165" t="s">
        <v>391</v>
      </c>
      <c r="B20413" s="165"/>
      <c r="C20413" s="166">
        <v>45980</v>
      </c>
      <c r="D20413">
        <v>444.77</v>
      </c>
    </row>
    <row r="20414" spans="1:4" x14ac:dyDescent="0.35">
      <c r="A20414" s="165" t="s">
        <v>391</v>
      </c>
      <c r="B20414" s="165"/>
      <c r="C20414" s="166">
        <v>46010</v>
      </c>
      <c r="D20414">
        <v>444.77</v>
      </c>
    </row>
    <row r="20415" spans="1:4" x14ac:dyDescent="0.35">
      <c r="A20415" s="165" t="s">
        <v>391</v>
      </c>
      <c r="B20415" s="165"/>
      <c r="C20415" s="166">
        <v>45677</v>
      </c>
      <c r="D20415">
        <v>358.49</v>
      </c>
    </row>
    <row r="20416" spans="1:4" x14ac:dyDescent="0.35">
      <c r="A20416" s="165" t="s">
        <v>391</v>
      </c>
      <c r="B20416" s="165"/>
      <c r="C20416" s="166">
        <v>45708</v>
      </c>
      <c r="D20416">
        <v>358.49</v>
      </c>
    </row>
    <row r="20417" spans="1:4" x14ac:dyDescent="0.35">
      <c r="A20417" s="165" t="s">
        <v>391</v>
      </c>
      <c r="B20417" s="165"/>
      <c r="C20417" s="166">
        <v>45736</v>
      </c>
      <c r="D20417">
        <v>358.48999999999995</v>
      </c>
    </row>
    <row r="20418" spans="1:4" x14ac:dyDescent="0.35">
      <c r="A20418" s="165" t="s">
        <v>391</v>
      </c>
      <c r="B20418" s="165"/>
      <c r="C20418" s="166">
        <v>45767</v>
      </c>
      <c r="D20418">
        <v>474.42</v>
      </c>
    </row>
    <row r="20419" spans="1:4" x14ac:dyDescent="0.35">
      <c r="A20419" s="165" t="s">
        <v>391</v>
      </c>
      <c r="B20419" s="165"/>
      <c r="C20419" s="166">
        <v>45797</v>
      </c>
      <c r="D20419">
        <v>387.48</v>
      </c>
    </row>
    <row r="20420" spans="1:4" x14ac:dyDescent="0.35">
      <c r="A20420" s="165" t="s">
        <v>391</v>
      </c>
      <c r="B20420" s="165"/>
      <c r="C20420" s="166">
        <v>45828</v>
      </c>
      <c r="D20420">
        <v>387.4799999999999</v>
      </c>
    </row>
    <row r="20421" spans="1:4" x14ac:dyDescent="0.35">
      <c r="A20421" s="165" t="s">
        <v>391</v>
      </c>
      <c r="B20421" s="165"/>
      <c r="C20421" s="166">
        <v>45858</v>
      </c>
      <c r="D20421">
        <v>387.48000000000025</v>
      </c>
    </row>
    <row r="20422" spans="1:4" x14ac:dyDescent="0.35">
      <c r="A20422" s="165" t="s">
        <v>391</v>
      </c>
      <c r="B20422" s="165"/>
      <c r="C20422" s="166">
        <v>45889</v>
      </c>
      <c r="D20422">
        <v>387.47999999999979</v>
      </c>
    </row>
    <row r="20423" spans="1:4" x14ac:dyDescent="0.35">
      <c r="A20423" s="165" t="s">
        <v>391</v>
      </c>
      <c r="B20423" s="165"/>
      <c r="C20423" s="166">
        <v>45920</v>
      </c>
      <c r="D20423">
        <v>387.48</v>
      </c>
    </row>
    <row r="20424" spans="1:4" x14ac:dyDescent="0.35">
      <c r="A20424" s="165" t="s">
        <v>391</v>
      </c>
      <c r="B20424" s="165"/>
      <c r="C20424" s="166">
        <v>45950</v>
      </c>
      <c r="D20424">
        <v>387.48</v>
      </c>
    </row>
    <row r="20425" spans="1:4" x14ac:dyDescent="0.35">
      <c r="A20425" s="165" t="s">
        <v>391</v>
      </c>
      <c r="B20425" s="165"/>
      <c r="C20425" s="166">
        <v>45981</v>
      </c>
      <c r="D20425">
        <v>387.48</v>
      </c>
    </row>
    <row r="20426" spans="1:4" x14ac:dyDescent="0.35">
      <c r="A20426" s="165" t="s">
        <v>391</v>
      </c>
      <c r="B20426" s="165"/>
      <c r="C20426" s="166">
        <v>46011</v>
      </c>
      <c r="D20426">
        <v>387.48</v>
      </c>
    </row>
    <row r="20427" spans="1:4" x14ac:dyDescent="0.35">
      <c r="A20427" s="165" t="s">
        <v>391</v>
      </c>
      <c r="B20427" s="165"/>
      <c r="C20427" s="166">
        <v>45678</v>
      </c>
      <c r="D20427">
        <v>261.35000000000002</v>
      </c>
    </row>
    <row r="20428" spans="1:4" x14ac:dyDescent="0.35">
      <c r="A20428" s="165" t="s">
        <v>391</v>
      </c>
      <c r="B20428" s="165"/>
      <c r="C20428" s="166">
        <v>45709</v>
      </c>
      <c r="D20428">
        <v>1086.3399999999999</v>
      </c>
    </row>
    <row r="20429" spans="1:4" x14ac:dyDescent="0.35">
      <c r="A20429" s="165" t="s">
        <v>391</v>
      </c>
      <c r="B20429" s="165"/>
      <c r="C20429" s="166">
        <v>45737</v>
      </c>
      <c r="D20429">
        <v>811.34999999999991</v>
      </c>
    </row>
    <row r="20430" spans="1:4" x14ac:dyDescent="0.35">
      <c r="A20430" s="165" t="s">
        <v>391</v>
      </c>
      <c r="B20430" s="165"/>
      <c r="C20430" s="166">
        <v>45768</v>
      </c>
      <c r="D20430">
        <v>719.65</v>
      </c>
    </row>
    <row r="20431" spans="1:4" x14ac:dyDescent="0.35">
      <c r="A20431" s="165" t="s">
        <v>391</v>
      </c>
      <c r="B20431" s="165"/>
      <c r="C20431" s="166">
        <v>45798</v>
      </c>
      <c r="D20431">
        <v>719.69</v>
      </c>
    </row>
    <row r="20432" spans="1:4" x14ac:dyDescent="0.35">
      <c r="A20432" s="165" t="s">
        <v>391</v>
      </c>
      <c r="B20432" s="165"/>
      <c r="C20432" s="166">
        <v>45829</v>
      </c>
      <c r="D20432">
        <v>719.69</v>
      </c>
    </row>
    <row r="20433" spans="1:4" x14ac:dyDescent="0.35">
      <c r="A20433" s="165" t="s">
        <v>391</v>
      </c>
      <c r="B20433" s="165"/>
      <c r="C20433" s="166">
        <v>45859</v>
      </c>
      <c r="D20433">
        <v>719.7</v>
      </c>
    </row>
    <row r="20434" spans="1:4" x14ac:dyDescent="0.35">
      <c r="A20434" s="165" t="s">
        <v>391</v>
      </c>
      <c r="B20434" s="165"/>
      <c r="C20434" s="166">
        <v>45890</v>
      </c>
      <c r="D20434">
        <v>719.7</v>
      </c>
    </row>
    <row r="20435" spans="1:4" x14ac:dyDescent="0.35">
      <c r="A20435" s="165" t="s">
        <v>391</v>
      </c>
      <c r="B20435" s="165"/>
      <c r="C20435" s="166">
        <v>45921</v>
      </c>
      <c r="D20435">
        <v>930.25</v>
      </c>
    </row>
    <row r="20436" spans="1:4" x14ac:dyDescent="0.35">
      <c r="A20436" s="165" t="s">
        <v>391</v>
      </c>
      <c r="B20436" s="165"/>
      <c r="C20436" s="166">
        <v>45951</v>
      </c>
      <c r="D20436">
        <v>743.06000000000006</v>
      </c>
    </row>
    <row r="20437" spans="1:4" x14ac:dyDescent="0.35">
      <c r="A20437" s="165" t="s">
        <v>391</v>
      </c>
      <c r="B20437" s="165"/>
      <c r="C20437" s="166">
        <v>45991</v>
      </c>
      <c r="D20437">
        <v>743.08</v>
      </c>
    </row>
    <row r="20438" spans="1:4" x14ac:dyDescent="0.35">
      <c r="A20438" s="165" t="s">
        <v>391</v>
      </c>
      <c r="B20438" s="165"/>
      <c r="C20438" s="166">
        <v>46022</v>
      </c>
      <c r="D20438">
        <v>468.08000000000004</v>
      </c>
    </row>
    <row r="20439" spans="1:4" x14ac:dyDescent="0.35">
      <c r="A20439" s="165" t="s">
        <v>391</v>
      </c>
      <c r="B20439" s="165"/>
      <c r="C20439" s="166">
        <v>45679</v>
      </c>
      <c r="D20439">
        <v>471.11</v>
      </c>
    </row>
    <row r="20440" spans="1:4" x14ac:dyDescent="0.35">
      <c r="A20440" s="165" t="s">
        <v>391</v>
      </c>
      <c r="B20440" s="165"/>
      <c r="C20440" s="166">
        <v>45710</v>
      </c>
      <c r="D20440">
        <v>471.11</v>
      </c>
    </row>
    <row r="20441" spans="1:4" x14ac:dyDescent="0.35">
      <c r="A20441" s="165" t="s">
        <v>391</v>
      </c>
      <c r="B20441" s="165"/>
      <c r="C20441" s="166">
        <v>45738</v>
      </c>
      <c r="D20441">
        <v>471.1</v>
      </c>
    </row>
    <row r="20442" spans="1:4" x14ac:dyDescent="0.35">
      <c r="A20442" s="165" t="s">
        <v>391</v>
      </c>
      <c r="B20442" s="165"/>
      <c r="C20442" s="166">
        <v>45769</v>
      </c>
      <c r="D20442">
        <v>471.1</v>
      </c>
    </row>
    <row r="20443" spans="1:4" x14ac:dyDescent="0.35">
      <c r="A20443" s="165" t="s">
        <v>391</v>
      </c>
      <c r="B20443" s="165"/>
      <c r="C20443" s="166">
        <v>45799</v>
      </c>
      <c r="D20443">
        <v>471.1</v>
      </c>
    </row>
    <row r="20444" spans="1:4" x14ac:dyDescent="0.35">
      <c r="A20444" s="165" t="s">
        <v>391</v>
      </c>
      <c r="B20444" s="165"/>
      <c r="C20444" s="166">
        <v>45830</v>
      </c>
      <c r="D20444">
        <v>478.48</v>
      </c>
    </row>
    <row r="20445" spans="1:4" x14ac:dyDescent="0.35">
      <c r="A20445" s="165" t="s">
        <v>391</v>
      </c>
      <c r="B20445" s="165"/>
      <c r="C20445" s="166">
        <v>45860</v>
      </c>
      <c r="D20445">
        <v>515.98</v>
      </c>
    </row>
    <row r="20446" spans="1:4" x14ac:dyDescent="0.35">
      <c r="A20446" s="165" t="s">
        <v>391</v>
      </c>
      <c r="B20446" s="165"/>
      <c r="C20446" s="166">
        <v>45891</v>
      </c>
      <c r="D20446">
        <v>515.98</v>
      </c>
    </row>
    <row r="20447" spans="1:4" x14ac:dyDescent="0.35">
      <c r="A20447" s="165" t="s">
        <v>391</v>
      </c>
      <c r="B20447" s="165"/>
      <c r="C20447" s="166">
        <v>45922</v>
      </c>
      <c r="D20447">
        <v>515.98</v>
      </c>
    </row>
    <row r="20448" spans="1:4" x14ac:dyDescent="0.35">
      <c r="A20448" s="165" t="s">
        <v>391</v>
      </c>
      <c r="B20448" s="165"/>
      <c r="C20448" s="166">
        <v>45952</v>
      </c>
      <c r="D20448">
        <v>515.98</v>
      </c>
    </row>
    <row r="20449" spans="1:4" x14ac:dyDescent="0.35">
      <c r="A20449" s="165" t="s">
        <v>391</v>
      </c>
      <c r="B20449" s="165"/>
      <c r="C20449" s="166">
        <v>45983</v>
      </c>
      <c r="D20449">
        <v>515.98</v>
      </c>
    </row>
    <row r="20450" spans="1:4" x14ac:dyDescent="0.35">
      <c r="A20450" s="165" t="s">
        <v>391</v>
      </c>
      <c r="B20450" s="165"/>
      <c r="C20450" s="166">
        <v>46013</v>
      </c>
      <c r="D20450">
        <v>797.04000000000008</v>
      </c>
    </row>
    <row r="20451" spans="1:4" x14ac:dyDescent="0.35">
      <c r="A20451" s="165" t="s">
        <v>391</v>
      </c>
      <c r="B20451" s="165"/>
      <c r="C20451" s="166">
        <v>45680</v>
      </c>
      <c r="D20451">
        <v>515.98</v>
      </c>
    </row>
    <row r="20452" spans="1:4" x14ac:dyDescent="0.35">
      <c r="A20452" s="165" t="s">
        <v>391</v>
      </c>
      <c r="B20452" s="165"/>
      <c r="C20452" s="166">
        <v>45711</v>
      </c>
      <c r="D20452">
        <v>224.74</v>
      </c>
    </row>
    <row r="20453" spans="1:4" x14ac:dyDescent="0.35">
      <c r="A20453" s="165" t="s">
        <v>391</v>
      </c>
      <c r="B20453" s="165"/>
      <c r="C20453" s="166">
        <v>45739</v>
      </c>
      <c r="D20453">
        <v>370.36</v>
      </c>
    </row>
    <row r="20454" spans="1:4" x14ac:dyDescent="0.35">
      <c r="A20454" s="165" t="s">
        <v>391</v>
      </c>
      <c r="B20454" s="165"/>
      <c r="C20454" s="166">
        <v>45770</v>
      </c>
      <c r="D20454">
        <v>370.36</v>
      </c>
    </row>
    <row r="20455" spans="1:4" x14ac:dyDescent="0.35">
      <c r="A20455" s="165" t="s">
        <v>391</v>
      </c>
      <c r="B20455" s="165"/>
      <c r="C20455" s="166">
        <v>45800</v>
      </c>
      <c r="D20455">
        <v>370.36</v>
      </c>
    </row>
    <row r="20456" spans="1:4" x14ac:dyDescent="0.35">
      <c r="A20456" s="165" t="s">
        <v>391</v>
      </c>
      <c r="B20456" s="165"/>
      <c r="C20456" s="166">
        <v>45831</v>
      </c>
      <c r="D20456">
        <v>370.36</v>
      </c>
    </row>
    <row r="20457" spans="1:4" x14ac:dyDescent="0.35">
      <c r="A20457" s="165" t="s">
        <v>391</v>
      </c>
      <c r="B20457" s="165"/>
      <c r="C20457" s="166">
        <v>45861</v>
      </c>
      <c r="D20457">
        <v>370.36</v>
      </c>
    </row>
    <row r="20458" spans="1:4" x14ac:dyDescent="0.35">
      <c r="A20458" s="165" t="s">
        <v>391</v>
      </c>
      <c r="B20458" s="165"/>
      <c r="C20458" s="166">
        <v>45892</v>
      </c>
      <c r="D20458">
        <v>370.36</v>
      </c>
    </row>
    <row r="20459" spans="1:4" x14ac:dyDescent="0.35">
      <c r="A20459" s="165" t="s">
        <v>391</v>
      </c>
      <c r="B20459" s="165"/>
      <c r="C20459" s="166">
        <v>45923</v>
      </c>
      <c r="D20459">
        <v>370.36</v>
      </c>
    </row>
    <row r="20460" spans="1:4" x14ac:dyDescent="0.35">
      <c r="A20460" s="165" t="s">
        <v>391</v>
      </c>
      <c r="B20460" s="165"/>
      <c r="C20460" s="166">
        <v>45953</v>
      </c>
      <c r="D20460">
        <v>370.35958333333332</v>
      </c>
    </row>
    <row r="20461" spans="1:4" x14ac:dyDescent="0.35">
      <c r="A20461" s="165" t="s">
        <v>391</v>
      </c>
      <c r="B20461" s="165"/>
      <c r="C20461" s="166">
        <v>45984</v>
      </c>
      <c r="D20461">
        <v>370.36</v>
      </c>
    </row>
    <row r="20462" spans="1:4" x14ac:dyDescent="0.35">
      <c r="A20462" s="165" t="s">
        <v>391</v>
      </c>
      <c r="B20462" s="165"/>
      <c r="C20462" s="166">
        <v>46014</v>
      </c>
      <c r="D20462">
        <v>370.35958333333332</v>
      </c>
    </row>
    <row r="20463" spans="1:4" x14ac:dyDescent="0.35">
      <c r="A20463" s="165" t="s">
        <v>391</v>
      </c>
      <c r="B20463" s="165"/>
      <c r="C20463" s="166">
        <v>45681</v>
      </c>
      <c r="D20463">
        <v>218.69</v>
      </c>
    </row>
    <row r="20464" spans="1:4" x14ac:dyDescent="0.35">
      <c r="A20464" s="165" t="s">
        <v>391</v>
      </c>
      <c r="B20464" s="165"/>
      <c r="C20464" s="166">
        <v>45712</v>
      </c>
      <c r="D20464">
        <v>218.69</v>
      </c>
    </row>
    <row r="20465" spans="1:4" x14ac:dyDescent="0.35">
      <c r="A20465" s="165" t="s">
        <v>391</v>
      </c>
      <c r="B20465" s="165"/>
      <c r="C20465" s="166">
        <v>45740</v>
      </c>
      <c r="D20465">
        <v>218.67000000000002</v>
      </c>
    </row>
    <row r="20466" spans="1:4" x14ac:dyDescent="0.35">
      <c r="A20466" s="165" t="s">
        <v>391</v>
      </c>
      <c r="B20466" s="165"/>
      <c r="C20466" s="166">
        <v>45771</v>
      </c>
      <c r="D20466">
        <v>218.67000000000002</v>
      </c>
    </row>
    <row r="20467" spans="1:4" x14ac:dyDescent="0.35">
      <c r="A20467" s="165" t="s">
        <v>391</v>
      </c>
      <c r="B20467" s="165"/>
      <c r="C20467" s="166">
        <v>45801</v>
      </c>
      <c r="D20467">
        <v>218.69</v>
      </c>
    </row>
    <row r="20468" spans="1:4" x14ac:dyDescent="0.35">
      <c r="A20468" s="165" t="s">
        <v>391</v>
      </c>
      <c r="B20468" s="165"/>
      <c r="C20468" s="166">
        <v>45832</v>
      </c>
      <c r="D20468">
        <v>218.69</v>
      </c>
    </row>
    <row r="20469" spans="1:4" x14ac:dyDescent="0.35">
      <c r="A20469" s="165" t="s">
        <v>391</v>
      </c>
      <c r="B20469" s="165"/>
      <c r="C20469" s="166">
        <v>45862</v>
      </c>
      <c r="D20469">
        <v>218.69</v>
      </c>
    </row>
    <row r="20470" spans="1:4" x14ac:dyDescent="0.35">
      <c r="A20470" s="165" t="s">
        <v>391</v>
      </c>
      <c r="B20470" s="165"/>
      <c r="C20470" s="166">
        <v>45893</v>
      </c>
      <c r="D20470">
        <v>218.67000000000002</v>
      </c>
    </row>
    <row r="20471" spans="1:4" x14ac:dyDescent="0.35">
      <c r="A20471" s="165" t="s">
        <v>391</v>
      </c>
      <c r="B20471" s="165"/>
      <c r="C20471" s="166">
        <v>45924</v>
      </c>
      <c r="D20471">
        <v>218.69</v>
      </c>
    </row>
    <row r="20472" spans="1:4" x14ac:dyDescent="0.35">
      <c r="A20472" s="165" t="s">
        <v>391</v>
      </c>
      <c r="B20472" s="165"/>
      <c r="C20472" s="166">
        <v>45954</v>
      </c>
      <c r="D20472">
        <v>218.69</v>
      </c>
    </row>
    <row r="20473" spans="1:4" x14ac:dyDescent="0.35">
      <c r="A20473" s="165" t="s">
        <v>391</v>
      </c>
      <c r="B20473" s="165"/>
      <c r="C20473" s="166">
        <v>45985</v>
      </c>
      <c r="D20473">
        <v>218.67000000000002</v>
      </c>
    </row>
    <row r="20474" spans="1:4" x14ac:dyDescent="0.35">
      <c r="A20474" s="165" t="s">
        <v>391</v>
      </c>
      <c r="B20474" s="165"/>
      <c r="C20474" s="166">
        <v>46015</v>
      </c>
      <c r="D20474">
        <v>218.69</v>
      </c>
    </row>
    <row r="20475" spans="1:4" x14ac:dyDescent="0.35">
      <c r="A20475" s="165" t="s">
        <v>391</v>
      </c>
      <c r="B20475" s="165"/>
      <c r="C20475" s="166">
        <v>45682</v>
      </c>
      <c r="D20475">
        <v>173.44</v>
      </c>
    </row>
    <row r="20476" spans="1:4" x14ac:dyDescent="0.35">
      <c r="A20476" s="165" t="s">
        <v>391</v>
      </c>
      <c r="B20476" s="165"/>
      <c r="C20476" s="166">
        <v>45713</v>
      </c>
      <c r="D20476">
        <v>173.44</v>
      </c>
    </row>
    <row r="20477" spans="1:4" x14ac:dyDescent="0.35">
      <c r="A20477" s="165" t="s">
        <v>391</v>
      </c>
      <c r="B20477" s="165"/>
      <c r="C20477" s="166">
        <v>45741</v>
      </c>
      <c r="D20477">
        <v>173.44</v>
      </c>
    </row>
    <row r="20478" spans="1:4" x14ac:dyDescent="0.35">
      <c r="A20478" s="165" t="s">
        <v>391</v>
      </c>
      <c r="B20478" s="165"/>
      <c r="C20478" s="166">
        <v>45772</v>
      </c>
      <c r="D20478">
        <v>173.44</v>
      </c>
    </row>
    <row r="20479" spans="1:4" x14ac:dyDescent="0.35">
      <c r="A20479" s="165" t="s">
        <v>391</v>
      </c>
      <c r="B20479" s="165"/>
      <c r="C20479" s="166">
        <v>45802</v>
      </c>
      <c r="D20479">
        <v>157.79199583333332</v>
      </c>
    </row>
    <row r="20480" spans="1:4" x14ac:dyDescent="0.35">
      <c r="A20480" s="165" t="s">
        <v>391</v>
      </c>
      <c r="B20480" s="165"/>
      <c r="C20480" s="166">
        <v>45833</v>
      </c>
      <c r="D20480">
        <v>157.79199583333332</v>
      </c>
    </row>
    <row r="20481" spans="1:4" x14ac:dyDescent="0.35">
      <c r="A20481" s="165" t="s">
        <v>391</v>
      </c>
      <c r="B20481" s="165"/>
      <c r="C20481" s="166">
        <v>45863</v>
      </c>
      <c r="D20481">
        <v>207.79199583333335</v>
      </c>
    </row>
    <row r="20482" spans="1:4" x14ac:dyDescent="0.35">
      <c r="A20482" s="165" t="s">
        <v>391</v>
      </c>
      <c r="B20482" s="165"/>
      <c r="C20482" s="166">
        <v>45894</v>
      </c>
      <c r="D20482">
        <v>207.79199583333335</v>
      </c>
    </row>
    <row r="20483" spans="1:4" x14ac:dyDescent="0.35">
      <c r="A20483" s="165" t="s">
        <v>391</v>
      </c>
      <c r="B20483" s="165"/>
      <c r="C20483" s="166">
        <v>45925</v>
      </c>
      <c r="D20483">
        <v>207.79199583333335</v>
      </c>
    </row>
    <row r="20484" spans="1:4" x14ac:dyDescent="0.35">
      <c r="A20484" s="165" t="s">
        <v>391</v>
      </c>
      <c r="B20484" s="165"/>
      <c r="C20484" s="166">
        <v>45955</v>
      </c>
      <c r="D20484">
        <v>207.79199583333335</v>
      </c>
    </row>
    <row r="20485" spans="1:4" x14ac:dyDescent="0.35">
      <c r="A20485" s="165" t="s">
        <v>391</v>
      </c>
      <c r="B20485" s="165"/>
      <c r="C20485" s="166">
        <v>45986</v>
      </c>
      <c r="D20485">
        <v>207.79199583333335</v>
      </c>
    </row>
    <row r="20486" spans="1:4" x14ac:dyDescent="0.35">
      <c r="A20486" s="165" t="s">
        <v>391</v>
      </c>
      <c r="B20486" s="165"/>
      <c r="C20486" s="166">
        <v>46016</v>
      </c>
      <c r="D20486">
        <v>207.79199583333335</v>
      </c>
    </row>
    <row r="20487" spans="1:4" x14ac:dyDescent="0.35">
      <c r="A20487" s="165" t="s">
        <v>391</v>
      </c>
      <c r="B20487" s="165"/>
      <c r="C20487" s="166">
        <v>45683</v>
      </c>
      <c r="D20487">
        <v>245.31185541666665</v>
      </c>
    </row>
    <row r="20488" spans="1:4" x14ac:dyDescent="0.35">
      <c r="A20488" s="165" t="s">
        <v>391</v>
      </c>
      <c r="B20488" s="165"/>
      <c r="C20488" s="166">
        <v>45714</v>
      </c>
      <c r="D20488">
        <v>245.31185541666665</v>
      </c>
    </row>
    <row r="20489" spans="1:4" x14ac:dyDescent="0.35">
      <c r="A20489" s="165" t="s">
        <v>391</v>
      </c>
      <c r="B20489" s="165"/>
      <c r="C20489" s="166">
        <v>45742</v>
      </c>
      <c r="D20489">
        <v>245.31185541666665</v>
      </c>
    </row>
    <row r="20490" spans="1:4" x14ac:dyDescent="0.35">
      <c r="A20490" s="165" t="s">
        <v>391</v>
      </c>
      <c r="B20490" s="165"/>
      <c r="C20490" s="166">
        <v>45773</v>
      </c>
      <c r="D20490">
        <v>245.31185541666665</v>
      </c>
    </row>
    <row r="20491" spans="1:4" x14ac:dyDescent="0.35">
      <c r="A20491" s="165" t="s">
        <v>391</v>
      </c>
      <c r="B20491" s="165"/>
      <c r="C20491" s="166">
        <v>45803</v>
      </c>
      <c r="D20491">
        <v>245.31185541666665</v>
      </c>
    </row>
    <row r="20492" spans="1:4" x14ac:dyDescent="0.35">
      <c r="A20492" s="165" t="s">
        <v>391</v>
      </c>
      <c r="B20492" s="165"/>
      <c r="C20492" s="166">
        <v>45834</v>
      </c>
      <c r="D20492">
        <v>270.31185541666667</v>
      </c>
    </row>
    <row r="20493" spans="1:4" x14ac:dyDescent="0.35">
      <c r="A20493" s="165" t="s">
        <v>391</v>
      </c>
      <c r="B20493" s="165"/>
      <c r="C20493" s="166">
        <v>45864</v>
      </c>
      <c r="D20493">
        <v>270.31185541666667</v>
      </c>
    </row>
    <row r="20494" spans="1:4" x14ac:dyDescent="0.35">
      <c r="A20494" s="165" t="s">
        <v>391</v>
      </c>
      <c r="B20494" s="165"/>
      <c r="C20494" s="166">
        <v>45895</v>
      </c>
      <c r="D20494">
        <v>270.31185541666667</v>
      </c>
    </row>
    <row r="20495" spans="1:4" x14ac:dyDescent="0.35">
      <c r="A20495" s="165" t="s">
        <v>391</v>
      </c>
      <c r="B20495" s="165"/>
      <c r="C20495" s="166">
        <v>45926</v>
      </c>
      <c r="D20495">
        <v>270.31185541666667</v>
      </c>
    </row>
    <row r="20496" spans="1:4" x14ac:dyDescent="0.35">
      <c r="A20496" s="165" t="s">
        <v>391</v>
      </c>
      <c r="B20496" s="165"/>
      <c r="C20496" s="166">
        <v>45956</v>
      </c>
      <c r="D20496">
        <v>270.31185541666667</v>
      </c>
    </row>
    <row r="20497" spans="1:4" x14ac:dyDescent="0.35">
      <c r="A20497" s="165" t="s">
        <v>391</v>
      </c>
      <c r="B20497" s="165"/>
      <c r="C20497" s="166">
        <v>45987</v>
      </c>
      <c r="D20497">
        <v>270.31185541666667</v>
      </c>
    </row>
    <row r="20498" spans="1:4" x14ac:dyDescent="0.35">
      <c r="A20498" s="165" t="s">
        <v>391</v>
      </c>
      <c r="B20498" s="165"/>
      <c r="C20498" s="166">
        <v>46017</v>
      </c>
      <c r="D20498">
        <v>270.31185541666667</v>
      </c>
    </row>
    <row r="20499" spans="1:4" x14ac:dyDescent="0.35">
      <c r="A20499" s="165" t="s">
        <v>391</v>
      </c>
      <c r="B20499" s="165"/>
      <c r="C20499" s="166">
        <v>45684</v>
      </c>
      <c r="D20499">
        <v>237.27202795833335</v>
      </c>
    </row>
    <row r="20500" spans="1:4" x14ac:dyDescent="0.35">
      <c r="A20500" s="165" t="s">
        <v>391</v>
      </c>
      <c r="B20500" s="165"/>
      <c r="C20500" s="166">
        <v>45715</v>
      </c>
      <c r="D20500">
        <v>237.27202795833335</v>
      </c>
    </row>
    <row r="20501" spans="1:4" x14ac:dyDescent="0.35">
      <c r="A20501" s="165" t="s">
        <v>391</v>
      </c>
      <c r="B20501" s="165"/>
      <c r="C20501" s="166">
        <v>45743</v>
      </c>
      <c r="D20501">
        <v>237.27202795833335</v>
      </c>
    </row>
    <row r="20502" spans="1:4" x14ac:dyDescent="0.35">
      <c r="A20502" s="165" t="s">
        <v>391</v>
      </c>
      <c r="B20502" s="165"/>
      <c r="C20502" s="166">
        <v>45774</v>
      </c>
      <c r="D20502">
        <v>237.27202795833335</v>
      </c>
    </row>
    <row r="20503" spans="1:4" x14ac:dyDescent="0.35">
      <c r="A20503" s="165" t="s">
        <v>391</v>
      </c>
      <c r="B20503" s="165"/>
      <c r="C20503" s="166">
        <v>45804</v>
      </c>
      <c r="D20503">
        <v>237.27202795833335</v>
      </c>
    </row>
    <row r="20504" spans="1:4" x14ac:dyDescent="0.35">
      <c r="A20504" s="165" t="s">
        <v>391</v>
      </c>
      <c r="B20504" s="165"/>
      <c r="C20504" s="166">
        <v>45835</v>
      </c>
      <c r="D20504">
        <v>237.27202795833335</v>
      </c>
    </row>
    <row r="20505" spans="1:4" x14ac:dyDescent="0.35">
      <c r="A20505" s="165" t="s">
        <v>391</v>
      </c>
      <c r="B20505" s="165"/>
      <c r="C20505" s="166">
        <v>45865</v>
      </c>
      <c r="D20505">
        <v>237.27202795833335</v>
      </c>
    </row>
    <row r="20506" spans="1:4" x14ac:dyDescent="0.35">
      <c r="A20506" s="165" t="s">
        <v>391</v>
      </c>
      <c r="B20506" s="165"/>
      <c r="C20506" s="166">
        <v>45896</v>
      </c>
      <c r="D20506">
        <v>237.27202795833335</v>
      </c>
    </row>
    <row r="20507" spans="1:4" x14ac:dyDescent="0.35">
      <c r="A20507" s="165" t="s">
        <v>391</v>
      </c>
      <c r="B20507" s="165"/>
      <c r="C20507" s="166">
        <v>45927</v>
      </c>
      <c r="D20507">
        <v>237.27202795833335</v>
      </c>
    </row>
    <row r="20508" spans="1:4" x14ac:dyDescent="0.35">
      <c r="A20508" s="165" t="s">
        <v>391</v>
      </c>
      <c r="B20508" s="165"/>
      <c r="C20508" s="166">
        <v>45957</v>
      </c>
      <c r="D20508">
        <v>237.27202795833335</v>
      </c>
    </row>
    <row r="20509" spans="1:4" x14ac:dyDescent="0.35">
      <c r="A20509" s="165" t="s">
        <v>391</v>
      </c>
      <c r="B20509" s="165"/>
      <c r="C20509" s="166">
        <v>45988</v>
      </c>
      <c r="D20509">
        <v>237.27202795833335</v>
      </c>
    </row>
    <row r="20510" spans="1:4" x14ac:dyDescent="0.35">
      <c r="A20510" s="165" t="s">
        <v>391</v>
      </c>
      <c r="B20510" s="165"/>
      <c r="C20510" s="166">
        <v>46018</v>
      </c>
      <c r="D20510">
        <v>237.27202795833335</v>
      </c>
    </row>
    <row r="20511" spans="1:4" x14ac:dyDescent="0.35">
      <c r="A20511" s="165" t="s">
        <v>392</v>
      </c>
      <c r="B20511" s="165" t="s">
        <v>393</v>
      </c>
      <c r="C20511" s="166">
        <v>45678</v>
      </c>
      <c r="D20511">
        <v>0</v>
      </c>
    </row>
    <row r="20512" spans="1:4" x14ac:dyDescent="0.35">
      <c r="A20512" s="165" t="s">
        <v>392</v>
      </c>
      <c r="B20512" s="165" t="s">
        <v>393</v>
      </c>
      <c r="C20512" s="166">
        <v>45709</v>
      </c>
      <c r="D20512">
        <v>2094.06</v>
      </c>
    </row>
    <row r="20513" spans="1:4" x14ac:dyDescent="0.35">
      <c r="A20513" s="165" t="s">
        <v>392</v>
      </c>
      <c r="B20513" s="165" t="s">
        <v>393</v>
      </c>
      <c r="C20513" s="166">
        <v>45737</v>
      </c>
      <c r="D20513">
        <v>0</v>
      </c>
    </row>
    <row r="20514" spans="1:4" x14ac:dyDescent="0.35">
      <c r="A20514" s="165" t="s">
        <v>392</v>
      </c>
      <c r="B20514" s="165" t="s">
        <v>393</v>
      </c>
      <c r="C20514" s="166">
        <v>45768</v>
      </c>
      <c r="D20514">
        <v>0</v>
      </c>
    </row>
    <row r="20515" spans="1:4" x14ac:dyDescent="0.35">
      <c r="A20515" s="165" t="s">
        <v>392</v>
      </c>
      <c r="B20515" s="165" t="s">
        <v>393</v>
      </c>
      <c r="C20515" s="166">
        <v>45798</v>
      </c>
      <c r="D20515">
        <v>20</v>
      </c>
    </row>
    <row r="20516" spans="1:4" x14ac:dyDescent="0.35">
      <c r="A20516" s="165" t="s">
        <v>392</v>
      </c>
      <c r="B20516" s="165" t="s">
        <v>393</v>
      </c>
      <c r="C20516" s="166">
        <v>45829</v>
      </c>
      <c r="D20516">
        <v>0</v>
      </c>
    </row>
    <row r="20517" spans="1:4" x14ac:dyDescent="0.35">
      <c r="A20517" s="165" t="s">
        <v>392</v>
      </c>
      <c r="B20517" s="165" t="s">
        <v>393</v>
      </c>
      <c r="C20517" s="166">
        <v>45859</v>
      </c>
      <c r="D20517">
        <v>0</v>
      </c>
    </row>
    <row r="20518" spans="1:4" x14ac:dyDescent="0.35">
      <c r="A20518" s="165" t="s">
        <v>392</v>
      </c>
      <c r="B20518" s="165" t="s">
        <v>393</v>
      </c>
      <c r="C20518" s="166">
        <v>45890</v>
      </c>
      <c r="D20518">
        <v>-12.71</v>
      </c>
    </row>
    <row r="20519" spans="1:4" x14ac:dyDescent="0.35">
      <c r="A20519" s="165" t="s">
        <v>392</v>
      </c>
      <c r="B20519" s="165" t="s">
        <v>393</v>
      </c>
      <c r="C20519" s="166">
        <v>45921</v>
      </c>
      <c r="D20519">
        <v>0</v>
      </c>
    </row>
    <row r="20520" spans="1:4" x14ac:dyDescent="0.35">
      <c r="A20520" s="165" t="s">
        <v>392</v>
      </c>
      <c r="B20520" s="165" t="s">
        <v>393</v>
      </c>
      <c r="C20520" s="166">
        <v>45951</v>
      </c>
      <c r="D20520">
        <v>0</v>
      </c>
    </row>
    <row r="20521" spans="1:4" x14ac:dyDescent="0.35">
      <c r="A20521" s="165" t="s">
        <v>392</v>
      </c>
      <c r="B20521" s="165" t="s">
        <v>393</v>
      </c>
      <c r="C20521" s="166">
        <v>45991</v>
      </c>
      <c r="D20521">
        <v>0</v>
      </c>
    </row>
    <row r="20522" spans="1:4" x14ac:dyDescent="0.35">
      <c r="A20522" s="165" t="s">
        <v>392</v>
      </c>
      <c r="B20522" s="165" t="s">
        <v>393</v>
      </c>
      <c r="C20522" s="166">
        <v>46022</v>
      </c>
      <c r="D20522">
        <v>0</v>
      </c>
    </row>
    <row r="20523" spans="1:4" x14ac:dyDescent="0.35">
      <c r="A20523" s="165" t="s">
        <v>392</v>
      </c>
      <c r="B20523" s="165" t="s">
        <v>393</v>
      </c>
      <c r="C20523" s="166">
        <v>45679</v>
      </c>
      <c r="D20523">
        <v>0</v>
      </c>
    </row>
    <row r="20524" spans="1:4" x14ac:dyDescent="0.35">
      <c r="A20524" s="165" t="s">
        <v>392</v>
      </c>
      <c r="B20524" s="165" t="s">
        <v>393</v>
      </c>
      <c r="C20524" s="166">
        <v>45710</v>
      </c>
      <c r="D20524">
        <v>0</v>
      </c>
    </row>
    <row r="20525" spans="1:4" x14ac:dyDescent="0.35">
      <c r="A20525" s="165" t="s">
        <v>392</v>
      </c>
      <c r="B20525" s="165" t="s">
        <v>393</v>
      </c>
      <c r="C20525" s="166">
        <v>45738</v>
      </c>
      <c r="D20525">
        <v>0</v>
      </c>
    </row>
    <row r="20526" spans="1:4" x14ac:dyDescent="0.35">
      <c r="A20526" s="165" t="s">
        <v>392</v>
      </c>
      <c r="B20526" s="165" t="s">
        <v>393</v>
      </c>
      <c r="C20526" s="166">
        <v>45769</v>
      </c>
      <c r="D20526">
        <v>0</v>
      </c>
    </row>
    <row r="20527" spans="1:4" x14ac:dyDescent="0.35">
      <c r="A20527" s="165" t="s">
        <v>392</v>
      </c>
      <c r="B20527" s="165" t="s">
        <v>393</v>
      </c>
      <c r="C20527" s="166">
        <v>45799</v>
      </c>
      <c r="D20527">
        <v>0</v>
      </c>
    </row>
    <row r="20528" spans="1:4" x14ac:dyDescent="0.35">
      <c r="A20528" s="165" t="s">
        <v>392</v>
      </c>
      <c r="B20528" s="165" t="s">
        <v>393</v>
      </c>
      <c r="C20528" s="166">
        <v>45830</v>
      </c>
      <c r="D20528">
        <v>1020.05</v>
      </c>
    </row>
    <row r="20529" spans="1:4" x14ac:dyDescent="0.35">
      <c r="A20529" s="165" t="s">
        <v>392</v>
      </c>
      <c r="B20529" s="165" t="s">
        <v>393</v>
      </c>
      <c r="C20529" s="166">
        <v>45860</v>
      </c>
      <c r="D20529">
        <v>1126.58</v>
      </c>
    </row>
    <row r="20530" spans="1:4" x14ac:dyDescent="0.35">
      <c r="A20530" s="165" t="s">
        <v>392</v>
      </c>
      <c r="B20530" s="165" t="s">
        <v>393</v>
      </c>
      <c r="C20530" s="166">
        <v>45891</v>
      </c>
      <c r="D20530">
        <v>1318.14</v>
      </c>
    </row>
    <row r="20531" spans="1:4" x14ac:dyDescent="0.35">
      <c r="A20531" s="165" t="s">
        <v>392</v>
      </c>
      <c r="B20531" s="165" t="s">
        <v>393</v>
      </c>
      <c r="C20531" s="166">
        <v>45922</v>
      </c>
      <c r="D20531">
        <v>1443.07</v>
      </c>
    </row>
    <row r="20532" spans="1:4" x14ac:dyDescent="0.35">
      <c r="A20532" s="165" t="s">
        <v>392</v>
      </c>
      <c r="B20532" s="165" t="s">
        <v>393</v>
      </c>
      <c r="C20532" s="166">
        <v>45952</v>
      </c>
      <c r="D20532">
        <v>1472.87</v>
      </c>
    </row>
    <row r="20533" spans="1:4" x14ac:dyDescent="0.35">
      <c r="A20533" s="165" t="s">
        <v>392</v>
      </c>
      <c r="B20533" s="165" t="s">
        <v>393</v>
      </c>
      <c r="C20533" s="166">
        <v>45983</v>
      </c>
      <c r="D20533">
        <v>0</v>
      </c>
    </row>
    <row r="20534" spans="1:4" x14ac:dyDescent="0.35">
      <c r="A20534" s="165" t="s">
        <v>392</v>
      </c>
      <c r="B20534" s="165" t="s">
        <v>393</v>
      </c>
      <c r="C20534" s="166">
        <v>46013</v>
      </c>
      <c r="D20534">
        <v>3425.31</v>
      </c>
    </row>
    <row r="20535" spans="1:4" x14ac:dyDescent="0.35">
      <c r="A20535" s="165" t="s">
        <v>392</v>
      </c>
      <c r="B20535" s="165" t="s">
        <v>393</v>
      </c>
      <c r="C20535" s="166">
        <v>45680</v>
      </c>
      <c r="D20535">
        <v>2285.12</v>
      </c>
    </row>
    <row r="20536" spans="1:4" x14ac:dyDescent="0.35">
      <c r="A20536" s="165" t="s">
        <v>392</v>
      </c>
      <c r="B20536" s="165" t="s">
        <v>393</v>
      </c>
      <c r="C20536" s="166">
        <v>45711</v>
      </c>
      <c r="D20536">
        <v>2350.88</v>
      </c>
    </row>
    <row r="20537" spans="1:4" x14ac:dyDescent="0.35">
      <c r="A20537" s="165" t="s">
        <v>392</v>
      </c>
      <c r="B20537" s="165" t="s">
        <v>393</v>
      </c>
      <c r="C20537" s="166">
        <v>45739</v>
      </c>
      <c r="D20537">
        <v>2123.37</v>
      </c>
    </row>
    <row r="20538" spans="1:4" x14ac:dyDescent="0.35">
      <c r="A20538" s="165" t="s">
        <v>392</v>
      </c>
      <c r="B20538" s="165" t="s">
        <v>393</v>
      </c>
      <c r="C20538" s="166">
        <v>45770</v>
      </c>
      <c r="D20538">
        <v>2350.88</v>
      </c>
    </row>
    <row r="20539" spans="1:4" x14ac:dyDescent="0.35">
      <c r="A20539" s="165" t="s">
        <v>392</v>
      </c>
      <c r="B20539" s="165" t="s">
        <v>393</v>
      </c>
      <c r="C20539" s="166">
        <v>45800</v>
      </c>
      <c r="D20539">
        <v>2275.0500000000002</v>
      </c>
    </row>
    <row r="20540" spans="1:4" x14ac:dyDescent="0.35">
      <c r="A20540" s="165" t="s">
        <v>392</v>
      </c>
      <c r="B20540" s="165" t="s">
        <v>393</v>
      </c>
      <c r="C20540" s="166">
        <v>45831</v>
      </c>
      <c r="D20540">
        <v>1903.34</v>
      </c>
    </row>
    <row r="20541" spans="1:4" x14ac:dyDescent="0.35">
      <c r="A20541" s="165" t="s">
        <v>392</v>
      </c>
      <c r="B20541" s="165" t="s">
        <v>393</v>
      </c>
      <c r="C20541" s="166">
        <v>45861</v>
      </c>
      <c r="D20541">
        <v>2819.8</v>
      </c>
    </row>
    <row r="20542" spans="1:4" x14ac:dyDescent="0.35">
      <c r="A20542" s="165" t="s">
        <v>392</v>
      </c>
      <c r="B20542" s="165" t="s">
        <v>393</v>
      </c>
      <c r="C20542" s="166">
        <v>45892</v>
      </c>
      <c r="D20542">
        <v>2391.65</v>
      </c>
    </row>
    <row r="20543" spans="1:4" x14ac:dyDescent="0.35">
      <c r="A20543" s="165" t="s">
        <v>392</v>
      </c>
      <c r="B20543" s="165" t="s">
        <v>393</v>
      </c>
      <c r="C20543" s="166">
        <v>45923</v>
      </c>
      <c r="D20543">
        <v>2341.4900000000002</v>
      </c>
    </row>
    <row r="20544" spans="1:4" x14ac:dyDescent="0.35">
      <c r="A20544" s="165" t="s">
        <v>392</v>
      </c>
      <c r="B20544" s="165" t="s">
        <v>393</v>
      </c>
      <c r="C20544" s="166">
        <v>45953</v>
      </c>
      <c r="D20544">
        <v>2214.4700000000003</v>
      </c>
    </row>
    <row r="20545" spans="1:4" x14ac:dyDescent="0.35">
      <c r="A20545" s="165" t="s">
        <v>392</v>
      </c>
      <c r="B20545" s="165" t="s">
        <v>393</v>
      </c>
      <c r="C20545" s="166">
        <v>45984</v>
      </c>
      <c r="D20545">
        <v>1890.07</v>
      </c>
    </row>
    <row r="20546" spans="1:4" x14ac:dyDescent="0.35">
      <c r="A20546" s="165" t="s">
        <v>392</v>
      </c>
      <c r="B20546" s="165" t="s">
        <v>393</v>
      </c>
      <c r="C20546" s="166">
        <v>46014</v>
      </c>
      <c r="D20546">
        <v>311.08</v>
      </c>
    </row>
    <row r="20547" spans="1:4" x14ac:dyDescent="0.35">
      <c r="A20547" s="165" t="s">
        <v>392</v>
      </c>
      <c r="B20547" s="165" t="s">
        <v>393</v>
      </c>
      <c r="C20547" s="166">
        <v>45681</v>
      </c>
      <c r="D20547">
        <v>0</v>
      </c>
    </row>
    <row r="20548" spans="1:4" x14ac:dyDescent="0.35">
      <c r="A20548" s="165" t="s">
        <v>392</v>
      </c>
      <c r="B20548" s="165" t="s">
        <v>393</v>
      </c>
      <c r="C20548" s="166">
        <v>45712</v>
      </c>
      <c r="D20548">
        <v>0</v>
      </c>
    </row>
    <row r="20549" spans="1:4" x14ac:dyDescent="0.35">
      <c r="A20549" s="165" t="s">
        <v>392</v>
      </c>
      <c r="B20549" s="165" t="s">
        <v>393</v>
      </c>
      <c r="C20549" s="166">
        <v>45740</v>
      </c>
      <c r="D20549">
        <v>0</v>
      </c>
    </row>
    <row r="20550" spans="1:4" x14ac:dyDescent="0.35">
      <c r="A20550" s="165" t="s">
        <v>392</v>
      </c>
      <c r="B20550" s="165" t="s">
        <v>393</v>
      </c>
      <c r="C20550" s="166">
        <v>45771</v>
      </c>
      <c r="D20550">
        <v>0</v>
      </c>
    </row>
    <row r="20551" spans="1:4" x14ac:dyDescent="0.35">
      <c r="A20551" s="165" t="s">
        <v>392</v>
      </c>
      <c r="B20551" s="165" t="s">
        <v>393</v>
      </c>
      <c r="C20551" s="166">
        <v>45801</v>
      </c>
      <c r="D20551">
        <v>0</v>
      </c>
    </row>
    <row r="20552" spans="1:4" x14ac:dyDescent="0.35">
      <c r="A20552" s="165" t="s">
        <v>392</v>
      </c>
      <c r="B20552" s="165" t="s">
        <v>393</v>
      </c>
      <c r="C20552" s="166">
        <v>45832</v>
      </c>
      <c r="D20552">
        <v>0</v>
      </c>
    </row>
    <row r="20553" spans="1:4" x14ac:dyDescent="0.35">
      <c r="A20553" s="165" t="s">
        <v>392</v>
      </c>
      <c r="B20553" s="165" t="s">
        <v>393</v>
      </c>
      <c r="C20553" s="166">
        <v>45862</v>
      </c>
      <c r="D20553">
        <v>0</v>
      </c>
    </row>
    <row r="20554" spans="1:4" x14ac:dyDescent="0.35">
      <c r="A20554" s="165" t="s">
        <v>392</v>
      </c>
      <c r="B20554" s="165" t="s">
        <v>393</v>
      </c>
      <c r="C20554" s="166">
        <v>45893</v>
      </c>
      <c r="D20554">
        <v>0</v>
      </c>
    </row>
    <row r="20555" spans="1:4" x14ac:dyDescent="0.35">
      <c r="A20555" s="165" t="s">
        <v>392</v>
      </c>
      <c r="B20555" s="165" t="s">
        <v>393</v>
      </c>
      <c r="C20555" s="166">
        <v>45924</v>
      </c>
      <c r="D20555">
        <v>0</v>
      </c>
    </row>
    <row r="20556" spans="1:4" x14ac:dyDescent="0.35">
      <c r="A20556" s="165" t="s">
        <v>392</v>
      </c>
      <c r="B20556" s="165" t="s">
        <v>393</v>
      </c>
      <c r="C20556" s="166">
        <v>45954</v>
      </c>
      <c r="D20556">
        <v>0</v>
      </c>
    </row>
    <row r="20557" spans="1:4" x14ac:dyDescent="0.35">
      <c r="A20557" s="165" t="s">
        <v>392</v>
      </c>
      <c r="B20557" s="165" t="s">
        <v>393</v>
      </c>
      <c r="C20557" s="166">
        <v>45985</v>
      </c>
      <c r="D20557">
        <v>0</v>
      </c>
    </row>
    <row r="20558" spans="1:4" x14ac:dyDescent="0.35">
      <c r="A20558" s="165" t="s">
        <v>392</v>
      </c>
      <c r="B20558" s="165" t="s">
        <v>393</v>
      </c>
      <c r="C20558" s="166">
        <v>46015</v>
      </c>
      <c r="D20558">
        <v>0</v>
      </c>
    </row>
    <row r="20559" spans="1:4" x14ac:dyDescent="0.35">
      <c r="A20559" s="165" t="s">
        <v>392</v>
      </c>
      <c r="B20559" s="165" t="s">
        <v>393</v>
      </c>
      <c r="C20559" s="166">
        <v>45682</v>
      </c>
      <c r="D20559">
        <v>0</v>
      </c>
    </row>
    <row r="20560" spans="1:4" x14ac:dyDescent="0.35">
      <c r="A20560" s="165" t="s">
        <v>392</v>
      </c>
      <c r="B20560" s="165" t="s">
        <v>393</v>
      </c>
      <c r="C20560" s="166">
        <v>45713</v>
      </c>
      <c r="D20560">
        <v>0</v>
      </c>
    </row>
    <row r="20561" spans="1:4" x14ac:dyDescent="0.35">
      <c r="A20561" s="165" t="s">
        <v>392</v>
      </c>
      <c r="B20561" s="165" t="s">
        <v>393</v>
      </c>
      <c r="C20561" s="166">
        <v>45741</v>
      </c>
      <c r="D20561">
        <v>0</v>
      </c>
    </row>
    <row r="20562" spans="1:4" x14ac:dyDescent="0.35">
      <c r="A20562" s="165" t="s">
        <v>392</v>
      </c>
      <c r="B20562" s="165" t="s">
        <v>393</v>
      </c>
      <c r="C20562" s="166">
        <v>45772</v>
      </c>
      <c r="D20562">
        <v>0</v>
      </c>
    </row>
    <row r="20563" spans="1:4" x14ac:dyDescent="0.35">
      <c r="A20563" s="165" t="s">
        <v>392</v>
      </c>
      <c r="B20563" s="165" t="s">
        <v>393</v>
      </c>
      <c r="C20563" s="166">
        <v>45802</v>
      </c>
      <c r="D20563">
        <v>0</v>
      </c>
    </row>
    <row r="20564" spans="1:4" x14ac:dyDescent="0.35">
      <c r="A20564" s="165" t="s">
        <v>392</v>
      </c>
      <c r="B20564" s="165" t="s">
        <v>393</v>
      </c>
      <c r="C20564" s="166">
        <v>45833</v>
      </c>
      <c r="D20564">
        <v>0</v>
      </c>
    </row>
    <row r="20565" spans="1:4" x14ac:dyDescent="0.35">
      <c r="A20565" s="165" t="s">
        <v>392</v>
      </c>
      <c r="B20565" s="165" t="s">
        <v>393</v>
      </c>
      <c r="C20565" s="166">
        <v>45863</v>
      </c>
      <c r="D20565">
        <v>0</v>
      </c>
    </row>
    <row r="20566" spans="1:4" x14ac:dyDescent="0.35">
      <c r="A20566" s="165" t="s">
        <v>392</v>
      </c>
      <c r="B20566" s="165" t="s">
        <v>393</v>
      </c>
      <c r="C20566" s="166">
        <v>45894</v>
      </c>
      <c r="D20566">
        <v>0</v>
      </c>
    </row>
    <row r="20567" spans="1:4" x14ac:dyDescent="0.35">
      <c r="A20567" s="165" t="s">
        <v>392</v>
      </c>
      <c r="B20567" s="165" t="s">
        <v>393</v>
      </c>
      <c r="C20567" s="166">
        <v>45925</v>
      </c>
      <c r="D20567">
        <v>0</v>
      </c>
    </row>
    <row r="20568" spans="1:4" x14ac:dyDescent="0.35">
      <c r="A20568" s="165" t="s">
        <v>392</v>
      </c>
      <c r="B20568" s="165" t="s">
        <v>393</v>
      </c>
      <c r="C20568" s="166">
        <v>45955</v>
      </c>
      <c r="D20568">
        <v>0</v>
      </c>
    </row>
    <row r="20569" spans="1:4" x14ac:dyDescent="0.35">
      <c r="A20569" s="165" t="s">
        <v>392</v>
      </c>
      <c r="B20569" s="165" t="s">
        <v>393</v>
      </c>
      <c r="C20569" s="166">
        <v>45986</v>
      </c>
      <c r="D20569">
        <v>0</v>
      </c>
    </row>
    <row r="20570" spans="1:4" x14ac:dyDescent="0.35">
      <c r="A20570" s="165" t="s">
        <v>392</v>
      </c>
      <c r="B20570" s="165" t="s">
        <v>393</v>
      </c>
      <c r="C20570" s="166">
        <v>46016</v>
      </c>
      <c r="D20570">
        <v>0</v>
      </c>
    </row>
    <row r="20571" spans="1:4" x14ac:dyDescent="0.35">
      <c r="A20571" s="165" t="s">
        <v>392</v>
      </c>
      <c r="B20571" s="165" t="s">
        <v>393</v>
      </c>
      <c r="C20571" s="166">
        <v>45683</v>
      </c>
      <c r="D20571">
        <v>0</v>
      </c>
    </row>
    <row r="20572" spans="1:4" x14ac:dyDescent="0.35">
      <c r="A20572" s="165" t="s">
        <v>392</v>
      </c>
      <c r="B20572" s="165" t="s">
        <v>393</v>
      </c>
      <c r="C20572" s="166">
        <v>45714</v>
      </c>
      <c r="D20572">
        <v>0</v>
      </c>
    </row>
    <row r="20573" spans="1:4" x14ac:dyDescent="0.35">
      <c r="A20573" s="165" t="s">
        <v>392</v>
      </c>
      <c r="B20573" s="165" t="s">
        <v>393</v>
      </c>
      <c r="C20573" s="166">
        <v>45742</v>
      </c>
      <c r="D20573">
        <v>0</v>
      </c>
    </row>
    <row r="20574" spans="1:4" x14ac:dyDescent="0.35">
      <c r="A20574" s="165" t="s">
        <v>392</v>
      </c>
      <c r="B20574" s="165" t="s">
        <v>393</v>
      </c>
      <c r="C20574" s="166">
        <v>45773</v>
      </c>
      <c r="D20574">
        <v>0</v>
      </c>
    </row>
    <row r="20575" spans="1:4" x14ac:dyDescent="0.35">
      <c r="A20575" s="165" t="s">
        <v>392</v>
      </c>
      <c r="B20575" s="165" t="s">
        <v>393</v>
      </c>
      <c r="C20575" s="166">
        <v>45803</v>
      </c>
      <c r="D20575">
        <v>0</v>
      </c>
    </row>
    <row r="20576" spans="1:4" x14ac:dyDescent="0.35">
      <c r="A20576" s="165" t="s">
        <v>392</v>
      </c>
      <c r="B20576" s="165" t="s">
        <v>393</v>
      </c>
      <c r="C20576" s="166">
        <v>45834</v>
      </c>
      <c r="D20576">
        <v>0</v>
      </c>
    </row>
    <row r="20577" spans="1:4" x14ac:dyDescent="0.35">
      <c r="A20577" s="165" t="s">
        <v>392</v>
      </c>
      <c r="B20577" s="165" t="s">
        <v>393</v>
      </c>
      <c r="C20577" s="166">
        <v>45864</v>
      </c>
      <c r="D20577">
        <v>0</v>
      </c>
    </row>
    <row r="20578" spans="1:4" x14ac:dyDescent="0.35">
      <c r="A20578" s="165" t="s">
        <v>392</v>
      </c>
      <c r="B20578" s="165" t="s">
        <v>393</v>
      </c>
      <c r="C20578" s="166">
        <v>45895</v>
      </c>
      <c r="D20578">
        <v>0</v>
      </c>
    </row>
    <row r="20579" spans="1:4" x14ac:dyDescent="0.35">
      <c r="A20579" s="165" t="s">
        <v>392</v>
      </c>
      <c r="B20579" s="165" t="s">
        <v>393</v>
      </c>
      <c r="C20579" s="166">
        <v>45926</v>
      </c>
      <c r="D20579">
        <v>0</v>
      </c>
    </row>
    <row r="20580" spans="1:4" x14ac:dyDescent="0.35">
      <c r="A20580" s="165" t="s">
        <v>392</v>
      </c>
      <c r="B20580" s="165" t="s">
        <v>393</v>
      </c>
      <c r="C20580" s="166">
        <v>45956</v>
      </c>
      <c r="D20580">
        <v>0</v>
      </c>
    </row>
    <row r="20581" spans="1:4" x14ac:dyDescent="0.35">
      <c r="A20581" s="165" t="s">
        <v>392</v>
      </c>
      <c r="B20581" s="165" t="s">
        <v>393</v>
      </c>
      <c r="C20581" s="166">
        <v>45987</v>
      </c>
      <c r="D20581">
        <v>0</v>
      </c>
    </row>
    <row r="20582" spans="1:4" x14ac:dyDescent="0.35">
      <c r="A20582" s="165" t="s">
        <v>392</v>
      </c>
      <c r="B20582" s="165" t="s">
        <v>393</v>
      </c>
      <c r="C20582" s="166">
        <v>46017</v>
      </c>
      <c r="D20582">
        <v>0</v>
      </c>
    </row>
    <row r="20583" spans="1:4" x14ac:dyDescent="0.35">
      <c r="A20583" s="165" t="s">
        <v>392</v>
      </c>
      <c r="B20583" s="165" t="s">
        <v>393</v>
      </c>
      <c r="C20583" s="166">
        <v>45684</v>
      </c>
      <c r="D20583">
        <v>0</v>
      </c>
    </row>
    <row r="20584" spans="1:4" x14ac:dyDescent="0.35">
      <c r="A20584" s="165" t="s">
        <v>392</v>
      </c>
      <c r="B20584" s="165" t="s">
        <v>393</v>
      </c>
      <c r="C20584" s="166">
        <v>45715</v>
      </c>
      <c r="D20584">
        <v>0</v>
      </c>
    </row>
    <row r="20585" spans="1:4" x14ac:dyDescent="0.35">
      <c r="A20585" s="165" t="s">
        <v>392</v>
      </c>
      <c r="B20585" s="165" t="s">
        <v>393</v>
      </c>
      <c r="C20585" s="166">
        <v>45743</v>
      </c>
      <c r="D20585">
        <v>0</v>
      </c>
    </row>
    <row r="20586" spans="1:4" x14ac:dyDescent="0.35">
      <c r="A20586" s="165" t="s">
        <v>392</v>
      </c>
      <c r="B20586" s="165" t="s">
        <v>393</v>
      </c>
      <c r="C20586" s="166">
        <v>45774</v>
      </c>
      <c r="D20586">
        <v>0</v>
      </c>
    </row>
    <row r="20587" spans="1:4" x14ac:dyDescent="0.35">
      <c r="A20587" s="165" t="s">
        <v>392</v>
      </c>
      <c r="B20587" s="165" t="s">
        <v>393</v>
      </c>
      <c r="C20587" s="166">
        <v>45804</v>
      </c>
      <c r="D20587">
        <v>0</v>
      </c>
    </row>
    <row r="20588" spans="1:4" x14ac:dyDescent="0.35">
      <c r="A20588" s="165" t="s">
        <v>392</v>
      </c>
      <c r="B20588" s="165" t="s">
        <v>393</v>
      </c>
      <c r="C20588" s="166">
        <v>45835</v>
      </c>
      <c r="D20588">
        <v>0</v>
      </c>
    </row>
    <row r="20589" spans="1:4" x14ac:dyDescent="0.35">
      <c r="A20589" s="165" t="s">
        <v>392</v>
      </c>
      <c r="B20589" s="165" t="s">
        <v>393</v>
      </c>
      <c r="C20589" s="166">
        <v>45865</v>
      </c>
      <c r="D20589">
        <v>0</v>
      </c>
    </row>
    <row r="20590" spans="1:4" x14ac:dyDescent="0.35">
      <c r="A20590" s="165" t="s">
        <v>392</v>
      </c>
      <c r="B20590" s="165" t="s">
        <v>393</v>
      </c>
      <c r="C20590" s="166">
        <v>45896</v>
      </c>
      <c r="D20590">
        <v>0</v>
      </c>
    </row>
    <row r="20591" spans="1:4" x14ac:dyDescent="0.35">
      <c r="A20591" s="165" t="s">
        <v>392</v>
      </c>
      <c r="B20591" s="165" t="s">
        <v>393</v>
      </c>
      <c r="C20591" s="166">
        <v>45927</v>
      </c>
      <c r="D20591">
        <v>0</v>
      </c>
    </row>
    <row r="20592" spans="1:4" x14ac:dyDescent="0.35">
      <c r="A20592" s="165" t="s">
        <v>392</v>
      </c>
      <c r="B20592" s="165" t="s">
        <v>393</v>
      </c>
      <c r="C20592" s="166">
        <v>45957</v>
      </c>
      <c r="D20592">
        <v>0</v>
      </c>
    </row>
    <row r="20593" spans="1:4" x14ac:dyDescent="0.35">
      <c r="A20593" s="165" t="s">
        <v>392</v>
      </c>
      <c r="B20593" s="165" t="s">
        <v>393</v>
      </c>
      <c r="C20593" s="166">
        <v>45988</v>
      </c>
      <c r="D20593">
        <v>0</v>
      </c>
    </row>
    <row r="20594" spans="1:4" x14ac:dyDescent="0.35">
      <c r="A20594" s="165" t="s">
        <v>392</v>
      </c>
      <c r="B20594" s="165" t="s">
        <v>393</v>
      </c>
      <c r="C20594" s="166">
        <v>46018</v>
      </c>
      <c r="D20594">
        <v>0</v>
      </c>
    </row>
    <row r="20595" spans="1:4" x14ac:dyDescent="0.35">
      <c r="A20595" s="165" t="s">
        <v>394</v>
      </c>
      <c r="B20595" s="165" t="s">
        <v>395</v>
      </c>
      <c r="C20595" s="166">
        <v>45676</v>
      </c>
      <c r="D20595">
        <v>7563</v>
      </c>
    </row>
    <row r="20596" spans="1:4" x14ac:dyDescent="0.35">
      <c r="A20596" s="165" t="s">
        <v>394</v>
      </c>
      <c r="B20596" s="165" t="s">
        <v>395</v>
      </c>
      <c r="C20596" s="166">
        <v>45707</v>
      </c>
      <c r="D20596">
        <v>7563</v>
      </c>
    </row>
    <row r="20597" spans="1:4" x14ac:dyDescent="0.35">
      <c r="A20597" s="165" t="s">
        <v>394</v>
      </c>
      <c r="B20597" s="165" t="s">
        <v>395</v>
      </c>
      <c r="C20597" s="166">
        <v>45735</v>
      </c>
      <c r="D20597">
        <v>7563</v>
      </c>
    </row>
    <row r="20598" spans="1:4" x14ac:dyDescent="0.35">
      <c r="A20598" s="165" t="s">
        <v>394</v>
      </c>
      <c r="B20598" s="165" t="s">
        <v>395</v>
      </c>
      <c r="C20598" s="166">
        <v>45766</v>
      </c>
      <c r="D20598">
        <v>7563</v>
      </c>
    </row>
    <row r="20599" spans="1:4" x14ac:dyDescent="0.35">
      <c r="A20599" s="165" t="s">
        <v>394</v>
      </c>
      <c r="B20599" s="165" t="s">
        <v>395</v>
      </c>
      <c r="C20599" s="166">
        <v>45796</v>
      </c>
      <c r="D20599">
        <v>7563</v>
      </c>
    </row>
    <row r="20600" spans="1:4" x14ac:dyDescent="0.35">
      <c r="A20600" s="165" t="s">
        <v>394</v>
      </c>
      <c r="B20600" s="165" t="s">
        <v>395</v>
      </c>
      <c r="C20600" s="166">
        <v>45827</v>
      </c>
      <c r="D20600">
        <v>7563</v>
      </c>
    </row>
    <row r="20601" spans="1:4" x14ac:dyDescent="0.35">
      <c r="A20601" s="165" t="s">
        <v>394</v>
      </c>
      <c r="B20601" s="165" t="s">
        <v>395</v>
      </c>
      <c r="C20601" s="166">
        <v>45857</v>
      </c>
      <c r="D20601">
        <v>7563</v>
      </c>
    </row>
    <row r="20602" spans="1:4" x14ac:dyDescent="0.35">
      <c r="A20602" s="165" t="s">
        <v>394</v>
      </c>
      <c r="B20602" s="165" t="s">
        <v>395</v>
      </c>
      <c r="C20602" s="166">
        <v>45888</v>
      </c>
      <c r="D20602">
        <v>7563</v>
      </c>
    </row>
    <row r="20603" spans="1:4" x14ac:dyDescent="0.35">
      <c r="A20603" s="165" t="s">
        <v>394</v>
      </c>
      <c r="B20603" s="165" t="s">
        <v>395</v>
      </c>
      <c r="C20603" s="166">
        <v>45919</v>
      </c>
      <c r="D20603">
        <v>7563</v>
      </c>
    </row>
    <row r="20604" spans="1:4" x14ac:dyDescent="0.35">
      <c r="A20604" s="165" t="s">
        <v>394</v>
      </c>
      <c r="B20604" s="165" t="s">
        <v>395</v>
      </c>
      <c r="C20604" s="166">
        <v>45949</v>
      </c>
      <c r="D20604">
        <v>7563</v>
      </c>
    </row>
    <row r="20605" spans="1:4" x14ac:dyDescent="0.35">
      <c r="A20605" s="165" t="s">
        <v>394</v>
      </c>
      <c r="B20605" s="165" t="s">
        <v>395</v>
      </c>
      <c r="C20605" s="166">
        <v>45980</v>
      </c>
      <c r="D20605">
        <v>7563</v>
      </c>
    </row>
    <row r="20606" spans="1:4" x14ac:dyDescent="0.35">
      <c r="A20606" s="165" t="s">
        <v>394</v>
      </c>
      <c r="B20606" s="165" t="s">
        <v>395</v>
      </c>
      <c r="C20606" s="166">
        <v>46010</v>
      </c>
      <c r="D20606">
        <v>7563</v>
      </c>
    </row>
    <row r="20607" spans="1:4" x14ac:dyDescent="0.35">
      <c r="A20607" s="165" t="s">
        <v>394</v>
      </c>
      <c r="B20607" s="165" t="s">
        <v>395</v>
      </c>
      <c r="C20607" s="166">
        <v>45677</v>
      </c>
      <c r="D20607">
        <v>8960.2800000000007</v>
      </c>
    </row>
    <row r="20608" spans="1:4" x14ac:dyDescent="0.35">
      <c r="A20608" s="165" t="s">
        <v>394</v>
      </c>
      <c r="B20608" s="165" t="s">
        <v>395</v>
      </c>
      <c r="C20608" s="166">
        <v>45708</v>
      </c>
      <c r="D20608">
        <v>8960.2800000000007</v>
      </c>
    </row>
    <row r="20609" spans="1:4" x14ac:dyDescent="0.35">
      <c r="A20609" s="165" t="s">
        <v>394</v>
      </c>
      <c r="B20609" s="165" t="s">
        <v>395</v>
      </c>
      <c r="C20609" s="166">
        <v>45736</v>
      </c>
      <c r="D20609">
        <v>8960.2800000000025</v>
      </c>
    </row>
    <row r="20610" spans="1:4" x14ac:dyDescent="0.35">
      <c r="A20610" s="165" t="s">
        <v>394</v>
      </c>
      <c r="B20610" s="165" t="s">
        <v>395</v>
      </c>
      <c r="C20610" s="166">
        <v>45767</v>
      </c>
      <c r="D20610">
        <v>8960.2799999999988</v>
      </c>
    </row>
    <row r="20611" spans="1:4" x14ac:dyDescent="0.35">
      <c r="A20611" s="165" t="s">
        <v>394</v>
      </c>
      <c r="B20611" s="165" t="s">
        <v>395</v>
      </c>
      <c r="C20611" s="166">
        <v>45797</v>
      </c>
      <c r="D20611">
        <v>8960.8000000000102</v>
      </c>
    </row>
    <row r="20612" spans="1:4" x14ac:dyDescent="0.35">
      <c r="A20612" s="165" t="s">
        <v>394</v>
      </c>
      <c r="B20612" s="165" t="s">
        <v>395</v>
      </c>
      <c r="C20612" s="166">
        <v>45828</v>
      </c>
      <c r="D20612">
        <v>8960.2799999999988</v>
      </c>
    </row>
    <row r="20613" spans="1:4" x14ac:dyDescent="0.35">
      <c r="A20613" s="165" t="s">
        <v>394</v>
      </c>
      <c r="B20613" s="165" t="s">
        <v>395</v>
      </c>
      <c r="C20613" s="166">
        <v>45858</v>
      </c>
      <c r="D20613">
        <v>8960.2799999999988</v>
      </c>
    </row>
    <row r="20614" spans="1:4" x14ac:dyDescent="0.35">
      <c r="A20614" s="165" t="s">
        <v>394</v>
      </c>
      <c r="B20614" s="165" t="s">
        <v>395</v>
      </c>
      <c r="C20614" s="166">
        <v>45889</v>
      </c>
      <c r="D20614">
        <v>7457.3000000000029</v>
      </c>
    </row>
    <row r="20615" spans="1:4" x14ac:dyDescent="0.35">
      <c r="A20615" s="165" t="s">
        <v>394</v>
      </c>
      <c r="B20615" s="165" t="s">
        <v>395</v>
      </c>
      <c r="C20615" s="166">
        <v>45920</v>
      </c>
      <c r="D20615">
        <v>8660</v>
      </c>
    </row>
    <row r="20616" spans="1:4" x14ac:dyDescent="0.35">
      <c r="A20616" s="165" t="s">
        <v>394</v>
      </c>
      <c r="B20616" s="165" t="s">
        <v>395</v>
      </c>
      <c r="C20616" s="166">
        <v>45950</v>
      </c>
      <c r="D20616">
        <v>8660</v>
      </c>
    </row>
    <row r="20617" spans="1:4" x14ac:dyDescent="0.35">
      <c r="A20617" s="165" t="s">
        <v>394</v>
      </c>
      <c r="B20617" s="165" t="s">
        <v>395</v>
      </c>
      <c r="C20617" s="166">
        <v>45981</v>
      </c>
      <c r="D20617">
        <v>8660</v>
      </c>
    </row>
    <row r="20618" spans="1:4" x14ac:dyDescent="0.35">
      <c r="A20618" s="165" t="s">
        <v>394</v>
      </c>
      <c r="B20618" s="165" t="s">
        <v>395</v>
      </c>
      <c r="C20618" s="166">
        <v>46011</v>
      </c>
      <c r="D20618">
        <v>8833.3000000000011</v>
      </c>
    </row>
    <row r="20619" spans="1:4" x14ac:dyDescent="0.35">
      <c r="A20619" s="165" t="s">
        <v>394</v>
      </c>
      <c r="B20619" s="165" t="s">
        <v>395</v>
      </c>
      <c r="C20619" s="166">
        <v>45678</v>
      </c>
      <c r="D20619">
        <v>9255</v>
      </c>
    </row>
    <row r="20620" spans="1:4" x14ac:dyDescent="0.35">
      <c r="A20620" s="165" t="s">
        <v>394</v>
      </c>
      <c r="B20620" s="165" t="s">
        <v>395</v>
      </c>
      <c r="C20620" s="166">
        <v>45709</v>
      </c>
      <c r="D20620">
        <v>9255</v>
      </c>
    </row>
    <row r="20621" spans="1:4" x14ac:dyDescent="0.35">
      <c r="A20621" s="165" t="s">
        <v>394</v>
      </c>
      <c r="B20621" s="165" t="s">
        <v>395</v>
      </c>
      <c r="C20621" s="166">
        <v>45737</v>
      </c>
      <c r="D20621">
        <v>9255</v>
      </c>
    </row>
    <row r="20622" spans="1:4" x14ac:dyDescent="0.35">
      <c r="A20622" s="165" t="s">
        <v>394</v>
      </c>
      <c r="B20622" s="165" t="s">
        <v>395</v>
      </c>
      <c r="C20622" s="166">
        <v>45768</v>
      </c>
      <c r="D20622">
        <v>9255</v>
      </c>
    </row>
    <row r="20623" spans="1:4" x14ac:dyDescent="0.35">
      <c r="A20623" s="165" t="s">
        <v>394</v>
      </c>
      <c r="B20623" s="165" t="s">
        <v>395</v>
      </c>
      <c r="C20623" s="166">
        <v>45798</v>
      </c>
      <c r="D20623">
        <v>9255</v>
      </c>
    </row>
    <row r="20624" spans="1:4" x14ac:dyDescent="0.35">
      <c r="A20624" s="165" t="s">
        <v>394</v>
      </c>
      <c r="B20624" s="165" t="s">
        <v>395</v>
      </c>
      <c r="C20624" s="166">
        <v>45829</v>
      </c>
      <c r="D20624">
        <v>9255</v>
      </c>
    </row>
    <row r="20625" spans="1:4" x14ac:dyDescent="0.35">
      <c r="A20625" s="165" t="s">
        <v>394</v>
      </c>
      <c r="B20625" s="165" t="s">
        <v>395</v>
      </c>
      <c r="C20625" s="166">
        <v>45859</v>
      </c>
      <c r="D20625">
        <v>9255</v>
      </c>
    </row>
    <row r="20626" spans="1:4" x14ac:dyDescent="0.35">
      <c r="A20626" s="165" t="s">
        <v>394</v>
      </c>
      <c r="B20626" s="165" t="s">
        <v>395</v>
      </c>
      <c r="C20626" s="166">
        <v>45890</v>
      </c>
      <c r="D20626">
        <v>9255</v>
      </c>
    </row>
    <row r="20627" spans="1:4" x14ac:dyDescent="0.35">
      <c r="A20627" s="165" t="s">
        <v>394</v>
      </c>
      <c r="B20627" s="165" t="s">
        <v>395</v>
      </c>
      <c r="C20627" s="166">
        <v>45921</v>
      </c>
      <c r="D20627">
        <v>9274</v>
      </c>
    </row>
    <row r="20628" spans="1:4" x14ac:dyDescent="0.35">
      <c r="A20628" s="165" t="s">
        <v>394</v>
      </c>
      <c r="B20628" s="165" t="s">
        <v>395</v>
      </c>
      <c r="C20628" s="166">
        <v>45951</v>
      </c>
      <c r="D20628">
        <v>9771</v>
      </c>
    </row>
    <row r="20629" spans="1:4" x14ac:dyDescent="0.35">
      <c r="A20629" s="165" t="s">
        <v>394</v>
      </c>
      <c r="B20629" s="165" t="s">
        <v>395</v>
      </c>
      <c r="C20629" s="166">
        <v>45991</v>
      </c>
      <c r="D20629">
        <v>9771</v>
      </c>
    </row>
    <row r="20630" spans="1:4" x14ac:dyDescent="0.35">
      <c r="A20630" s="165" t="s">
        <v>394</v>
      </c>
      <c r="B20630" s="165" t="s">
        <v>395</v>
      </c>
      <c r="C20630" s="166">
        <v>46022</v>
      </c>
      <c r="D20630">
        <v>9771</v>
      </c>
    </row>
    <row r="20631" spans="1:4" x14ac:dyDescent="0.35">
      <c r="A20631" s="165" t="s">
        <v>394</v>
      </c>
      <c r="B20631" s="165" t="s">
        <v>395</v>
      </c>
      <c r="C20631" s="166">
        <v>45679</v>
      </c>
      <c r="D20631">
        <v>11708.82</v>
      </c>
    </row>
    <row r="20632" spans="1:4" x14ac:dyDescent="0.35">
      <c r="A20632" s="165" t="s">
        <v>394</v>
      </c>
      <c r="B20632" s="165" t="s">
        <v>395</v>
      </c>
      <c r="C20632" s="166">
        <v>45710</v>
      </c>
      <c r="D20632">
        <v>11710.02</v>
      </c>
    </row>
    <row r="20633" spans="1:4" x14ac:dyDescent="0.35">
      <c r="A20633" s="165" t="s">
        <v>394</v>
      </c>
      <c r="B20633" s="165" t="s">
        <v>395</v>
      </c>
      <c r="C20633" s="166">
        <v>45738</v>
      </c>
      <c r="D20633">
        <v>11550.36</v>
      </c>
    </row>
    <row r="20634" spans="1:4" x14ac:dyDescent="0.35">
      <c r="A20634" s="165" t="s">
        <v>394</v>
      </c>
      <c r="B20634" s="165" t="s">
        <v>395</v>
      </c>
      <c r="C20634" s="166">
        <v>45769</v>
      </c>
      <c r="D20634">
        <v>14364.98</v>
      </c>
    </row>
    <row r="20635" spans="1:4" x14ac:dyDescent="0.35">
      <c r="A20635" s="165" t="s">
        <v>394</v>
      </c>
      <c r="B20635" s="165" t="s">
        <v>395</v>
      </c>
      <c r="C20635" s="166">
        <v>45799</v>
      </c>
      <c r="D20635">
        <v>14364.98</v>
      </c>
    </row>
    <row r="20636" spans="1:4" x14ac:dyDescent="0.35">
      <c r="A20636" s="165" t="s">
        <v>394</v>
      </c>
      <c r="B20636" s="165" t="s">
        <v>395</v>
      </c>
      <c r="C20636" s="166">
        <v>45830</v>
      </c>
      <c r="D20636">
        <v>14364.98</v>
      </c>
    </row>
    <row r="20637" spans="1:4" x14ac:dyDescent="0.35">
      <c r="A20637" s="165" t="s">
        <v>394</v>
      </c>
      <c r="B20637" s="165" t="s">
        <v>395</v>
      </c>
      <c r="C20637" s="166">
        <v>45860</v>
      </c>
      <c r="D20637">
        <v>15066.69</v>
      </c>
    </row>
    <row r="20638" spans="1:4" x14ac:dyDescent="0.35">
      <c r="A20638" s="165" t="s">
        <v>394</v>
      </c>
      <c r="B20638" s="165" t="s">
        <v>395</v>
      </c>
      <c r="C20638" s="166">
        <v>45891</v>
      </c>
      <c r="D20638">
        <v>14364.98</v>
      </c>
    </row>
    <row r="20639" spans="1:4" x14ac:dyDescent="0.35">
      <c r="A20639" s="165" t="s">
        <v>394</v>
      </c>
      <c r="B20639" s="165" t="s">
        <v>395</v>
      </c>
      <c r="C20639" s="166">
        <v>45922</v>
      </c>
      <c r="D20639">
        <v>11106.87</v>
      </c>
    </row>
    <row r="20640" spans="1:4" x14ac:dyDescent="0.35">
      <c r="A20640" s="165" t="s">
        <v>394</v>
      </c>
      <c r="B20640" s="165" t="s">
        <v>395</v>
      </c>
      <c r="C20640" s="166">
        <v>45952</v>
      </c>
      <c r="D20640">
        <v>11115.78</v>
      </c>
    </row>
    <row r="20641" spans="1:4" x14ac:dyDescent="0.35">
      <c r="A20641" s="165" t="s">
        <v>394</v>
      </c>
      <c r="B20641" s="165" t="s">
        <v>395</v>
      </c>
      <c r="C20641" s="166">
        <v>45983</v>
      </c>
      <c r="D20641">
        <v>10725.55</v>
      </c>
    </row>
    <row r="20642" spans="1:4" x14ac:dyDescent="0.35">
      <c r="A20642" s="165" t="s">
        <v>394</v>
      </c>
      <c r="B20642" s="165" t="s">
        <v>395</v>
      </c>
      <c r="C20642" s="166">
        <v>46013</v>
      </c>
      <c r="D20642">
        <v>3002.71</v>
      </c>
    </row>
    <row r="20643" spans="1:4" x14ac:dyDescent="0.35">
      <c r="A20643" s="165" t="s">
        <v>394</v>
      </c>
      <c r="B20643" s="165" t="s">
        <v>395</v>
      </c>
      <c r="C20643" s="166">
        <v>45680</v>
      </c>
      <c r="D20643">
        <v>11842.77</v>
      </c>
    </row>
    <row r="20644" spans="1:4" x14ac:dyDescent="0.35">
      <c r="A20644" s="165" t="s">
        <v>394</v>
      </c>
      <c r="B20644" s="165" t="s">
        <v>395</v>
      </c>
      <c r="C20644" s="166">
        <v>45711</v>
      </c>
      <c r="D20644">
        <v>11427.2</v>
      </c>
    </row>
    <row r="20645" spans="1:4" x14ac:dyDescent="0.35">
      <c r="A20645" s="165" t="s">
        <v>394</v>
      </c>
      <c r="B20645" s="165" t="s">
        <v>395</v>
      </c>
      <c r="C20645" s="166">
        <v>45739</v>
      </c>
      <c r="D20645">
        <v>11427.2</v>
      </c>
    </row>
    <row r="20646" spans="1:4" x14ac:dyDescent="0.35">
      <c r="A20646" s="165" t="s">
        <v>394</v>
      </c>
      <c r="B20646" s="165" t="s">
        <v>395</v>
      </c>
      <c r="C20646" s="166">
        <v>45770</v>
      </c>
      <c r="D20646">
        <v>12554.21</v>
      </c>
    </row>
    <row r="20647" spans="1:4" x14ac:dyDescent="0.35">
      <c r="A20647" s="165" t="s">
        <v>394</v>
      </c>
      <c r="B20647" s="165" t="s">
        <v>395</v>
      </c>
      <c r="C20647" s="166">
        <v>45800</v>
      </c>
      <c r="D20647">
        <v>12670.58</v>
      </c>
    </row>
    <row r="20648" spans="1:4" x14ac:dyDescent="0.35">
      <c r="A20648" s="165" t="s">
        <v>394</v>
      </c>
      <c r="B20648" s="165" t="s">
        <v>395</v>
      </c>
      <c r="C20648" s="166">
        <v>45831</v>
      </c>
      <c r="D20648">
        <v>12755.84</v>
      </c>
    </row>
    <row r="20649" spans="1:4" x14ac:dyDescent="0.35">
      <c r="A20649" s="165" t="s">
        <v>394</v>
      </c>
      <c r="B20649" s="165" t="s">
        <v>395</v>
      </c>
      <c r="C20649" s="166">
        <v>45861</v>
      </c>
      <c r="D20649">
        <v>12737.84</v>
      </c>
    </row>
    <row r="20650" spans="1:4" x14ac:dyDescent="0.35">
      <c r="A20650" s="165" t="s">
        <v>394</v>
      </c>
      <c r="B20650" s="165" t="s">
        <v>395</v>
      </c>
      <c r="C20650" s="166">
        <v>45892</v>
      </c>
      <c r="D20650">
        <v>13156.27</v>
      </c>
    </row>
    <row r="20651" spans="1:4" x14ac:dyDescent="0.35">
      <c r="A20651" s="165" t="s">
        <v>394</v>
      </c>
      <c r="B20651" s="165" t="s">
        <v>395</v>
      </c>
      <c r="C20651" s="166">
        <v>45923</v>
      </c>
      <c r="D20651">
        <v>12641.18</v>
      </c>
    </row>
    <row r="20652" spans="1:4" x14ac:dyDescent="0.35">
      <c r="A20652" s="165" t="s">
        <v>394</v>
      </c>
      <c r="B20652" s="165" t="s">
        <v>395</v>
      </c>
      <c r="C20652" s="166">
        <v>45953</v>
      </c>
      <c r="D20652">
        <v>12641.17</v>
      </c>
    </row>
    <row r="20653" spans="1:4" x14ac:dyDescent="0.35">
      <c r="A20653" s="165" t="s">
        <v>394</v>
      </c>
      <c r="B20653" s="165" t="s">
        <v>395</v>
      </c>
      <c r="C20653" s="166">
        <v>45984</v>
      </c>
      <c r="D20653">
        <v>12641.17</v>
      </c>
    </row>
    <row r="20654" spans="1:4" x14ac:dyDescent="0.35">
      <c r="A20654" s="165" t="s">
        <v>394</v>
      </c>
      <c r="B20654" s="165" t="s">
        <v>395</v>
      </c>
      <c r="C20654" s="166">
        <v>46014</v>
      </c>
      <c r="D20654">
        <v>157641.17000000001</v>
      </c>
    </row>
    <row r="20655" spans="1:4" x14ac:dyDescent="0.35">
      <c r="A20655" s="165" t="s">
        <v>394</v>
      </c>
      <c r="B20655" s="165" t="s">
        <v>395</v>
      </c>
      <c r="C20655" s="166">
        <v>45681</v>
      </c>
      <c r="D20655">
        <v>17046.240000000002</v>
      </c>
    </row>
    <row r="20656" spans="1:4" x14ac:dyDescent="0.35">
      <c r="A20656" s="165" t="s">
        <v>394</v>
      </c>
      <c r="B20656" s="165" t="s">
        <v>395</v>
      </c>
      <c r="C20656" s="166">
        <v>45712</v>
      </c>
      <c r="D20656">
        <v>17046.240000000002</v>
      </c>
    </row>
    <row r="20657" spans="1:4" x14ac:dyDescent="0.35">
      <c r="A20657" s="165" t="s">
        <v>394</v>
      </c>
      <c r="B20657" s="165" t="s">
        <v>395</v>
      </c>
      <c r="C20657" s="166">
        <v>45740</v>
      </c>
      <c r="D20657">
        <v>17046.189999999999</v>
      </c>
    </row>
    <row r="20658" spans="1:4" x14ac:dyDescent="0.35">
      <c r="A20658" s="165" t="s">
        <v>394</v>
      </c>
      <c r="B20658" s="165" t="s">
        <v>395</v>
      </c>
      <c r="C20658" s="166">
        <v>45771</v>
      </c>
      <c r="D20658">
        <v>17046.16</v>
      </c>
    </row>
    <row r="20659" spans="1:4" x14ac:dyDescent="0.35">
      <c r="A20659" s="165" t="s">
        <v>394</v>
      </c>
      <c r="B20659" s="165" t="s">
        <v>395</v>
      </c>
      <c r="C20659" s="166">
        <v>45801</v>
      </c>
      <c r="D20659">
        <v>17046.189999999999</v>
      </c>
    </row>
    <row r="20660" spans="1:4" x14ac:dyDescent="0.35">
      <c r="A20660" s="165" t="s">
        <v>394</v>
      </c>
      <c r="B20660" s="165" t="s">
        <v>395</v>
      </c>
      <c r="C20660" s="166">
        <v>45832</v>
      </c>
      <c r="D20660">
        <v>17046.189999999999</v>
      </c>
    </row>
    <row r="20661" spans="1:4" x14ac:dyDescent="0.35">
      <c r="A20661" s="165" t="s">
        <v>394</v>
      </c>
      <c r="B20661" s="165" t="s">
        <v>395</v>
      </c>
      <c r="C20661" s="166">
        <v>45862</v>
      </c>
      <c r="D20661">
        <v>9635.98</v>
      </c>
    </row>
    <row r="20662" spans="1:4" x14ac:dyDescent="0.35">
      <c r="A20662" s="165" t="s">
        <v>394</v>
      </c>
      <c r="B20662" s="165" t="s">
        <v>395</v>
      </c>
      <c r="C20662" s="166">
        <v>45893</v>
      </c>
      <c r="D20662">
        <v>13650.51</v>
      </c>
    </row>
    <row r="20663" spans="1:4" x14ac:dyDescent="0.35">
      <c r="A20663" s="165" t="s">
        <v>394</v>
      </c>
      <c r="B20663" s="165" t="s">
        <v>395</v>
      </c>
      <c r="C20663" s="166">
        <v>45924</v>
      </c>
      <c r="D20663">
        <v>13650.51</v>
      </c>
    </row>
    <row r="20664" spans="1:4" x14ac:dyDescent="0.35">
      <c r="A20664" s="165" t="s">
        <v>394</v>
      </c>
      <c r="B20664" s="165" t="s">
        <v>395</v>
      </c>
      <c r="C20664" s="166">
        <v>45954</v>
      </c>
      <c r="D20664">
        <v>13650.51</v>
      </c>
    </row>
    <row r="20665" spans="1:4" x14ac:dyDescent="0.35">
      <c r="A20665" s="165" t="s">
        <v>394</v>
      </c>
      <c r="B20665" s="165" t="s">
        <v>395</v>
      </c>
      <c r="C20665" s="166">
        <v>45985</v>
      </c>
      <c r="D20665">
        <v>13650.51</v>
      </c>
    </row>
    <row r="20666" spans="1:4" x14ac:dyDescent="0.35">
      <c r="A20666" s="165" t="s">
        <v>394</v>
      </c>
      <c r="B20666" s="165" t="s">
        <v>395</v>
      </c>
      <c r="C20666" s="166">
        <v>46015</v>
      </c>
      <c r="D20666">
        <v>354650.51</v>
      </c>
    </row>
    <row r="20667" spans="1:4" x14ac:dyDescent="0.35">
      <c r="A20667" s="165" t="s">
        <v>394</v>
      </c>
      <c r="B20667" s="165" t="s">
        <v>395</v>
      </c>
      <c r="C20667" s="166">
        <v>45682</v>
      </c>
      <c r="D20667">
        <v>12310.02</v>
      </c>
    </row>
    <row r="20668" spans="1:4" x14ac:dyDescent="0.35">
      <c r="A20668" s="165" t="s">
        <v>394</v>
      </c>
      <c r="B20668" s="165" t="s">
        <v>395</v>
      </c>
      <c r="C20668" s="166">
        <v>45713</v>
      </c>
      <c r="D20668">
        <v>12310.02</v>
      </c>
    </row>
    <row r="20669" spans="1:4" x14ac:dyDescent="0.35">
      <c r="A20669" s="165" t="s">
        <v>394</v>
      </c>
      <c r="B20669" s="165" t="s">
        <v>395</v>
      </c>
      <c r="C20669" s="166">
        <v>45741</v>
      </c>
      <c r="D20669">
        <v>12310.02</v>
      </c>
    </row>
    <row r="20670" spans="1:4" x14ac:dyDescent="0.35">
      <c r="A20670" s="165" t="s">
        <v>394</v>
      </c>
      <c r="B20670" s="165" t="s">
        <v>395</v>
      </c>
      <c r="C20670" s="166">
        <v>45772</v>
      </c>
      <c r="D20670">
        <v>12309.21</v>
      </c>
    </row>
    <row r="20671" spans="1:4" x14ac:dyDescent="0.35">
      <c r="A20671" s="165" t="s">
        <v>394</v>
      </c>
      <c r="B20671" s="165" t="s">
        <v>395</v>
      </c>
      <c r="C20671" s="166">
        <v>45802</v>
      </c>
      <c r="D20671">
        <v>11986.073741103812</v>
      </c>
    </row>
    <row r="20672" spans="1:4" x14ac:dyDescent="0.35">
      <c r="A20672" s="165" t="s">
        <v>394</v>
      </c>
      <c r="B20672" s="165" t="s">
        <v>395</v>
      </c>
      <c r="C20672" s="166">
        <v>45833</v>
      </c>
      <c r="D20672">
        <v>12665.293199437145</v>
      </c>
    </row>
    <row r="20673" spans="1:4" x14ac:dyDescent="0.35">
      <c r="A20673" s="165" t="s">
        <v>394</v>
      </c>
      <c r="B20673" s="165" t="s">
        <v>395</v>
      </c>
      <c r="C20673" s="166">
        <v>45863</v>
      </c>
      <c r="D20673">
        <v>12665.293199437145</v>
      </c>
    </row>
    <row r="20674" spans="1:4" x14ac:dyDescent="0.35">
      <c r="A20674" s="165" t="s">
        <v>394</v>
      </c>
      <c r="B20674" s="165" t="s">
        <v>395</v>
      </c>
      <c r="C20674" s="166">
        <v>45894</v>
      </c>
      <c r="D20674">
        <v>12665.293199437145</v>
      </c>
    </row>
    <row r="20675" spans="1:4" x14ac:dyDescent="0.35">
      <c r="A20675" s="165" t="s">
        <v>394</v>
      </c>
      <c r="B20675" s="165" t="s">
        <v>395</v>
      </c>
      <c r="C20675" s="166">
        <v>45925</v>
      </c>
      <c r="D20675">
        <v>12665.293199437145</v>
      </c>
    </row>
    <row r="20676" spans="1:4" x14ac:dyDescent="0.35">
      <c r="A20676" s="165" t="s">
        <v>394</v>
      </c>
      <c r="B20676" s="165" t="s">
        <v>395</v>
      </c>
      <c r="C20676" s="166">
        <v>45955</v>
      </c>
      <c r="D20676">
        <v>12665.293199437145</v>
      </c>
    </row>
    <row r="20677" spans="1:4" x14ac:dyDescent="0.35">
      <c r="A20677" s="165" t="s">
        <v>394</v>
      </c>
      <c r="B20677" s="165" t="s">
        <v>395</v>
      </c>
      <c r="C20677" s="166">
        <v>45986</v>
      </c>
      <c r="D20677">
        <v>12665.293199437145</v>
      </c>
    </row>
    <row r="20678" spans="1:4" x14ac:dyDescent="0.35">
      <c r="A20678" s="165" t="s">
        <v>394</v>
      </c>
      <c r="B20678" s="165" t="s">
        <v>395</v>
      </c>
      <c r="C20678" s="166">
        <v>46016</v>
      </c>
      <c r="D20678">
        <v>12665.293199437145</v>
      </c>
    </row>
    <row r="20679" spans="1:4" x14ac:dyDescent="0.35">
      <c r="A20679" s="165" t="s">
        <v>394</v>
      </c>
      <c r="B20679" s="165" t="s">
        <v>395</v>
      </c>
      <c r="C20679" s="166">
        <v>45683</v>
      </c>
      <c r="D20679">
        <v>12849.810470705099</v>
      </c>
    </row>
    <row r="20680" spans="1:4" x14ac:dyDescent="0.35">
      <c r="A20680" s="165" t="s">
        <v>394</v>
      </c>
      <c r="B20680" s="165" t="s">
        <v>395</v>
      </c>
      <c r="C20680" s="166">
        <v>45714</v>
      </c>
      <c r="D20680">
        <v>12849.810470705099</v>
      </c>
    </row>
    <row r="20681" spans="1:4" x14ac:dyDescent="0.35">
      <c r="A20681" s="165" t="s">
        <v>394</v>
      </c>
      <c r="B20681" s="165" t="s">
        <v>395</v>
      </c>
      <c r="C20681" s="166">
        <v>45742</v>
      </c>
      <c r="D20681">
        <v>12849.810470705099</v>
      </c>
    </row>
    <row r="20682" spans="1:4" x14ac:dyDescent="0.35">
      <c r="A20682" s="165" t="s">
        <v>394</v>
      </c>
      <c r="B20682" s="165" t="s">
        <v>395</v>
      </c>
      <c r="C20682" s="166">
        <v>45773</v>
      </c>
      <c r="D20682">
        <v>12849.810470705099</v>
      </c>
    </row>
    <row r="20683" spans="1:4" x14ac:dyDescent="0.35">
      <c r="A20683" s="165" t="s">
        <v>394</v>
      </c>
      <c r="B20683" s="165" t="s">
        <v>395</v>
      </c>
      <c r="C20683" s="166">
        <v>45803</v>
      </c>
      <c r="D20683">
        <v>12849.810470705099</v>
      </c>
    </row>
    <row r="20684" spans="1:4" x14ac:dyDescent="0.35">
      <c r="A20684" s="165" t="s">
        <v>394</v>
      </c>
      <c r="B20684" s="165" t="s">
        <v>395</v>
      </c>
      <c r="C20684" s="166">
        <v>45834</v>
      </c>
      <c r="D20684">
        <v>12849.810470705099</v>
      </c>
    </row>
    <row r="20685" spans="1:4" x14ac:dyDescent="0.35">
      <c r="A20685" s="165" t="s">
        <v>394</v>
      </c>
      <c r="B20685" s="165" t="s">
        <v>395</v>
      </c>
      <c r="C20685" s="166">
        <v>45864</v>
      </c>
      <c r="D20685">
        <v>12849.810470705099</v>
      </c>
    </row>
    <row r="20686" spans="1:4" x14ac:dyDescent="0.35">
      <c r="A20686" s="165" t="s">
        <v>394</v>
      </c>
      <c r="B20686" s="165" t="s">
        <v>395</v>
      </c>
      <c r="C20686" s="166">
        <v>45895</v>
      </c>
      <c r="D20686">
        <v>12849.810470705099</v>
      </c>
    </row>
    <row r="20687" spans="1:4" x14ac:dyDescent="0.35">
      <c r="A20687" s="165" t="s">
        <v>394</v>
      </c>
      <c r="B20687" s="165" t="s">
        <v>395</v>
      </c>
      <c r="C20687" s="166">
        <v>45926</v>
      </c>
      <c r="D20687">
        <v>12849.810470705099</v>
      </c>
    </row>
    <row r="20688" spans="1:4" x14ac:dyDescent="0.35">
      <c r="A20688" s="165" t="s">
        <v>394</v>
      </c>
      <c r="B20688" s="165" t="s">
        <v>395</v>
      </c>
      <c r="C20688" s="166">
        <v>45956</v>
      </c>
      <c r="D20688">
        <v>12849.810470705099</v>
      </c>
    </row>
    <row r="20689" spans="1:4" x14ac:dyDescent="0.35">
      <c r="A20689" s="165" t="s">
        <v>394</v>
      </c>
      <c r="B20689" s="165" t="s">
        <v>395</v>
      </c>
      <c r="C20689" s="166">
        <v>45987</v>
      </c>
      <c r="D20689">
        <v>12849.810470705099</v>
      </c>
    </row>
    <row r="20690" spans="1:4" x14ac:dyDescent="0.35">
      <c r="A20690" s="165" t="s">
        <v>394</v>
      </c>
      <c r="B20690" s="165" t="s">
        <v>395</v>
      </c>
      <c r="C20690" s="166">
        <v>46017</v>
      </c>
      <c r="D20690">
        <v>12849.810470705099</v>
      </c>
    </row>
    <row r="20691" spans="1:4" x14ac:dyDescent="0.35">
      <c r="A20691" s="165" t="s">
        <v>394</v>
      </c>
      <c r="B20691" s="165" t="s">
        <v>395</v>
      </c>
      <c r="C20691" s="166">
        <v>45684</v>
      </c>
      <c r="D20691">
        <v>13015.861405094205</v>
      </c>
    </row>
    <row r="20692" spans="1:4" x14ac:dyDescent="0.35">
      <c r="A20692" s="165" t="s">
        <v>394</v>
      </c>
      <c r="B20692" s="165" t="s">
        <v>395</v>
      </c>
      <c r="C20692" s="166">
        <v>45715</v>
      </c>
      <c r="D20692">
        <v>13015.861405094205</v>
      </c>
    </row>
    <row r="20693" spans="1:4" x14ac:dyDescent="0.35">
      <c r="A20693" s="165" t="s">
        <v>394</v>
      </c>
      <c r="B20693" s="165" t="s">
        <v>395</v>
      </c>
      <c r="C20693" s="166">
        <v>45743</v>
      </c>
      <c r="D20693">
        <v>13015.861405094205</v>
      </c>
    </row>
    <row r="20694" spans="1:4" x14ac:dyDescent="0.35">
      <c r="A20694" s="165" t="s">
        <v>394</v>
      </c>
      <c r="B20694" s="165" t="s">
        <v>395</v>
      </c>
      <c r="C20694" s="166">
        <v>45774</v>
      </c>
      <c r="D20694">
        <v>13015.861405094205</v>
      </c>
    </row>
    <row r="20695" spans="1:4" x14ac:dyDescent="0.35">
      <c r="A20695" s="165" t="s">
        <v>394</v>
      </c>
      <c r="B20695" s="165" t="s">
        <v>395</v>
      </c>
      <c r="C20695" s="166">
        <v>45804</v>
      </c>
      <c r="D20695">
        <v>13015.861405094205</v>
      </c>
    </row>
    <row r="20696" spans="1:4" x14ac:dyDescent="0.35">
      <c r="A20696" s="165" t="s">
        <v>394</v>
      </c>
      <c r="B20696" s="165" t="s">
        <v>395</v>
      </c>
      <c r="C20696" s="166">
        <v>45835</v>
      </c>
      <c r="D20696">
        <v>13015.861405094205</v>
      </c>
    </row>
    <row r="20697" spans="1:4" x14ac:dyDescent="0.35">
      <c r="A20697" s="165" t="s">
        <v>394</v>
      </c>
      <c r="B20697" s="165" t="s">
        <v>395</v>
      </c>
      <c r="C20697" s="166">
        <v>45865</v>
      </c>
      <c r="D20697">
        <v>13015.861405094205</v>
      </c>
    </row>
    <row r="20698" spans="1:4" x14ac:dyDescent="0.35">
      <c r="A20698" s="165" t="s">
        <v>394</v>
      </c>
      <c r="B20698" s="165" t="s">
        <v>395</v>
      </c>
      <c r="C20698" s="166">
        <v>45896</v>
      </c>
      <c r="D20698">
        <v>13015.861405094205</v>
      </c>
    </row>
    <row r="20699" spans="1:4" x14ac:dyDescent="0.35">
      <c r="A20699" s="165" t="s">
        <v>394</v>
      </c>
      <c r="B20699" s="165" t="s">
        <v>395</v>
      </c>
      <c r="C20699" s="166">
        <v>45927</v>
      </c>
      <c r="D20699">
        <v>13015.861405094205</v>
      </c>
    </row>
    <row r="20700" spans="1:4" x14ac:dyDescent="0.35">
      <c r="A20700" s="165" t="s">
        <v>394</v>
      </c>
      <c r="B20700" s="165" t="s">
        <v>395</v>
      </c>
      <c r="C20700" s="166">
        <v>45957</v>
      </c>
      <c r="D20700">
        <v>13015.861405094205</v>
      </c>
    </row>
    <row r="20701" spans="1:4" x14ac:dyDescent="0.35">
      <c r="A20701" s="165" t="s">
        <v>394</v>
      </c>
      <c r="B20701" s="165" t="s">
        <v>395</v>
      </c>
      <c r="C20701" s="166">
        <v>45988</v>
      </c>
      <c r="D20701">
        <v>13015.861405094205</v>
      </c>
    </row>
    <row r="20702" spans="1:4" x14ac:dyDescent="0.35">
      <c r="A20702" s="165" t="s">
        <v>394</v>
      </c>
      <c r="B20702" s="165" t="s">
        <v>395</v>
      </c>
      <c r="C20702" s="166">
        <v>46018</v>
      </c>
      <c r="D20702">
        <v>13015.861405094205</v>
      </c>
    </row>
    <row r="20703" spans="1:4" x14ac:dyDescent="0.35">
      <c r="A20703" s="165" t="s">
        <v>396</v>
      </c>
      <c r="B20703" s="165" t="s">
        <v>397</v>
      </c>
      <c r="C20703" s="166">
        <v>45676</v>
      </c>
      <c r="D20703">
        <v>964</v>
      </c>
    </row>
    <row r="20704" spans="1:4" x14ac:dyDescent="0.35">
      <c r="A20704" s="165" t="s">
        <v>396</v>
      </c>
      <c r="B20704" s="165" t="s">
        <v>397</v>
      </c>
      <c r="C20704" s="166">
        <v>45707</v>
      </c>
      <c r="D20704">
        <v>0</v>
      </c>
    </row>
    <row r="20705" spans="1:4" x14ac:dyDescent="0.35">
      <c r="A20705" s="165" t="s">
        <v>396</v>
      </c>
      <c r="B20705" s="165" t="s">
        <v>397</v>
      </c>
      <c r="C20705" s="166">
        <v>45735</v>
      </c>
      <c r="D20705">
        <v>10305</v>
      </c>
    </row>
    <row r="20706" spans="1:4" x14ac:dyDescent="0.35">
      <c r="A20706" s="165" t="s">
        <v>396</v>
      </c>
      <c r="B20706" s="165" t="s">
        <v>397</v>
      </c>
      <c r="C20706" s="166">
        <v>45766</v>
      </c>
      <c r="D20706">
        <v>10000</v>
      </c>
    </row>
    <row r="20707" spans="1:4" x14ac:dyDescent="0.35">
      <c r="A20707" s="165" t="s">
        <v>396</v>
      </c>
      <c r="B20707" s="165" t="s">
        <v>397</v>
      </c>
      <c r="C20707" s="166">
        <v>45796</v>
      </c>
      <c r="D20707">
        <v>0</v>
      </c>
    </row>
    <row r="20708" spans="1:4" x14ac:dyDescent="0.35">
      <c r="A20708" s="165" t="s">
        <v>396</v>
      </c>
      <c r="B20708" s="165" t="s">
        <v>397</v>
      </c>
      <c r="C20708" s="166">
        <v>45827</v>
      </c>
      <c r="D20708">
        <v>0</v>
      </c>
    </row>
    <row r="20709" spans="1:4" x14ac:dyDescent="0.35">
      <c r="A20709" s="165" t="s">
        <v>396</v>
      </c>
      <c r="B20709" s="165" t="s">
        <v>397</v>
      </c>
      <c r="C20709" s="166">
        <v>45857</v>
      </c>
      <c r="D20709">
        <v>-7629.03</v>
      </c>
    </row>
    <row r="20710" spans="1:4" x14ac:dyDescent="0.35">
      <c r="A20710" s="165" t="s">
        <v>396</v>
      </c>
      <c r="B20710" s="165" t="s">
        <v>397</v>
      </c>
      <c r="C20710" s="166">
        <v>45888</v>
      </c>
      <c r="D20710">
        <v>11000</v>
      </c>
    </row>
    <row r="20711" spans="1:4" x14ac:dyDescent="0.35">
      <c r="A20711" s="165" t="s">
        <v>396</v>
      </c>
      <c r="B20711" s="165" t="s">
        <v>397</v>
      </c>
      <c r="C20711" s="166">
        <v>45919</v>
      </c>
      <c r="D20711">
        <v>-13800</v>
      </c>
    </row>
    <row r="20712" spans="1:4" x14ac:dyDescent="0.35">
      <c r="A20712" s="165" t="s">
        <v>396</v>
      </c>
      <c r="B20712" s="165" t="s">
        <v>397</v>
      </c>
      <c r="C20712" s="166">
        <v>45949</v>
      </c>
      <c r="D20712">
        <v>-3400</v>
      </c>
    </row>
    <row r="20713" spans="1:4" x14ac:dyDescent="0.35">
      <c r="A20713" s="165" t="s">
        <v>396</v>
      </c>
      <c r="B20713" s="165" t="s">
        <v>397</v>
      </c>
      <c r="C20713" s="166">
        <v>45980</v>
      </c>
      <c r="D20713">
        <v>10500</v>
      </c>
    </row>
    <row r="20714" spans="1:4" x14ac:dyDescent="0.35">
      <c r="A20714" s="165" t="s">
        <v>396</v>
      </c>
      <c r="B20714" s="165" t="s">
        <v>397</v>
      </c>
      <c r="C20714" s="166">
        <v>46010</v>
      </c>
      <c r="D20714">
        <v>-692</v>
      </c>
    </row>
    <row r="20715" spans="1:4" x14ac:dyDescent="0.35">
      <c r="A20715" s="165" t="s">
        <v>396</v>
      </c>
      <c r="B20715" s="165" t="s">
        <v>397</v>
      </c>
      <c r="C20715" s="166">
        <v>45677</v>
      </c>
      <c r="D20715">
        <v>2990</v>
      </c>
    </row>
    <row r="20716" spans="1:4" x14ac:dyDescent="0.35">
      <c r="A20716" s="165" t="s">
        <v>396</v>
      </c>
      <c r="B20716" s="165" t="s">
        <v>397</v>
      </c>
      <c r="C20716" s="166">
        <v>45708</v>
      </c>
      <c r="D20716">
        <v>18500</v>
      </c>
    </row>
    <row r="20717" spans="1:4" x14ac:dyDescent="0.35">
      <c r="A20717" s="165" t="s">
        <v>396</v>
      </c>
      <c r="B20717" s="165" t="s">
        <v>397</v>
      </c>
      <c r="C20717" s="166">
        <v>45736</v>
      </c>
      <c r="D20717">
        <v>-23000</v>
      </c>
    </row>
    <row r="20718" spans="1:4" x14ac:dyDescent="0.35">
      <c r="A20718" s="165" t="s">
        <v>396</v>
      </c>
      <c r="B20718" s="165" t="s">
        <v>397</v>
      </c>
      <c r="C20718" s="166">
        <v>45767</v>
      </c>
      <c r="D20718">
        <v>-9200</v>
      </c>
    </row>
    <row r="20719" spans="1:4" x14ac:dyDescent="0.35">
      <c r="A20719" s="165" t="s">
        <v>396</v>
      </c>
      <c r="B20719" s="165" t="s">
        <v>397</v>
      </c>
      <c r="C20719" s="166">
        <v>45797</v>
      </c>
      <c r="D20719">
        <v>-16000</v>
      </c>
    </row>
    <row r="20720" spans="1:4" x14ac:dyDescent="0.35">
      <c r="A20720" s="165" t="s">
        <v>396</v>
      </c>
      <c r="B20720" s="165" t="s">
        <v>397</v>
      </c>
      <c r="C20720" s="166">
        <v>45828</v>
      </c>
      <c r="D20720">
        <v>-5500</v>
      </c>
    </row>
    <row r="20721" spans="1:4" x14ac:dyDescent="0.35">
      <c r="A20721" s="165" t="s">
        <v>396</v>
      </c>
      <c r="B20721" s="165" t="s">
        <v>397</v>
      </c>
      <c r="C20721" s="166">
        <v>45858</v>
      </c>
      <c r="D20721">
        <v>-19833</v>
      </c>
    </row>
    <row r="20722" spans="1:4" x14ac:dyDescent="0.35">
      <c r="A20722" s="165" t="s">
        <v>396</v>
      </c>
      <c r="B20722" s="165" t="s">
        <v>397</v>
      </c>
      <c r="C20722" s="166">
        <v>45889</v>
      </c>
      <c r="D20722">
        <v>26562</v>
      </c>
    </row>
    <row r="20723" spans="1:4" x14ac:dyDescent="0.35">
      <c r="A20723" s="165" t="s">
        <v>396</v>
      </c>
      <c r="B20723" s="165" t="s">
        <v>397</v>
      </c>
      <c r="C20723" s="166">
        <v>45920</v>
      </c>
      <c r="D20723">
        <v>-918</v>
      </c>
    </row>
    <row r="20724" spans="1:4" x14ac:dyDescent="0.35">
      <c r="A20724" s="165" t="s">
        <v>396</v>
      </c>
      <c r="B20724" s="165" t="s">
        <v>397</v>
      </c>
      <c r="C20724" s="166">
        <v>45950</v>
      </c>
      <c r="D20724">
        <v>-6900</v>
      </c>
    </row>
    <row r="20725" spans="1:4" x14ac:dyDescent="0.35">
      <c r="A20725" s="165" t="s">
        <v>396</v>
      </c>
      <c r="B20725" s="165" t="s">
        <v>397</v>
      </c>
      <c r="C20725" s="166">
        <v>45981</v>
      </c>
      <c r="D20725">
        <v>7390</v>
      </c>
    </row>
    <row r="20726" spans="1:4" x14ac:dyDescent="0.35">
      <c r="A20726" s="165" t="s">
        <v>396</v>
      </c>
      <c r="B20726" s="165" t="s">
        <v>397</v>
      </c>
      <c r="C20726" s="166">
        <v>46011</v>
      </c>
      <c r="D20726">
        <v>32092</v>
      </c>
    </row>
    <row r="20727" spans="1:4" x14ac:dyDescent="0.35">
      <c r="A20727" s="165" t="s">
        <v>396</v>
      </c>
      <c r="B20727" s="165" t="s">
        <v>397</v>
      </c>
      <c r="C20727" s="166">
        <v>45678</v>
      </c>
      <c r="D20727">
        <v>-4600</v>
      </c>
    </row>
    <row r="20728" spans="1:4" x14ac:dyDescent="0.35">
      <c r="A20728" s="165" t="s">
        <v>396</v>
      </c>
      <c r="B20728" s="165" t="s">
        <v>397</v>
      </c>
      <c r="C20728" s="166">
        <v>45709</v>
      </c>
      <c r="D20728">
        <v>1890</v>
      </c>
    </row>
    <row r="20729" spans="1:4" x14ac:dyDescent="0.35">
      <c r="A20729" s="165" t="s">
        <v>396</v>
      </c>
      <c r="B20729" s="165" t="s">
        <v>397</v>
      </c>
      <c r="C20729" s="166">
        <v>45737</v>
      </c>
      <c r="D20729">
        <v>-1326</v>
      </c>
    </row>
    <row r="20730" spans="1:4" x14ac:dyDescent="0.35">
      <c r="A20730" s="165" t="s">
        <v>396</v>
      </c>
      <c r="B20730" s="165" t="s">
        <v>397</v>
      </c>
      <c r="C20730" s="166">
        <v>45768</v>
      </c>
      <c r="D20730">
        <v>9236</v>
      </c>
    </row>
    <row r="20731" spans="1:4" x14ac:dyDescent="0.35">
      <c r="A20731" s="165" t="s">
        <v>396</v>
      </c>
      <c r="B20731" s="165" t="s">
        <v>397</v>
      </c>
      <c r="C20731" s="166">
        <v>45798</v>
      </c>
      <c r="D20731">
        <v>-3357</v>
      </c>
    </row>
    <row r="20732" spans="1:4" x14ac:dyDescent="0.35">
      <c r="A20732" s="165" t="s">
        <v>396</v>
      </c>
      <c r="B20732" s="165" t="s">
        <v>397</v>
      </c>
      <c r="C20732" s="166">
        <v>45829</v>
      </c>
      <c r="D20732">
        <v>2366</v>
      </c>
    </row>
    <row r="20733" spans="1:4" x14ac:dyDescent="0.35">
      <c r="A20733" s="165" t="s">
        <v>396</v>
      </c>
      <c r="B20733" s="165" t="s">
        <v>397</v>
      </c>
      <c r="C20733" s="166">
        <v>45859</v>
      </c>
      <c r="D20733">
        <v>7981</v>
      </c>
    </row>
    <row r="20734" spans="1:4" x14ac:dyDescent="0.35">
      <c r="A20734" s="165" t="s">
        <v>396</v>
      </c>
      <c r="B20734" s="165" t="s">
        <v>397</v>
      </c>
      <c r="C20734" s="166">
        <v>45890</v>
      </c>
      <c r="D20734">
        <v>11413</v>
      </c>
    </row>
    <row r="20735" spans="1:4" x14ac:dyDescent="0.35">
      <c r="A20735" s="165" t="s">
        <v>396</v>
      </c>
      <c r="B20735" s="165" t="s">
        <v>397</v>
      </c>
      <c r="C20735" s="166">
        <v>45921</v>
      </c>
      <c r="D20735">
        <v>-6285.43</v>
      </c>
    </row>
    <row r="20736" spans="1:4" x14ac:dyDescent="0.35">
      <c r="A20736" s="165" t="s">
        <v>396</v>
      </c>
      <c r="B20736" s="165" t="s">
        <v>397</v>
      </c>
      <c r="C20736" s="166">
        <v>45951</v>
      </c>
      <c r="D20736">
        <v>-536.51</v>
      </c>
    </row>
    <row r="20737" spans="1:4" x14ac:dyDescent="0.35">
      <c r="A20737" s="165" t="s">
        <v>396</v>
      </c>
      <c r="B20737" s="165" t="s">
        <v>397</v>
      </c>
      <c r="C20737" s="166">
        <v>45991</v>
      </c>
      <c r="D20737">
        <v>11009.64</v>
      </c>
    </row>
    <row r="20738" spans="1:4" x14ac:dyDescent="0.35">
      <c r="A20738" s="165" t="s">
        <v>396</v>
      </c>
      <c r="B20738" s="165" t="s">
        <v>397</v>
      </c>
      <c r="C20738" s="166">
        <v>46022</v>
      </c>
      <c r="D20738">
        <v>20334.810000000001</v>
      </c>
    </row>
    <row r="20739" spans="1:4" x14ac:dyDescent="0.35">
      <c r="A20739" s="165" t="s">
        <v>396</v>
      </c>
      <c r="B20739" s="165" t="s">
        <v>397</v>
      </c>
      <c r="C20739" s="166">
        <v>45679</v>
      </c>
      <c r="D20739">
        <v>-7313</v>
      </c>
    </row>
    <row r="20740" spans="1:4" x14ac:dyDescent="0.35">
      <c r="A20740" s="165" t="s">
        <v>396</v>
      </c>
      <c r="B20740" s="165" t="s">
        <v>397</v>
      </c>
      <c r="C20740" s="166">
        <v>45710</v>
      </c>
      <c r="D20740">
        <v>-2176</v>
      </c>
    </row>
    <row r="20741" spans="1:4" x14ac:dyDescent="0.35">
      <c r="A20741" s="165" t="s">
        <v>396</v>
      </c>
      <c r="B20741" s="165" t="s">
        <v>397</v>
      </c>
      <c r="C20741" s="166">
        <v>45738</v>
      </c>
      <c r="D20741">
        <v>5568</v>
      </c>
    </row>
    <row r="20742" spans="1:4" x14ac:dyDescent="0.35">
      <c r="A20742" s="165" t="s">
        <v>396</v>
      </c>
      <c r="B20742" s="165" t="s">
        <v>397</v>
      </c>
      <c r="C20742" s="166">
        <v>45769</v>
      </c>
      <c r="D20742">
        <v>-5366</v>
      </c>
    </row>
    <row r="20743" spans="1:4" x14ac:dyDescent="0.35">
      <c r="A20743" s="165" t="s">
        <v>396</v>
      </c>
      <c r="B20743" s="165" t="s">
        <v>397</v>
      </c>
      <c r="C20743" s="166">
        <v>45799</v>
      </c>
      <c r="D20743">
        <v>-6675</v>
      </c>
    </row>
    <row r="20744" spans="1:4" x14ac:dyDescent="0.35">
      <c r="A20744" s="165" t="s">
        <v>396</v>
      </c>
      <c r="B20744" s="165" t="s">
        <v>397</v>
      </c>
      <c r="C20744" s="166">
        <v>45830</v>
      </c>
      <c r="D20744">
        <v>5787</v>
      </c>
    </row>
    <row r="20745" spans="1:4" x14ac:dyDescent="0.35">
      <c r="A20745" s="165" t="s">
        <v>396</v>
      </c>
      <c r="B20745" s="165" t="s">
        <v>397</v>
      </c>
      <c r="C20745" s="166">
        <v>45860</v>
      </c>
      <c r="D20745">
        <v>27</v>
      </c>
    </row>
    <row r="20746" spans="1:4" x14ac:dyDescent="0.35">
      <c r="A20746" s="165" t="s">
        <v>396</v>
      </c>
      <c r="B20746" s="165" t="s">
        <v>397</v>
      </c>
      <c r="C20746" s="166">
        <v>45891</v>
      </c>
      <c r="D20746">
        <v>4118</v>
      </c>
    </row>
    <row r="20747" spans="1:4" x14ac:dyDescent="0.35">
      <c r="A20747" s="165" t="s">
        <v>396</v>
      </c>
      <c r="B20747" s="165" t="s">
        <v>397</v>
      </c>
      <c r="C20747" s="166">
        <v>45922</v>
      </c>
      <c r="D20747">
        <v>-1113</v>
      </c>
    </row>
    <row r="20748" spans="1:4" x14ac:dyDescent="0.35">
      <c r="A20748" s="165" t="s">
        <v>396</v>
      </c>
      <c r="B20748" s="165" t="s">
        <v>397</v>
      </c>
      <c r="C20748" s="166">
        <v>45952</v>
      </c>
      <c r="D20748">
        <v>-4970</v>
      </c>
    </row>
    <row r="20749" spans="1:4" x14ac:dyDescent="0.35">
      <c r="A20749" s="165" t="s">
        <v>396</v>
      </c>
      <c r="B20749" s="165" t="s">
        <v>397</v>
      </c>
      <c r="C20749" s="166">
        <v>45983</v>
      </c>
      <c r="D20749">
        <v>0</v>
      </c>
    </row>
    <row r="20750" spans="1:4" x14ac:dyDescent="0.35">
      <c r="A20750" s="165" t="s">
        <v>396</v>
      </c>
      <c r="B20750" s="165" t="s">
        <v>397</v>
      </c>
      <c r="C20750" s="166">
        <v>46013</v>
      </c>
      <c r="D20750">
        <v>4353</v>
      </c>
    </row>
    <row r="20751" spans="1:4" x14ac:dyDescent="0.35">
      <c r="A20751" s="165" t="s">
        <v>396</v>
      </c>
      <c r="B20751" s="165" t="s">
        <v>397</v>
      </c>
      <c r="C20751" s="166">
        <v>45680</v>
      </c>
      <c r="D20751">
        <v>0</v>
      </c>
    </row>
    <row r="20752" spans="1:4" x14ac:dyDescent="0.35">
      <c r="A20752" s="165" t="s">
        <v>396</v>
      </c>
      <c r="B20752" s="165" t="s">
        <v>397</v>
      </c>
      <c r="C20752" s="166">
        <v>45711</v>
      </c>
      <c r="D20752">
        <v>0</v>
      </c>
    </row>
    <row r="20753" spans="1:4" x14ac:dyDescent="0.35">
      <c r="A20753" s="165" t="s">
        <v>396</v>
      </c>
      <c r="B20753" s="165" t="s">
        <v>397</v>
      </c>
      <c r="C20753" s="166">
        <v>45739</v>
      </c>
      <c r="D20753">
        <v>0</v>
      </c>
    </row>
    <row r="20754" spans="1:4" x14ac:dyDescent="0.35">
      <c r="A20754" s="165" t="s">
        <v>396</v>
      </c>
      <c r="B20754" s="165" t="s">
        <v>397</v>
      </c>
      <c r="C20754" s="166">
        <v>45770</v>
      </c>
      <c r="D20754">
        <v>0</v>
      </c>
    </row>
    <row r="20755" spans="1:4" x14ac:dyDescent="0.35">
      <c r="A20755" s="165" t="s">
        <v>396</v>
      </c>
      <c r="B20755" s="165" t="s">
        <v>397</v>
      </c>
      <c r="C20755" s="166">
        <v>45800</v>
      </c>
      <c r="D20755">
        <v>0</v>
      </c>
    </row>
    <row r="20756" spans="1:4" x14ac:dyDescent="0.35">
      <c r="A20756" s="165" t="s">
        <v>396</v>
      </c>
      <c r="B20756" s="165" t="s">
        <v>397</v>
      </c>
      <c r="C20756" s="166">
        <v>45831</v>
      </c>
      <c r="D20756">
        <v>0</v>
      </c>
    </row>
    <row r="20757" spans="1:4" x14ac:dyDescent="0.35">
      <c r="A20757" s="165" t="s">
        <v>396</v>
      </c>
      <c r="B20757" s="165" t="s">
        <v>397</v>
      </c>
      <c r="C20757" s="166">
        <v>45861</v>
      </c>
      <c r="D20757">
        <v>0</v>
      </c>
    </row>
    <row r="20758" spans="1:4" x14ac:dyDescent="0.35">
      <c r="A20758" s="165" t="s">
        <v>396</v>
      </c>
      <c r="B20758" s="165" t="s">
        <v>397</v>
      </c>
      <c r="C20758" s="166">
        <v>45892</v>
      </c>
      <c r="D20758">
        <v>31656</v>
      </c>
    </row>
    <row r="20759" spans="1:4" x14ac:dyDescent="0.35">
      <c r="A20759" s="165" t="s">
        <v>396</v>
      </c>
      <c r="B20759" s="165" t="s">
        <v>397</v>
      </c>
      <c r="C20759" s="166">
        <v>45923</v>
      </c>
      <c r="D20759">
        <v>-1363</v>
      </c>
    </row>
    <row r="20760" spans="1:4" x14ac:dyDescent="0.35">
      <c r="A20760" s="165" t="s">
        <v>396</v>
      </c>
      <c r="B20760" s="165" t="s">
        <v>397</v>
      </c>
      <c r="C20760" s="166">
        <v>45953</v>
      </c>
      <c r="D20760">
        <v>0</v>
      </c>
    </row>
    <row r="20761" spans="1:4" x14ac:dyDescent="0.35">
      <c r="A20761" s="165" t="s">
        <v>396</v>
      </c>
      <c r="B20761" s="165" t="s">
        <v>397</v>
      </c>
      <c r="C20761" s="166">
        <v>45984</v>
      </c>
      <c r="D20761">
        <v>9194.9</v>
      </c>
    </row>
    <row r="20762" spans="1:4" x14ac:dyDescent="0.35">
      <c r="A20762" s="165" t="s">
        <v>396</v>
      </c>
      <c r="B20762" s="165" t="s">
        <v>397</v>
      </c>
      <c r="C20762" s="166">
        <v>46014</v>
      </c>
      <c r="D20762">
        <v>-39485.9</v>
      </c>
    </row>
    <row r="20763" spans="1:4" x14ac:dyDescent="0.35">
      <c r="A20763" s="165" t="s">
        <v>396</v>
      </c>
      <c r="B20763" s="165" t="s">
        <v>397</v>
      </c>
      <c r="C20763" s="166">
        <v>45681</v>
      </c>
      <c r="D20763">
        <v>0</v>
      </c>
    </row>
    <row r="20764" spans="1:4" x14ac:dyDescent="0.35">
      <c r="A20764" s="165" t="s">
        <v>396</v>
      </c>
      <c r="B20764" s="165" t="s">
        <v>397</v>
      </c>
      <c r="C20764" s="166">
        <v>45712</v>
      </c>
      <c r="D20764">
        <v>5821</v>
      </c>
    </row>
    <row r="20765" spans="1:4" x14ac:dyDescent="0.35">
      <c r="A20765" s="165" t="s">
        <v>396</v>
      </c>
      <c r="B20765" s="165" t="s">
        <v>397</v>
      </c>
      <c r="C20765" s="166">
        <v>45740</v>
      </c>
      <c r="D20765">
        <v>6135</v>
      </c>
    </row>
    <row r="20766" spans="1:4" x14ac:dyDescent="0.35">
      <c r="A20766" s="165" t="s">
        <v>396</v>
      </c>
      <c r="B20766" s="165" t="s">
        <v>397</v>
      </c>
      <c r="C20766" s="166">
        <v>45771</v>
      </c>
      <c r="D20766">
        <v>6230</v>
      </c>
    </row>
    <row r="20767" spans="1:4" x14ac:dyDescent="0.35">
      <c r="A20767" s="165" t="s">
        <v>396</v>
      </c>
      <c r="B20767" s="165" t="s">
        <v>397</v>
      </c>
      <c r="C20767" s="166">
        <v>45801</v>
      </c>
      <c r="D20767">
        <v>-2728</v>
      </c>
    </row>
    <row r="20768" spans="1:4" x14ac:dyDescent="0.35">
      <c r="A20768" s="165" t="s">
        <v>396</v>
      </c>
      <c r="B20768" s="165" t="s">
        <v>397</v>
      </c>
      <c r="C20768" s="166">
        <v>45832</v>
      </c>
      <c r="D20768">
        <v>1105</v>
      </c>
    </row>
    <row r="20769" spans="1:4" x14ac:dyDescent="0.35">
      <c r="A20769" s="165" t="s">
        <v>396</v>
      </c>
      <c r="B20769" s="165" t="s">
        <v>397</v>
      </c>
      <c r="C20769" s="166">
        <v>45862</v>
      </c>
      <c r="D20769">
        <v>18003</v>
      </c>
    </row>
    <row r="20770" spans="1:4" x14ac:dyDescent="0.35">
      <c r="A20770" s="165" t="s">
        <v>396</v>
      </c>
      <c r="B20770" s="165" t="s">
        <v>397</v>
      </c>
      <c r="C20770" s="166">
        <v>45893</v>
      </c>
      <c r="D20770">
        <v>29278</v>
      </c>
    </row>
    <row r="20771" spans="1:4" x14ac:dyDescent="0.35">
      <c r="A20771" s="165" t="s">
        <v>396</v>
      </c>
      <c r="B20771" s="165" t="s">
        <v>397</v>
      </c>
      <c r="C20771" s="166">
        <v>45924</v>
      </c>
      <c r="D20771">
        <v>-3595.5</v>
      </c>
    </row>
    <row r="20772" spans="1:4" x14ac:dyDescent="0.35">
      <c r="A20772" s="165" t="s">
        <v>396</v>
      </c>
      <c r="B20772" s="165" t="s">
        <v>397</v>
      </c>
      <c r="C20772" s="166">
        <v>45954</v>
      </c>
      <c r="D20772">
        <v>10503</v>
      </c>
    </row>
    <row r="20773" spans="1:4" x14ac:dyDescent="0.35">
      <c r="A20773" s="165" t="s">
        <v>396</v>
      </c>
      <c r="B20773" s="165" t="s">
        <v>397</v>
      </c>
      <c r="C20773" s="166">
        <v>45985</v>
      </c>
      <c r="D20773">
        <v>12643.8</v>
      </c>
    </row>
    <row r="20774" spans="1:4" x14ac:dyDescent="0.35">
      <c r="A20774" s="165" t="s">
        <v>396</v>
      </c>
      <c r="B20774" s="165" t="s">
        <v>397</v>
      </c>
      <c r="C20774" s="166">
        <v>46015</v>
      </c>
      <c r="D20774">
        <v>-83395.3</v>
      </c>
    </row>
    <row r="20775" spans="1:4" x14ac:dyDescent="0.35">
      <c r="A20775" s="165" t="s">
        <v>396</v>
      </c>
      <c r="B20775" s="165" t="s">
        <v>397</v>
      </c>
      <c r="C20775" s="166">
        <v>45682</v>
      </c>
      <c r="D20775">
        <v>31537</v>
      </c>
    </row>
    <row r="20776" spans="1:4" x14ac:dyDescent="0.35">
      <c r="A20776" s="165" t="s">
        <v>396</v>
      </c>
      <c r="B20776" s="165" t="s">
        <v>397</v>
      </c>
      <c r="C20776" s="166">
        <v>45713</v>
      </c>
      <c r="D20776">
        <v>6327.44</v>
      </c>
    </row>
    <row r="20777" spans="1:4" x14ac:dyDescent="0.35">
      <c r="A20777" s="165" t="s">
        <v>396</v>
      </c>
      <c r="B20777" s="165" t="s">
        <v>397</v>
      </c>
      <c r="C20777" s="166">
        <v>45741</v>
      </c>
      <c r="D20777">
        <v>31925</v>
      </c>
    </row>
    <row r="20778" spans="1:4" x14ac:dyDescent="0.35">
      <c r="A20778" s="165" t="s">
        <v>396</v>
      </c>
      <c r="B20778" s="165" t="s">
        <v>397</v>
      </c>
      <c r="C20778" s="166">
        <v>45772</v>
      </c>
      <c r="D20778">
        <v>6595</v>
      </c>
    </row>
    <row r="20779" spans="1:4" x14ac:dyDescent="0.35">
      <c r="A20779" s="165" t="s">
        <v>396</v>
      </c>
      <c r="B20779" s="165" t="s">
        <v>397</v>
      </c>
      <c r="C20779" s="166">
        <v>45802</v>
      </c>
      <c r="D20779">
        <v>9490.4748751414063</v>
      </c>
    </row>
    <row r="20780" spans="1:4" x14ac:dyDescent="0.35">
      <c r="A20780" s="165" t="s">
        <v>396</v>
      </c>
      <c r="B20780" s="165" t="s">
        <v>397</v>
      </c>
      <c r="C20780" s="166">
        <v>45833</v>
      </c>
      <c r="D20780">
        <v>14752.976763128649</v>
      </c>
    </row>
    <row r="20781" spans="1:4" x14ac:dyDescent="0.35">
      <c r="A20781" s="165" t="s">
        <v>396</v>
      </c>
      <c r="B20781" s="165" t="s">
        <v>397</v>
      </c>
      <c r="C20781" s="166">
        <v>45863</v>
      </c>
      <c r="D20781">
        <v>20089.955006657929</v>
      </c>
    </row>
    <row r="20782" spans="1:4" x14ac:dyDescent="0.35">
      <c r="A20782" s="165" t="s">
        <v>396</v>
      </c>
      <c r="B20782" s="165" t="s">
        <v>397</v>
      </c>
      <c r="C20782" s="166">
        <v>45894</v>
      </c>
      <c r="D20782">
        <v>36151.444396289378</v>
      </c>
    </row>
    <row r="20783" spans="1:4" x14ac:dyDescent="0.35">
      <c r="A20783" s="165" t="s">
        <v>396</v>
      </c>
      <c r="B20783" s="165" t="s">
        <v>397</v>
      </c>
      <c r="C20783" s="166">
        <v>45925</v>
      </c>
      <c r="D20783">
        <v>9145.3996901595328</v>
      </c>
    </row>
    <row r="20784" spans="1:4" x14ac:dyDescent="0.35">
      <c r="A20784" s="165" t="s">
        <v>396</v>
      </c>
      <c r="B20784" s="165" t="s">
        <v>397</v>
      </c>
      <c r="C20784" s="166">
        <v>45955</v>
      </c>
      <c r="D20784">
        <v>7201.562500056546</v>
      </c>
    </row>
    <row r="20785" spans="1:4" x14ac:dyDescent="0.35">
      <c r="A20785" s="165" t="s">
        <v>396</v>
      </c>
      <c r="B20785" s="165" t="s">
        <v>397</v>
      </c>
      <c r="C20785" s="166">
        <v>45986</v>
      </c>
      <c r="D20785">
        <v>18038.756281434955</v>
      </c>
    </row>
    <row r="20786" spans="1:4" x14ac:dyDescent="0.35">
      <c r="A20786" s="165" t="s">
        <v>396</v>
      </c>
      <c r="B20786" s="165" t="s">
        <v>397</v>
      </c>
      <c r="C20786" s="166">
        <v>46016</v>
      </c>
      <c r="D20786">
        <v>-4462.7611930052062</v>
      </c>
    </row>
    <row r="20787" spans="1:4" x14ac:dyDescent="0.35">
      <c r="A20787" s="165" t="s">
        <v>396</v>
      </c>
      <c r="B20787" s="165" t="s">
        <v>397</v>
      </c>
      <c r="C20787" s="166">
        <v>45683</v>
      </c>
      <c r="D20787">
        <v>12237.748556144921</v>
      </c>
    </row>
    <row r="20788" spans="1:4" x14ac:dyDescent="0.35">
      <c r="A20788" s="165" t="s">
        <v>396</v>
      </c>
      <c r="B20788" s="165" t="s">
        <v>397</v>
      </c>
      <c r="C20788" s="166">
        <v>45714</v>
      </c>
      <c r="D20788">
        <v>12260.804825380035</v>
      </c>
    </row>
    <row r="20789" spans="1:4" x14ac:dyDescent="0.35">
      <c r="A20789" s="165" t="s">
        <v>396</v>
      </c>
      <c r="B20789" s="165" t="s">
        <v>397</v>
      </c>
      <c r="C20789" s="166">
        <v>45742</v>
      </c>
      <c r="D20789">
        <v>21719.975772456695</v>
      </c>
    </row>
    <row r="20790" spans="1:4" x14ac:dyDescent="0.35">
      <c r="A20790" s="165" t="s">
        <v>396</v>
      </c>
      <c r="B20790" s="165" t="s">
        <v>397</v>
      </c>
      <c r="C20790" s="166">
        <v>45773</v>
      </c>
      <c r="D20790">
        <v>21524.677064980136</v>
      </c>
    </row>
    <row r="20791" spans="1:4" x14ac:dyDescent="0.35">
      <c r="A20791" s="165" t="s">
        <v>396</v>
      </c>
      <c r="B20791" s="165" t="s">
        <v>397</v>
      </c>
      <c r="C20791" s="166">
        <v>45803</v>
      </c>
      <c r="D20791">
        <v>9085.1341764082081</v>
      </c>
    </row>
    <row r="20792" spans="1:4" x14ac:dyDescent="0.35">
      <c r="A20792" s="165" t="s">
        <v>396</v>
      </c>
      <c r="B20792" s="165" t="s">
        <v>397</v>
      </c>
      <c r="C20792" s="166">
        <v>45834</v>
      </c>
      <c r="D20792">
        <v>13636.141471408209</v>
      </c>
    </row>
    <row r="20793" spans="1:4" x14ac:dyDescent="0.35">
      <c r="A20793" s="165" t="s">
        <v>396</v>
      </c>
      <c r="B20793" s="165" t="s">
        <v>397</v>
      </c>
      <c r="C20793" s="166">
        <v>45864</v>
      </c>
      <c r="D20793">
        <v>34675.10218943045</v>
      </c>
    </row>
    <row r="20794" spans="1:4" x14ac:dyDescent="0.35">
      <c r="A20794" s="165" t="s">
        <v>396</v>
      </c>
      <c r="B20794" s="165" t="s">
        <v>397</v>
      </c>
      <c r="C20794" s="166">
        <v>45895</v>
      </c>
      <c r="D20794">
        <v>52658.970222157135</v>
      </c>
    </row>
    <row r="20795" spans="1:4" x14ac:dyDescent="0.35">
      <c r="A20795" s="165" t="s">
        <v>396</v>
      </c>
      <c r="B20795" s="165" t="s">
        <v>397</v>
      </c>
      <c r="C20795" s="166">
        <v>45926</v>
      </c>
      <c r="D20795">
        <v>7406.7265173683099</v>
      </c>
    </row>
    <row r="20796" spans="1:4" x14ac:dyDescent="0.35">
      <c r="A20796" s="165" t="s">
        <v>396</v>
      </c>
      <c r="B20796" s="165" t="s">
        <v>397</v>
      </c>
      <c r="C20796" s="166">
        <v>45956</v>
      </c>
      <c r="D20796">
        <v>15835.671324003357</v>
      </c>
    </row>
    <row r="20797" spans="1:4" x14ac:dyDescent="0.35">
      <c r="A20797" s="165" t="s">
        <v>396</v>
      </c>
      <c r="B20797" s="165" t="s">
        <v>397</v>
      </c>
      <c r="C20797" s="166">
        <v>45987</v>
      </c>
      <c r="D20797">
        <v>28025.262411493994</v>
      </c>
    </row>
    <row r="20798" spans="1:4" x14ac:dyDescent="0.35">
      <c r="A20798" s="165" t="s">
        <v>396</v>
      </c>
      <c r="B20798" s="165" t="s">
        <v>397</v>
      </c>
      <c r="C20798" s="166">
        <v>46017</v>
      </c>
      <c r="D20798">
        <v>726.79060006537406</v>
      </c>
    </row>
    <row r="20799" spans="1:4" x14ac:dyDescent="0.35">
      <c r="A20799" s="165" t="s">
        <v>396</v>
      </c>
      <c r="B20799" s="165" t="s">
        <v>397</v>
      </c>
      <c r="C20799" s="166">
        <v>45684</v>
      </c>
      <c r="D20799">
        <v>17809.769360646427</v>
      </c>
    </row>
    <row r="20800" spans="1:4" x14ac:dyDescent="0.35">
      <c r="A20800" s="165" t="s">
        <v>396</v>
      </c>
      <c r="B20800" s="165" t="s">
        <v>397</v>
      </c>
      <c r="C20800" s="166">
        <v>45715</v>
      </c>
      <c r="D20800">
        <v>17909.335545074078</v>
      </c>
    </row>
    <row r="20801" spans="1:4" x14ac:dyDescent="0.35">
      <c r="A20801" s="165" t="s">
        <v>396</v>
      </c>
      <c r="B20801" s="165" t="s">
        <v>397</v>
      </c>
      <c r="C20801" s="166">
        <v>45743</v>
      </c>
      <c r="D20801">
        <v>28902.698986931544</v>
      </c>
    </row>
    <row r="20802" spans="1:4" x14ac:dyDescent="0.35">
      <c r="A20802" s="165" t="s">
        <v>396</v>
      </c>
      <c r="B20802" s="165" t="s">
        <v>397</v>
      </c>
      <c r="C20802" s="166">
        <v>45774</v>
      </c>
      <c r="D20802">
        <v>27821.568248476498</v>
      </c>
    </row>
    <row r="20803" spans="1:4" x14ac:dyDescent="0.35">
      <c r="A20803" s="165" t="s">
        <v>396</v>
      </c>
      <c r="B20803" s="165" t="s">
        <v>397</v>
      </c>
      <c r="C20803" s="166">
        <v>45804</v>
      </c>
      <c r="D20803">
        <v>13632.026509147887</v>
      </c>
    </row>
    <row r="20804" spans="1:4" x14ac:dyDescent="0.35">
      <c r="A20804" s="165" t="s">
        <v>396</v>
      </c>
      <c r="B20804" s="165" t="s">
        <v>397</v>
      </c>
      <c r="C20804" s="166">
        <v>45835</v>
      </c>
      <c r="D20804">
        <v>18326.09927886978</v>
      </c>
    </row>
    <row r="20805" spans="1:4" x14ac:dyDescent="0.35">
      <c r="A20805" s="165" t="s">
        <v>396</v>
      </c>
      <c r="B20805" s="165" t="s">
        <v>397</v>
      </c>
      <c r="C20805" s="166">
        <v>45865</v>
      </c>
      <c r="D20805">
        <v>42885.732936277171</v>
      </c>
    </row>
    <row r="20806" spans="1:4" x14ac:dyDescent="0.35">
      <c r="A20806" s="165" t="s">
        <v>396</v>
      </c>
      <c r="B20806" s="165" t="s">
        <v>397</v>
      </c>
      <c r="C20806" s="166">
        <v>45896</v>
      </c>
      <c r="D20806">
        <v>64117.860138722397</v>
      </c>
    </row>
    <row r="20807" spans="1:4" x14ac:dyDescent="0.35">
      <c r="A20807" s="165" t="s">
        <v>396</v>
      </c>
      <c r="B20807" s="165" t="s">
        <v>397</v>
      </c>
      <c r="C20807" s="166">
        <v>45927</v>
      </c>
      <c r="D20807">
        <v>12100.672833569124</v>
      </c>
    </row>
    <row r="20808" spans="1:4" x14ac:dyDescent="0.35">
      <c r="A20808" s="165" t="s">
        <v>396</v>
      </c>
      <c r="B20808" s="165" t="s">
        <v>397</v>
      </c>
      <c r="C20808" s="166">
        <v>45957</v>
      </c>
      <c r="D20808">
        <v>20819.704322333051</v>
      </c>
    </row>
    <row r="20809" spans="1:4" x14ac:dyDescent="0.35">
      <c r="A20809" s="165" t="s">
        <v>396</v>
      </c>
      <c r="B20809" s="165" t="s">
        <v>397</v>
      </c>
      <c r="C20809" s="166">
        <v>45988</v>
      </c>
      <c r="D20809">
        <v>34581.483644379055</v>
      </c>
    </row>
    <row r="20810" spans="1:4" x14ac:dyDescent="0.35">
      <c r="A20810" s="165" t="s">
        <v>396</v>
      </c>
      <c r="B20810" s="165" t="s">
        <v>397</v>
      </c>
      <c r="C20810" s="166">
        <v>46018</v>
      </c>
      <c r="D20810">
        <v>3102.8767470702442</v>
      </c>
    </row>
    <row r="20811" spans="1:4" x14ac:dyDescent="0.35">
      <c r="A20811" s="165" t="s">
        <v>398</v>
      </c>
      <c r="B20811" s="165" t="s">
        <v>399</v>
      </c>
      <c r="C20811" s="166">
        <v>45676</v>
      </c>
      <c r="D20811">
        <v>0</v>
      </c>
    </row>
    <row r="20812" spans="1:4" x14ac:dyDescent="0.35">
      <c r="A20812" s="165" t="s">
        <v>398</v>
      </c>
      <c r="B20812" s="165" t="s">
        <v>399</v>
      </c>
      <c r="C20812" s="166">
        <v>45707</v>
      </c>
      <c r="D20812">
        <v>0</v>
      </c>
    </row>
    <row r="20813" spans="1:4" x14ac:dyDescent="0.35">
      <c r="A20813" s="165" t="s">
        <v>398</v>
      </c>
      <c r="B20813" s="165" t="s">
        <v>399</v>
      </c>
      <c r="C20813" s="166">
        <v>45735</v>
      </c>
      <c r="D20813">
        <v>0</v>
      </c>
    </row>
    <row r="20814" spans="1:4" x14ac:dyDescent="0.35">
      <c r="A20814" s="165" t="s">
        <v>398</v>
      </c>
      <c r="B20814" s="165" t="s">
        <v>399</v>
      </c>
      <c r="C20814" s="166">
        <v>45766</v>
      </c>
      <c r="D20814">
        <v>0</v>
      </c>
    </row>
    <row r="20815" spans="1:4" x14ac:dyDescent="0.35">
      <c r="A20815" s="165" t="s">
        <v>398</v>
      </c>
      <c r="B20815" s="165" t="s">
        <v>399</v>
      </c>
      <c r="C20815" s="166">
        <v>45796</v>
      </c>
      <c r="D20815">
        <v>0</v>
      </c>
    </row>
    <row r="20816" spans="1:4" x14ac:dyDescent="0.35">
      <c r="A20816" s="165" t="s">
        <v>398</v>
      </c>
      <c r="B20816" s="165" t="s">
        <v>399</v>
      </c>
      <c r="C20816" s="166">
        <v>45827</v>
      </c>
      <c r="D20816">
        <v>0</v>
      </c>
    </row>
    <row r="20817" spans="1:4" x14ac:dyDescent="0.35">
      <c r="A20817" s="165" t="s">
        <v>398</v>
      </c>
      <c r="B20817" s="165" t="s">
        <v>399</v>
      </c>
      <c r="C20817" s="166">
        <v>45857</v>
      </c>
      <c r="D20817">
        <v>0</v>
      </c>
    </row>
    <row r="20818" spans="1:4" x14ac:dyDescent="0.35">
      <c r="A20818" s="165" t="s">
        <v>398</v>
      </c>
      <c r="B20818" s="165" t="s">
        <v>399</v>
      </c>
      <c r="C20818" s="166">
        <v>45888</v>
      </c>
      <c r="D20818">
        <v>0</v>
      </c>
    </row>
    <row r="20819" spans="1:4" x14ac:dyDescent="0.35">
      <c r="A20819" s="165" t="s">
        <v>398</v>
      </c>
      <c r="B20819" s="165" t="s">
        <v>399</v>
      </c>
      <c r="C20819" s="166">
        <v>45919</v>
      </c>
      <c r="D20819">
        <v>0</v>
      </c>
    </row>
    <row r="20820" spans="1:4" x14ac:dyDescent="0.35">
      <c r="A20820" s="165" t="s">
        <v>398</v>
      </c>
      <c r="B20820" s="165" t="s">
        <v>399</v>
      </c>
      <c r="C20820" s="166">
        <v>45949</v>
      </c>
      <c r="D20820">
        <v>0</v>
      </c>
    </row>
    <row r="20821" spans="1:4" x14ac:dyDescent="0.35">
      <c r="A20821" s="165" t="s">
        <v>398</v>
      </c>
      <c r="B20821" s="165" t="s">
        <v>399</v>
      </c>
      <c r="C20821" s="166">
        <v>45980</v>
      </c>
      <c r="D20821">
        <v>-87.96</v>
      </c>
    </row>
    <row r="20822" spans="1:4" x14ac:dyDescent="0.35">
      <c r="A20822" s="165" t="s">
        <v>398</v>
      </c>
      <c r="B20822" s="165" t="s">
        <v>399</v>
      </c>
      <c r="C20822" s="166">
        <v>46010</v>
      </c>
      <c r="D20822">
        <v>0</v>
      </c>
    </row>
    <row r="20823" spans="1:4" x14ac:dyDescent="0.35">
      <c r="A20823" s="165" t="s">
        <v>398</v>
      </c>
      <c r="B20823" s="165" t="s">
        <v>399</v>
      </c>
      <c r="C20823" s="166">
        <v>45677</v>
      </c>
      <c r="D20823">
        <v>0</v>
      </c>
    </row>
    <row r="20824" spans="1:4" x14ac:dyDescent="0.35">
      <c r="A20824" s="165" t="s">
        <v>398</v>
      </c>
      <c r="B20824" s="165" t="s">
        <v>399</v>
      </c>
      <c r="C20824" s="166">
        <v>45708</v>
      </c>
      <c r="D20824">
        <v>0</v>
      </c>
    </row>
    <row r="20825" spans="1:4" x14ac:dyDescent="0.35">
      <c r="A20825" s="165" t="s">
        <v>398</v>
      </c>
      <c r="B20825" s="165" t="s">
        <v>399</v>
      </c>
      <c r="C20825" s="166">
        <v>45736</v>
      </c>
      <c r="D20825">
        <v>0</v>
      </c>
    </row>
    <row r="20826" spans="1:4" x14ac:dyDescent="0.35">
      <c r="A20826" s="165" t="s">
        <v>398</v>
      </c>
      <c r="B20826" s="165" t="s">
        <v>399</v>
      </c>
      <c r="C20826" s="166">
        <v>45767</v>
      </c>
      <c r="D20826">
        <v>-9069.7000000000007</v>
      </c>
    </row>
    <row r="20827" spans="1:4" x14ac:dyDescent="0.35">
      <c r="A20827" s="165" t="s">
        <v>398</v>
      </c>
      <c r="B20827" s="165" t="s">
        <v>399</v>
      </c>
      <c r="C20827" s="166">
        <v>45797</v>
      </c>
      <c r="D20827">
        <v>-5545.4399999999987</v>
      </c>
    </row>
    <row r="20828" spans="1:4" x14ac:dyDescent="0.35">
      <c r="A20828" s="165" t="s">
        <v>398</v>
      </c>
      <c r="B20828" s="165" t="s">
        <v>399</v>
      </c>
      <c r="C20828" s="166">
        <v>45828</v>
      </c>
      <c r="D20828">
        <v>-10170.16</v>
      </c>
    </row>
    <row r="20829" spans="1:4" x14ac:dyDescent="0.35">
      <c r="A20829" s="165" t="s">
        <v>398</v>
      </c>
      <c r="B20829" s="165" t="s">
        <v>399</v>
      </c>
      <c r="C20829" s="166">
        <v>45858</v>
      </c>
      <c r="D20829">
        <v>-11980.130000000001</v>
      </c>
    </row>
    <row r="20830" spans="1:4" x14ac:dyDescent="0.35">
      <c r="A20830" s="165" t="s">
        <v>398</v>
      </c>
      <c r="B20830" s="165" t="s">
        <v>399</v>
      </c>
      <c r="C20830" s="166">
        <v>45889</v>
      </c>
      <c r="D20830">
        <v>-79065.890000000014</v>
      </c>
    </row>
    <row r="20831" spans="1:4" x14ac:dyDescent="0.35">
      <c r="A20831" s="165" t="s">
        <v>398</v>
      </c>
      <c r="B20831" s="165" t="s">
        <v>399</v>
      </c>
      <c r="C20831" s="166">
        <v>45920</v>
      </c>
      <c r="D20831">
        <v>-58177.78</v>
      </c>
    </row>
    <row r="20832" spans="1:4" x14ac:dyDescent="0.35">
      <c r="A20832" s="165" t="s">
        <v>398</v>
      </c>
      <c r="B20832" s="165" t="s">
        <v>399</v>
      </c>
      <c r="C20832" s="166">
        <v>45950</v>
      </c>
      <c r="D20832">
        <v>-34594.61</v>
      </c>
    </row>
    <row r="20833" spans="1:4" x14ac:dyDescent="0.35">
      <c r="A20833" s="165" t="s">
        <v>398</v>
      </c>
      <c r="B20833" s="165" t="s">
        <v>399</v>
      </c>
      <c r="C20833" s="166">
        <v>45981</v>
      </c>
      <c r="D20833">
        <v>-24643.599999999999</v>
      </c>
    </row>
    <row r="20834" spans="1:4" x14ac:dyDescent="0.35">
      <c r="A20834" s="165" t="s">
        <v>398</v>
      </c>
      <c r="B20834" s="165" t="s">
        <v>399</v>
      </c>
      <c r="C20834" s="166">
        <v>46011</v>
      </c>
      <c r="D20834">
        <v>-38867.300000000003</v>
      </c>
    </row>
    <row r="20835" spans="1:4" x14ac:dyDescent="0.35">
      <c r="A20835" s="165" t="s">
        <v>398</v>
      </c>
      <c r="B20835" s="165" t="s">
        <v>399</v>
      </c>
      <c r="C20835" s="166">
        <v>45678</v>
      </c>
      <c r="D20835">
        <v>-12621.27</v>
      </c>
    </row>
    <row r="20836" spans="1:4" x14ac:dyDescent="0.35">
      <c r="A20836" s="165" t="s">
        <v>398</v>
      </c>
      <c r="B20836" s="165" t="s">
        <v>399</v>
      </c>
      <c r="C20836" s="166">
        <v>45709</v>
      </c>
      <c r="D20836">
        <v>-34616.379999999997</v>
      </c>
    </row>
    <row r="20837" spans="1:4" x14ac:dyDescent="0.35">
      <c r="A20837" s="165" t="s">
        <v>398</v>
      </c>
      <c r="B20837" s="165" t="s">
        <v>399</v>
      </c>
      <c r="C20837" s="166">
        <v>45737</v>
      </c>
      <c r="D20837">
        <v>-29298.06</v>
      </c>
    </row>
    <row r="20838" spans="1:4" x14ac:dyDescent="0.35">
      <c r="A20838" s="165" t="s">
        <v>398</v>
      </c>
      <c r="B20838" s="165" t="s">
        <v>399</v>
      </c>
      <c r="C20838" s="166">
        <v>45768</v>
      </c>
      <c r="D20838">
        <v>-45951.74</v>
      </c>
    </row>
    <row r="20839" spans="1:4" x14ac:dyDescent="0.35">
      <c r="A20839" s="165" t="s">
        <v>398</v>
      </c>
      <c r="B20839" s="165" t="s">
        <v>399</v>
      </c>
      <c r="C20839" s="166">
        <v>45798</v>
      </c>
      <c r="D20839">
        <v>-25726.93</v>
      </c>
    </row>
    <row r="20840" spans="1:4" x14ac:dyDescent="0.35">
      <c r="A20840" s="165" t="s">
        <v>398</v>
      </c>
      <c r="B20840" s="165" t="s">
        <v>399</v>
      </c>
      <c r="C20840" s="166">
        <v>45829</v>
      </c>
      <c r="D20840">
        <v>-33465.360000000001</v>
      </c>
    </row>
    <row r="20841" spans="1:4" x14ac:dyDescent="0.35">
      <c r="A20841" s="165" t="s">
        <v>398</v>
      </c>
      <c r="B20841" s="165" t="s">
        <v>399</v>
      </c>
      <c r="C20841" s="166">
        <v>45859</v>
      </c>
      <c r="D20841">
        <v>-35162.57</v>
      </c>
    </row>
    <row r="20842" spans="1:4" x14ac:dyDescent="0.35">
      <c r="A20842" s="165" t="s">
        <v>398</v>
      </c>
      <c r="B20842" s="165" t="s">
        <v>399</v>
      </c>
      <c r="C20842" s="166">
        <v>45890</v>
      </c>
      <c r="D20842">
        <v>-17000</v>
      </c>
    </row>
    <row r="20843" spans="1:4" x14ac:dyDescent="0.35">
      <c r="A20843" s="165" t="s">
        <v>398</v>
      </c>
      <c r="B20843" s="165" t="s">
        <v>399</v>
      </c>
      <c r="C20843" s="166">
        <v>45921</v>
      </c>
      <c r="D20843">
        <v>-29560.83</v>
      </c>
    </row>
    <row r="20844" spans="1:4" x14ac:dyDescent="0.35">
      <c r="A20844" s="165" t="s">
        <v>398</v>
      </c>
      <c r="B20844" s="165" t="s">
        <v>399</v>
      </c>
      <c r="C20844" s="166">
        <v>45951</v>
      </c>
      <c r="D20844">
        <v>-15000</v>
      </c>
    </row>
    <row r="20845" spans="1:4" x14ac:dyDescent="0.35">
      <c r="A20845" s="165" t="s">
        <v>398</v>
      </c>
      <c r="B20845" s="165" t="s">
        <v>399</v>
      </c>
      <c r="C20845" s="166">
        <v>45991</v>
      </c>
      <c r="D20845">
        <v>-27549.21</v>
      </c>
    </row>
    <row r="20846" spans="1:4" x14ac:dyDescent="0.35">
      <c r="A20846" s="165" t="s">
        <v>398</v>
      </c>
      <c r="B20846" s="165" t="s">
        <v>399</v>
      </c>
      <c r="C20846" s="166">
        <v>46022</v>
      </c>
      <c r="D20846">
        <v>-58500.37</v>
      </c>
    </row>
    <row r="20847" spans="1:4" x14ac:dyDescent="0.35">
      <c r="A20847" s="165" t="s">
        <v>398</v>
      </c>
      <c r="B20847" s="165" t="s">
        <v>399</v>
      </c>
      <c r="C20847" s="166">
        <v>45679</v>
      </c>
      <c r="D20847">
        <v>0</v>
      </c>
    </row>
    <row r="20848" spans="1:4" x14ac:dyDescent="0.35">
      <c r="A20848" s="165" t="s">
        <v>398</v>
      </c>
      <c r="B20848" s="165" t="s">
        <v>399</v>
      </c>
      <c r="C20848" s="166">
        <v>45710</v>
      </c>
      <c r="D20848">
        <v>-15000</v>
      </c>
    </row>
    <row r="20849" spans="1:4" x14ac:dyDescent="0.35">
      <c r="A20849" s="165" t="s">
        <v>398</v>
      </c>
      <c r="B20849" s="165" t="s">
        <v>399</v>
      </c>
      <c r="C20849" s="166">
        <v>45738</v>
      </c>
      <c r="D20849">
        <v>-7.09</v>
      </c>
    </row>
    <row r="20850" spans="1:4" x14ac:dyDescent="0.35">
      <c r="A20850" s="165" t="s">
        <v>398</v>
      </c>
      <c r="B20850" s="165" t="s">
        <v>399</v>
      </c>
      <c r="C20850" s="166">
        <v>45769</v>
      </c>
      <c r="D20850">
        <v>-11640.11</v>
      </c>
    </row>
    <row r="20851" spans="1:4" x14ac:dyDescent="0.35">
      <c r="A20851" s="165" t="s">
        <v>398</v>
      </c>
      <c r="B20851" s="165" t="s">
        <v>399</v>
      </c>
      <c r="C20851" s="166">
        <v>45799</v>
      </c>
      <c r="D20851">
        <v>-9554.36</v>
      </c>
    </row>
    <row r="20852" spans="1:4" x14ac:dyDescent="0.35">
      <c r="A20852" s="165" t="s">
        <v>398</v>
      </c>
      <c r="B20852" s="165" t="s">
        <v>399</v>
      </c>
      <c r="C20852" s="166">
        <v>45830</v>
      </c>
      <c r="D20852">
        <v>0</v>
      </c>
    </row>
    <row r="20853" spans="1:4" x14ac:dyDescent="0.35">
      <c r="A20853" s="165" t="s">
        <v>398</v>
      </c>
      <c r="B20853" s="165" t="s">
        <v>399</v>
      </c>
      <c r="C20853" s="166">
        <v>45860</v>
      </c>
      <c r="D20853">
        <v>-30.21</v>
      </c>
    </row>
    <row r="20854" spans="1:4" x14ac:dyDescent="0.35">
      <c r="A20854" s="165" t="s">
        <v>398</v>
      </c>
      <c r="B20854" s="165" t="s">
        <v>399</v>
      </c>
      <c r="C20854" s="166">
        <v>45891</v>
      </c>
      <c r="D20854">
        <v>-9.4700000000000006</v>
      </c>
    </row>
    <row r="20855" spans="1:4" x14ac:dyDescent="0.35">
      <c r="A20855" s="165" t="s">
        <v>398</v>
      </c>
      <c r="B20855" s="165" t="s">
        <v>399</v>
      </c>
      <c r="C20855" s="166">
        <v>45922</v>
      </c>
      <c r="D20855">
        <v>-6.8</v>
      </c>
    </row>
    <row r="20856" spans="1:4" x14ac:dyDescent="0.35">
      <c r="A20856" s="165" t="s">
        <v>398</v>
      </c>
      <c r="B20856" s="165" t="s">
        <v>399</v>
      </c>
      <c r="C20856" s="166">
        <v>45952</v>
      </c>
      <c r="D20856">
        <v>-8.42</v>
      </c>
    </row>
    <row r="20857" spans="1:4" x14ac:dyDescent="0.35">
      <c r="A20857" s="165" t="s">
        <v>398</v>
      </c>
      <c r="B20857" s="165" t="s">
        <v>399</v>
      </c>
      <c r="C20857" s="166">
        <v>45983</v>
      </c>
      <c r="D20857">
        <v>0</v>
      </c>
    </row>
    <row r="20858" spans="1:4" x14ac:dyDescent="0.35">
      <c r="A20858" s="165" t="s">
        <v>398</v>
      </c>
      <c r="B20858" s="165" t="s">
        <v>399</v>
      </c>
      <c r="C20858" s="166">
        <v>46013</v>
      </c>
      <c r="D20858">
        <v>0</v>
      </c>
    </row>
    <row r="20859" spans="1:4" x14ac:dyDescent="0.35">
      <c r="A20859" s="165" t="s">
        <v>398</v>
      </c>
      <c r="B20859" s="165" t="s">
        <v>399</v>
      </c>
      <c r="C20859" s="166">
        <v>45680</v>
      </c>
      <c r="D20859">
        <v>0</v>
      </c>
    </row>
    <row r="20860" spans="1:4" x14ac:dyDescent="0.35">
      <c r="A20860" s="165" t="s">
        <v>398</v>
      </c>
      <c r="B20860" s="165" t="s">
        <v>399</v>
      </c>
      <c r="C20860" s="166">
        <v>45711</v>
      </c>
      <c r="D20860">
        <v>0</v>
      </c>
    </row>
    <row r="20861" spans="1:4" x14ac:dyDescent="0.35">
      <c r="A20861" s="165" t="s">
        <v>398</v>
      </c>
      <c r="B20861" s="165" t="s">
        <v>399</v>
      </c>
      <c r="C20861" s="166">
        <v>45739</v>
      </c>
      <c r="D20861">
        <v>0</v>
      </c>
    </row>
    <row r="20862" spans="1:4" x14ac:dyDescent="0.35">
      <c r="A20862" s="165" t="s">
        <v>398</v>
      </c>
      <c r="B20862" s="165" t="s">
        <v>399</v>
      </c>
      <c r="C20862" s="166">
        <v>45770</v>
      </c>
      <c r="D20862">
        <v>0</v>
      </c>
    </row>
    <row r="20863" spans="1:4" x14ac:dyDescent="0.35">
      <c r="A20863" s="165" t="s">
        <v>398</v>
      </c>
      <c r="B20863" s="165" t="s">
        <v>399</v>
      </c>
      <c r="C20863" s="166">
        <v>45800</v>
      </c>
      <c r="D20863">
        <v>0</v>
      </c>
    </row>
    <row r="20864" spans="1:4" x14ac:dyDescent="0.35">
      <c r="A20864" s="165" t="s">
        <v>398</v>
      </c>
      <c r="B20864" s="165" t="s">
        <v>399</v>
      </c>
      <c r="C20864" s="166">
        <v>45831</v>
      </c>
      <c r="D20864">
        <v>0</v>
      </c>
    </row>
    <row r="20865" spans="1:4" x14ac:dyDescent="0.35">
      <c r="A20865" s="165" t="s">
        <v>398</v>
      </c>
      <c r="B20865" s="165" t="s">
        <v>399</v>
      </c>
      <c r="C20865" s="166">
        <v>45861</v>
      </c>
      <c r="D20865">
        <v>0</v>
      </c>
    </row>
    <row r="20866" spans="1:4" x14ac:dyDescent="0.35">
      <c r="A20866" s="165" t="s">
        <v>398</v>
      </c>
      <c r="B20866" s="165" t="s">
        <v>399</v>
      </c>
      <c r="C20866" s="166">
        <v>45892</v>
      </c>
      <c r="D20866">
        <v>0</v>
      </c>
    </row>
    <row r="20867" spans="1:4" x14ac:dyDescent="0.35">
      <c r="A20867" s="165" t="s">
        <v>398</v>
      </c>
      <c r="B20867" s="165" t="s">
        <v>399</v>
      </c>
      <c r="C20867" s="166">
        <v>45923</v>
      </c>
      <c r="D20867">
        <v>0</v>
      </c>
    </row>
    <row r="20868" spans="1:4" x14ac:dyDescent="0.35">
      <c r="A20868" s="165" t="s">
        <v>398</v>
      </c>
      <c r="B20868" s="165" t="s">
        <v>399</v>
      </c>
      <c r="C20868" s="166">
        <v>45953</v>
      </c>
      <c r="D20868">
        <v>0</v>
      </c>
    </row>
    <row r="20869" spans="1:4" x14ac:dyDescent="0.35">
      <c r="A20869" s="165" t="s">
        <v>398</v>
      </c>
      <c r="B20869" s="165" t="s">
        <v>399</v>
      </c>
      <c r="C20869" s="166">
        <v>45984</v>
      </c>
      <c r="D20869">
        <v>0</v>
      </c>
    </row>
    <row r="20870" spans="1:4" x14ac:dyDescent="0.35">
      <c r="A20870" s="165" t="s">
        <v>398</v>
      </c>
      <c r="B20870" s="165" t="s">
        <v>399</v>
      </c>
      <c r="C20870" s="166">
        <v>46014</v>
      </c>
      <c r="D20870">
        <v>0</v>
      </c>
    </row>
    <row r="20871" spans="1:4" x14ac:dyDescent="0.35">
      <c r="A20871" s="165" t="s">
        <v>398</v>
      </c>
      <c r="B20871" s="165" t="s">
        <v>399</v>
      </c>
      <c r="C20871" s="166">
        <v>45681</v>
      </c>
      <c r="D20871">
        <v>0</v>
      </c>
    </row>
    <row r="20872" spans="1:4" x14ac:dyDescent="0.35">
      <c r="A20872" s="165" t="s">
        <v>398</v>
      </c>
      <c r="B20872" s="165" t="s">
        <v>399</v>
      </c>
      <c r="C20872" s="166">
        <v>45712</v>
      </c>
      <c r="D20872">
        <v>0</v>
      </c>
    </row>
    <row r="20873" spans="1:4" x14ac:dyDescent="0.35">
      <c r="A20873" s="165" t="s">
        <v>398</v>
      </c>
      <c r="B20873" s="165" t="s">
        <v>399</v>
      </c>
      <c r="C20873" s="166">
        <v>45740</v>
      </c>
      <c r="D20873">
        <v>0</v>
      </c>
    </row>
    <row r="20874" spans="1:4" x14ac:dyDescent="0.35">
      <c r="A20874" s="165" t="s">
        <v>398</v>
      </c>
      <c r="B20874" s="165" t="s">
        <v>399</v>
      </c>
      <c r="C20874" s="166">
        <v>45771</v>
      </c>
      <c r="D20874">
        <v>0</v>
      </c>
    </row>
    <row r="20875" spans="1:4" x14ac:dyDescent="0.35">
      <c r="A20875" s="165" t="s">
        <v>398</v>
      </c>
      <c r="B20875" s="165" t="s">
        <v>399</v>
      </c>
      <c r="C20875" s="166">
        <v>45801</v>
      </c>
      <c r="D20875">
        <v>0</v>
      </c>
    </row>
    <row r="20876" spans="1:4" x14ac:dyDescent="0.35">
      <c r="A20876" s="165" t="s">
        <v>398</v>
      </c>
      <c r="B20876" s="165" t="s">
        <v>399</v>
      </c>
      <c r="C20876" s="166">
        <v>45832</v>
      </c>
      <c r="D20876">
        <v>0</v>
      </c>
    </row>
    <row r="20877" spans="1:4" x14ac:dyDescent="0.35">
      <c r="A20877" s="165" t="s">
        <v>398</v>
      </c>
      <c r="B20877" s="165" t="s">
        <v>399</v>
      </c>
      <c r="C20877" s="166">
        <v>45862</v>
      </c>
      <c r="D20877">
        <v>0</v>
      </c>
    </row>
    <row r="20878" spans="1:4" x14ac:dyDescent="0.35">
      <c r="A20878" s="165" t="s">
        <v>398</v>
      </c>
      <c r="B20878" s="165" t="s">
        <v>399</v>
      </c>
      <c r="C20878" s="166">
        <v>45893</v>
      </c>
      <c r="D20878">
        <v>0</v>
      </c>
    </row>
    <row r="20879" spans="1:4" x14ac:dyDescent="0.35">
      <c r="A20879" s="165" t="s">
        <v>398</v>
      </c>
      <c r="B20879" s="165" t="s">
        <v>399</v>
      </c>
      <c r="C20879" s="166">
        <v>45924</v>
      </c>
      <c r="D20879">
        <v>0</v>
      </c>
    </row>
    <row r="20880" spans="1:4" x14ac:dyDescent="0.35">
      <c r="A20880" s="165" t="s">
        <v>398</v>
      </c>
      <c r="B20880" s="165" t="s">
        <v>399</v>
      </c>
      <c r="C20880" s="166">
        <v>45954</v>
      </c>
      <c r="D20880">
        <v>0</v>
      </c>
    </row>
    <row r="20881" spans="1:4" x14ac:dyDescent="0.35">
      <c r="A20881" s="165" t="s">
        <v>398</v>
      </c>
      <c r="B20881" s="165" t="s">
        <v>399</v>
      </c>
      <c r="C20881" s="166">
        <v>45985</v>
      </c>
      <c r="D20881">
        <v>0</v>
      </c>
    </row>
    <row r="20882" spans="1:4" x14ac:dyDescent="0.35">
      <c r="A20882" s="165" t="s">
        <v>398</v>
      </c>
      <c r="B20882" s="165" t="s">
        <v>399</v>
      </c>
      <c r="C20882" s="166">
        <v>46015</v>
      </c>
      <c r="D20882">
        <v>0</v>
      </c>
    </row>
    <row r="20883" spans="1:4" x14ac:dyDescent="0.35">
      <c r="A20883" s="165" t="s">
        <v>398</v>
      </c>
      <c r="B20883" s="165" t="s">
        <v>399</v>
      </c>
      <c r="C20883" s="166">
        <v>45682</v>
      </c>
      <c r="D20883">
        <v>-79396</v>
      </c>
    </row>
    <row r="20884" spans="1:4" x14ac:dyDescent="0.35">
      <c r="A20884" s="165" t="s">
        <v>398</v>
      </c>
      <c r="B20884" s="165" t="s">
        <v>399</v>
      </c>
      <c r="C20884" s="166">
        <v>45713</v>
      </c>
      <c r="D20884">
        <v>0</v>
      </c>
    </row>
    <row r="20885" spans="1:4" x14ac:dyDescent="0.35">
      <c r="A20885" s="165" t="s">
        <v>398</v>
      </c>
      <c r="B20885" s="165" t="s">
        <v>399</v>
      </c>
      <c r="C20885" s="166">
        <v>45741</v>
      </c>
      <c r="D20885">
        <v>-20384.490000000002</v>
      </c>
    </row>
    <row r="20886" spans="1:4" x14ac:dyDescent="0.35">
      <c r="A20886" s="165" t="s">
        <v>398</v>
      </c>
      <c r="B20886" s="165" t="s">
        <v>399</v>
      </c>
      <c r="C20886" s="166">
        <v>45772</v>
      </c>
      <c r="D20886">
        <v>0</v>
      </c>
    </row>
    <row r="20887" spans="1:4" x14ac:dyDescent="0.35">
      <c r="A20887" s="165" t="s">
        <v>398</v>
      </c>
      <c r="B20887" s="165" t="s">
        <v>399</v>
      </c>
      <c r="C20887" s="166">
        <v>45802</v>
      </c>
      <c r="D20887">
        <v>0</v>
      </c>
    </row>
    <row r="20888" spans="1:4" x14ac:dyDescent="0.35">
      <c r="A20888" s="165" t="s">
        <v>398</v>
      </c>
      <c r="B20888" s="165" t="s">
        <v>399</v>
      </c>
      <c r="C20888" s="166">
        <v>45833</v>
      </c>
      <c r="D20888">
        <v>0</v>
      </c>
    </row>
    <row r="20889" spans="1:4" x14ac:dyDescent="0.35">
      <c r="A20889" s="165" t="s">
        <v>398</v>
      </c>
      <c r="B20889" s="165" t="s">
        <v>399</v>
      </c>
      <c r="C20889" s="166">
        <v>45863</v>
      </c>
      <c r="D20889">
        <v>0</v>
      </c>
    </row>
    <row r="20890" spans="1:4" x14ac:dyDescent="0.35">
      <c r="A20890" s="165" t="s">
        <v>398</v>
      </c>
      <c r="B20890" s="165" t="s">
        <v>399</v>
      </c>
      <c r="C20890" s="166">
        <v>45894</v>
      </c>
      <c r="D20890">
        <v>0</v>
      </c>
    </row>
    <row r="20891" spans="1:4" x14ac:dyDescent="0.35">
      <c r="A20891" s="165" t="s">
        <v>398</v>
      </c>
      <c r="B20891" s="165" t="s">
        <v>399</v>
      </c>
      <c r="C20891" s="166">
        <v>45925</v>
      </c>
      <c r="D20891">
        <v>0</v>
      </c>
    </row>
    <row r="20892" spans="1:4" x14ac:dyDescent="0.35">
      <c r="A20892" s="165" t="s">
        <v>398</v>
      </c>
      <c r="B20892" s="165" t="s">
        <v>399</v>
      </c>
      <c r="C20892" s="166">
        <v>45955</v>
      </c>
      <c r="D20892">
        <v>0</v>
      </c>
    </row>
    <row r="20893" spans="1:4" x14ac:dyDescent="0.35">
      <c r="A20893" s="165" t="s">
        <v>398</v>
      </c>
      <c r="B20893" s="165" t="s">
        <v>399</v>
      </c>
      <c r="C20893" s="166">
        <v>45986</v>
      </c>
      <c r="D20893">
        <v>0</v>
      </c>
    </row>
    <row r="20894" spans="1:4" x14ac:dyDescent="0.35">
      <c r="A20894" s="165" t="s">
        <v>398</v>
      </c>
      <c r="B20894" s="165" t="s">
        <v>399</v>
      </c>
      <c r="C20894" s="166">
        <v>46016</v>
      </c>
      <c r="D20894">
        <v>0</v>
      </c>
    </row>
    <row r="20895" spans="1:4" x14ac:dyDescent="0.35">
      <c r="A20895" s="165" t="s">
        <v>398</v>
      </c>
      <c r="B20895" s="165" t="s">
        <v>399</v>
      </c>
      <c r="C20895" s="166">
        <v>45683</v>
      </c>
      <c r="D20895">
        <v>0</v>
      </c>
    </row>
    <row r="20896" spans="1:4" x14ac:dyDescent="0.35">
      <c r="A20896" s="165" t="s">
        <v>398</v>
      </c>
      <c r="B20896" s="165" t="s">
        <v>399</v>
      </c>
      <c r="C20896" s="166">
        <v>45714</v>
      </c>
      <c r="D20896">
        <v>0</v>
      </c>
    </row>
    <row r="20897" spans="1:4" x14ac:dyDescent="0.35">
      <c r="A20897" s="165" t="s">
        <v>398</v>
      </c>
      <c r="B20897" s="165" t="s">
        <v>399</v>
      </c>
      <c r="C20897" s="166">
        <v>45742</v>
      </c>
      <c r="D20897">
        <v>0</v>
      </c>
    </row>
    <row r="20898" spans="1:4" x14ac:dyDescent="0.35">
      <c r="A20898" s="165" t="s">
        <v>398</v>
      </c>
      <c r="B20898" s="165" t="s">
        <v>399</v>
      </c>
      <c r="C20898" s="166">
        <v>45773</v>
      </c>
      <c r="D20898">
        <v>0</v>
      </c>
    </row>
    <row r="20899" spans="1:4" x14ac:dyDescent="0.35">
      <c r="A20899" s="165" t="s">
        <v>398</v>
      </c>
      <c r="B20899" s="165" t="s">
        <v>399</v>
      </c>
      <c r="C20899" s="166">
        <v>45803</v>
      </c>
      <c r="D20899">
        <v>0</v>
      </c>
    </row>
    <row r="20900" spans="1:4" x14ac:dyDescent="0.35">
      <c r="A20900" s="165" t="s">
        <v>398</v>
      </c>
      <c r="B20900" s="165" t="s">
        <v>399</v>
      </c>
      <c r="C20900" s="166">
        <v>45834</v>
      </c>
      <c r="D20900">
        <v>0</v>
      </c>
    </row>
    <row r="20901" spans="1:4" x14ac:dyDescent="0.35">
      <c r="A20901" s="165" t="s">
        <v>398</v>
      </c>
      <c r="B20901" s="165" t="s">
        <v>399</v>
      </c>
      <c r="C20901" s="166">
        <v>45864</v>
      </c>
      <c r="D20901">
        <v>0</v>
      </c>
    </row>
    <row r="20902" spans="1:4" x14ac:dyDescent="0.35">
      <c r="A20902" s="165" t="s">
        <v>398</v>
      </c>
      <c r="B20902" s="165" t="s">
        <v>399</v>
      </c>
      <c r="C20902" s="166">
        <v>45895</v>
      </c>
      <c r="D20902">
        <v>0</v>
      </c>
    </row>
    <row r="20903" spans="1:4" x14ac:dyDescent="0.35">
      <c r="A20903" s="165" t="s">
        <v>398</v>
      </c>
      <c r="B20903" s="165" t="s">
        <v>399</v>
      </c>
      <c r="C20903" s="166">
        <v>45926</v>
      </c>
      <c r="D20903">
        <v>0</v>
      </c>
    </row>
    <row r="20904" spans="1:4" x14ac:dyDescent="0.35">
      <c r="A20904" s="165" t="s">
        <v>398</v>
      </c>
      <c r="B20904" s="165" t="s">
        <v>399</v>
      </c>
      <c r="C20904" s="166">
        <v>45956</v>
      </c>
      <c r="D20904">
        <v>0</v>
      </c>
    </row>
    <row r="20905" spans="1:4" x14ac:dyDescent="0.35">
      <c r="A20905" s="165" t="s">
        <v>398</v>
      </c>
      <c r="B20905" s="165" t="s">
        <v>399</v>
      </c>
      <c r="C20905" s="166">
        <v>45987</v>
      </c>
      <c r="D20905">
        <v>0</v>
      </c>
    </row>
    <row r="20906" spans="1:4" x14ac:dyDescent="0.35">
      <c r="A20906" s="165" t="s">
        <v>398</v>
      </c>
      <c r="B20906" s="165" t="s">
        <v>399</v>
      </c>
      <c r="C20906" s="166">
        <v>46017</v>
      </c>
      <c r="D20906">
        <v>0</v>
      </c>
    </row>
    <row r="20907" spans="1:4" x14ac:dyDescent="0.35">
      <c r="A20907" s="165" t="s">
        <v>398</v>
      </c>
      <c r="B20907" s="165" t="s">
        <v>399</v>
      </c>
      <c r="C20907" s="166">
        <v>45684</v>
      </c>
      <c r="D20907">
        <v>0</v>
      </c>
    </row>
    <row r="20908" spans="1:4" x14ac:dyDescent="0.35">
      <c r="A20908" s="165" t="s">
        <v>398</v>
      </c>
      <c r="B20908" s="165" t="s">
        <v>399</v>
      </c>
      <c r="C20908" s="166">
        <v>45715</v>
      </c>
      <c r="D20908">
        <v>0</v>
      </c>
    </row>
    <row r="20909" spans="1:4" x14ac:dyDescent="0.35">
      <c r="A20909" s="165" t="s">
        <v>398</v>
      </c>
      <c r="B20909" s="165" t="s">
        <v>399</v>
      </c>
      <c r="C20909" s="166">
        <v>45743</v>
      </c>
      <c r="D20909">
        <v>0</v>
      </c>
    </row>
    <row r="20910" spans="1:4" x14ac:dyDescent="0.35">
      <c r="A20910" s="165" t="s">
        <v>398</v>
      </c>
      <c r="B20910" s="165" t="s">
        <v>399</v>
      </c>
      <c r="C20910" s="166">
        <v>45774</v>
      </c>
      <c r="D20910">
        <v>0</v>
      </c>
    </row>
    <row r="20911" spans="1:4" x14ac:dyDescent="0.35">
      <c r="A20911" s="165" t="s">
        <v>398</v>
      </c>
      <c r="B20911" s="165" t="s">
        <v>399</v>
      </c>
      <c r="C20911" s="166">
        <v>45804</v>
      </c>
      <c r="D20911">
        <v>0</v>
      </c>
    </row>
    <row r="20912" spans="1:4" x14ac:dyDescent="0.35">
      <c r="A20912" s="165" t="s">
        <v>398</v>
      </c>
      <c r="B20912" s="165" t="s">
        <v>399</v>
      </c>
      <c r="C20912" s="166">
        <v>45835</v>
      </c>
      <c r="D20912">
        <v>0</v>
      </c>
    </row>
    <row r="20913" spans="1:4" x14ac:dyDescent="0.35">
      <c r="A20913" s="165" t="s">
        <v>398</v>
      </c>
      <c r="B20913" s="165" t="s">
        <v>399</v>
      </c>
      <c r="C20913" s="166">
        <v>45865</v>
      </c>
      <c r="D20913">
        <v>0</v>
      </c>
    </row>
    <row r="20914" spans="1:4" x14ac:dyDescent="0.35">
      <c r="A20914" s="165" t="s">
        <v>398</v>
      </c>
      <c r="B20914" s="165" t="s">
        <v>399</v>
      </c>
      <c r="C20914" s="166">
        <v>45896</v>
      </c>
      <c r="D20914">
        <v>0</v>
      </c>
    </row>
    <row r="20915" spans="1:4" x14ac:dyDescent="0.35">
      <c r="A20915" s="165" t="s">
        <v>398</v>
      </c>
      <c r="B20915" s="165" t="s">
        <v>399</v>
      </c>
      <c r="C20915" s="166">
        <v>45927</v>
      </c>
      <c r="D20915">
        <v>0</v>
      </c>
    </row>
    <row r="20916" spans="1:4" x14ac:dyDescent="0.35">
      <c r="A20916" s="165" t="s">
        <v>398</v>
      </c>
      <c r="B20916" s="165" t="s">
        <v>399</v>
      </c>
      <c r="C20916" s="166">
        <v>45957</v>
      </c>
      <c r="D20916">
        <v>0</v>
      </c>
    </row>
    <row r="20917" spans="1:4" x14ac:dyDescent="0.35">
      <c r="A20917" s="165" t="s">
        <v>398</v>
      </c>
      <c r="B20917" s="165" t="s">
        <v>399</v>
      </c>
      <c r="C20917" s="166">
        <v>45988</v>
      </c>
      <c r="D20917">
        <v>0</v>
      </c>
    </row>
    <row r="20918" spans="1:4" x14ac:dyDescent="0.35">
      <c r="A20918" s="165" t="s">
        <v>398</v>
      </c>
      <c r="B20918" s="165" t="s">
        <v>399</v>
      </c>
      <c r="C20918" s="166">
        <v>46018</v>
      </c>
      <c r="D20918">
        <v>0</v>
      </c>
    </row>
    <row r="20919" spans="1:4" x14ac:dyDescent="0.35">
      <c r="A20919" s="165"/>
      <c r="B20919" s="165"/>
      <c r="C20919" s="166">
        <v>46015</v>
      </c>
      <c r="D20919">
        <v>0</v>
      </c>
    </row>
    <row r="20920" spans="1:4" x14ac:dyDescent="0.35">
      <c r="A20920" s="165" t="s">
        <v>400</v>
      </c>
      <c r="B20920" s="165"/>
      <c r="C20920" s="166">
        <v>45676</v>
      </c>
      <c r="D20920">
        <v>-2894.7999999999938</v>
      </c>
    </row>
    <row r="20921" spans="1:4" x14ac:dyDescent="0.35">
      <c r="A20921" s="165" t="s">
        <v>400</v>
      </c>
      <c r="B20921" s="165"/>
      <c r="C20921" s="166">
        <v>45707</v>
      </c>
      <c r="D20921">
        <v>2870.6299999999665</v>
      </c>
    </row>
    <row r="20922" spans="1:4" x14ac:dyDescent="0.35">
      <c r="A20922" s="165" t="s">
        <v>400</v>
      </c>
      <c r="B20922" s="165"/>
      <c r="C20922" s="166">
        <v>45735</v>
      </c>
      <c r="D20922">
        <v>-33232.930000000015</v>
      </c>
    </row>
    <row r="20923" spans="1:4" x14ac:dyDescent="0.35">
      <c r="A20923" s="165" t="s">
        <v>400</v>
      </c>
      <c r="B20923" s="165"/>
      <c r="C20923" s="166">
        <v>45766</v>
      </c>
      <c r="D20923">
        <v>-24068.400000000001</v>
      </c>
    </row>
    <row r="20924" spans="1:4" x14ac:dyDescent="0.35">
      <c r="A20924" s="165" t="s">
        <v>400</v>
      </c>
      <c r="B20924" s="165"/>
      <c r="C20924" s="166">
        <v>45796</v>
      </c>
      <c r="D20924">
        <v>3603.649999999971</v>
      </c>
    </row>
    <row r="20925" spans="1:4" x14ac:dyDescent="0.35">
      <c r="A20925" s="165" t="s">
        <v>400</v>
      </c>
      <c r="B20925" s="165"/>
      <c r="C20925" s="166">
        <v>45827</v>
      </c>
      <c r="D20925">
        <v>1807.9200000000183</v>
      </c>
    </row>
    <row r="20926" spans="1:4" x14ac:dyDescent="0.35">
      <c r="A20926" s="165" t="s">
        <v>400</v>
      </c>
      <c r="B20926" s="165"/>
      <c r="C20926" s="166">
        <v>45857</v>
      </c>
      <c r="D20926">
        <v>10994.040000000012</v>
      </c>
    </row>
    <row r="20927" spans="1:4" x14ac:dyDescent="0.35">
      <c r="A20927" s="165" t="s">
        <v>400</v>
      </c>
      <c r="B20927" s="165"/>
      <c r="C20927" s="166">
        <v>45888</v>
      </c>
      <c r="D20927">
        <v>-34311.090000000033</v>
      </c>
    </row>
    <row r="20928" spans="1:4" x14ac:dyDescent="0.35">
      <c r="A20928" s="165" t="s">
        <v>400</v>
      </c>
      <c r="B20928" s="165"/>
      <c r="C20928" s="166">
        <v>45919</v>
      </c>
      <c r="D20928">
        <v>49831.409999999982</v>
      </c>
    </row>
    <row r="20929" spans="1:4" x14ac:dyDescent="0.35">
      <c r="A20929" s="165" t="s">
        <v>400</v>
      </c>
      <c r="B20929" s="165"/>
      <c r="C20929" s="166">
        <v>45949</v>
      </c>
      <c r="D20929">
        <v>10301.920000000038</v>
      </c>
    </row>
    <row r="20930" spans="1:4" x14ac:dyDescent="0.35">
      <c r="A20930" s="165" t="s">
        <v>400</v>
      </c>
      <c r="B20930" s="165"/>
      <c r="C20930" s="166">
        <v>45980</v>
      </c>
      <c r="D20930">
        <v>-30926.820000000094</v>
      </c>
    </row>
    <row r="20931" spans="1:4" x14ac:dyDescent="0.35">
      <c r="A20931" s="165" t="s">
        <v>400</v>
      </c>
      <c r="B20931" s="165"/>
      <c r="C20931" s="166">
        <v>46010</v>
      </c>
      <c r="D20931">
        <v>37997.209999999977</v>
      </c>
    </row>
    <row r="20932" spans="1:4" x14ac:dyDescent="0.35">
      <c r="A20932" s="165" t="s">
        <v>400</v>
      </c>
      <c r="B20932" s="165"/>
      <c r="C20932" s="166">
        <v>45677</v>
      </c>
      <c r="D20932">
        <v>-8983.700000000028</v>
      </c>
    </row>
    <row r="20933" spans="1:4" x14ac:dyDescent="0.35">
      <c r="A20933" s="165" t="s">
        <v>400</v>
      </c>
      <c r="B20933" s="165"/>
      <c r="C20933" s="166">
        <v>45708</v>
      </c>
      <c r="D20933">
        <v>-55360.690000000017</v>
      </c>
    </row>
    <row r="20934" spans="1:4" x14ac:dyDescent="0.35">
      <c r="A20934" s="165" t="s">
        <v>400</v>
      </c>
      <c r="B20934" s="165"/>
      <c r="C20934" s="166">
        <v>45736</v>
      </c>
      <c r="D20934">
        <v>65372.110000000015</v>
      </c>
    </row>
    <row r="20935" spans="1:4" x14ac:dyDescent="0.35">
      <c r="A20935" s="165" t="s">
        <v>400</v>
      </c>
      <c r="B20935" s="165"/>
      <c r="C20935" s="166">
        <v>45767</v>
      </c>
      <c r="D20935">
        <v>36314.079999999944</v>
      </c>
    </row>
    <row r="20936" spans="1:4" x14ac:dyDescent="0.35">
      <c r="A20936" s="165" t="s">
        <v>400</v>
      </c>
      <c r="B20936" s="165"/>
      <c r="C20936" s="166">
        <v>45797</v>
      </c>
      <c r="D20936">
        <v>42750.820000000036</v>
      </c>
    </row>
    <row r="20937" spans="1:4" x14ac:dyDescent="0.35">
      <c r="A20937" s="165" t="s">
        <v>400</v>
      </c>
      <c r="B20937" s="165"/>
      <c r="C20937" s="166">
        <v>45828</v>
      </c>
      <c r="D20937">
        <v>32987.720000000045</v>
      </c>
    </row>
    <row r="20938" spans="1:4" x14ac:dyDescent="0.35">
      <c r="A20938" s="165" t="s">
        <v>400</v>
      </c>
      <c r="B20938" s="165"/>
      <c r="C20938" s="166">
        <v>45858</v>
      </c>
      <c r="D20938">
        <v>31265.649999999991</v>
      </c>
    </row>
    <row r="20939" spans="1:4" x14ac:dyDescent="0.35">
      <c r="A20939" s="165" t="s">
        <v>400</v>
      </c>
      <c r="B20939" s="165"/>
      <c r="C20939" s="166">
        <v>45889</v>
      </c>
      <c r="D20939">
        <v>-73672.620000000039</v>
      </c>
    </row>
    <row r="20940" spans="1:4" x14ac:dyDescent="0.35">
      <c r="A20940" s="165" t="s">
        <v>400</v>
      </c>
      <c r="B20940" s="165"/>
      <c r="C20940" s="166">
        <v>45920</v>
      </c>
      <c r="D20940">
        <v>11047.599999999999</v>
      </c>
    </row>
    <row r="20941" spans="1:4" x14ac:dyDescent="0.35">
      <c r="A20941" s="165" t="s">
        <v>400</v>
      </c>
      <c r="B20941" s="165"/>
      <c r="C20941" s="166">
        <v>45950</v>
      </c>
      <c r="D20941">
        <v>9712.5800000000236</v>
      </c>
    </row>
    <row r="20942" spans="1:4" x14ac:dyDescent="0.35">
      <c r="A20942" s="165" t="s">
        <v>400</v>
      </c>
      <c r="B20942" s="165"/>
      <c r="C20942" s="166">
        <v>45981</v>
      </c>
      <c r="D20942">
        <v>-19572.559999999994</v>
      </c>
    </row>
    <row r="20943" spans="1:4" x14ac:dyDescent="0.35">
      <c r="A20943" s="165" t="s">
        <v>400</v>
      </c>
      <c r="B20943" s="165"/>
      <c r="C20943" s="166">
        <v>46011</v>
      </c>
      <c r="D20943">
        <v>64745.4</v>
      </c>
    </row>
    <row r="20944" spans="1:4" x14ac:dyDescent="0.35">
      <c r="A20944" s="165" t="s">
        <v>400</v>
      </c>
      <c r="B20944" s="165"/>
      <c r="C20944" s="166">
        <v>45678</v>
      </c>
      <c r="D20944">
        <v>21350.120000000014</v>
      </c>
    </row>
    <row r="20945" spans="1:4" x14ac:dyDescent="0.35">
      <c r="A20945" s="165" t="s">
        <v>400</v>
      </c>
      <c r="B20945" s="165"/>
      <c r="C20945" s="166">
        <v>45709</v>
      </c>
      <c r="D20945">
        <v>-2356.0100000000057</v>
      </c>
    </row>
    <row r="20946" spans="1:4" x14ac:dyDescent="0.35">
      <c r="A20946" s="165" t="s">
        <v>400</v>
      </c>
      <c r="B20946" s="165"/>
      <c r="C20946" s="166">
        <v>45737</v>
      </c>
      <c r="D20946">
        <v>2727.2199999999611</v>
      </c>
    </row>
    <row r="20947" spans="1:4" x14ac:dyDescent="0.35">
      <c r="A20947" s="165" t="s">
        <v>400</v>
      </c>
      <c r="B20947" s="165"/>
      <c r="C20947" s="166">
        <v>45768</v>
      </c>
      <c r="D20947">
        <v>-22454.79000000003</v>
      </c>
    </row>
    <row r="20948" spans="1:4" x14ac:dyDescent="0.35">
      <c r="A20948" s="165" t="s">
        <v>400</v>
      </c>
      <c r="B20948" s="165"/>
      <c r="C20948" s="166">
        <v>45798</v>
      </c>
      <c r="D20948">
        <v>6416.979999999985</v>
      </c>
    </row>
    <row r="20949" spans="1:4" x14ac:dyDescent="0.35">
      <c r="A20949" s="165" t="s">
        <v>400</v>
      </c>
      <c r="B20949" s="165"/>
      <c r="C20949" s="166">
        <v>45829</v>
      </c>
      <c r="D20949">
        <v>-17142.350000000071</v>
      </c>
    </row>
    <row r="20950" spans="1:4" x14ac:dyDescent="0.35">
      <c r="A20950" s="165" t="s">
        <v>400</v>
      </c>
      <c r="B20950" s="165"/>
      <c r="C20950" s="166">
        <v>45859</v>
      </c>
      <c r="D20950">
        <v>-23419.479999999985</v>
      </c>
    </row>
    <row r="20951" spans="1:4" x14ac:dyDescent="0.35">
      <c r="A20951" s="165" t="s">
        <v>400</v>
      </c>
      <c r="B20951" s="165"/>
      <c r="C20951" s="166">
        <v>45890</v>
      </c>
      <c r="D20951">
        <v>-28870.180000000026</v>
      </c>
    </row>
    <row r="20952" spans="1:4" x14ac:dyDescent="0.35">
      <c r="A20952" s="165" t="s">
        <v>400</v>
      </c>
      <c r="B20952" s="165"/>
      <c r="C20952" s="166">
        <v>45921</v>
      </c>
      <c r="D20952">
        <v>-24406.339999999989</v>
      </c>
    </row>
    <row r="20953" spans="1:4" x14ac:dyDescent="0.35">
      <c r="A20953" s="165" t="s">
        <v>400</v>
      </c>
      <c r="B20953" s="165"/>
      <c r="C20953" s="166">
        <v>45951</v>
      </c>
      <c r="D20953">
        <v>-465.90000000004056</v>
      </c>
    </row>
    <row r="20954" spans="1:4" x14ac:dyDescent="0.35">
      <c r="A20954" s="165" t="s">
        <v>400</v>
      </c>
      <c r="B20954" s="165"/>
      <c r="C20954" s="166">
        <v>45991</v>
      </c>
      <c r="D20954">
        <v>-34369.4</v>
      </c>
    </row>
    <row r="20955" spans="1:4" x14ac:dyDescent="0.35">
      <c r="A20955" s="165" t="s">
        <v>400</v>
      </c>
      <c r="B20955" s="165"/>
      <c r="C20955" s="166">
        <v>46022</v>
      </c>
      <c r="D20955">
        <v>-50616.409999999989</v>
      </c>
    </row>
    <row r="20956" spans="1:4" x14ac:dyDescent="0.35">
      <c r="A20956" s="165" t="s">
        <v>400</v>
      </c>
      <c r="B20956" s="165"/>
      <c r="C20956" s="166">
        <v>45679</v>
      </c>
      <c r="D20956">
        <v>19654.899999999972</v>
      </c>
    </row>
    <row r="20957" spans="1:4" x14ac:dyDescent="0.35">
      <c r="A20957" s="165" t="s">
        <v>400</v>
      </c>
      <c r="B20957" s="165"/>
      <c r="C20957" s="166">
        <v>45710</v>
      </c>
      <c r="D20957">
        <v>8977.1500000000196</v>
      </c>
    </row>
    <row r="20958" spans="1:4" x14ac:dyDescent="0.35">
      <c r="A20958" s="165" t="s">
        <v>400</v>
      </c>
      <c r="B20958" s="165"/>
      <c r="C20958" s="166">
        <v>45738</v>
      </c>
      <c r="D20958">
        <v>-15284.089999999986</v>
      </c>
    </row>
    <row r="20959" spans="1:4" x14ac:dyDescent="0.35">
      <c r="A20959" s="165" t="s">
        <v>400</v>
      </c>
      <c r="B20959" s="165"/>
      <c r="C20959" s="166">
        <v>45769</v>
      </c>
      <c r="D20959">
        <v>12408.650000000021</v>
      </c>
    </row>
    <row r="20960" spans="1:4" x14ac:dyDescent="0.35">
      <c r="A20960" s="165" t="s">
        <v>400</v>
      </c>
      <c r="B20960" s="165"/>
      <c r="C20960" s="166">
        <v>45799</v>
      </c>
      <c r="D20960">
        <v>18514.509999999889</v>
      </c>
    </row>
    <row r="20961" spans="1:4" x14ac:dyDescent="0.35">
      <c r="A20961" s="165" t="s">
        <v>400</v>
      </c>
      <c r="B20961" s="165"/>
      <c r="C20961" s="166">
        <v>45830</v>
      </c>
      <c r="D20961">
        <v>2290.4399999999914</v>
      </c>
    </row>
    <row r="20962" spans="1:4" x14ac:dyDescent="0.35">
      <c r="A20962" s="165" t="s">
        <v>400</v>
      </c>
      <c r="B20962" s="165"/>
      <c r="C20962" s="166">
        <v>45860</v>
      </c>
      <c r="D20962">
        <v>-74.820000000057917</v>
      </c>
    </row>
    <row r="20963" spans="1:4" x14ac:dyDescent="0.35">
      <c r="A20963" s="165" t="s">
        <v>400</v>
      </c>
      <c r="B20963" s="165"/>
      <c r="C20963" s="166">
        <v>45891</v>
      </c>
      <c r="D20963">
        <v>-11421.509999999987</v>
      </c>
    </row>
    <row r="20964" spans="1:4" x14ac:dyDescent="0.35">
      <c r="A20964" s="165" t="s">
        <v>400</v>
      </c>
      <c r="B20964" s="165"/>
      <c r="C20964" s="166">
        <v>45922</v>
      </c>
      <c r="D20964">
        <v>3085.4200000000037</v>
      </c>
    </row>
    <row r="20965" spans="1:4" x14ac:dyDescent="0.35">
      <c r="A20965" s="165" t="s">
        <v>400</v>
      </c>
      <c r="B20965" s="165"/>
      <c r="C20965" s="166">
        <v>45952</v>
      </c>
      <c r="D20965">
        <v>13786.250000000038</v>
      </c>
    </row>
    <row r="20966" spans="1:4" x14ac:dyDescent="0.35">
      <c r="A20966" s="165" t="s">
        <v>400</v>
      </c>
      <c r="B20966" s="165"/>
      <c r="C20966" s="166">
        <v>45983</v>
      </c>
      <c r="D20966">
        <v>-7870.4099999999744</v>
      </c>
    </row>
    <row r="20967" spans="1:4" x14ac:dyDescent="0.35">
      <c r="A20967" s="165" t="s">
        <v>400</v>
      </c>
      <c r="B20967" s="165"/>
      <c r="C20967" s="166">
        <v>46013</v>
      </c>
      <c r="D20967">
        <v>-20899.009999999984</v>
      </c>
    </row>
    <row r="20968" spans="1:4" x14ac:dyDescent="0.35">
      <c r="A20968" s="165" t="s">
        <v>400</v>
      </c>
      <c r="B20968" s="165"/>
      <c r="C20968" s="166">
        <v>45680</v>
      </c>
      <c r="D20968">
        <v>23239.530000000002</v>
      </c>
    </row>
    <row r="20969" spans="1:4" x14ac:dyDescent="0.35">
      <c r="A20969" s="165" t="s">
        <v>400</v>
      </c>
      <c r="B20969" s="165"/>
      <c r="C20969" s="166">
        <v>45711</v>
      </c>
      <c r="D20969">
        <v>-102.37999999998101</v>
      </c>
    </row>
    <row r="20970" spans="1:4" x14ac:dyDescent="0.35">
      <c r="A20970" s="165" t="s">
        <v>400</v>
      </c>
      <c r="B20970" s="165"/>
      <c r="C20970" s="166">
        <v>45739</v>
      </c>
      <c r="D20970">
        <v>13053.51000000006</v>
      </c>
    </row>
    <row r="20971" spans="1:4" x14ac:dyDescent="0.35">
      <c r="A20971" s="165" t="s">
        <v>400</v>
      </c>
      <c r="B20971" s="165"/>
      <c r="C20971" s="166">
        <v>45770</v>
      </c>
      <c r="D20971">
        <v>18730.430000000055</v>
      </c>
    </row>
    <row r="20972" spans="1:4" x14ac:dyDescent="0.35">
      <c r="A20972" s="165" t="s">
        <v>400</v>
      </c>
      <c r="B20972" s="165"/>
      <c r="C20972" s="166">
        <v>45800</v>
      </c>
      <c r="D20972">
        <v>-30518.060000000016</v>
      </c>
    </row>
    <row r="20973" spans="1:4" x14ac:dyDescent="0.35">
      <c r="A20973" s="165" t="s">
        <v>400</v>
      </c>
      <c r="B20973" s="165"/>
      <c r="C20973" s="166">
        <v>45831</v>
      </c>
      <c r="D20973">
        <v>-4883.5000000000364</v>
      </c>
    </row>
    <row r="20974" spans="1:4" x14ac:dyDescent="0.35">
      <c r="A20974" s="165" t="s">
        <v>400</v>
      </c>
      <c r="B20974" s="165"/>
      <c r="C20974" s="166">
        <v>45861</v>
      </c>
      <c r="D20974">
        <v>-26006.090000000098</v>
      </c>
    </row>
    <row r="20975" spans="1:4" x14ac:dyDescent="0.35">
      <c r="A20975" s="165" t="s">
        <v>400</v>
      </c>
      <c r="B20975" s="165"/>
      <c r="C20975" s="166">
        <v>45892</v>
      </c>
      <c r="D20975">
        <v>-81314.759999999951</v>
      </c>
    </row>
    <row r="20976" spans="1:4" x14ac:dyDescent="0.35">
      <c r="A20976" s="165" t="s">
        <v>400</v>
      </c>
      <c r="B20976" s="165"/>
      <c r="C20976" s="166">
        <v>45923</v>
      </c>
      <c r="D20976">
        <v>3687.4600000000082</v>
      </c>
    </row>
    <row r="20977" spans="1:4" x14ac:dyDescent="0.35">
      <c r="A20977" s="165" t="s">
        <v>400</v>
      </c>
      <c r="B20977" s="165"/>
      <c r="C20977" s="166">
        <v>45953</v>
      </c>
      <c r="D20977">
        <v>-20003.780416666697</v>
      </c>
    </row>
    <row r="20978" spans="1:4" x14ac:dyDescent="0.35">
      <c r="A20978" s="165" t="s">
        <v>400</v>
      </c>
      <c r="B20978" s="165"/>
      <c r="C20978" s="166">
        <v>45984</v>
      </c>
      <c r="D20978">
        <v>-26250.930000000109</v>
      </c>
    </row>
    <row r="20979" spans="1:4" x14ac:dyDescent="0.35">
      <c r="A20979" s="165" t="s">
        <v>400</v>
      </c>
      <c r="B20979" s="165"/>
      <c r="C20979" s="166">
        <v>46014</v>
      </c>
      <c r="D20979">
        <v>137356.49958333318</v>
      </c>
    </row>
    <row r="20980" spans="1:4" x14ac:dyDescent="0.35">
      <c r="A20980" s="165" t="s">
        <v>400</v>
      </c>
      <c r="B20980" s="165"/>
      <c r="C20980" s="166">
        <v>45681</v>
      </c>
      <c r="D20980">
        <v>-9744.1900000000096</v>
      </c>
    </row>
    <row r="20981" spans="1:4" x14ac:dyDescent="0.35">
      <c r="A20981" s="165" t="s">
        <v>400</v>
      </c>
      <c r="B20981" s="165"/>
      <c r="C20981" s="166">
        <v>45712</v>
      </c>
      <c r="D20981">
        <v>-4967.4599999999555</v>
      </c>
    </row>
    <row r="20982" spans="1:4" x14ac:dyDescent="0.35">
      <c r="A20982" s="165" t="s">
        <v>400</v>
      </c>
      <c r="B20982" s="165"/>
      <c r="C20982" s="166">
        <v>45740</v>
      </c>
      <c r="D20982">
        <v>-13262.970000000019</v>
      </c>
    </row>
    <row r="20983" spans="1:4" x14ac:dyDescent="0.35">
      <c r="A20983" s="165" t="s">
        <v>400</v>
      </c>
      <c r="B20983" s="165"/>
      <c r="C20983" s="166">
        <v>45771</v>
      </c>
      <c r="D20983">
        <v>-17733.370000000101</v>
      </c>
    </row>
    <row r="20984" spans="1:4" x14ac:dyDescent="0.35">
      <c r="A20984" s="165" t="s">
        <v>400</v>
      </c>
      <c r="B20984" s="165"/>
      <c r="C20984" s="166">
        <v>45801</v>
      </c>
      <c r="D20984">
        <v>8225.3099999999758</v>
      </c>
    </row>
    <row r="20985" spans="1:4" x14ac:dyDescent="0.35">
      <c r="A20985" s="165" t="s">
        <v>400</v>
      </c>
      <c r="B20985" s="165"/>
      <c r="C20985" s="166">
        <v>45832</v>
      </c>
      <c r="D20985">
        <v>1180.8300000000818</v>
      </c>
    </row>
    <row r="20986" spans="1:4" x14ac:dyDescent="0.35">
      <c r="A20986" s="165" t="s">
        <v>400</v>
      </c>
      <c r="B20986" s="165"/>
      <c r="C20986" s="166">
        <v>45862</v>
      </c>
      <c r="D20986">
        <v>-51240.09000000004</v>
      </c>
    </row>
    <row r="20987" spans="1:4" x14ac:dyDescent="0.35">
      <c r="A20987" s="165" t="s">
        <v>400</v>
      </c>
      <c r="B20987" s="165"/>
      <c r="C20987" s="166">
        <v>45893</v>
      </c>
      <c r="D20987">
        <v>-83329.200000000041</v>
      </c>
    </row>
    <row r="20988" spans="1:4" x14ac:dyDescent="0.35">
      <c r="A20988" s="165" t="s">
        <v>400</v>
      </c>
      <c r="B20988" s="165"/>
      <c r="C20988" s="166">
        <v>45924</v>
      </c>
      <c r="D20988">
        <v>10233.330000000049</v>
      </c>
    </row>
    <row r="20989" spans="1:4" x14ac:dyDescent="0.35">
      <c r="A20989" s="165" t="s">
        <v>400</v>
      </c>
      <c r="B20989" s="165"/>
      <c r="C20989" s="166">
        <v>45954</v>
      </c>
      <c r="D20989">
        <v>-29894.890000000065</v>
      </c>
    </row>
    <row r="20990" spans="1:4" x14ac:dyDescent="0.35">
      <c r="A20990" s="165" t="s">
        <v>400</v>
      </c>
      <c r="B20990" s="165"/>
      <c r="C20990" s="166">
        <v>45985</v>
      </c>
      <c r="D20990">
        <v>-35962.060000000129</v>
      </c>
    </row>
    <row r="20991" spans="1:4" x14ac:dyDescent="0.35">
      <c r="A20991" s="165" t="s">
        <v>400</v>
      </c>
      <c r="B20991" s="165"/>
      <c r="C20991" s="166">
        <v>46015</v>
      </c>
      <c r="D20991">
        <v>230312.3</v>
      </c>
    </row>
    <row r="20992" spans="1:4" x14ac:dyDescent="0.35">
      <c r="A20992" s="165" t="s">
        <v>400</v>
      </c>
      <c r="B20992" s="165"/>
      <c r="C20992" s="166">
        <v>45682</v>
      </c>
      <c r="D20992">
        <v>-89759.269999999873</v>
      </c>
    </row>
    <row r="20993" spans="1:4" x14ac:dyDescent="0.35">
      <c r="A20993" s="165" t="s">
        <v>400</v>
      </c>
      <c r="B20993" s="165"/>
      <c r="C20993" s="166">
        <v>45713</v>
      </c>
      <c r="D20993">
        <v>-18008.889999999948</v>
      </c>
    </row>
    <row r="20994" spans="1:4" x14ac:dyDescent="0.35">
      <c r="A20994" s="165" t="s">
        <v>400</v>
      </c>
      <c r="B20994" s="165"/>
      <c r="C20994" s="166">
        <v>45741</v>
      </c>
      <c r="D20994">
        <v>-90593.380000000063</v>
      </c>
    </row>
    <row r="20995" spans="1:4" x14ac:dyDescent="0.35">
      <c r="A20995" s="165" t="s">
        <v>400</v>
      </c>
      <c r="B20995" s="165"/>
      <c r="C20995" s="166">
        <v>45772</v>
      </c>
      <c r="D20995">
        <v>-21695.710000000028</v>
      </c>
    </row>
    <row r="20996" spans="1:4" x14ac:dyDescent="0.35">
      <c r="A20996" s="165" t="s">
        <v>400</v>
      </c>
      <c r="B20996" s="165"/>
      <c r="C20996" s="166">
        <v>45802</v>
      </c>
      <c r="D20996">
        <v>-29499.179033962715</v>
      </c>
    </row>
    <row r="20997" spans="1:4" x14ac:dyDescent="0.35">
      <c r="A20997" s="165" t="s">
        <v>400</v>
      </c>
      <c r="B20997" s="165"/>
      <c r="C20997" s="166">
        <v>45833</v>
      </c>
      <c r="D20997">
        <v>-46514.727397849601</v>
      </c>
    </row>
    <row r="20998" spans="1:4" x14ac:dyDescent="0.35">
      <c r="A20998" s="165" t="s">
        <v>400</v>
      </c>
      <c r="B20998" s="165"/>
      <c r="C20998" s="166">
        <v>45863</v>
      </c>
      <c r="D20998">
        <v>-59666.930177509887</v>
      </c>
    </row>
    <row r="20999" spans="1:4" x14ac:dyDescent="0.35">
      <c r="A20999" s="165" t="s">
        <v>400</v>
      </c>
      <c r="B20999" s="165"/>
      <c r="C20999" s="166">
        <v>45894</v>
      </c>
      <c r="D20999">
        <v>-105380.39997876875</v>
      </c>
    </row>
    <row r="21000" spans="1:4" x14ac:dyDescent="0.35">
      <c r="A21000" s="165" t="s">
        <v>400</v>
      </c>
      <c r="B21000" s="165"/>
      <c r="C21000" s="166">
        <v>45925</v>
      </c>
      <c r="D21000">
        <v>-28517.041969014645</v>
      </c>
    </row>
    <row r="21001" spans="1:4" x14ac:dyDescent="0.35">
      <c r="A21001" s="165" t="s">
        <v>400</v>
      </c>
      <c r="B21001" s="165"/>
      <c r="C21001" s="166">
        <v>45955</v>
      </c>
      <c r="D21001">
        <v>-22984.582274106044</v>
      </c>
    </row>
    <row r="21002" spans="1:4" x14ac:dyDescent="0.35">
      <c r="A21002" s="165" t="s">
        <v>400</v>
      </c>
      <c r="B21002" s="165"/>
      <c r="C21002" s="166">
        <v>45986</v>
      </c>
      <c r="D21002">
        <v>-53828.903036490505</v>
      </c>
    </row>
    <row r="21003" spans="1:4" x14ac:dyDescent="0.35">
      <c r="A21003" s="165" t="s">
        <v>400</v>
      </c>
      <c r="B21003" s="165"/>
      <c r="C21003" s="166">
        <v>46016</v>
      </c>
      <c r="D21003">
        <v>10213.877467685201</v>
      </c>
    </row>
    <row r="21004" spans="1:4" x14ac:dyDescent="0.35">
      <c r="A21004" s="165" t="s">
        <v>400</v>
      </c>
      <c r="B21004" s="165"/>
      <c r="C21004" s="166">
        <v>45683</v>
      </c>
      <c r="D21004">
        <v>-34830.515121335528</v>
      </c>
    </row>
    <row r="21005" spans="1:4" x14ac:dyDescent="0.35">
      <c r="A21005" s="165" t="s">
        <v>400</v>
      </c>
      <c r="B21005" s="165"/>
      <c r="C21005" s="166">
        <v>45714</v>
      </c>
      <c r="D21005">
        <v>-34896.136810696997</v>
      </c>
    </row>
    <row r="21006" spans="1:4" x14ac:dyDescent="0.35">
      <c r="A21006" s="165" t="s">
        <v>400</v>
      </c>
      <c r="B21006" s="165"/>
      <c r="C21006" s="166">
        <v>45742</v>
      </c>
      <c r="D21006">
        <v>-61818.392583146211</v>
      </c>
    </row>
    <row r="21007" spans="1:4" x14ac:dyDescent="0.35">
      <c r="A21007" s="165" t="s">
        <v>400</v>
      </c>
      <c r="B21007" s="165"/>
      <c r="C21007" s="166">
        <v>45773</v>
      </c>
      <c r="D21007">
        <v>-61262.542415712749</v>
      </c>
    </row>
    <row r="21008" spans="1:4" x14ac:dyDescent="0.35">
      <c r="A21008" s="165" t="s">
        <v>400</v>
      </c>
      <c r="B21008" s="165"/>
      <c r="C21008" s="166">
        <v>45803</v>
      </c>
      <c r="D21008">
        <v>-25857.689579008191</v>
      </c>
    </row>
    <row r="21009" spans="1:4" x14ac:dyDescent="0.35">
      <c r="A21009" s="165" t="s">
        <v>400</v>
      </c>
      <c r="B21009" s="165"/>
      <c r="C21009" s="166">
        <v>45834</v>
      </c>
      <c r="D21009">
        <v>-38810.556495546218</v>
      </c>
    </row>
    <row r="21010" spans="1:4" x14ac:dyDescent="0.35">
      <c r="A21010" s="165" t="s">
        <v>400</v>
      </c>
      <c r="B21010" s="165"/>
      <c r="C21010" s="166">
        <v>45864</v>
      </c>
      <c r="D21010">
        <v>-98690.675462225438</v>
      </c>
    </row>
    <row r="21011" spans="1:4" x14ac:dyDescent="0.35">
      <c r="A21011" s="165" t="s">
        <v>400</v>
      </c>
      <c r="B21011" s="165"/>
      <c r="C21011" s="166">
        <v>45895</v>
      </c>
      <c r="D21011">
        <v>-149875.53063229372</v>
      </c>
    </row>
    <row r="21012" spans="1:4" x14ac:dyDescent="0.35">
      <c r="A21012" s="165" t="s">
        <v>400</v>
      </c>
      <c r="B21012" s="165"/>
      <c r="C21012" s="166">
        <v>45926</v>
      </c>
      <c r="D21012">
        <v>-21080.683164817419</v>
      </c>
    </row>
    <row r="21013" spans="1:4" x14ac:dyDescent="0.35">
      <c r="A21013" s="165" t="s">
        <v>400</v>
      </c>
      <c r="B21013" s="165"/>
      <c r="C21013" s="166">
        <v>45956</v>
      </c>
      <c r="D21013">
        <v>-45070.756845240336</v>
      </c>
    </row>
    <row r="21014" spans="1:4" x14ac:dyDescent="0.35">
      <c r="A21014" s="165" t="s">
        <v>400</v>
      </c>
      <c r="B21014" s="165"/>
      <c r="C21014" s="166">
        <v>45987</v>
      </c>
      <c r="D21014">
        <v>-79764.20840194443</v>
      </c>
    </row>
    <row r="21015" spans="1:4" x14ac:dyDescent="0.35">
      <c r="A21015" s="165" t="s">
        <v>400</v>
      </c>
      <c r="B21015" s="165"/>
      <c r="C21015" s="166">
        <v>46017</v>
      </c>
      <c r="D21015">
        <v>-2068.5578617247102</v>
      </c>
    </row>
    <row r="21016" spans="1:4" x14ac:dyDescent="0.35">
      <c r="A21016" s="165" t="s">
        <v>400</v>
      </c>
      <c r="B21016" s="165"/>
      <c r="C21016" s="166">
        <v>45684</v>
      </c>
      <c r="D21016">
        <v>-50689.343564916649</v>
      </c>
    </row>
    <row r="21017" spans="1:4" x14ac:dyDescent="0.35">
      <c r="A21017" s="165" t="s">
        <v>400</v>
      </c>
      <c r="B21017" s="165"/>
      <c r="C21017" s="166">
        <v>45715</v>
      </c>
      <c r="D21017">
        <v>-50972.724243672543</v>
      </c>
    </row>
    <row r="21018" spans="1:4" x14ac:dyDescent="0.35">
      <c r="A21018" s="165" t="s">
        <v>400</v>
      </c>
      <c r="B21018" s="165"/>
      <c r="C21018" s="166">
        <v>45743</v>
      </c>
      <c r="D21018">
        <v>-82261.527885882213</v>
      </c>
    </row>
    <row r="21019" spans="1:4" x14ac:dyDescent="0.35">
      <c r="A21019" s="165" t="s">
        <v>400</v>
      </c>
      <c r="B21019" s="165"/>
      <c r="C21019" s="166">
        <v>45774</v>
      </c>
      <c r="D21019">
        <v>-79184.463476432924</v>
      </c>
    </row>
    <row r="21020" spans="1:4" x14ac:dyDescent="0.35">
      <c r="A21020" s="165" t="s">
        <v>400</v>
      </c>
      <c r="B21020" s="165"/>
      <c r="C21020" s="166">
        <v>45804</v>
      </c>
      <c r="D21020">
        <v>-38798.844679882561</v>
      </c>
    </row>
    <row r="21021" spans="1:4" x14ac:dyDescent="0.35">
      <c r="A21021" s="165" t="s">
        <v>400</v>
      </c>
      <c r="B21021" s="165"/>
      <c r="C21021" s="166">
        <v>45835</v>
      </c>
      <c r="D21021">
        <v>-52158.897947552527</v>
      </c>
    </row>
    <row r="21022" spans="1:4" x14ac:dyDescent="0.35">
      <c r="A21022" s="165" t="s">
        <v>400</v>
      </c>
      <c r="B21022" s="165"/>
      <c r="C21022" s="166">
        <v>45865</v>
      </c>
      <c r="D21022">
        <v>-122059.39374171215</v>
      </c>
    </row>
    <row r="21023" spans="1:4" x14ac:dyDescent="0.35">
      <c r="A21023" s="165" t="s">
        <v>400</v>
      </c>
      <c r="B21023" s="165"/>
      <c r="C21023" s="166">
        <v>45896</v>
      </c>
      <c r="D21023">
        <v>-182489.29424097872</v>
      </c>
    </row>
    <row r="21024" spans="1:4" x14ac:dyDescent="0.35">
      <c r="A21024" s="165" t="s">
        <v>400</v>
      </c>
      <c r="B21024" s="165"/>
      <c r="C21024" s="166">
        <v>45927</v>
      </c>
      <c r="D21024">
        <v>-34440.376526312175</v>
      </c>
    </row>
    <row r="21025" spans="1:4" x14ac:dyDescent="0.35">
      <c r="A21025" s="165" t="s">
        <v>400</v>
      </c>
      <c r="B21025" s="165"/>
      <c r="C21025" s="166">
        <v>45957</v>
      </c>
      <c r="D21025">
        <v>-59256.081532793993</v>
      </c>
    </row>
    <row r="21026" spans="1:4" x14ac:dyDescent="0.35">
      <c r="A21026" s="165" t="s">
        <v>400</v>
      </c>
      <c r="B21026" s="165"/>
      <c r="C21026" s="166">
        <v>45988</v>
      </c>
      <c r="D21026">
        <v>-98424.222680155595</v>
      </c>
    </row>
    <row r="21027" spans="1:4" x14ac:dyDescent="0.35">
      <c r="A21027" s="165" t="s">
        <v>400</v>
      </c>
      <c r="B21027" s="165"/>
      <c r="C21027" s="166">
        <v>46018</v>
      </c>
      <c r="D21027">
        <v>-8831.2645878150543</v>
      </c>
    </row>
    <row r="21028" spans="1:4" x14ac:dyDescent="0.35">
      <c r="A21028" s="165"/>
      <c r="B21028" s="165"/>
      <c r="C21028" s="166">
        <v>45712</v>
      </c>
      <c r="D21028">
        <v>-2481.6453067377224</v>
      </c>
    </row>
    <row r="21029" spans="1:4" x14ac:dyDescent="0.35">
      <c r="A21029" s="165"/>
      <c r="B21029" s="165"/>
      <c r="C21029" s="166">
        <v>45740</v>
      </c>
      <c r="D21029">
        <v>-12862.109495911569</v>
      </c>
    </row>
    <row r="21030" spans="1:4" x14ac:dyDescent="0.35">
      <c r="A21030" s="165"/>
      <c r="B21030" s="165"/>
      <c r="C21030" s="166">
        <v>45771</v>
      </c>
      <c r="D21030">
        <v>-8173.3479617759622</v>
      </c>
    </row>
    <row r="21031" spans="1:4" x14ac:dyDescent="0.35">
      <c r="A21031" s="165"/>
      <c r="B21031" s="165"/>
      <c r="C21031" s="166">
        <v>45801</v>
      </c>
      <c r="D21031">
        <v>19936.04464913224</v>
      </c>
    </row>
    <row r="21032" spans="1:4" x14ac:dyDescent="0.35">
      <c r="A21032" s="165"/>
      <c r="B21032" s="165"/>
      <c r="C21032" s="166">
        <v>45832</v>
      </c>
      <c r="D21032">
        <v>7303.3984716533887</v>
      </c>
    </row>
    <row r="21033" spans="1:4" x14ac:dyDescent="0.35">
      <c r="A21033" s="165"/>
      <c r="B21033" s="165"/>
      <c r="C21033" s="166">
        <v>45862</v>
      </c>
      <c r="D21033">
        <v>-22790.542740810113</v>
      </c>
    </row>
    <row r="21034" spans="1:4" x14ac:dyDescent="0.35">
      <c r="A21034" s="165"/>
      <c r="B21034" s="165"/>
      <c r="C21034" s="166">
        <v>45893</v>
      </c>
      <c r="D21034">
        <v>-13664.724558647984</v>
      </c>
    </row>
    <row r="21035" spans="1:4" x14ac:dyDescent="0.35">
      <c r="A21035" s="165"/>
      <c r="B21035" s="165"/>
      <c r="C21035" s="166">
        <v>45924</v>
      </c>
      <c r="D21035">
        <v>30257.513173314699</v>
      </c>
    </row>
    <row r="21036" spans="1:4" x14ac:dyDescent="0.35">
      <c r="A21036" s="165"/>
      <c r="B21036" s="165"/>
      <c r="C21036" s="166">
        <v>45954</v>
      </c>
      <c r="D21036">
        <v>-23449.798653030695</v>
      </c>
    </row>
    <row r="21037" spans="1:4" x14ac:dyDescent="0.35">
      <c r="A21037" s="165"/>
      <c r="B21037" s="165"/>
      <c r="C21037" s="166">
        <v>45985</v>
      </c>
      <c r="D21037">
        <v>-1008.0190567509853</v>
      </c>
    </row>
    <row r="21038" spans="1:4" x14ac:dyDescent="0.35">
      <c r="A21038" s="165"/>
      <c r="B21038" s="165"/>
      <c r="C21038" s="166">
        <v>46015</v>
      </c>
      <c r="D21038">
        <v>233282.86294458952</v>
      </c>
    </row>
    <row r="21039" spans="1:4" x14ac:dyDescent="0.35">
      <c r="A21039" s="165"/>
      <c r="B21039" s="165"/>
      <c r="C21039" s="166">
        <v>45682</v>
      </c>
      <c r="D21039">
        <v>-63706.326944449975</v>
      </c>
    </row>
    <row r="21040" spans="1:4" x14ac:dyDescent="0.35">
      <c r="A21040" s="165"/>
      <c r="B21040" s="165"/>
      <c r="C21040" s="166">
        <v>45713</v>
      </c>
      <c r="D21040">
        <v>9200.8834819749354</v>
      </c>
    </row>
    <row r="21041" spans="1:4" x14ac:dyDescent="0.35">
      <c r="A21041" s="165"/>
      <c r="B21041" s="165"/>
      <c r="C21041" s="166">
        <v>45741</v>
      </c>
      <c r="D21041">
        <v>-235374.06296858392</v>
      </c>
    </row>
    <row r="21042" spans="1:4" x14ac:dyDescent="0.35">
      <c r="A21042" s="165"/>
      <c r="B21042" s="165"/>
      <c r="C21042" s="166">
        <v>45772</v>
      </c>
      <c r="D21042">
        <v>17147.266888181628</v>
      </c>
    </row>
    <row r="21043" spans="1:4" x14ac:dyDescent="0.35">
      <c r="A21043" s="165"/>
      <c r="B21043" s="165"/>
      <c r="C21043" s="166">
        <v>45802</v>
      </c>
      <c r="D21043">
        <v>2.2191670723259449E-10</v>
      </c>
    </row>
    <row r="21044" spans="1:4" x14ac:dyDescent="0.35">
      <c r="A21044" s="165"/>
      <c r="B21044" s="165"/>
      <c r="C21044" s="166">
        <v>45833</v>
      </c>
      <c r="D21044">
        <v>1.0186340659856796E-10</v>
      </c>
    </row>
    <row r="21045" spans="1:4" x14ac:dyDescent="0.35">
      <c r="A21045" s="165"/>
      <c r="B21045" s="165"/>
      <c r="C21045" s="166">
        <v>45863</v>
      </c>
      <c r="D21045">
        <v>0</v>
      </c>
    </row>
    <row r="21046" spans="1:4" x14ac:dyDescent="0.35">
      <c r="A21046" s="165"/>
      <c r="B21046" s="165"/>
      <c r="C21046" s="166">
        <v>45894</v>
      </c>
      <c r="D21046">
        <v>0</v>
      </c>
    </row>
    <row r="21047" spans="1:4" x14ac:dyDescent="0.35">
      <c r="A21047" s="165"/>
      <c r="B21047" s="165"/>
      <c r="C21047" s="166">
        <v>45925</v>
      </c>
      <c r="D21047">
        <v>-9.822542779147625E-11</v>
      </c>
    </row>
    <row r="21048" spans="1:4" x14ac:dyDescent="0.35">
      <c r="A21048" s="165"/>
      <c r="B21048" s="165"/>
      <c r="C21048" s="166">
        <v>45955</v>
      </c>
      <c r="D21048">
        <v>-5.4569682106375694E-11</v>
      </c>
    </row>
    <row r="21049" spans="1:4" x14ac:dyDescent="0.35">
      <c r="A21049" s="165"/>
      <c r="B21049" s="165"/>
      <c r="C21049" s="166">
        <v>45986</v>
      </c>
      <c r="D21049">
        <v>2.6193447411060333E-10</v>
      </c>
    </row>
    <row r="21050" spans="1:4" x14ac:dyDescent="0.35">
      <c r="A21050" s="165"/>
      <c r="B21050" s="165"/>
      <c r="C21050" s="166">
        <v>46016</v>
      </c>
      <c r="D21050">
        <v>7.2759576141834259E-11</v>
      </c>
    </row>
    <row r="21051" spans="1:4" x14ac:dyDescent="0.35">
      <c r="A21051" s="165"/>
      <c r="B21051" s="165"/>
      <c r="C21051" s="166">
        <v>45683</v>
      </c>
      <c r="D21051">
        <v>-9.4587448984384537E-11</v>
      </c>
    </row>
    <row r="21052" spans="1:4" x14ac:dyDescent="0.35">
      <c r="A21052" s="165"/>
      <c r="B21052" s="165"/>
      <c r="C21052" s="166">
        <v>45714</v>
      </c>
      <c r="D21052">
        <v>0</v>
      </c>
    </row>
    <row r="21053" spans="1:4" x14ac:dyDescent="0.35">
      <c r="A21053" s="165"/>
      <c r="B21053" s="165"/>
      <c r="C21053" s="166">
        <v>45742</v>
      </c>
      <c r="D21053">
        <v>-1.964508555829525E-10</v>
      </c>
    </row>
    <row r="21054" spans="1:4" x14ac:dyDescent="0.35">
      <c r="A21054" s="165"/>
      <c r="B21054" s="165"/>
      <c r="C21054" s="166">
        <v>45773</v>
      </c>
      <c r="D21054">
        <v>0</v>
      </c>
    </row>
    <row r="21055" spans="1:4" x14ac:dyDescent="0.35">
      <c r="A21055" s="165"/>
      <c r="B21055" s="165"/>
      <c r="C21055" s="166">
        <v>45803</v>
      </c>
      <c r="D21055">
        <v>-2.0736479200422764E-10</v>
      </c>
    </row>
    <row r="21056" spans="1:4" x14ac:dyDescent="0.35">
      <c r="A21056" s="165"/>
      <c r="B21056" s="165"/>
      <c r="C21056" s="166">
        <v>45834</v>
      </c>
      <c r="D21056">
        <v>2.0372681319713593E-10</v>
      </c>
    </row>
    <row r="21057" spans="1:4" x14ac:dyDescent="0.35">
      <c r="A21057" s="165"/>
      <c r="B21057" s="165"/>
      <c r="C21057" s="166">
        <v>45864</v>
      </c>
      <c r="D21057">
        <v>-3.637978807091713E-10</v>
      </c>
    </row>
    <row r="21058" spans="1:4" x14ac:dyDescent="0.35">
      <c r="A21058" s="165"/>
      <c r="B21058" s="165"/>
      <c r="C21058" s="166">
        <v>45895</v>
      </c>
      <c r="D21058">
        <v>-3.4924596548080444E-10</v>
      </c>
    </row>
    <row r="21059" spans="1:4" x14ac:dyDescent="0.35">
      <c r="A21059" s="165"/>
      <c r="B21059" s="165"/>
      <c r="C21059" s="166">
        <v>45926</v>
      </c>
      <c r="D21059">
        <v>1.4188117347657681E-10</v>
      </c>
    </row>
    <row r="21060" spans="1:4" x14ac:dyDescent="0.35">
      <c r="A21060" s="165"/>
      <c r="B21060" s="165"/>
      <c r="C21060" s="166">
        <v>45956</v>
      </c>
      <c r="D21060">
        <v>0</v>
      </c>
    </row>
    <row r="21061" spans="1:4" x14ac:dyDescent="0.35">
      <c r="A21061" s="165"/>
      <c r="B21061" s="165"/>
      <c r="C21061" s="166">
        <v>45987</v>
      </c>
      <c r="D21061">
        <v>0</v>
      </c>
    </row>
    <row r="21062" spans="1:4" x14ac:dyDescent="0.35">
      <c r="A21062" s="165"/>
      <c r="B21062" s="165"/>
      <c r="C21062" s="166">
        <v>46017</v>
      </c>
      <c r="D21062">
        <v>-2.0372681319713593E-10</v>
      </c>
    </row>
    <row r="21063" spans="1:4" x14ac:dyDescent="0.35">
      <c r="A21063" s="165"/>
      <c r="B21063" s="165"/>
      <c r="C21063" s="166">
        <v>45684</v>
      </c>
      <c r="D21063">
        <v>8.0035533756017685E-11</v>
      </c>
    </row>
    <row r="21064" spans="1:4" x14ac:dyDescent="0.35">
      <c r="A21064" s="165"/>
      <c r="B21064" s="165"/>
      <c r="C21064" s="166">
        <v>45715</v>
      </c>
      <c r="D21064">
        <v>-2.1100277081131935E-10</v>
      </c>
    </row>
    <row r="21065" spans="1:4" x14ac:dyDescent="0.35">
      <c r="A21065" s="165"/>
      <c r="B21065" s="165"/>
      <c r="C21065" s="166">
        <v>45743</v>
      </c>
      <c r="D21065">
        <v>0</v>
      </c>
    </row>
    <row r="21066" spans="1:4" x14ac:dyDescent="0.35">
      <c r="A21066" s="165" t="s">
        <v>401</v>
      </c>
      <c r="B21066" s="165"/>
      <c r="C21066" s="166">
        <v>45681</v>
      </c>
      <c r="D21066">
        <v>111218.75374692903</v>
      </c>
    </row>
    <row r="21067" spans="1:4" x14ac:dyDescent="0.35">
      <c r="A21067" s="165" t="s">
        <v>401</v>
      </c>
      <c r="B21067" s="165"/>
      <c r="C21067" s="166">
        <v>45682</v>
      </c>
      <c r="D21067">
        <v>174587.02681851466</v>
      </c>
    </row>
    <row r="21068" spans="1:4" x14ac:dyDescent="0.35">
      <c r="A21068" s="165" t="s">
        <v>401</v>
      </c>
      <c r="B21068" s="165"/>
      <c r="C21068" s="166">
        <v>45683</v>
      </c>
      <c r="D21068">
        <v>171510.3082984591</v>
      </c>
    </row>
    <row r="21069" spans="1:4" x14ac:dyDescent="0.35">
      <c r="A21069" s="165" t="s">
        <v>401</v>
      </c>
      <c r="B21069" s="165"/>
      <c r="C21069" s="166">
        <v>45714</v>
      </c>
      <c r="D21069">
        <v>-5683.5005182092718</v>
      </c>
    </row>
    <row r="21070" spans="1:4" x14ac:dyDescent="0.35">
      <c r="A21070" s="165" t="s">
        <v>401</v>
      </c>
      <c r="B21070" s="165"/>
      <c r="C21070" s="166">
        <v>45684</v>
      </c>
      <c r="D21070">
        <v>196869.55645438647</v>
      </c>
    </row>
    <row r="21071" spans="1:4" x14ac:dyDescent="0.35">
      <c r="A21071" s="165" t="s">
        <v>401</v>
      </c>
      <c r="B21071" s="165"/>
      <c r="C21071" s="166">
        <v>45715</v>
      </c>
      <c r="D21071">
        <v>1065.5623869356059</v>
      </c>
    </row>
    <row r="21072" spans="1:4" x14ac:dyDescent="0.35">
      <c r="A21072" s="165" t="s">
        <v>402</v>
      </c>
      <c r="B21072" s="165"/>
      <c r="C21072" s="166">
        <v>45681</v>
      </c>
      <c r="D21072">
        <v>18183.199999999997</v>
      </c>
    </row>
    <row r="21073" spans="1:4" x14ac:dyDescent="0.35">
      <c r="A21073" s="165" t="s">
        <v>402</v>
      </c>
      <c r="B21073" s="165"/>
      <c r="C21073" s="166">
        <v>45682</v>
      </c>
      <c r="D21073">
        <v>17184.854383059348</v>
      </c>
    </row>
    <row r="21074" spans="1:4" x14ac:dyDescent="0.35">
      <c r="A21074" s="165" t="s">
        <v>402</v>
      </c>
      <c r="B21074" s="165"/>
      <c r="C21074" s="166">
        <v>45683</v>
      </c>
      <c r="D21074">
        <v>14669.472849066362</v>
      </c>
    </row>
    <row r="21075" spans="1:4" x14ac:dyDescent="0.35">
      <c r="A21075" s="165" t="s">
        <v>402</v>
      </c>
      <c r="B21075" s="165"/>
      <c r="C21075" s="166">
        <v>45714</v>
      </c>
      <c r="D21075">
        <v>-1111.9762016937329</v>
      </c>
    </row>
    <row r="21076" spans="1:4" x14ac:dyDescent="0.35">
      <c r="A21076" s="165" t="s">
        <v>402</v>
      </c>
      <c r="B21076" s="165"/>
      <c r="C21076" s="166">
        <v>45684</v>
      </c>
      <c r="D21076">
        <v>16384.856853117959</v>
      </c>
    </row>
    <row r="21077" spans="1:4" x14ac:dyDescent="0.35">
      <c r="A21077" s="165" t="s">
        <v>402</v>
      </c>
      <c r="B21077" s="165"/>
      <c r="C21077" s="166">
        <v>45715</v>
      </c>
      <c r="D21077">
        <v>-1035.2683031406686</v>
      </c>
    </row>
    <row r="21078" spans="1:4" x14ac:dyDescent="0.35">
      <c r="A21078" s="165" t="s">
        <v>404</v>
      </c>
      <c r="B21078" s="165"/>
      <c r="C21078" s="166">
        <v>45681</v>
      </c>
      <c r="D21078">
        <v>129401.95374692902</v>
      </c>
    </row>
    <row r="21079" spans="1:4" x14ac:dyDescent="0.35">
      <c r="A21079" s="165" t="s">
        <v>404</v>
      </c>
      <c r="B21079" s="165"/>
      <c r="C21079" s="166">
        <v>45682</v>
      </c>
      <c r="D21079">
        <v>191771.881201574</v>
      </c>
    </row>
    <row r="21080" spans="1:4" x14ac:dyDescent="0.35">
      <c r="A21080" s="165" t="s">
        <v>404</v>
      </c>
      <c r="B21080" s="165"/>
      <c r="C21080" s="166">
        <v>45683</v>
      </c>
      <c r="D21080">
        <v>186179.78114752547</v>
      </c>
    </row>
    <row r="21081" spans="1:4" x14ac:dyDescent="0.35">
      <c r="A21081" s="165" t="s">
        <v>404</v>
      </c>
      <c r="B21081" s="165"/>
      <c r="C21081" s="166">
        <v>45714</v>
      </c>
      <c r="D21081">
        <v>-6795.476719903003</v>
      </c>
    </row>
    <row r="21082" spans="1:4" x14ac:dyDescent="0.35">
      <c r="A21082" s="165" t="s">
        <v>404</v>
      </c>
      <c r="B21082" s="165"/>
      <c r="C21082" s="166">
        <v>45684</v>
      </c>
      <c r="D21082">
        <v>213254.41330750444</v>
      </c>
    </row>
    <row r="21083" spans="1:4" x14ac:dyDescent="0.35">
      <c r="A21083" s="165" t="s">
        <v>404</v>
      </c>
      <c r="B21083" s="165"/>
      <c r="C21083" s="166">
        <v>45715</v>
      </c>
      <c r="D21083">
        <v>30.294083794928156</v>
      </c>
    </row>
    <row r="21084" spans="1:4" x14ac:dyDescent="0.35">
      <c r="A21084" s="165" t="s">
        <v>405</v>
      </c>
      <c r="B21084" s="165"/>
      <c r="C21084" s="166">
        <v>45681</v>
      </c>
    </row>
    <row r="21085" spans="1:4" x14ac:dyDescent="0.35">
      <c r="A21085" s="165" t="s">
        <v>405</v>
      </c>
      <c r="B21085" s="165"/>
      <c r="C21085" s="166">
        <v>45682</v>
      </c>
    </row>
    <row r="21086" spans="1:4" x14ac:dyDescent="0.35">
      <c r="A21086" s="165" t="s">
        <v>405</v>
      </c>
      <c r="B21086" s="165"/>
      <c r="C21086" s="166">
        <v>45683</v>
      </c>
    </row>
    <row r="21087" spans="1:4" x14ac:dyDescent="0.35">
      <c r="A21087" s="165" t="s">
        <v>405</v>
      </c>
      <c r="B21087" s="165"/>
      <c r="C21087" s="166">
        <v>45684</v>
      </c>
    </row>
    <row r="21088" spans="1:4" x14ac:dyDescent="0.35">
      <c r="A21088" s="165" t="s">
        <v>414</v>
      </c>
      <c r="B21088" s="165"/>
      <c r="C21088" s="166">
        <v>45681</v>
      </c>
      <c r="D21088">
        <v>4307593.5815362101</v>
      </c>
    </row>
    <row r="21089" spans="1:4" x14ac:dyDescent="0.35">
      <c r="A21089" s="165" t="s">
        <v>414</v>
      </c>
      <c r="B21089" s="165"/>
      <c r="C21089" s="166">
        <v>45712</v>
      </c>
      <c r="D21089">
        <v>118039.33846378978</v>
      </c>
    </row>
    <row r="21090" spans="1:4" x14ac:dyDescent="0.35">
      <c r="A21090" s="165" t="s">
        <v>414</v>
      </c>
      <c r="B21090" s="165"/>
      <c r="C21090" s="166">
        <v>45682</v>
      </c>
      <c r="D21090">
        <v>6585836.0904320311</v>
      </c>
    </row>
    <row r="21091" spans="1:4" x14ac:dyDescent="0.35">
      <c r="A21091" s="165" t="s">
        <v>414</v>
      </c>
      <c r="B21091" s="165"/>
      <c r="C21091" s="166">
        <v>45713</v>
      </c>
      <c r="D21091">
        <v>-1313542.6304320311</v>
      </c>
    </row>
    <row r="21092" spans="1:4" x14ac:dyDescent="0.35">
      <c r="A21092" s="165" t="s">
        <v>414</v>
      </c>
      <c r="B21092" s="165"/>
      <c r="C21092" s="166">
        <v>45683</v>
      </c>
      <c r="D21092">
        <v>6672845.3619586611</v>
      </c>
    </row>
    <row r="21093" spans="1:4" x14ac:dyDescent="0.35">
      <c r="A21093" s="165" t="s">
        <v>414</v>
      </c>
      <c r="B21093" s="165"/>
      <c r="C21093" s="166">
        <v>45714</v>
      </c>
      <c r="D21093">
        <v>-233160.84477347042</v>
      </c>
    </row>
    <row r="21094" spans="1:4" x14ac:dyDescent="0.35">
      <c r="A21094" s="165" t="s">
        <v>414</v>
      </c>
      <c r="B21094" s="165"/>
      <c r="C21094" s="166">
        <v>45684</v>
      </c>
      <c r="D21094">
        <v>8038964.5975645343</v>
      </c>
    </row>
    <row r="21095" spans="1:4" x14ac:dyDescent="0.35">
      <c r="A21095" s="165" t="s">
        <v>414</v>
      </c>
      <c r="B21095" s="165"/>
      <c r="C21095" s="166">
        <v>45715</v>
      </c>
      <c r="D21095">
        <v>13755.788094511256</v>
      </c>
    </row>
    <row r="21096" spans="1:4" x14ac:dyDescent="0.35">
      <c r="A21096" s="165" t="s">
        <v>415</v>
      </c>
      <c r="B21096" s="165"/>
      <c r="C21096" s="166">
        <v>45681</v>
      </c>
      <c r="D21096">
        <v>2843078.1726566269</v>
      </c>
    </row>
    <row r="21097" spans="1:4" x14ac:dyDescent="0.35">
      <c r="A21097" s="165" t="s">
        <v>415</v>
      </c>
      <c r="B21097" s="165"/>
      <c r="C21097" s="166">
        <v>45712</v>
      </c>
      <c r="D21097">
        <v>107575.52734337328</v>
      </c>
    </row>
    <row r="21098" spans="1:4" x14ac:dyDescent="0.35">
      <c r="A21098" s="165" t="s">
        <v>415</v>
      </c>
      <c r="B21098" s="165"/>
      <c r="C21098" s="166">
        <v>45682</v>
      </c>
      <c r="D21098">
        <v>4370570.6464271294</v>
      </c>
    </row>
    <row r="21099" spans="1:4" x14ac:dyDescent="0.35">
      <c r="A21099" s="165" t="s">
        <v>415</v>
      </c>
      <c r="B21099" s="165"/>
      <c r="C21099" s="166">
        <v>45713</v>
      </c>
      <c r="D21099">
        <v>-901055.69642712967</v>
      </c>
    </row>
    <row r="21100" spans="1:4" x14ac:dyDescent="0.35">
      <c r="A21100" s="165" t="s">
        <v>415</v>
      </c>
      <c r="B21100" s="165"/>
      <c r="C21100" s="166">
        <v>45683</v>
      </c>
      <c r="D21100">
        <v>4385219.4818868106</v>
      </c>
    </row>
    <row r="21101" spans="1:4" x14ac:dyDescent="0.35">
      <c r="A21101" s="165" t="s">
        <v>415</v>
      </c>
      <c r="B21101" s="165"/>
      <c r="C21101" s="166">
        <v>45714</v>
      </c>
      <c r="D21101">
        <v>-142126.93257913925</v>
      </c>
    </row>
    <row r="21102" spans="1:4" x14ac:dyDescent="0.35">
      <c r="A21102" s="165" t="s">
        <v>415</v>
      </c>
      <c r="B21102" s="165"/>
      <c r="C21102" s="166">
        <v>45684</v>
      </c>
      <c r="D21102">
        <v>5367479.0721713686</v>
      </c>
    </row>
    <row r="21103" spans="1:4" x14ac:dyDescent="0.35">
      <c r="A21103" s="165" t="s">
        <v>415</v>
      </c>
      <c r="B21103" s="165"/>
      <c r="C21103" s="166">
        <v>45715</v>
      </c>
      <c r="D21103">
        <v>-58545.606614768505</v>
      </c>
    </row>
    <row r="21104" spans="1:4" x14ac:dyDescent="0.35">
      <c r="A21104" s="165" t="s">
        <v>416</v>
      </c>
      <c r="B21104" s="165"/>
      <c r="C21104" s="166">
        <v>45681</v>
      </c>
      <c r="D21104">
        <v>1464515.4088795832</v>
      </c>
    </row>
    <row r="21105" spans="1:4" x14ac:dyDescent="0.35">
      <c r="A21105" s="165" t="s">
        <v>416</v>
      </c>
      <c r="B21105" s="165"/>
      <c r="C21105" s="166">
        <v>45712</v>
      </c>
      <c r="D21105">
        <v>10463.811120416503</v>
      </c>
    </row>
    <row r="21106" spans="1:4" x14ac:dyDescent="0.35">
      <c r="A21106" s="165" t="s">
        <v>416</v>
      </c>
      <c r="B21106" s="165"/>
      <c r="C21106" s="166">
        <v>45682</v>
      </c>
      <c r="D21106">
        <v>2215265.4440049017</v>
      </c>
    </row>
    <row r="21107" spans="1:4" x14ac:dyDescent="0.35">
      <c r="A21107" s="165" t="s">
        <v>416</v>
      </c>
      <c r="B21107" s="165"/>
      <c r="C21107" s="166">
        <v>45713</v>
      </c>
      <c r="D21107">
        <v>-412486.93400490144</v>
      </c>
    </row>
    <row r="21108" spans="1:4" x14ac:dyDescent="0.35">
      <c r="A21108" s="165" t="s">
        <v>416</v>
      </c>
      <c r="B21108" s="165"/>
      <c r="C21108" s="166">
        <v>45683</v>
      </c>
      <c r="D21108">
        <v>2287625.8800718505</v>
      </c>
    </row>
    <row r="21109" spans="1:4" x14ac:dyDescent="0.35">
      <c r="A21109" s="165" t="s">
        <v>416</v>
      </c>
      <c r="B21109" s="165"/>
      <c r="C21109" s="166">
        <v>45714</v>
      </c>
      <c r="D21109">
        <v>-91033.912194331177</v>
      </c>
    </row>
    <row r="21110" spans="1:4" x14ac:dyDescent="0.35">
      <c r="A21110" s="165" t="s">
        <v>416</v>
      </c>
      <c r="B21110" s="165"/>
      <c r="C21110" s="166">
        <v>45684</v>
      </c>
      <c r="D21110">
        <v>2671485.5253931656</v>
      </c>
    </row>
    <row r="21111" spans="1:4" x14ac:dyDescent="0.35">
      <c r="A21111" s="165" t="s">
        <v>416</v>
      </c>
      <c r="B21111" s="165"/>
      <c r="C21111" s="166">
        <v>45715</v>
      </c>
      <c r="D21111">
        <v>72301.394709279761</v>
      </c>
    </row>
    <row r="21112" spans="1:4" x14ac:dyDescent="0.35">
      <c r="A21112" s="165"/>
      <c r="B21112" s="165"/>
      <c r="C21112" s="166">
        <v>45681</v>
      </c>
      <c r="D21112">
        <v>0.33998458330818099</v>
      </c>
    </row>
    <row r="21113" spans="1:4" x14ac:dyDescent="0.35">
      <c r="A21113" s="165"/>
      <c r="B21113" s="165"/>
      <c r="C21113" s="166">
        <v>45682</v>
      </c>
      <c r="D21113">
        <v>0.33636814120279451</v>
      </c>
    </row>
    <row r="21114" spans="1:4" x14ac:dyDescent="0.35">
      <c r="A21114" s="165"/>
      <c r="B21114" s="165"/>
      <c r="C21114" s="166">
        <v>45683</v>
      </c>
      <c r="D21114">
        <v>0.34282614926361343</v>
      </c>
    </row>
    <row r="21115" spans="1:4" x14ac:dyDescent="0.35">
      <c r="A21115" s="165"/>
      <c r="B21115" s="165"/>
      <c r="C21115" s="166">
        <v>45684</v>
      </c>
      <c r="D21115">
        <v>0.33231711534126079</v>
      </c>
    </row>
    <row r="21116" spans="1:4" x14ac:dyDescent="0.35">
      <c r="A21116" s="165" t="s">
        <v>417</v>
      </c>
      <c r="B21116" s="165"/>
      <c r="C21116" s="166">
        <v>45681</v>
      </c>
      <c r="D21116">
        <v>150215.08234666672</v>
      </c>
    </row>
    <row r="21117" spans="1:4" x14ac:dyDescent="0.35">
      <c r="A21117" s="165" t="s">
        <v>417</v>
      </c>
      <c r="B21117" s="165"/>
      <c r="C21117" s="166">
        <v>45712</v>
      </c>
      <c r="D21117">
        <v>-67944.962346666711</v>
      </c>
    </row>
    <row r="21118" spans="1:4" x14ac:dyDescent="0.35">
      <c r="A21118" s="165" t="s">
        <v>417</v>
      </c>
      <c r="B21118" s="165"/>
      <c r="C21118" s="166">
        <v>45682</v>
      </c>
      <c r="D21118">
        <v>108862.99999999999</v>
      </c>
    </row>
    <row r="21119" spans="1:4" x14ac:dyDescent="0.35">
      <c r="A21119" s="165" t="s">
        <v>417</v>
      </c>
      <c r="B21119" s="165"/>
      <c r="C21119" s="166">
        <v>45713</v>
      </c>
      <c r="D21119">
        <v>-45405.439999999981</v>
      </c>
    </row>
    <row r="21120" spans="1:4" x14ac:dyDescent="0.35">
      <c r="A21120" s="165" t="s">
        <v>417</v>
      </c>
      <c r="B21120" s="165"/>
      <c r="C21120" s="166">
        <v>45683</v>
      </c>
      <c r="D21120">
        <v>93608.444000000018</v>
      </c>
    </row>
    <row r="21121" spans="1:4" x14ac:dyDescent="0.35">
      <c r="A21121" s="165" t="s">
        <v>417</v>
      </c>
      <c r="B21121" s="165"/>
      <c r="C21121" s="166">
        <v>45714</v>
      </c>
      <c r="D21121">
        <v>-1836.7180000000226</v>
      </c>
    </row>
    <row r="21122" spans="1:4" x14ac:dyDescent="0.35">
      <c r="A21122" s="165" t="s">
        <v>417</v>
      </c>
      <c r="B21122" s="165"/>
      <c r="C21122" s="166">
        <v>45684</v>
      </c>
      <c r="D21122">
        <v>101713.21216</v>
      </c>
    </row>
    <row r="21123" spans="1:4" x14ac:dyDescent="0.35">
      <c r="A21123" s="165" t="s">
        <v>417</v>
      </c>
      <c r="B21123" s="165"/>
      <c r="C21123" s="166">
        <v>45715</v>
      </c>
      <c r="D21123">
        <v>0</v>
      </c>
    </row>
    <row r="21124" spans="1:4" x14ac:dyDescent="0.35">
      <c r="A21124" s="165" t="s">
        <v>418</v>
      </c>
      <c r="B21124" s="165"/>
      <c r="C21124" s="166">
        <v>45681</v>
      </c>
      <c r="D21124">
        <v>8900</v>
      </c>
    </row>
    <row r="21125" spans="1:4" x14ac:dyDescent="0.35">
      <c r="A21125" s="165" t="s">
        <v>418</v>
      </c>
      <c r="B21125" s="165"/>
      <c r="C21125" s="166">
        <v>45712</v>
      </c>
      <c r="D21125">
        <v>-2517.34</v>
      </c>
    </row>
    <row r="21126" spans="1:4" x14ac:dyDescent="0.35">
      <c r="A21126" s="165" t="s">
        <v>418</v>
      </c>
      <c r="B21126" s="165"/>
      <c r="C21126" s="166">
        <v>45682</v>
      </c>
      <c r="D21126">
        <v>33453.870080000001</v>
      </c>
    </row>
    <row r="21127" spans="1:4" x14ac:dyDescent="0.35">
      <c r="A21127" s="165" t="s">
        <v>418</v>
      </c>
      <c r="B21127" s="165"/>
      <c r="C21127" s="166">
        <v>45713</v>
      </c>
      <c r="D21127">
        <v>-28305.150079999999</v>
      </c>
    </row>
    <row r="21128" spans="1:4" x14ac:dyDescent="0.35">
      <c r="A21128" s="165" t="s">
        <v>418</v>
      </c>
      <c r="B21128" s="165"/>
      <c r="C21128" s="166">
        <v>45683</v>
      </c>
      <c r="D21128">
        <v>4000</v>
      </c>
    </row>
    <row r="21129" spans="1:4" x14ac:dyDescent="0.35">
      <c r="A21129" s="165" t="s">
        <v>418</v>
      </c>
      <c r="B21129" s="165"/>
      <c r="C21129" s="166">
        <v>45714</v>
      </c>
      <c r="D21129">
        <v>2000</v>
      </c>
    </row>
    <row r="21130" spans="1:4" x14ac:dyDescent="0.35">
      <c r="A21130" s="165" t="s">
        <v>418</v>
      </c>
      <c r="B21130" s="165"/>
      <c r="C21130" s="166">
        <v>45684</v>
      </c>
      <c r="D21130">
        <v>4000</v>
      </c>
    </row>
    <row r="21131" spans="1:4" x14ac:dyDescent="0.35">
      <c r="A21131" s="165" t="s">
        <v>418</v>
      </c>
      <c r="B21131" s="165"/>
      <c r="C21131" s="166">
        <v>45715</v>
      </c>
      <c r="D21131">
        <v>0</v>
      </c>
    </row>
    <row r="21132" spans="1:4" x14ac:dyDescent="0.35">
      <c r="A21132" s="165" t="s">
        <v>419</v>
      </c>
      <c r="B21132" s="165"/>
      <c r="C21132" s="166">
        <v>45681</v>
      </c>
      <c r="D21132">
        <v>689672.03404967056</v>
      </c>
    </row>
    <row r="21133" spans="1:4" x14ac:dyDescent="0.35">
      <c r="A21133" s="165" t="s">
        <v>419</v>
      </c>
      <c r="B21133" s="165"/>
      <c r="C21133" s="166">
        <v>45712</v>
      </c>
      <c r="D21133">
        <v>-103108.36404967064</v>
      </c>
    </row>
    <row r="21134" spans="1:4" x14ac:dyDescent="0.35">
      <c r="A21134" s="165" t="s">
        <v>419</v>
      </c>
      <c r="B21134" s="165"/>
      <c r="C21134" s="166">
        <v>45682</v>
      </c>
      <c r="D21134">
        <v>744429.94139853329</v>
      </c>
    </row>
    <row r="21135" spans="1:4" x14ac:dyDescent="0.35">
      <c r="A21135" s="165" t="s">
        <v>419</v>
      </c>
      <c r="B21135" s="165"/>
      <c r="C21135" s="166">
        <v>45713</v>
      </c>
      <c r="D21135">
        <v>-193086.78139853326</v>
      </c>
    </row>
    <row r="21136" spans="1:4" x14ac:dyDescent="0.35">
      <c r="A21136" s="165" t="s">
        <v>419</v>
      </c>
      <c r="B21136" s="165"/>
      <c r="C21136" s="166">
        <v>45683</v>
      </c>
      <c r="D21136">
        <v>776413.89197200804</v>
      </c>
    </row>
    <row r="21137" spans="1:4" x14ac:dyDescent="0.35">
      <c r="A21137" s="165" t="s">
        <v>419</v>
      </c>
      <c r="B21137" s="165"/>
      <c r="C21137" s="166">
        <v>45714</v>
      </c>
      <c r="D21137">
        <v>-76721.298578923568</v>
      </c>
    </row>
    <row r="21138" spans="1:4" x14ac:dyDescent="0.35">
      <c r="A21138" s="165" t="s">
        <v>419</v>
      </c>
      <c r="B21138" s="165"/>
      <c r="C21138" s="166">
        <v>45684</v>
      </c>
      <c r="D21138">
        <v>888531.30638434493</v>
      </c>
    </row>
    <row r="21139" spans="1:4" x14ac:dyDescent="0.35">
      <c r="A21139" s="165" t="s">
        <v>419</v>
      </c>
      <c r="B21139" s="165"/>
      <c r="C21139" s="166">
        <v>45715</v>
      </c>
      <c r="D21139">
        <v>29658.168794333236</v>
      </c>
    </row>
    <row r="21140" spans="1:4" x14ac:dyDescent="0.35">
      <c r="A21140" s="165" t="s">
        <v>420</v>
      </c>
      <c r="B21140" s="165"/>
      <c r="C21140" s="166">
        <v>45681</v>
      </c>
      <c r="D21140">
        <v>52585.799055710813</v>
      </c>
    </row>
    <row r="21141" spans="1:4" x14ac:dyDescent="0.35">
      <c r="A21141" s="165" t="s">
        <v>420</v>
      </c>
      <c r="B21141" s="165"/>
      <c r="C21141" s="166">
        <v>45712</v>
      </c>
      <c r="D21141">
        <v>225.95094428918674</v>
      </c>
    </row>
    <row r="21142" spans="1:4" x14ac:dyDescent="0.35">
      <c r="A21142" s="165" t="s">
        <v>420</v>
      </c>
      <c r="B21142" s="165"/>
      <c r="C21142" s="166">
        <v>45682</v>
      </c>
      <c r="D21142">
        <v>81410.623250932069</v>
      </c>
    </row>
    <row r="21143" spans="1:4" x14ac:dyDescent="0.35">
      <c r="A21143" s="165" t="s">
        <v>420</v>
      </c>
      <c r="B21143" s="165"/>
      <c r="C21143" s="166">
        <v>45713</v>
      </c>
      <c r="D21143">
        <v>-5251.9232509320718</v>
      </c>
    </row>
    <row r="21144" spans="1:4" x14ac:dyDescent="0.35">
      <c r="A21144" s="165" t="s">
        <v>420</v>
      </c>
      <c r="B21144" s="165"/>
      <c r="C21144" s="166">
        <v>45683</v>
      </c>
      <c r="D21144">
        <v>81152.200800974606</v>
      </c>
    </row>
    <row r="21145" spans="1:4" x14ac:dyDescent="0.35">
      <c r="A21145" s="165" t="s">
        <v>420</v>
      </c>
      <c r="B21145" s="165"/>
      <c r="C21145" s="166">
        <v>45714</v>
      </c>
      <c r="D21145">
        <v>-1149.7219951255684</v>
      </c>
    </row>
    <row r="21146" spans="1:4" x14ac:dyDescent="0.35">
      <c r="A21146" s="165" t="s">
        <v>420</v>
      </c>
      <c r="B21146" s="165"/>
      <c r="C21146" s="166">
        <v>45684</v>
      </c>
      <c r="D21146">
        <v>94345.076889741104</v>
      </c>
    </row>
    <row r="21147" spans="1:4" x14ac:dyDescent="0.35">
      <c r="A21147" s="165" t="s">
        <v>420</v>
      </c>
      <c r="B21147" s="165"/>
      <c r="C21147" s="166">
        <v>45715</v>
      </c>
      <c r="D21147">
        <v>12.945603849206236</v>
      </c>
    </row>
    <row r="21148" spans="1:4" x14ac:dyDescent="0.35">
      <c r="A21148" s="165" t="s">
        <v>421</v>
      </c>
      <c r="B21148" s="165"/>
      <c r="C21148" s="166">
        <v>45681</v>
      </c>
      <c r="D21148">
        <v>36738</v>
      </c>
    </row>
    <row r="21149" spans="1:4" x14ac:dyDescent="0.35">
      <c r="A21149" s="165" t="s">
        <v>421</v>
      </c>
      <c r="B21149" s="165"/>
      <c r="C21149" s="166">
        <v>45712</v>
      </c>
      <c r="D21149">
        <v>-4194.4600000000028</v>
      </c>
    </row>
    <row r="21150" spans="1:4" x14ac:dyDescent="0.35">
      <c r="A21150" s="165" t="s">
        <v>421</v>
      </c>
      <c r="B21150" s="165"/>
      <c r="C21150" s="166">
        <v>45682</v>
      </c>
      <c r="D21150">
        <v>39278.28</v>
      </c>
    </row>
    <row r="21151" spans="1:4" x14ac:dyDescent="0.35">
      <c r="A21151" s="165" t="s">
        <v>421</v>
      </c>
      <c r="B21151" s="165"/>
      <c r="C21151" s="166">
        <v>45713</v>
      </c>
      <c r="D21151">
        <v>-5922.5600000000049</v>
      </c>
    </row>
    <row r="21152" spans="1:4" x14ac:dyDescent="0.35">
      <c r="A21152" s="165" t="s">
        <v>421</v>
      </c>
      <c r="B21152" s="165"/>
      <c r="C21152" s="166">
        <v>45683</v>
      </c>
      <c r="D21152">
        <v>40063.845600000001</v>
      </c>
    </row>
    <row r="21153" spans="1:4" x14ac:dyDescent="0.35">
      <c r="A21153" s="165" t="s">
        <v>421</v>
      </c>
      <c r="B21153" s="165"/>
      <c r="C21153" s="166">
        <v>45714</v>
      </c>
      <c r="D21153">
        <v>-2051.6751999999979</v>
      </c>
    </row>
    <row r="21154" spans="1:4" x14ac:dyDescent="0.35">
      <c r="A21154" s="165" t="s">
        <v>421</v>
      </c>
      <c r="B21154" s="165"/>
      <c r="C21154" s="166">
        <v>45684</v>
      </c>
      <c r="D21154">
        <v>40865.122512000002</v>
      </c>
    </row>
    <row r="21155" spans="1:4" x14ac:dyDescent="0.35">
      <c r="A21155" s="165" t="s">
        <v>421</v>
      </c>
      <c r="B21155" s="165"/>
      <c r="C21155" s="166">
        <v>45715</v>
      </c>
      <c r="D21155">
        <v>0</v>
      </c>
    </row>
    <row r="21156" spans="1:4" x14ac:dyDescent="0.35">
      <c r="A21156" s="165" t="s">
        <v>422</v>
      </c>
      <c r="B21156" s="165"/>
      <c r="C21156" s="166">
        <v>45681</v>
      </c>
      <c r="D21156">
        <v>93131.683568777124</v>
      </c>
    </row>
    <row r="21157" spans="1:4" x14ac:dyDescent="0.35">
      <c r="A21157" s="165" t="s">
        <v>422</v>
      </c>
      <c r="B21157" s="165"/>
      <c r="C21157" s="166">
        <v>45712</v>
      </c>
      <c r="D21157">
        <v>-9234.4935687771358</v>
      </c>
    </row>
    <row r="21158" spans="1:4" x14ac:dyDescent="0.35">
      <c r="A21158" s="165" t="s">
        <v>422</v>
      </c>
      <c r="B21158" s="165"/>
      <c r="C21158" s="166">
        <v>45682</v>
      </c>
      <c r="D21158">
        <v>124051.46859796338</v>
      </c>
    </row>
    <row r="21159" spans="1:4" x14ac:dyDescent="0.35">
      <c r="A21159" s="165" t="s">
        <v>422</v>
      </c>
      <c r="B21159" s="165"/>
      <c r="C21159" s="166">
        <v>45713</v>
      </c>
      <c r="D21159">
        <v>-26713.748597963393</v>
      </c>
    </row>
    <row r="21160" spans="1:4" x14ac:dyDescent="0.35">
      <c r="A21160" s="165" t="s">
        <v>422</v>
      </c>
      <c r="B21160" s="165"/>
      <c r="C21160" s="166">
        <v>45683</v>
      </c>
      <c r="D21160">
        <v>113624.20448092261</v>
      </c>
    </row>
    <row r="21161" spans="1:4" x14ac:dyDescent="0.35">
      <c r="A21161" s="165" t="s">
        <v>422</v>
      </c>
      <c r="B21161" s="165"/>
      <c r="C21161" s="166">
        <v>45714</v>
      </c>
      <c r="D21161">
        <v>134.78472500003409</v>
      </c>
    </row>
    <row r="21162" spans="1:4" x14ac:dyDescent="0.35">
      <c r="A21162" s="165" t="s">
        <v>422</v>
      </c>
      <c r="B21162" s="165"/>
      <c r="C21162" s="166">
        <v>45684</v>
      </c>
      <c r="D21162">
        <v>117708.47003929113</v>
      </c>
    </row>
    <row r="21163" spans="1:4" x14ac:dyDescent="0.35">
      <c r="A21163" s="165" t="s">
        <v>422</v>
      </c>
      <c r="B21163" s="165"/>
      <c r="C21163" s="166">
        <v>45715</v>
      </c>
      <c r="D21163">
        <v>3233.0037187499402</v>
      </c>
    </row>
    <row r="21164" spans="1:4" x14ac:dyDescent="0.35">
      <c r="A21164" s="165" t="s">
        <v>423</v>
      </c>
      <c r="B21164" s="165"/>
      <c r="C21164" s="166">
        <v>45681</v>
      </c>
      <c r="D21164">
        <v>21000</v>
      </c>
    </row>
    <row r="21165" spans="1:4" x14ac:dyDescent="0.35">
      <c r="A21165" s="165" t="s">
        <v>423</v>
      </c>
      <c r="B21165" s="165"/>
      <c r="C21165" s="166">
        <v>45712</v>
      </c>
      <c r="D21165">
        <v>852.94000000000233</v>
      </c>
    </row>
    <row r="21166" spans="1:4" x14ac:dyDescent="0.35">
      <c r="A21166" s="165" t="s">
        <v>423</v>
      </c>
      <c r="B21166" s="165"/>
      <c r="C21166" s="166">
        <v>45682</v>
      </c>
      <c r="D21166">
        <v>21630</v>
      </c>
    </row>
    <row r="21167" spans="1:4" x14ac:dyDescent="0.35">
      <c r="A21167" s="165" t="s">
        <v>423</v>
      </c>
      <c r="B21167" s="165"/>
      <c r="C21167" s="166">
        <v>45713</v>
      </c>
      <c r="D21167">
        <v>-29238.400000000001</v>
      </c>
    </row>
    <row r="21168" spans="1:4" x14ac:dyDescent="0.35">
      <c r="A21168" s="165" t="s">
        <v>423</v>
      </c>
      <c r="B21168" s="165"/>
      <c r="C21168" s="166">
        <v>45683</v>
      </c>
      <c r="D21168">
        <v>12303.599999999997</v>
      </c>
    </row>
    <row r="21169" spans="1:4" x14ac:dyDescent="0.35">
      <c r="A21169" s="165" t="s">
        <v>423</v>
      </c>
      <c r="B21169" s="165"/>
      <c r="C21169" s="166">
        <v>45714</v>
      </c>
      <c r="D21169">
        <v>1103.3799999999992</v>
      </c>
    </row>
    <row r="21170" spans="1:4" x14ac:dyDescent="0.35">
      <c r="A21170" s="165" t="s">
        <v>423</v>
      </c>
      <c r="B21170" s="165"/>
      <c r="C21170" s="166">
        <v>45684</v>
      </c>
      <c r="D21170">
        <v>12549.672000000004</v>
      </c>
    </row>
    <row r="21171" spans="1:4" x14ac:dyDescent="0.35">
      <c r="A21171" s="165" t="s">
        <v>423</v>
      </c>
      <c r="B21171" s="165"/>
      <c r="C21171" s="166">
        <v>45715</v>
      </c>
      <c r="D21171">
        <v>0</v>
      </c>
    </row>
    <row r="21172" spans="1:4" x14ac:dyDescent="0.35">
      <c r="A21172" s="165" t="s">
        <v>424</v>
      </c>
      <c r="B21172" s="165"/>
      <c r="C21172" s="166">
        <v>45681</v>
      </c>
      <c r="D21172">
        <v>45000</v>
      </c>
    </row>
    <row r="21173" spans="1:4" x14ac:dyDescent="0.35">
      <c r="A21173" s="165" t="s">
        <v>424</v>
      </c>
      <c r="B21173" s="165"/>
      <c r="C21173" s="166">
        <v>45712</v>
      </c>
      <c r="D21173">
        <v>-9871.3399999999965</v>
      </c>
    </row>
    <row r="21174" spans="1:4" x14ac:dyDescent="0.35">
      <c r="A21174" s="165" t="s">
        <v>424</v>
      </c>
      <c r="B21174" s="165"/>
      <c r="C21174" s="166">
        <v>45682</v>
      </c>
      <c r="D21174">
        <v>42500</v>
      </c>
    </row>
    <row r="21175" spans="1:4" x14ac:dyDescent="0.35">
      <c r="A21175" s="165" t="s">
        <v>424</v>
      </c>
      <c r="B21175" s="165"/>
      <c r="C21175" s="166">
        <v>45713</v>
      </c>
      <c r="D21175">
        <v>4658.0099999999948</v>
      </c>
    </row>
    <row r="21176" spans="1:4" x14ac:dyDescent="0.35">
      <c r="A21176" s="165" t="s">
        <v>424</v>
      </c>
      <c r="B21176" s="165"/>
      <c r="C21176" s="166">
        <v>45683</v>
      </c>
      <c r="D21176">
        <v>43350.000000000007</v>
      </c>
    </row>
    <row r="21177" spans="1:4" x14ac:dyDescent="0.35">
      <c r="A21177" s="165" t="s">
        <v>424</v>
      </c>
      <c r="B21177" s="165"/>
      <c r="C21177" s="166">
        <v>45714</v>
      </c>
      <c r="D21177">
        <v>3174.2599999999948</v>
      </c>
    </row>
    <row r="21178" spans="1:4" x14ac:dyDescent="0.35">
      <c r="A21178" s="165" t="s">
        <v>424</v>
      </c>
      <c r="B21178" s="165"/>
      <c r="C21178" s="166">
        <v>45684</v>
      </c>
      <c r="D21178">
        <v>44217.000000000007</v>
      </c>
    </row>
    <row r="21179" spans="1:4" x14ac:dyDescent="0.35">
      <c r="A21179" s="165" t="s">
        <v>424</v>
      </c>
      <c r="B21179" s="165"/>
      <c r="C21179" s="166">
        <v>45715</v>
      </c>
      <c r="D21179">
        <v>0</v>
      </c>
    </row>
    <row r="21180" spans="1:4" x14ac:dyDescent="0.35">
      <c r="A21180" s="165" t="s">
        <v>425</v>
      </c>
      <c r="B21180" s="165"/>
      <c r="C21180" s="166">
        <v>45681</v>
      </c>
      <c r="D21180">
        <v>138876</v>
      </c>
    </row>
    <row r="21181" spans="1:4" x14ac:dyDescent="0.35">
      <c r="A21181" s="165" t="s">
        <v>425</v>
      </c>
      <c r="B21181" s="165"/>
      <c r="C21181" s="166">
        <v>45712</v>
      </c>
      <c r="D21181">
        <v>94733.13</v>
      </c>
    </row>
    <row r="21182" spans="1:4" x14ac:dyDescent="0.35">
      <c r="A21182" s="165" t="s">
        <v>425</v>
      </c>
      <c r="B21182" s="165"/>
      <c r="C21182" s="166">
        <v>45682</v>
      </c>
      <c r="D21182">
        <v>388801</v>
      </c>
    </row>
    <row r="21183" spans="1:4" x14ac:dyDescent="0.35">
      <c r="A21183" s="165" t="s">
        <v>425</v>
      </c>
      <c r="B21183" s="165"/>
      <c r="C21183" s="166">
        <v>45713</v>
      </c>
      <c r="D21183">
        <v>-5039.9699999999721</v>
      </c>
    </row>
    <row r="21184" spans="1:4" x14ac:dyDescent="0.35">
      <c r="A21184" s="165" t="s">
        <v>425</v>
      </c>
      <c r="B21184" s="165"/>
      <c r="C21184" s="166">
        <v>45683</v>
      </c>
      <c r="D21184">
        <v>300607.71740691876</v>
      </c>
    </row>
    <row r="21185" spans="1:4" x14ac:dyDescent="0.35">
      <c r="A21185" s="165" t="s">
        <v>425</v>
      </c>
      <c r="B21185" s="165"/>
      <c r="C21185" s="166">
        <v>45714</v>
      </c>
      <c r="D21185">
        <v>-23494.469747518073</v>
      </c>
    </row>
    <row r="21186" spans="1:4" x14ac:dyDescent="0.35">
      <c r="A21186" s="165" t="s">
        <v>425</v>
      </c>
      <c r="B21186" s="165"/>
      <c r="C21186" s="166">
        <v>45684</v>
      </c>
      <c r="D21186">
        <v>331990.40929877415</v>
      </c>
    </row>
    <row r="21187" spans="1:4" x14ac:dyDescent="0.35">
      <c r="A21187" s="165" t="s">
        <v>425</v>
      </c>
      <c r="B21187" s="165"/>
      <c r="C21187" s="166">
        <v>45715</v>
      </c>
      <c r="D21187">
        <v>0</v>
      </c>
    </row>
    <row r="21188" spans="1:4" x14ac:dyDescent="0.35">
      <c r="A21188" s="165" t="s">
        <v>426</v>
      </c>
      <c r="B21188" s="165"/>
      <c r="C21188" s="166">
        <v>45681</v>
      </c>
      <c r="D21188">
        <v>14862.577245631734</v>
      </c>
    </row>
    <row r="21189" spans="1:4" x14ac:dyDescent="0.35">
      <c r="A21189" s="165" t="s">
        <v>426</v>
      </c>
      <c r="B21189" s="165"/>
      <c r="C21189" s="166">
        <v>45712</v>
      </c>
      <c r="D21189">
        <v>8204.792754368269</v>
      </c>
    </row>
    <row r="21190" spans="1:4" x14ac:dyDescent="0.35">
      <c r="A21190" s="165" t="s">
        <v>426</v>
      </c>
      <c r="B21190" s="165"/>
      <c r="C21190" s="166">
        <v>45682</v>
      </c>
      <c r="D21190">
        <v>21540.239521779509</v>
      </c>
    </row>
    <row r="21191" spans="1:4" x14ac:dyDescent="0.35">
      <c r="A21191" s="165" t="s">
        <v>426</v>
      </c>
      <c r="B21191" s="165"/>
      <c r="C21191" s="166">
        <v>45713</v>
      </c>
      <c r="D21191">
        <v>11153.65047822049</v>
      </c>
    </row>
    <row r="21192" spans="1:4" x14ac:dyDescent="0.35">
      <c r="A21192" s="165" t="s">
        <v>426</v>
      </c>
      <c r="B21192" s="165"/>
      <c r="C21192" s="166">
        <v>45683</v>
      </c>
      <c r="D21192">
        <v>32231.711190621412</v>
      </c>
    </row>
    <row r="21193" spans="1:4" x14ac:dyDescent="0.35">
      <c r="A21193" s="165" t="s">
        <v>426</v>
      </c>
      <c r="B21193" s="165"/>
      <c r="C21193" s="166">
        <v>45714</v>
      </c>
      <c r="D21193">
        <v>2692.4243989304305</v>
      </c>
    </row>
    <row r="21194" spans="1:4" x14ac:dyDescent="0.35">
      <c r="A21194" s="165" t="s">
        <v>426</v>
      </c>
      <c r="B21194" s="165"/>
      <c r="C21194" s="166">
        <v>45684</v>
      </c>
      <c r="D21194">
        <v>32558.554966913893</v>
      </c>
    </row>
    <row r="21195" spans="1:4" x14ac:dyDescent="0.35">
      <c r="A21195" s="165" t="s">
        <v>426</v>
      </c>
      <c r="B21195" s="165"/>
      <c r="C21195" s="166">
        <v>45715</v>
      </c>
      <c r="D21195">
        <v>1268.2593159974131</v>
      </c>
    </row>
    <row r="21196" spans="1:4" x14ac:dyDescent="0.35">
      <c r="A21196" s="165" t="s">
        <v>427</v>
      </c>
      <c r="B21196" s="165"/>
      <c r="C21196" s="166">
        <v>45681</v>
      </c>
      <c r="D21196">
        <v>1250981.176266457</v>
      </c>
    </row>
    <row r="21197" spans="1:4" x14ac:dyDescent="0.35">
      <c r="A21197" s="165" t="s">
        <v>427</v>
      </c>
      <c r="B21197" s="165"/>
      <c r="C21197" s="166">
        <v>45712</v>
      </c>
      <c r="D21197">
        <v>-92854.146266456926</v>
      </c>
    </row>
    <row r="21198" spans="1:4" x14ac:dyDescent="0.35">
      <c r="A21198" s="165" t="s">
        <v>427</v>
      </c>
      <c r="B21198" s="165"/>
      <c r="C21198" s="166">
        <v>45682</v>
      </c>
      <c r="D21198">
        <v>1605958.4228492083</v>
      </c>
    </row>
    <row r="21199" spans="1:4" x14ac:dyDescent="0.35">
      <c r="A21199" s="165" t="s">
        <v>427</v>
      </c>
      <c r="B21199" s="165"/>
      <c r="C21199" s="166">
        <v>45713</v>
      </c>
      <c r="D21199">
        <v>-323152.31284920848</v>
      </c>
    </row>
    <row r="21200" spans="1:4" x14ac:dyDescent="0.35">
      <c r="A21200" s="165" t="s">
        <v>427</v>
      </c>
      <c r="B21200" s="165"/>
      <c r="C21200" s="166">
        <v>45683</v>
      </c>
      <c r="D21200">
        <v>1497355.6154514456</v>
      </c>
    </row>
    <row r="21201" spans="1:4" x14ac:dyDescent="0.35">
      <c r="A21201" s="165" t="s">
        <v>427</v>
      </c>
      <c r="B21201" s="165"/>
      <c r="C21201" s="166">
        <v>45714</v>
      </c>
      <c r="D21201">
        <v>-96149.034397637006</v>
      </c>
    </row>
    <row r="21202" spans="1:4" x14ac:dyDescent="0.35">
      <c r="A21202" s="165" t="s">
        <v>427</v>
      </c>
      <c r="B21202" s="165"/>
      <c r="C21202" s="166">
        <v>45684</v>
      </c>
      <c r="D21202">
        <v>1668478.824251065</v>
      </c>
    </row>
    <row r="21203" spans="1:4" x14ac:dyDescent="0.35">
      <c r="A21203" s="165" t="s">
        <v>427</v>
      </c>
      <c r="B21203" s="165"/>
      <c r="C21203" s="166">
        <v>45715</v>
      </c>
      <c r="D21203">
        <v>34172.37743293005</v>
      </c>
    </row>
    <row r="21204" spans="1:4" x14ac:dyDescent="0.35">
      <c r="A21204" s="165"/>
      <c r="B21204" s="165"/>
      <c r="C21204" s="166">
        <v>45712</v>
      </c>
      <c r="D21204">
        <v>0</v>
      </c>
    </row>
    <row r="21205" spans="1:4" x14ac:dyDescent="0.35">
      <c r="A21205" s="165"/>
      <c r="B21205" s="165"/>
      <c r="C21205" s="166">
        <v>45713</v>
      </c>
      <c r="D21205">
        <v>0</v>
      </c>
    </row>
    <row r="21206" spans="1:4" x14ac:dyDescent="0.35">
      <c r="A21206" s="165"/>
      <c r="B21206" s="165"/>
      <c r="C21206" s="166">
        <v>45714</v>
      </c>
      <c r="D21206">
        <v>0</v>
      </c>
    </row>
    <row r="21207" spans="1:4" x14ac:dyDescent="0.35">
      <c r="A21207" s="165"/>
      <c r="B21207" s="165"/>
      <c r="C21207" s="166">
        <v>45715</v>
      </c>
      <c r="D21207">
        <v>0</v>
      </c>
    </row>
    <row r="21208" spans="1:4" x14ac:dyDescent="0.35">
      <c r="A21208" s="165" t="s">
        <v>386</v>
      </c>
      <c r="B21208" s="165"/>
      <c r="C21208" s="166">
        <v>45681</v>
      </c>
      <c r="D21208">
        <v>213534.23261312628</v>
      </c>
    </row>
    <row r="21209" spans="1:4" x14ac:dyDescent="0.35">
      <c r="A21209" s="165" t="s">
        <v>386</v>
      </c>
      <c r="B21209" s="165"/>
      <c r="C21209" s="166">
        <v>45712</v>
      </c>
      <c r="D21209">
        <v>103317.95738687343</v>
      </c>
    </row>
    <row r="21210" spans="1:4" x14ac:dyDescent="0.35">
      <c r="A21210" s="165" t="s">
        <v>386</v>
      </c>
      <c r="B21210" s="165"/>
      <c r="C21210" s="166">
        <v>45682</v>
      </c>
      <c r="D21210">
        <v>609307.02115569334</v>
      </c>
    </row>
    <row r="21211" spans="1:4" x14ac:dyDescent="0.35">
      <c r="A21211" s="165" t="s">
        <v>386</v>
      </c>
      <c r="B21211" s="165"/>
      <c r="C21211" s="166">
        <v>45713</v>
      </c>
      <c r="D21211">
        <v>-89334.621155692963</v>
      </c>
    </row>
    <row r="21212" spans="1:4" x14ac:dyDescent="0.35">
      <c r="A21212" s="165" t="s">
        <v>386</v>
      </c>
      <c r="B21212" s="165"/>
      <c r="C21212" s="166">
        <v>45683</v>
      </c>
      <c r="D21212">
        <v>790270.26462040492</v>
      </c>
    </row>
    <row r="21213" spans="1:4" x14ac:dyDescent="0.35">
      <c r="A21213" s="165" t="s">
        <v>386</v>
      </c>
      <c r="B21213" s="165"/>
      <c r="C21213" s="166">
        <v>45714</v>
      </c>
      <c r="D21213">
        <v>5115.1222033058293</v>
      </c>
    </row>
    <row r="21214" spans="1:4" x14ac:dyDescent="0.35">
      <c r="A21214" s="165" t="s">
        <v>386</v>
      </c>
      <c r="B21214" s="165"/>
      <c r="C21214" s="166">
        <v>45684</v>
      </c>
      <c r="D21214">
        <v>1003006.7011421006</v>
      </c>
    </row>
    <row r="21215" spans="1:4" x14ac:dyDescent="0.35">
      <c r="A21215" s="165" t="s">
        <v>386</v>
      </c>
      <c r="B21215" s="165"/>
      <c r="C21215" s="166">
        <v>45715</v>
      </c>
      <c r="D21215">
        <v>38129.01727634971</v>
      </c>
    </row>
    <row r="21216" spans="1:4" x14ac:dyDescent="0.35">
      <c r="A21216" s="165"/>
      <c r="B21216" s="165"/>
      <c r="C21216" s="166">
        <v>45681</v>
      </c>
      <c r="D21216">
        <v>4.9571582966509556E-2</v>
      </c>
    </row>
    <row r="21217" spans="1:4" x14ac:dyDescent="0.35">
      <c r="A21217" s="165"/>
      <c r="B21217" s="165"/>
      <c r="C21217" s="166">
        <v>45682</v>
      </c>
      <c r="D21217">
        <v>9.2517793153233913E-2</v>
      </c>
    </row>
    <row r="21218" spans="1:4" x14ac:dyDescent="0.35">
      <c r="A21218" s="165"/>
      <c r="B21218" s="165"/>
      <c r="C21218" s="166">
        <v>45683</v>
      </c>
      <c r="D21218">
        <v>0.11843077753991876</v>
      </c>
    </row>
    <row r="21219" spans="1:4" x14ac:dyDescent="0.35">
      <c r="A21219" s="165"/>
      <c r="B21219" s="165"/>
      <c r="C21219" s="166">
        <v>45684</v>
      </c>
      <c r="D21219">
        <v>0.12476814507255936</v>
      </c>
    </row>
    <row r="21220" spans="1:4" x14ac:dyDescent="0.35">
      <c r="A21220" s="165" t="s">
        <v>428</v>
      </c>
      <c r="B21220" s="165"/>
      <c r="C21220" s="166">
        <v>45681</v>
      </c>
      <c r="D21220">
        <v>92256.076846510899</v>
      </c>
    </row>
    <row r="21221" spans="1:4" x14ac:dyDescent="0.35">
      <c r="A21221" s="165" t="s">
        <v>428</v>
      </c>
      <c r="B21221" s="165"/>
      <c r="C21221" s="166">
        <v>45712</v>
      </c>
      <c r="D21221">
        <v>-99244.006013177306</v>
      </c>
    </row>
    <row r="21222" spans="1:4" x14ac:dyDescent="0.35">
      <c r="A21222" s="165" t="s">
        <v>428</v>
      </c>
      <c r="B21222" s="165"/>
      <c r="C21222" s="166">
        <v>45682</v>
      </c>
      <c r="D21222">
        <v>302451.9435652133</v>
      </c>
    </row>
    <row r="21223" spans="1:4" x14ac:dyDescent="0.35">
      <c r="A21223" s="165" t="s">
        <v>428</v>
      </c>
      <c r="B21223" s="165"/>
      <c r="C21223" s="166">
        <v>45713</v>
      </c>
      <c r="D21223">
        <v>-306269.48356521304</v>
      </c>
    </row>
    <row r="21224" spans="1:4" x14ac:dyDescent="0.35">
      <c r="A21224" s="165" t="s">
        <v>428</v>
      </c>
      <c r="B21224" s="165"/>
      <c r="C21224" s="166">
        <v>45683</v>
      </c>
      <c r="D21224">
        <v>472866.91128093144</v>
      </c>
    </row>
    <row r="21225" spans="1:4" x14ac:dyDescent="0.35">
      <c r="A21225" s="165" t="s">
        <v>428</v>
      </c>
      <c r="B21225" s="165"/>
      <c r="C21225" s="166">
        <v>45714</v>
      </c>
      <c r="D21225">
        <v>83368.225119085517</v>
      </c>
    </row>
    <row r="21226" spans="1:4" x14ac:dyDescent="0.35">
      <c r="A21226" s="165" t="s">
        <v>428</v>
      </c>
      <c r="B21226" s="165"/>
      <c r="C21226" s="166">
        <v>45684</v>
      </c>
      <c r="D21226">
        <v>626472.33258919348</v>
      </c>
    </row>
    <row r="21227" spans="1:4" x14ac:dyDescent="0.35">
      <c r="A21227" s="165" t="s">
        <v>428</v>
      </c>
      <c r="B21227" s="165"/>
      <c r="C21227" s="166">
        <v>45715</v>
      </c>
      <c r="D21227">
        <v>27553.912784498534</v>
      </c>
    </row>
    <row r="21228" spans="1:4" x14ac:dyDescent="0.35">
      <c r="A21228" s="165" t="s">
        <v>429</v>
      </c>
      <c r="B21228" s="165"/>
      <c r="C21228" s="166">
        <v>45681</v>
      </c>
      <c r="D21228">
        <v>1.6501999999999999</v>
      </c>
    </row>
    <row r="21229" spans="1:4" x14ac:dyDescent="0.35">
      <c r="A21229" s="165" t="s">
        <v>429</v>
      </c>
      <c r="B21229" s="165"/>
      <c r="C21229" s="166">
        <v>45682</v>
      </c>
      <c r="D21229">
        <v>3.1772</v>
      </c>
    </row>
    <row r="21230" spans="1:4" x14ac:dyDescent="0.35">
      <c r="A21230" s="165" t="s">
        <v>429</v>
      </c>
      <c r="B21230" s="165"/>
      <c r="C21230" s="166">
        <v>45683</v>
      </c>
      <c r="D21230">
        <v>4.2446999999999999</v>
      </c>
    </row>
    <row r="21231" spans="1:4" x14ac:dyDescent="0.35">
      <c r="A21231" s="165" t="s">
        <v>429</v>
      </c>
      <c r="B21231" s="165"/>
      <c r="C21231" s="166">
        <v>45684</v>
      </c>
      <c r="D21231">
        <v>4.7032999999999996</v>
      </c>
    </row>
    <row r="21232" spans="1:4" x14ac:dyDescent="0.35">
      <c r="A21232" s="165" t="s">
        <v>430</v>
      </c>
      <c r="B21232" s="165"/>
      <c r="C21232" s="166">
        <v>45892</v>
      </c>
      <c r="D21232">
        <v>45139</v>
      </c>
    </row>
    <row r="21233" spans="1:4" x14ac:dyDescent="0.35">
      <c r="A21233" s="165" t="s">
        <v>430</v>
      </c>
      <c r="B21233" s="165"/>
      <c r="C21233" s="166">
        <v>45923</v>
      </c>
      <c r="D21233">
        <v>45170</v>
      </c>
    </row>
    <row r="21234" spans="1:4" x14ac:dyDescent="0.35">
      <c r="A21234" s="165" t="s">
        <v>430</v>
      </c>
      <c r="B21234" s="165"/>
      <c r="C21234" s="166">
        <v>45953</v>
      </c>
      <c r="D21234">
        <v>45200</v>
      </c>
    </row>
    <row r="21235" spans="1:4" x14ac:dyDescent="0.35">
      <c r="A21235" s="165" t="s">
        <v>430</v>
      </c>
      <c r="B21235" s="165"/>
      <c r="C21235" s="166">
        <v>45984</v>
      </c>
      <c r="D21235">
        <v>45231</v>
      </c>
    </row>
    <row r="21236" spans="1:4" x14ac:dyDescent="0.35">
      <c r="A21236" s="165" t="s">
        <v>430</v>
      </c>
      <c r="B21236" s="165"/>
      <c r="C21236" s="166">
        <v>46014</v>
      </c>
      <c r="D21236">
        <v>45261</v>
      </c>
    </row>
    <row r="21237" spans="1:4" x14ac:dyDescent="0.35">
      <c r="A21237" s="165" t="s">
        <v>430</v>
      </c>
      <c r="B21237" s="165"/>
      <c r="C21237" s="166">
        <v>45681</v>
      </c>
      <c r="D21237">
        <v>45292</v>
      </c>
    </row>
    <row r="21238" spans="1:4" x14ac:dyDescent="0.35">
      <c r="A21238" s="165" t="s">
        <v>430</v>
      </c>
      <c r="B21238" s="165"/>
      <c r="C21238" s="166">
        <v>45712</v>
      </c>
      <c r="D21238">
        <v>45323</v>
      </c>
    </row>
    <row r="21239" spans="1:4" x14ac:dyDescent="0.35">
      <c r="A21239" s="165" t="s">
        <v>430</v>
      </c>
      <c r="B21239" s="165"/>
      <c r="C21239" s="166">
        <v>45740</v>
      </c>
      <c r="D21239">
        <v>45352</v>
      </c>
    </row>
    <row r="21240" spans="1:4" x14ac:dyDescent="0.35">
      <c r="A21240" s="165" t="s">
        <v>430</v>
      </c>
      <c r="B21240" s="165"/>
      <c r="C21240" s="166">
        <v>45771</v>
      </c>
      <c r="D21240">
        <v>45383</v>
      </c>
    </row>
    <row r="21241" spans="1:4" x14ac:dyDescent="0.35">
      <c r="A21241" s="165" t="s">
        <v>430</v>
      </c>
      <c r="B21241" s="165"/>
      <c r="C21241" s="166">
        <v>45801</v>
      </c>
      <c r="D21241">
        <v>45413</v>
      </c>
    </row>
    <row r="21242" spans="1:4" x14ac:dyDescent="0.35">
      <c r="A21242" s="165" t="s">
        <v>430</v>
      </c>
      <c r="B21242" s="165"/>
      <c r="C21242" s="166">
        <v>45832</v>
      </c>
      <c r="D21242">
        <v>45444</v>
      </c>
    </row>
    <row r="21243" spans="1:4" x14ac:dyDescent="0.35">
      <c r="A21243" s="165" t="s">
        <v>430</v>
      </c>
      <c r="B21243" s="165"/>
      <c r="C21243" s="166">
        <v>45862</v>
      </c>
      <c r="D21243">
        <v>45474</v>
      </c>
    </row>
    <row r="21244" spans="1:4" x14ac:dyDescent="0.35">
      <c r="A21244" s="165" t="s">
        <v>430</v>
      </c>
      <c r="B21244" s="165"/>
      <c r="C21244" s="166">
        <v>45893</v>
      </c>
      <c r="D21244">
        <v>45505</v>
      </c>
    </row>
    <row r="21245" spans="1:4" x14ac:dyDescent="0.35">
      <c r="A21245" s="165" t="s">
        <v>430</v>
      </c>
      <c r="B21245" s="165"/>
      <c r="C21245" s="166">
        <v>45924</v>
      </c>
      <c r="D21245">
        <v>45536</v>
      </c>
    </row>
    <row r="21246" spans="1:4" x14ac:dyDescent="0.35">
      <c r="A21246" s="165" t="s">
        <v>430</v>
      </c>
      <c r="B21246" s="165"/>
      <c r="C21246" s="166">
        <v>45954</v>
      </c>
      <c r="D21246">
        <v>45566</v>
      </c>
    </row>
    <row r="21247" spans="1:4" x14ac:dyDescent="0.35">
      <c r="A21247" s="165" t="s">
        <v>430</v>
      </c>
      <c r="B21247" s="165"/>
      <c r="C21247" s="166">
        <v>45985</v>
      </c>
      <c r="D21247">
        <v>45597</v>
      </c>
    </row>
    <row r="21248" spans="1:4" x14ac:dyDescent="0.35">
      <c r="A21248" s="165" t="s">
        <v>430</v>
      </c>
      <c r="B21248" s="165"/>
      <c r="C21248" s="166">
        <v>46015</v>
      </c>
      <c r="D21248">
        <v>45627</v>
      </c>
    </row>
    <row r="21249" spans="1:4" x14ac:dyDescent="0.35">
      <c r="A21249" s="165" t="s">
        <v>430</v>
      </c>
      <c r="B21249" s="165"/>
      <c r="C21249" s="166">
        <v>45682</v>
      </c>
      <c r="D21249">
        <v>45658</v>
      </c>
    </row>
    <row r="21250" spans="1:4" x14ac:dyDescent="0.35">
      <c r="A21250" s="165" t="s">
        <v>430</v>
      </c>
      <c r="B21250" s="165"/>
      <c r="C21250" s="166">
        <v>45713</v>
      </c>
      <c r="D21250">
        <v>45689</v>
      </c>
    </row>
    <row r="21251" spans="1:4" x14ac:dyDescent="0.35">
      <c r="A21251" s="165" t="s">
        <v>430</v>
      </c>
      <c r="B21251" s="165"/>
      <c r="C21251" s="166">
        <v>45741</v>
      </c>
      <c r="D21251">
        <v>45717</v>
      </c>
    </row>
    <row r="21252" spans="1:4" x14ac:dyDescent="0.35">
      <c r="A21252" s="165" t="s">
        <v>430</v>
      </c>
      <c r="B21252" s="165"/>
      <c r="C21252" s="166">
        <v>45772</v>
      </c>
      <c r="D21252">
        <v>45748</v>
      </c>
    </row>
    <row r="21253" spans="1:4" x14ac:dyDescent="0.35">
      <c r="A21253" s="165" t="s">
        <v>430</v>
      </c>
      <c r="B21253" s="165"/>
      <c r="C21253" s="166">
        <v>45802</v>
      </c>
      <c r="D21253">
        <v>45778</v>
      </c>
    </row>
    <row r="21254" spans="1:4" x14ac:dyDescent="0.35">
      <c r="A21254" s="165" t="s">
        <v>430</v>
      </c>
      <c r="B21254" s="165"/>
      <c r="C21254" s="166">
        <v>45833</v>
      </c>
      <c r="D21254">
        <v>45809</v>
      </c>
    </row>
    <row r="21255" spans="1:4" x14ac:dyDescent="0.35">
      <c r="A21255" s="165" t="s">
        <v>430</v>
      </c>
      <c r="B21255" s="165"/>
      <c r="C21255" s="166">
        <v>45863</v>
      </c>
      <c r="D21255">
        <v>45839</v>
      </c>
    </row>
    <row r="21256" spans="1:4" x14ac:dyDescent="0.35">
      <c r="A21256" s="165" t="s">
        <v>430</v>
      </c>
      <c r="B21256" s="165"/>
      <c r="C21256" s="166">
        <v>45894</v>
      </c>
      <c r="D21256">
        <v>45870</v>
      </c>
    </row>
    <row r="21257" spans="1:4" x14ac:dyDescent="0.35">
      <c r="A21257" s="165" t="s">
        <v>430</v>
      </c>
      <c r="B21257" s="165"/>
      <c r="C21257" s="166">
        <v>45925</v>
      </c>
      <c r="D21257">
        <v>45901</v>
      </c>
    </row>
    <row r="21258" spans="1:4" x14ac:dyDescent="0.35">
      <c r="A21258" s="165" t="s">
        <v>430</v>
      </c>
      <c r="B21258" s="165"/>
      <c r="C21258" s="166">
        <v>45955</v>
      </c>
      <c r="D21258">
        <v>45931</v>
      </c>
    </row>
    <row r="21259" spans="1:4" x14ac:dyDescent="0.35">
      <c r="A21259" s="165" t="s">
        <v>430</v>
      </c>
      <c r="B21259" s="165"/>
      <c r="C21259" s="166">
        <v>45986</v>
      </c>
      <c r="D21259">
        <v>45962</v>
      </c>
    </row>
    <row r="21260" spans="1:4" x14ac:dyDescent="0.35">
      <c r="A21260" s="165" t="s">
        <v>430</v>
      </c>
      <c r="B21260" s="165"/>
      <c r="C21260" s="166">
        <v>46016</v>
      </c>
      <c r="D21260">
        <v>45992</v>
      </c>
    </row>
    <row r="21261" spans="1:4" x14ac:dyDescent="0.35">
      <c r="A21261" s="165" t="s">
        <v>430</v>
      </c>
      <c r="B21261" s="165"/>
      <c r="C21261" s="166">
        <v>45683</v>
      </c>
      <c r="D21261">
        <v>46023</v>
      </c>
    </row>
    <row r="21262" spans="1:4" x14ac:dyDescent="0.35">
      <c r="A21262" s="165" t="s">
        <v>430</v>
      </c>
      <c r="B21262" s="165"/>
      <c r="C21262" s="166">
        <v>45714</v>
      </c>
      <c r="D21262">
        <v>46054</v>
      </c>
    </row>
    <row r="21263" spans="1:4" x14ac:dyDescent="0.35">
      <c r="A21263" s="165" t="s">
        <v>430</v>
      </c>
      <c r="B21263" s="165"/>
      <c r="C21263" s="166">
        <v>45742</v>
      </c>
      <c r="D21263">
        <v>46082</v>
      </c>
    </row>
    <row r="21264" spans="1:4" x14ac:dyDescent="0.35">
      <c r="A21264" s="165" t="s">
        <v>430</v>
      </c>
      <c r="B21264" s="165"/>
      <c r="C21264" s="166">
        <v>45773</v>
      </c>
      <c r="D21264">
        <v>46113</v>
      </c>
    </row>
    <row r="21265" spans="1:4" x14ac:dyDescent="0.35">
      <c r="A21265" s="165" t="s">
        <v>430</v>
      </c>
      <c r="B21265" s="165"/>
      <c r="C21265" s="166">
        <v>45803</v>
      </c>
      <c r="D21265">
        <v>46143</v>
      </c>
    </row>
    <row r="21266" spans="1:4" x14ac:dyDescent="0.35">
      <c r="A21266" s="165" t="s">
        <v>430</v>
      </c>
      <c r="B21266" s="165"/>
      <c r="C21266" s="166">
        <v>45834</v>
      </c>
      <c r="D21266">
        <v>46174</v>
      </c>
    </row>
    <row r="21267" spans="1:4" x14ac:dyDescent="0.35">
      <c r="A21267" s="165" t="s">
        <v>430</v>
      </c>
      <c r="B21267" s="165"/>
      <c r="C21267" s="166">
        <v>45864</v>
      </c>
      <c r="D21267">
        <v>46204</v>
      </c>
    </row>
    <row r="21268" spans="1:4" x14ac:dyDescent="0.35">
      <c r="A21268" s="165" t="s">
        <v>430</v>
      </c>
      <c r="B21268" s="165"/>
      <c r="C21268" s="166">
        <v>45895</v>
      </c>
      <c r="D21268">
        <v>46235</v>
      </c>
    </row>
    <row r="21269" spans="1:4" x14ac:dyDescent="0.35">
      <c r="A21269" s="165" t="s">
        <v>430</v>
      </c>
      <c r="B21269" s="165"/>
      <c r="C21269" s="166">
        <v>45926</v>
      </c>
      <c r="D21269">
        <v>46266</v>
      </c>
    </row>
    <row r="21270" spans="1:4" x14ac:dyDescent="0.35">
      <c r="A21270" s="165" t="s">
        <v>430</v>
      </c>
      <c r="B21270" s="165"/>
      <c r="C21270" s="166">
        <v>45956</v>
      </c>
      <c r="D21270">
        <v>46296</v>
      </c>
    </row>
    <row r="21271" spans="1:4" x14ac:dyDescent="0.35">
      <c r="A21271" s="165" t="s">
        <v>430</v>
      </c>
      <c r="B21271" s="165"/>
      <c r="C21271" s="166">
        <v>45987</v>
      </c>
      <c r="D21271">
        <v>46327</v>
      </c>
    </row>
    <row r="21272" spans="1:4" x14ac:dyDescent="0.35">
      <c r="A21272" s="165" t="s">
        <v>430</v>
      </c>
      <c r="B21272" s="165"/>
      <c r="C21272" s="166">
        <v>46017</v>
      </c>
      <c r="D21272">
        <v>46357</v>
      </c>
    </row>
    <row r="21273" spans="1:4" x14ac:dyDescent="0.35">
      <c r="A21273" s="165" t="s">
        <v>430</v>
      </c>
      <c r="B21273" s="165"/>
      <c r="C21273" s="166">
        <v>45684</v>
      </c>
      <c r="D21273">
        <v>46023</v>
      </c>
    </row>
    <row r="21274" spans="1:4" x14ac:dyDescent="0.35">
      <c r="A21274" s="165" t="s">
        <v>430</v>
      </c>
      <c r="B21274" s="165"/>
      <c r="C21274" s="166">
        <v>45715</v>
      </c>
      <c r="D21274">
        <v>46054</v>
      </c>
    </row>
    <row r="21275" spans="1:4" x14ac:dyDescent="0.35">
      <c r="A21275" s="165" t="s">
        <v>430</v>
      </c>
      <c r="B21275" s="165"/>
      <c r="C21275" s="166">
        <v>45743</v>
      </c>
      <c r="D21275">
        <v>46082</v>
      </c>
    </row>
    <row r="21276" spans="1:4" x14ac:dyDescent="0.35">
      <c r="A21276" s="165" t="s">
        <v>430</v>
      </c>
      <c r="B21276" s="165"/>
      <c r="C21276" s="166">
        <v>45774</v>
      </c>
      <c r="D21276">
        <v>46113</v>
      </c>
    </row>
    <row r="21277" spans="1:4" x14ac:dyDescent="0.35">
      <c r="A21277" s="165" t="s">
        <v>430</v>
      </c>
      <c r="B21277" s="165"/>
      <c r="C21277" s="166">
        <v>45804</v>
      </c>
      <c r="D21277">
        <v>46143</v>
      </c>
    </row>
    <row r="21278" spans="1:4" x14ac:dyDescent="0.35">
      <c r="A21278" s="165" t="s">
        <v>430</v>
      </c>
      <c r="B21278" s="165"/>
      <c r="C21278" s="166">
        <v>45835</v>
      </c>
      <c r="D21278">
        <v>46174</v>
      </c>
    </row>
    <row r="21279" spans="1:4" x14ac:dyDescent="0.35">
      <c r="A21279" s="165" t="s">
        <v>430</v>
      </c>
      <c r="B21279" s="165"/>
      <c r="C21279" s="166">
        <v>45865</v>
      </c>
      <c r="D21279">
        <v>46204</v>
      </c>
    </row>
    <row r="21280" spans="1:4" x14ac:dyDescent="0.35">
      <c r="A21280" s="165" t="s">
        <v>430</v>
      </c>
      <c r="B21280" s="165"/>
      <c r="C21280" s="166">
        <v>45896</v>
      </c>
      <c r="D21280">
        <v>46235</v>
      </c>
    </row>
    <row r="21281" spans="1:4" x14ac:dyDescent="0.35">
      <c r="A21281" s="165" t="s">
        <v>430</v>
      </c>
      <c r="B21281" s="165"/>
      <c r="C21281" s="166">
        <v>45927</v>
      </c>
      <c r="D21281">
        <v>46266</v>
      </c>
    </row>
    <row r="21282" spans="1:4" x14ac:dyDescent="0.35">
      <c r="A21282" s="165" t="s">
        <v>430</v>
      </c>
      <c r="B21282" s="165"/>
      <c r="C21282" s="166">
        <v>45957</v>
      </c>
      <c r="D21282">
        <v>46296</v>
      </c>
    </row>
    <row r="21283" spans="1:4" x14ac:dyDescent="0.35">
      <c r="A21283" s="165" t="s">
        <v>430</v>
      </c>
      <c r="B21283" s="165"/>
      <c r="C21283" s="166">
        <v>45988</v>
      </c>
      <c r="D21283">
        <v>46327</v>
      </c>
    </row>
    <row r="21284" spans="1:4" x14ac:dyDescent="0.35">
      <c r="A21284" s="165" t="s">
        <v>430</v>
      </c>
      <c r="B21284" s="165"/>
      <c r="C21284" s="166">
        <v>46018</v>
      </c>
      <c r="D21284">
        <v>46357</v>
      </c>
    </row>
    <row r="21285" spans="1:4" x14ac:dyDescent="0.35">
      <c r="A21285" s="165" t="s">
        <v>428</v>
      </c>
      <c r="B21285" s="165"/>
      <c r="C21285" s="166">
        <v>45892</v>
      </c>
      <c r="D21285">
        <v>81314.759999999951</v>
      </c>
    </row>
    <row r="21286" spans="1:4" x14ac:dyDescent="0.35">
      <c r="A21286" s="165" t="s">
        <v>428</v>
      </c>
      <c r="B21286" s="165"/>
      <c r="C21286" s="166">
        <v>45923</v>
      </c>
      <c r="D21286">
        <v>-3687.4600000000082</v>
      </c>
    </row>
    <row r="21287" spans="1:4" x14ac:dyDescent="0.35">
      <c r="A21287" s="165" t="s">
        <v>428</v>
      </c>
      <c r="B21287" s="165"/>
      <c r="C21287" s="166">
        <v>45953</v>
      </c>
      <c r="D21287">
        <v>20003.780416666697</v>
      </c>
    </row>
    <row r="21288" spans="1:4" x14ac:dyDescent="0.35">
      <c r="A21288" s="165" t="s">
        <v>428</v>
      </c>
      <c r="B21288" s="165"/>
      <c r="C21288" s="166">
        <v>45984</v>
      </c>
      <c r="D21288">
        <v>26250.930000000109</v>
      </c>
    </row>
    <row r="21289" spans="1:4" x14ac:dyDescent="0.35">
      <c r="A21289" s="165" t="s">
        <v>428</v>
      </c>
      <c r="B21289" s="165"/>
      <c r="C21289" s="166">
        <v>46014</v>
      </c>
      <c r="D21289">
        <v>-137356.49958333318</v>
      </c>
    </row>
    <row r="21290" spans="1:4" x14ac:dyDescent="0.35">
      <c r="A21290" s="165" t="s">
        <v>428</v>
      </c>
      <c r="B21290" s="165"/>
      <c r="C21290" s="166">
        <v>45681</v>
      </c>
      <c r="D21290">
        <v>9744.1900000000096</v>
      </c>
    </row>
    <row r="21291" spans="1:4" x14ac:dyDescent="0.35">
      <c r="A21291" s="165" t="s">
        <v>428</v>
      </c>
      <c r="B21291" s="165"/>
      <c r="C21291" s="166">
        <v>45712</v>
      </c>
      <c r="D21291">
        <v>4967.4599999999555</v>
      </c>
    </row>
    <row r="21292" spans="1:4" x14ac:dyDescent="0.35">
      <c r="A21292" s="165" t="s">
        <v>428</v>
      </c>
      <c r="B21292" s="165"/>
      <c r="C21292" s="166">
        <v>45740</v>
      </c>
      <c r="D21292">
        <v>13262.970000000019</v>
      </c>
    </row>
    <row r="21293" spans="1:4" x14ac:dyDescent="0.35">
      <c r="A21293" s="165" t="s">
        <v>428</v>
      </c>
      <c r="B21293" s="165"/>
      <c r="C21293" s="166">
        <v>45771</v>
      </c>
      <c r="D21293">
        <v>17733.370000000101</v>
      </c>
    </row>
    <row r="21294" spans="1:4" x14ac:dyDescent="0.35">
      <c r="A21294" s="165" t="s">
        <v>428</v>
      </c>
      <c r="B21294" s="165"/>
      <c r="C21294" s="166">
        <v>45801</v>
      </c>
      <c r="D21294">
        <v>-8225.3099999999758</v>
      </c>
    </row>
    <row r="21295" spans="1:4" x14ac:dyDescent="0.35">
      <c r="A21295" s="165" t="s">
        <v>428</v>
      </c>
      <c r="B21295" s="165"/>
      <c r="C21295" s="166">
        <v>45832</v>
      </c>
      <c r="D21295">
        <v>-1180.8300000000818</v>
      </c>
    </row>
    <row r="21296" spans="1:4" x14ac:dyDescent="0.35">
      <c r="A21296" s="165" t="s">
        <v>428</v>
      </c>
      <c r="B21296" s="165"/>
      <c r="C21296" s="166">
        <v>45862</v>
      </c>
      <c r="D21296">
        <v>51240.09000000004</v>
      </c>
    </row>
    <row r="21297" spans="1:4" x14ac:dyDescent="0.35">
      <c r="A21297" s="165" t="s">
        <v>428</v>
      </c>
      <c r="B21297" s="165"/>
      <c r="C21297" s="166">
        <v>45893</v>
      </c>
      <c r="D21297">
        <v>83329.200000000041</v>
      </c>
    </row>
    <row r="21298" spans="1:4" x14ac:dyDescent="0.35">
      <c r="A21298" s="165" t="s">
        <v>428</v>
      </c>
      <c r="B21298" s="165"/>
      <c r="C21298" s="166">
        <v>45924</v>
      </c>
      <c r="D21298">
        <v>-10233.330000000049</v>
      </c>
    </row>
    <row r="21299" spans="1:4" x14ac:dyDescent="0.35">
      <c r="A21299" s="165" t="s">
        <v>428</v>
      </c>
      <c r="B21299" s="165"/>
      <c r="C21299" s="166">
        <v>45954</v>
      </c>
      <c r="D21299">
        <v>29894.890000000065</v>
      </c>
    </row>
    <row r="21300" spans="1:4" x14ac:dyDescent="0.35">
      <c r="A21300" s="165" t="s">
        <v>428</v>
      </c>
      <c r="B21300" s="165"/>
      <c r="C21300" s="166">
        <v>45985</v>
      </c>
      <c r="D21300">
        <v>35962.060000000129</v>
      </c>
    </row>
    <row r="21301" spans="1:4" x14ac:dyDescent="0.35">
      <c r="A21301" s="165" t="s">
        <v>428</v>
      </c>
      <c r="B21301" s="165"/>
      <c r="C21301" s="166">
        <v>46015</v>
      </c>
      <c r="D21301">
        <v>-230312.3</v>
      </c>
    </row>
    <row r="21302" spans="1:4" x14ac:dyDescent="0.35">
      <c r="A21302" s="165" t="s">
        <v>428</v>
      </c>
      <c r="B21302" s="165"/>
      <c r="C21302" s="166">
        <v>45682</v>
      </c>
      <c r="D21302">
        <v>89759.269999999873</v>
      </c>
    </row>
    <row r="21303" spans="1:4" x14ac:dyDescent="0.35">
      <c r="A21303" s="165" t="s">
        <v>428</v>
      </c>
      <c r="B21303" s="165"/>
      <c r="C21303" s="166">
        <v>45713</v>
      </c>
      <c r="D21303">
        <v>18008.889999999948</v>
      </c>
    </row>
    <row r="21304" spans="1:4" x14ac:dyDescent="0.35">
      <c r="A21304" s="165" t="s">
        <v>428</v>
      </c>
      <c r="B21304" s="165"/>
      <c r="C21304" s="166">
        <v>45741</v>
      </c>
      <c r="D21304">
        <v>90593.380000000063</v>
      </c>
    </row>
    <row r="21305" spans="1:4" x14ac:dyDescent="0.35">
      <c r="A21305" s="165" t="s">
        <v>428</v>
      </c>
      <c r="B21305" s="165"/>
      <c r="C21305" s="166">
        <v>45772</v>
      </c>
      <c r="D21305">
        <v>21695.710000000028</v>
      </c>
    </row>
    <row r="21306" spans="1:4" x14ac:dyDescent="0.35">
      <c r="A21306" s="165" t="s">
        <v>428</v>
      </c>
      <c r="B21306" s="165"/>
      <c r="C21306" s="166">
        <v>45802</v>
      </c>
      <c r="D21306">
        <v>29499.179033962715</v>
      </c>
    </row>
    <row r="21307" spans="1:4" x14ac:dyDescent="0.35">
      <c r="A21307" s="165" t="s">
        <v>428</v>
      </c>
      <c r="B21307" s="165"/>
      <c r="C21307" s="166">
        <v>45833</v>
      </c>
      <c r="D21307">
        <v>46514.727397849601</v>
      </c>
    </row>
    <row r="21308" spans="1:4" x14ac:dyDescent="0.35">
      <c r="A21308" s="165" t="s">
        <v>428</v>
      </c>
      <c r="B21308" s="165"/>
      <c r="C21308" s="166">
        <v>45863</v>
      </c>
      <c r="D21308">
        <v>59666.930177509887</v>
      </c>
    </row>
    <row r="21309" spans="1:4" x14ac:dyDescent="0.35">
      <c r="A21309" s="165" t="s">
        <v>428</v>
      </c>
      <c r="B21309" s="165"/>
      <c r="C21309" s="166">
        <v>45894</v>
      </c>
      <c r="D21309">
        <v>105380.39997876875</v>
      </c>
    </row>
    <row r="21310" spans="1:4" x14ac:dyDescent="0.35">
      <c r="A21310" s="165" t="s">
        <v>428</v>
      </c>
      <c r="B21310" s="165"/>
      <c r="C21310" s="166">
        <v>45925</v>
      </c>
      <c r="D21310">
        <v>28517.041969014645</v>
      </c>
    </row>
    <row r="21311" spans="1:4" x14ac:dyDescent="0.35">
      <c r="A21311" s="165" t="s">
        <v>428</v>
      </c>
      <c r="B21311" s="165"/>
      <c r="C21311" s="166">
        <v>45955</v>
      </c>
      <c r="D21311">
        <v>22984.582274106044</v>
      </c>
    </row>
    <row r="21312" spans="1:4" x14ac:dyDescent="0.35">
      <c r="A21312" s="165" t="s">
        <v>428</v>
      </c>
      <c r="B21312" s="165"/>
      <c r="C21312" s="166">
        <v>45986</v>
      </c>
      <c r="D21312">
        <v>53828.903036490505</v>
      </c>
    </row>
    <row r="21313" spans="1:4" x14ac:dyDescent="0.35">
      <c r="A21313" s="165" t="s">
        <v>428</v>
      </c>
      <c r="B21313" s="165"/>
      <c r="C21313" s="166">
        <v>46016</v>
      </c>
      <c r="D21313">
        <v>-10213.877467685201</v>
      </c>
    </row>
    <row r="21314" spans="1:4" x14ac:dyDescent="0.35">
      <c r="A21314" s="165" t="s">
        <v>428</v>
      </c>
      <c r="B21314" s="165"/>
      <c r="C21314" s="166">
        <v>45683</v>
      </c>
      <c r="D21314">
        <v>34830.515121335528</v>
      </c>
    </row>
    <row r="21315" spans="1:4" x14ac:dyDescent="0.35">
      <c r="A21315" s="165" t="s">
        <v>428</v>
      </c>
      <c r="B21315" s="165"/>
      <c r="C21315" s="166">
        <v>45714</v>
      </c>
      <c r="D21315">
        <v>34896.136810696997</v>
      </c>
    </row>
    <row r="21316" spans="1:4" x14ac:dyDescent="0.35">
      <c r="A21316" s="165" t="s">
        <v>428</v>
      </c>
      <c r="B21316" s="165"/>
      <c r="C21316" s="166">
        <v>45742</v>
      </c>
      <c r="D21316">
        <v>61818.392583146211</v>
      </c>
    </row>
    <row r="21317" spans="1:4" x14ac:dyDescent="0.35">
      <c r="A21317" s="165" t="s">
        <v>428</v>
      </c>
      <c r="B21317" s="165"/>
      <c r="C21317" s="166">
        <v>45773</v>
      </c>
      <c r="D21317">
        <v>61262.542415712749</v>
      </c>
    </row>
    <row r="21318" spans="1:4" x14ac:dyDescent="0.35">
      <c r="A21318" s="165" t="s">
        <v>428</v>
      </c>
      <c r="B21318" s="165"/>
      <c r="C21318" s="166">
        <v>45803</v>
      </c>
      <c r="D21318">
        <v>25857.689579008191</v>
      </c>
    </row>
    <row r="21319" spans="1:4" x14ac:dyDescent="0.35">
      <c r="A21319" s="165" t="s">
        <v>428</v>
      </c>
      <c r="B21319" s="165"/>
      <c r="C21319" s="166">
        <v>45834</v>
      </c>
      <c r="D21319">
        <v>38810.556495546218</v>
      </c>
    </row>
    <row r="21320" spans="1:4" x14ac:dyDescent="0.35">
      <c r="A21320" s="165" t="s">
        <v>428</v>
      </c>
      <c r="B21320" s="165"/>
      <c r="C21320" s="166">
        <v>45864</v>
      </c>
      <c r="D21320">
        <v>98690.675462225438</v>
      </c>
    </row>
    <row r="21321" spans="1:4" x14ac:dyDescent="0.35">
      <c r="A21321" s="165" t="s">
        <v>428</v>
      </c>
      <c r="B21321" s="165"/>
      <c r="C21321" s="166">
        <v>45895</v>
      </c>
      <c r="D21321">
        <v>149875.53063229372</v>
      </c>
    </row>
    <row r="21322" spans="1:4" x14ac:dyDescent="0.35">
      <c r="A21322" s="165" t="s">
        <v>428</v>
      </c>
      <c r="B21322" s="165"/>
      <c r="C21322" s="166">
        <v>45926</v>
      </c>
      <c r="D21322">
        <v>21080.683164817419</v>
      </c>
    </row>
    <row r="21323" spans="1:4" x14ac:dyDescent="0.35">
      <c r="A21323" s="165" t="s">
        <v>428</v>
      </c>
      <c r="B21323" s="165"/>
      <c r="C21323" s="166">
        <v>45956</v>
      </c>
      <c r="D21323">
        <v>45070.756845240336</v>
      </c>
    </row>
    <row r="21324" spans="1:4" x14ac:dyDescent="0.35">
      <c r="A21324" s="165" t="s">
        <v>428</v>
      </c>
      <c r="B21324" s="165"/>
      <c r="C21324" s="166">
        <v>45987</v>
      </c>
      <c r="D21324">
        <v>79764.20840194443</v>
      </c>
    </row>
    <row r="21325" spans="1:4" x14ac:dyDescent="0.35">
      <c r="A21325" s="165" t="s">
        <v>428</v>
      </c>
      <c r="B21325" s="165"/>
      <c r="C21325" s="166">
        <v>46017</v>
      </c>
      <c r="D21325">
        <v>2068.5578617247102</v>
      </c>
    </row>
    <row r="21326" spans="1:4" x14ac:dyDescent="0.35">
      <c r="A21326" s="165" t="s">
        <v>428</v>
      </c>
      <c r="B21326" s="165"/>
      <c r="C21326" s="166">
        <v>45684</v>
      </c>
      <c r="D21326">
        <v>50689.343564916649</v>
      </c>
    </row>
    <row r="21327" spans="1:4" x14ac:dyDescent="0.35">
      <c r="A21327" s="165" t="s">
        <v>428</v>
      </c>
      <c r="B21327" s="165"/>
      <c r="C21327" s="166">
        <v>45715</v>
      </c>
      <c r="D21327">
        <v>50972.724243672543</v>
      </c>
    </row>
    <row r="21328" spans="1:4" x14ac:dyDescent="0.35">
      <c r="A21328" s="165" t="s">
        <v>428</v>
      </c>
      <c r="B21328" s="165"/>
      <c r="C21328" s="166">
        <v>45743</v>
      </c>
      <c r="D21328">
        <v>82261.527885882213</v>
      </c>
    </row>
    <row r="21329" spans="1:4" x14ac:dyDescent="0.35">
      <c r="A21329" s="165" t="s">
        <v>428</v>
      </c>
      <c r="B21329" s="165"/>
      <c r="C21329" s="166">
        <v>45774</v>
      </c>
      <c r="D21329">
        <v>79184.463476432924</v>
      </c>
    </row>
    <row r="21330" spans="1:4" x14ac:dyDescent="0.35">
      <c r="A21330" s="165" t="s">
        <v>428</v>
      </c>
      <c r="B21330" s="165"/>
      <c r="C21330" s="166">
        <v>45804</v>
      </c>
      <c r="D21330">
        <v>38798.844679882561</v>
      </c>
    </row>
    <row r="21331" spans="1:4" x14ac:dyDescent="0.35">
      <c r="A21331" s="165" t="s">
        <v>428</v>
      </c>
      <c r="B21331" s="165"/>
      <c r="C21331" s="166">
        <v>45835</v>
      </c>
      <c r="D21331">
        <v>52158.897947552527</v>
      </c>
    </row>
    <row r="21332" spans="1:4" x14ac:dyDescent="0.35">
      <c r="A21332" s="165" t="s">
        <v>428</v>
      </c>
      <c r="B21332" s="165"/>
      <c r="C21332" s="166">
        <v>45865</v>
      </c>
      <c r="D21332">
        <v>122059.39374171215</v>
      </c>
    </row>
    <row r="21333" spans="1:4" x14ac:dyDescent="0.35">
      <c r="A21333" s="165" t="s">
        <v>428</v>
      </c>
      <c r="B21333" s="165"/>
      <c r="C21333" s="166">
        <v>45896</v>
      </c>
      <c r="D21333">
        <v>182489.29424097872</v>
      </c>
    </row>
    <row r="21334" spans="1:4" x14ac:dyDescent="0.35">
      <c r="A21334" s="165" t="s">
        <v>428</v>
      </c>
      <c r="B21334" s="165"/>
      <c r="C21334" s="166">
        <v>45927</v>
      </c>
      <c r="D21334">
        <v>34440.376526312175</v>
      </c>
    </row>
    <row r="21335" spans="1:4" x14ac:dyDescent="0.35">
      <c r="A21335" s="165" t="s">
        <v>428</v>
      </c>
      <c r="B21335" s="165"/>
      <c r="C21335" s="166">
        <v>45957</v>
      </c>
      <c r="D21335">
        <v>59256.081532793993</v>
      </c>
    </row>
    <row r="21336" spans="1:4" x14ac:dyDescent="0.35">
      <c r="A21336" s="165" t="s">
        <v>428</v>
      </c>
      <c r="B21336" s="165"/>
      <c r="C21336" s="166">
        <v>45988</v>
      </c>
      <c r="D21336">
        <v>98424.222680155595</v>
      </c>
    </row>
    <row r="21337" spans="1:4" x14ac:dyDescent="0.35">
      <c r="A21337" s="165" t="s">
        <v>428</v>
      </c>
      <c r="B21337" s="165"/>
      <c r="C21337" s="166">
        <v>46018</v>
      </c>
      <c r="D21337">
        <v>8831.2645878150543</v>
      </c>
    </row>
    <row r="21338" spans="1:4" x14ac:dyDescent="0.35">
      <c r="A21338" s="165" t="s">
        <v>435</v>
      </c>
      <c r="B21338" s="165"/>
      <c r="C21338" s="166">
        <v>45892</v>
      </c>
      <c r="D21338">
        <v>370.36</v>
      </c>
    </row>
    <row r="21339" spans="1:4" x14ac:dyDescent="0.35">
      <c r="A21339" s="165" t="s">
        <v>435</v>
      </c>
      <c r="B21339" s="165"/>
      <c r="C21339" s="166">
        <v>45923</v>
      </c>
      <c r="D21339">
        <v>370.36</v>
      </c>
    </row>
    <row r="21340" spans="1:4" x14ac:dyDescent="0.35">
      <c r="A21340" s="165" t="s">
        <v>435</v>
      </c>
      <c r="B21340" s="165"/>
      <c r="C21340" s="166">
        <v>45953</v>
      </c>
      <c r="D21340">
        <v>370.35958333333332</v>
      </c>
    </row>
    <row r="21341" spans="1:4" x14ac:dyDescent="0.35">
      <c r="A21341" s="165" t="s">
        <v>435</v>
      </c>
      <c r="B21341" s="165"/>
      <c r="C21341" s="166">
        <v>45984</v>
      </c>
      <c r="D21341">
        <v>370.36</v>
      </c>
    </row>
    <row r="21342" spans="1:4" x14ac:dyDescent="0.35">
      <c r="A21342" s="165" t="s">
        <v>435</v>
      </c>
      <c r="B21342" s="165"/>
      <c r="C21342" s="166">
        <v>46014</v>
      </c>
      <c r="D21342">
        <v>370.35958333333332</v>
      </c>
    </row>
    <row r="21343" spans="1:4" x14ac:dyDescent="0.35">
      <c r="A21343" s="165" t="s">
        <v>435</v>
      </c>
      <c r="B21343" s="165"/>
      <c r="C21343" s="166">
        <v>45681</v>
      </c>
      <c r="D21343">
        <v>218.69</v>
      </c>
    </row>
    <row r="21344" spans="1:4" x14ac:dyDescent="0.35">
      <c r="A21344" s="165" t="s">
        <v>435</v>
      </c>
      <c r="B21344" s="165"/>
      <c r="C21344" s="166">
        <v>45712</v>
      </c>
      <c r="D21344">
        <v>218.69</v>
      </c>
    </row>
    <row r="21345" spans="1:4" x14ac:dyDescent="0.35">
      <c r="A21345" s="165" t="s">
        <v>435</v>
      </c>
      <c r="B21345" s="165"/>
      <c r="C21345" s="166">
        <v>45740</v>
      </c>
      <c r="D21345">
        <v>218.67000000000002</v>
      </c>
    </row>
    <row r="21346" spans="1:4" x14ac:dyDescent="0.35">
      <c r="A21346" s="165" t="s">
        <v>435</v>
      </c>
      <c r="B21346" s="165"/>
      <c r="C21346" s="166">
        <v>45771</v>
      </c>
      <c r="D21346">
        <v>218.67000000000002</v>
      </c>
    </row>
    <row r="21347" spans="1:4" x14ac:dyDescent="0.35">
      <c r="A21347" s="165" t="s">
        <v>435</v>
      </c>
      <c r="B21347" s="165"/>
      <c r="C21347" s="166">
        <v>45801</v>
      </c>
      <c r="D21347">
        <v>218.69</v>
      </c>
    </row>
    <row r="21348" spans="1:4" x14ac:dyDescent="0.35">
      <c r="A21348" s="165" t="s">
        <v>435</v>
      </c>
      <c r="B21348" s="165"/>
      <c r="C21348" s="166">
        <v>45832</v>
      </c>
      <c r="D21348">
        <v>218.69</v>
      </c>
    </row>
    <row r="21349" spans="1:4" x14ac:dyDescent="0.35">
      <c r="A21349" s="165" t="s">
        <v>435</v>
      </c>
      <c r="B21349" s="165"/>
      <c r="C21349" s="166">
        <v>45862</v>
      </c>
      <c r="D21349">
        <v>218.69</v>
      </c>
    </row>
    <row r="21350" spans="1:4" x14ac:dyDescent="0.35">
      <c r="A21350" s="165" t="s">
        <v>435</v>
      </c>
      <c r="B21350" s="165"/>
      <c r="C21350" s="166">
        <v>45893</v>
      </c>
      <c r="D21350">
        <v>218.67000000000002</v>
      </c>
    </row>
    <row r="21351" spans="1:4" x14ac:dyDescent="0.35">
      <c r="A21351" s="165" t="s">
        <v>435</v>
      </c>
      <c r="B21351" s="165"/>
      <c r="C21351" s="166">
        <v>45924</v>
      </c>
      <c r="D21351">
        <v>218.69</v>
      </c>
    </row>
    <row r="21352" spans="1:4" x14ac:dyDescent="0.35">
      <c r="A21352" s="165" t="s">
        <v>435</v>
      </c>
      <c r="B21352" s="165"/>
      <c r="C21352" s="166">
        <v>45954</v>
      </c>
      <c r="D21352">
        <v>218.69</v>
      </c>
    </row>
    <row r="21353" spans="1:4" x14ac:dyDescent="0.35">
      <c r="A21353" s="165" t="s">
        <v>435</v>
      </c>
      <c r="B21353" s="165"/>
      <c r="C21353" s="166">
        <v>45985</v>
      </c>
      <c r="D21353">
        <v>218.67000000000002</v>
      </c>
    </row>
    <row r="21354" spans="1:4" x14ac:dyDescent="0.35">
      <c r="A21354" s="165" t="s">
        <v>435</v>
      </c>
      <c r="B21354" s="165"/>
      <c r="C21354" s="166">
        <v>46015</v>
      </c>
      <c r="D21354">
        <v>218.69</v>
      </c>
    </row>
    <row r="21355" spans="1:4" x14ac:dyDescent="0.35">
      <c r="A21355" s="165" t="s">
        <v>435</v>
      </c>
      <c r="B21355" s="165"/>
      <c r="C21355" s="166">
        <v>45682</v>
      </c>
      <c r="D21355">
        <v>173.44</v>
      </c>
    </row>
    <row r="21356" spans="1:4" x14ac:dyDescent="0.35">
      <c r="A21356" s="165" t="s">
        <v>435</v>
      </c>
      <c r="B21356" s="165"/>
      <c r="C21356" s="166">
        <v>45713</v>
      </c>
      <c r="D21356">
        <v>173.44</v>
      </c>
    </row>
    <row r="21357" spans="1:4" x14ac:dyDescent="0.35">
      <c r="A21357" s="165" t="s">
        <v>435</v>
      </c>
      <c r="B21357" s="165"/>
      <c r="C21357" s="166">
        <v>45741</v>
      </c>
      <c r="D21357">
        <v>173.44</v>
      </c>
    </row>
    <row r="21358" spans="1:4" x14ac:dyDescent="0.35">
      <c r="A21358" s="165" t="s">
        <v>435</v>
      </c>
      <c r="B21358" s="165"/>
      <c r="C21358" s="166">
        <v>45772</v>
      </c>
      <c r="D21358">
        <v>173.44</v>
      </c>
    </row>
    <row r="21359" spans="1:4" x14ac:dyDescent="0.35">
      <c r="A21359" s="165" t="s">
        <v>435</v>
      </c>
      <c r="B21359" s="165"/>
      <c r="C21359" s="166">
        <v>45802</v>
      </c>
      <c r="D21359">
        <v>157.79199583333332</v>
      </c>
    </row>
    <row r="21360" spans="1:4" x14ac:dyDescent="0.35">
      <c r="A21360" s="165" t="s">
        <v>435</v>
      </c>
      <c r="B21360" s="165"/>
      <c r="C21360" s="166">
        <v>45833</v>
      </c>
      <c r="D21360">
        <v>157.79199583333332</v>
      </c>
    </row>
    <row r="21361" spans="1:4" x14ac:dyDescent="0.35">
      <c r="A21361" s="165" t="s">
        <v>435</v>
      </c>
      <c r="B21361" s="165"/>
      <c r="C21361" s="166">
        <v>45863</v>
      </c>
      <c r="D21361">
        <v>207.79199583333335</v>
      </c>
    </row>
    <row r="21362" spans="1:4" x14ac:dyDescent="0.35">
      <c r="A21362" s="165" t="s">
        <v>435</v>
      </c>
      <c r="B21362" s="165"/>
      <c r="C21362" s="166">
        <v>45894</v>
      </c>
      <c r="D21362">
        <v>207.79199583333335</v>
      </c>
    </row>
    <row r="21363" spans="1:4" x14ac:dyDescent="0.35">
      <c r="A21363" s="165" t="s">
        <v>435</v>
      </c>
      <c r="B21363" s="165"/>
      <c r="C21363" s="166">
        <v>45925</v>
      </c>
      <c r="D21363">
        <v>207.79199583333335</v>
      </c>
    </row>
    <row r="21364" spans="1:4" x14ac:dyDescent="0.35">
      <c r="A21364" s="165" t="s">
        <v>435</v>
      </c>
      <c r="B21364" s="165"/>
      <c r="C21364" s="166">
        <v>45955</v>
      </c>
      <c r="D21364">
        <v>207.79199583333335</v>
      </c>
    </row>
    <row r="21365" spans="1:4" x14ac:dyDescent="0.35">
      <c r="A21365" s="165" t="s">
        <v>435</v>
      </c>
      <c r="B21365" s="165"/>
      <c r="C21365" s="166">
        <v>45986</v>
      </c>
      <c r="D21365">
        <v>207.79199583333335</v>
      </c>
    </row>
    <row r="21366" spans="1:4" x14ac:dyDescent="0.35">
      <c r="A21366" s="165" t="s">
        <v>435</v>
      </c>
      <c r="B21366" s="165"/>
      <c r="C21366" s="166">
        <v>46016</v>
      </c>
      <c r="D21366">
        <v>207.79199583333335</v>
      </c>
    </row>
    <row r="21367" spans="1:4" x14ac:dyDescent="0.35">
      <c r="A21367" s="165" t="s">
        <v>435</v>
      </c>
      <c r="B21367" s="165"/>
      <c r="C21367" s="166">
        <v>45683</v>
      </c>
      <c r="D21367">
        <v>245.31185541666665</v>
      </c>
    </row>
    <row r="21368" spans="1:4" x14ac:dyDescent="0.35">
      <c r="A21368" s="165" t="s">
        <v>435</v>
      </c>
      <c r="B21368" s="165"/>
      <c r="C21368" s="166">
        <v>45714</v>
      </c>
      <c r="D21368">
        <v>245.31185541666665</v>
      </c>
    </row>
    <row r="21369" spans="1:4" x14ac:dyDescent="0.35">
      <c r="A21369" s="165" t="s">
        <v>435</v>
      </c>
      <c r="B21369" s="165"/>
      <c r="C21369" s="166">
        <v>45742</v>
      </c>
      <c r="D21369">
        <v>245.31185541666665</v>
      </c>
    </row>
    <row r="21370" spans="1:4" x14ac:dyDescent="0.35">
      <c r="A21370" s="165" t="s">
        <v>435</v>
      </c>
      <c r="B21370" s="165"/>
      <c r="C21370" s="166">
        <v>45773</v>
      </c>
      <c r="D21370">
        <v>245.31185541666665</v>
      </c>
    </row>
    <row r="21371" spans="1:4" x14ac:dyDescent="0.35">
      <c r="A21371" s="165" t="s">
        <v>435</v>
      </c>
      <c r="B21371" s="165"/>
      <c r="C21371" s="166">
        <v>45803</v>
      </c>
      <c r="D21371">
        <v>245.31185541666665</v>
      </c>
    </row>
    <row r="21372" spans="1:4" x14ac:dyDescent="0.35">
      <c r="A21372" s="165" t="s">
        <v>435</v>
      </c>
      <c r="B21372" s="165"/>
      <c r="C21372" s="166">
        <v>45834</v>
      </c>
      <c r="D21372">
        <v>270.31185541666667</v>
      </c>
    </row>
    <row r="21373" spans="1:4" x14ac:dyDescent="0.35">
      <c r="A21373" s="165" t="s">
        <v>435</v>
      </c>
      <c r="B21373" s="165"/>
      <c r="C21373" s="166">
        <v>45864</v>
      </c>
      <c r="D21373">
        <v>270.31185541666667</v>
      </c>
    </row>
    <row r="21374" spans="1:4" x14ac:dyDescent="0.35">
      <c r="A21374" s="165" t="s">
        <v>435</v>
      </c>
      <c r="B21374" s="165"/>
      <c r="C21374" s="166">
        <v>45895</v>
      </c>
      <c r="D21374">
        <v>270.31185541666667</v>
      </c>
    </row>
    <row r="21375" spans="1:4" x14ac:dyDescent="0.35">
      <c r="A21375" s="165" t="s">
        <v>435</v>
      </c>
      <c r="B21375" s="165"/>
      <c r="C21375" s="166">
        <v>45926</v>
      </c>
      <c r="D21375">
        <v>270.31185541666667</v>
      </c>
    </row>
    <row r="21376" spans="1:4" x14ac:dyDescent="0.35">
      <c r="A21376" s="165" t="s">
        <v>435</v>
      </c>
      <c r="B21376" s="165"/>
      <c r="C21376" s="166">
        <v>45956</v>
      </c>
      <c r="D21376">
        <v>270.31185541666667</v>
      </c>
    </row>
    <row r="21377" spans="1:4" x14ac:dyDescent="0.35">
      <c r="A21377" s="165" t="s">
        <v>435</v>
      </c>
      <c r="B21377" s="165"/>
      <c r="C21377" s="166">
        <v>45987</v>
      </c>
      <c r="D21377">
        <v>270.31185541666667</v>
      </c>
    </row>
    <row r="21378" spans="1:4" x14ac:dyDescent="0.35">
      <c r="A21378" s="165" t="s">
        <v>435</v>
      </c>
      <c r="B21378" s="165"/>
      <c r="C21378" s="166">
        <v>46017</v>
      </c>
      <c r="D21378">
        <v>270.31185541666667</v>
      </c>
    </row>
    <row r="21379" spans="1:4" x14ac:dyDescent="0.35">
      <c r="A21379" s="165" t="s">
        <v>435</v>
      </c>
      <c r="B21379" s="165"/>
      <c r="C21379" s="166">
        <v>45684</v>
      </c>
      <c r="D21379">
        <v>237.27202795833335</v>
      </c>
    </row>
    <row r="21380" spans="1:4" x14ac:dyDescent="0.35">
      <c r="A21380" s="165" t="s">
        <v>435</v>
      </c>
      <c r="B21380" s="165"/>
      <c r="C21380" s="166">
        <v>45715</v>
      </c>
      <c r="D21380">
        <v>237.27202795833335</v>
      </c>
    </row>
    <row r="21381" spans="1:4" x14ac:dyDescent="0.35">
      <c r="A21381" s="165" t="s">
        <v>435</v>
      </c>
      <c r="B21381" s="165"/>
      <c r="C21381" s="166">
        <v>45743</v>
      </c>
      <c r="D21381">
        <v>237.27202795833335</v>
      </c>
    </row>
    <row r="21382" spans="1:4" x14ac:dyDescent="0.35">
      <c r="A21382" s="165" t="s">
        <v>435</v>
      </c>
      <c r="B21382" s="165"/>
      <c r="C21382" s="166">
        <v>45774</v>
      </c>
      <c r="D21382">
        <v>237.27202795833335</v>
      </c>
    </row>
    <row r="21383" spans="1:4" x14ac:dyDescent="0.35">
      <c r="A21383" s="165" t="s">
        <v>435</v>
      </c>
      <c r="B21383" s="165"/>
      <c r="C21383" s="166">
        <v>45804</v>
      </c>
      <c r="D21383">
        <v>237.27202795833335</v>
      </c>
    </row>
    <row r="21384" spans="1:4" x14ac:dyDescent="0.35">
      <c r="A21384" s="165" t="s">
        <v>435</v>
      </c>
      <c r="B21384" s="165"/>
      <c r="C21384" s="166">
        <v>45835</v>
      </c>
      <c r="D21384">
        <v>237.27202795833335</v>
      </c>
    </row>
    <row r="21385" spans="1:4" x14ac:dyDescent="0.35">
      <c r="A21385" s="165" t="s">
        <v>435</v>
      </c>
      <c r="B21385" s="165"/>
      <c r="C21385" s="166">
        <v>45865</v>
      </c>
      <c r="D21385">
        <v>237.27202795833335</v>
      </c>
    </row>
    <row r="21386" spans="1:4" x14ac:dyDescent="0.35">
      <c r="A21386" s="165" t="s">
        <v>435</v>
      </c>
      <c r="B21386" s="165"/>
      <c r="C21386" s="166">
        <v>45896</v>
      </c>
      <c r="D21386">
        <v>237.27202795833335</v>
      </c>
    </row>
    <row r="21387" spans="1:4" x14ac:dyDescent="0.35">
      <c r="A21387" s="165" t="s">
        <v>435</v>
      </c>
      <c r="B21387" s="165"/>
      <c r="C21387" s="166">
        <v>45927</v>
      </c>
      <c r="D21387">
        <v>237.27202795833335</v>
      </c>
    </row>
    <row r="21388" spans="1:4" x14ac:dyDescent="0.35">
      <c r="A21388" s="165" t="s">
        <v>435</v>
      </c>
      <c r="B21388" s="165"/>
      <c r="C21388" s="166">
        <v>45957</v>
      </c>
      <c r="D21388">
        <v>237.27202795833335</v>
      </c>
    </row>
    <row r="21389" spans="1:4" x14ac:dyDescent="0.35">
      <c r="A21389" s="165" t="s">
        <v>435</v>
      </c>
      <c r="B21389" s="165"/>
      <c r="C21389" s="166">
        <v>45988</v>
      </c>
      <c r="D21389">
        <v>237.27202795833335</v>
      </c>
    </row>
    <row r="21390" spans="1:4" x14ac:dyDescent="0.35">
      <c r="A21390" s="165" t="s">
        <v>435</v>
      </c>
      <c r="B21390" s="165"/>
      <c r="C21390" s="166">
        <v>46018</v>
      </c>
      <c r="D21390">
        <v>237.27202795833335</v>
      </c>
    </row>
    <row r="21391" spans="1:4" x14ac:dyDescent="0.35">
      <c r="A21391" s="165"/>
      <c r="B21391" s="165"/>
      <c r="C21391" s="166">
        <v>45892</v>
      </c>
      <c r="D21391">
        <v>81685.119999999952</v>
      </c>
    </row>
    <row r="21392" spans="1:4" x14ac:dyDescent="0.35">
      <c r="A21392" s="165"/>
      <c r="B21392" s="165"/>
      <c r="C21392" s="166">
        <v>45923</v>
      </c>
      <c r="D21392">
        <v>-3317.1000000000081</v>
      </c>
    </row>
    <row r="21393" spans="1:4" x14ac:dyDescent="0.35">
      <c r="A21393" s="165"/>
      <c r="B21393" s="165"/>
      <c r="C21393" s="166">
        <v>45953</v>
      </c>
      <c r="D21393">
        <v>20374.140000000032</v>
      </c>
    </row>
    <row r="21394" spans="1:4" x14ac:dyDescent="0.35">
      <c r="A21394" s="165"/>
      <c r="B21394" s="165"/>
      <c r="C21394" s="166">
        <v>45984</v>
      </c>
      <c r="D21394">
        <v>26621.29000000011</v>
      </c>
    </row>
    <row r="21395" spans="1:4" x14ac:dyDescent="0.35">
      <c r="A21395" s="165"/>
      <c r="B21395" s="165"/>
      <c r="C21395" s="166">
        <v>46014</v>
      </c>
      <c r="D21395">
        <v>-136986.13999999984</v>
      </c>
    </row>
    <row r="21396" spans="1:4" x14ac:dyDescent="0.35">
      <c r="A21396" s="165"/>
      <c r="B21396" s="165"/>
      <c r="C21396" s="166">
        <v>45681</v>
      </c>
      <c r="D21396">
        <v>9962.8800000000101</v>
      </c>
    </row>
    <row r="21397" spans="1:4" x14ac:dyDescent="0.35">
      <c r="A21397" s="165"/>
      <c r="B21397" s="165"/>
      <c r="C21397" s="166">
        <v>45712</v>
      </c>
      <c r="D21397">
        <v>5186.1499999999551</v>
      </c>
    </row>
    <row r="21398" spans="1:4" x14ac:dyDescent="0.35">
      <c r="A21398" s="165"/>
      <c r="B21398" s="165"/>
      <c r="C21398" s="166">
        <v>45740</v>
      </c>
      <c r="D21398">
        <v>13481.640000000019</v>
      </c>
    </row>
    <row r="21399" spans="1:4" x14ac:dyDescent="0.35">
      <c r="A21399" s="165"/>
      <c r="B21399" s="165"/>
      <c r="C21399" s="166">
        <v>45771</v>
      </c>
      <c r="D21399">
        <v>17952.040000000099</v>
      </c>
    </row>
    <row r="21400" spans="1:4" x14ac:dyDescent="0.35">
      <c r="A21400" s="165"/>
      <c r="B21400" s="165"/>
      <c r="C21400" s="166">
        <v>45801</v>
      </c>
      <c r="D21400">
        <v>-8006.6199999999762</v>
      </c>
    </row>
    <row r="21401" spans="1:4" x14ac:dyDescent="0.35">
      <c r="A21401" s="165"/>
      <c r="B21401" s="165"/>
      <c r="C21401" s="166">
        <v>45832</v>
      </c>
      <c r="D21401">
        <v>-962.14000000008173</v>
      </c>
    </row>
    <row r="21402" spans="1:4" x14ac:dyDescent="0.35">
      <c r="A21402" s="165"/>
      <c r="B21402" s="165"/>
      <c r="C21402" s="166">
        <v>45862</v>
      </c>
      <c r="D21402">
        <v>51458.780000000042</v>
      </c>
    </row>
    <row r="21403" spans="1:4" x14ac:dyDescent="0.35">
      <c r="A21403" s="165"/>
      <c r="B21403" s="165"/>
      <c r="C21403" s="166">
        <v>45893</v>
      </c>
      <c r="D21403">
        <v>83547.870000000039</v>
      </c>
    </row>
    <row r="21404" spans="1:4" x14ac:dyDescent="0.35">
      <c r="A21404" s="165"/>
      <c r="B21404" s="165"/>
      <c r="C21404" s="166">
        <v>45924</v>
      </c>
      <c r="D21404">
        <v>-10014.640000000049</v>
      </c>
    </row>
    <row r="21405" spans="1:4" x14ac:dyDescent="0.35">
      <c r="A21405" s="165"/>
      <c r="B21405" s="165"/>
      <c r="C21405" s="166">
        <v>45954</v>
      </c>
      <c r="D21405">
        <v>30113.580000000064</v>
      </c>
    </row>
    <row r="21406" spans="1:4" x14ac:dyDescent="0.35">
      <c r="A21406" s="165"/>
      <c r="B21406" s="165"/>
      <c r="C21406" s="166">
        <v>45985</v>
      </c>
      <c r="D21406">
        <v>36180.730000000127</v>
      </c>
    </row>
    <row r="21407" spans="1:4" x14ac:dyDescent="0.35">
      <c r="A21407" s="165"/>
      <c r="B21407" s="165"/>
      <c r="C21407" s="166">
        <v>46015</v>
      </c>
      <c r="D21407">
        <v>-230093.61</v>
      </c>
    </row>
    <row r="21408" spans="1:4" x14ac:dyDescent="0.35">
      <c r="A21408" s="165"/>
      <c r="B21408" s="165"/>
      <c r="C21408" s="166">
        <v>45682</v>
      </c>
      <c r="D21408">
        <v>89932.709999999875</v>
      </c>
    </row>
    <row r="21409" spans="1:4" x14ac:dyDescent="0.35">
      <c r="A21409" s="165"/>
      <c r="B21409" s="165"/>
      <c r="C21409" s="166">
        <v>45713</v>
      </c>
      <c r="D21409">
        <v>18182.329999999947</v>
      </c>
    </row>
    <row r="21410" spans="1:4" x14ac:dyDescent="0.35">
      <c r="A21410" s="165"/>
      <c r="B21410" s="165"/>
      <c r="C21410" s="166">
        <v>45741</v>
      </c>
      <c r="D21410">
        <v>90766.820000000065</v>
      </c>
    </row>
    <row r="21411" spans="1:4" x14ac:dyDescent="0.35">
      <c r="A21411" s="165"/>
      <c r="B21411" s="165"/>
      <c r="C21411" s="166">
        <v>45772</v>
      </c>
      <c r="D21411">
        <v>21869.150000000027</v>
      </c>
    </row>
    <row r="21412" spans="1:4" x14ac:dyDescent="0.35">
      <c r="A21412" s="165"/>
      <c r="B21412" s="165"/>
      <c r="C21412" s="166">
        <v>45802</v>
      </c>
      <c r="D21412">
        <v>29656.971029796048</v>
      </c>
    </row>
    <row r="21413" spans="1:4" x14ac:dyDescent="0.35">
      <c r="A21413" s="165"/>
      <c r="B21413" s="165"/>
      <c r="C21413" s="166">
        <v>45833</v>
      </c>
      <c r="D21413">
        <v>46672.519393682938</v>
      </c>
    </row>
    <row r="21414" spans="1:4" x14ac:dyDescent="0.35">
      <c r="A21414" s="165"/>
      <c r="B21414" s="165"/>
      <c r="C21414" s="166">
        <v>45863</v>
      </c>
      <c r="D21414">
        <v>59874.722173343223</v>
      </c>
    </row>
    <row r="21415" spans="1:4" x14ac:dyDescent="0.35">
      <c r="A21415" s="165"/>
      <c r="B21415" s="165"/>
      <c r="C21415" s="166">
        <v>45894</v>
      </c>
      <c r="D21415">
        <v>105588.19197460209</v>
      </c>
    </row>
    <row r="21416" spans="1:4" x14ac:dyDescent="0.35">
      <c r="A21416" s="165"/>
      <c r="B21416" s="165"/>
      <c r="C21416" s="166">
        <v>45925</v>
      </c>
      <c r="D21416">
        <v>28724.833964847978</v>
      </c>
    </row>
    <row r="21417" spans="1:4" x14ac:dyDescent="0.35">
      <c r="A21417" s="165"/>
      <c r="B21417" s="165"/>
      <c r="C21417" s="166">
        <v>45955</v>
      </c>
      <c r="D21417">
        <v>23192.374269939377</v>
      </c>
    </row>
    <row r="21418" spans="1:4" x14ac:dyDescent="0.35">
      <c r="A21418" s="165"/>
      <c r="B21418" s="165"/>
      <c r="C21418" s="166">
        <v>45986</v>
      </c>
      <c r="D21418">
        <v>54036.695032323842</v>
      </c>
    </row>
    <row r="21419" spans="1:4" x14ac:dyDescent="0.35">
      <c r="A21419" s="165"/>
      <c r="B21419" s="165"/>
      <c r="C21419" s="166">
        <v>46016</v>
      </c>
      <c r="D21419">
        <v>-10006.085471851868</v>
      </c>
    </row>
    <row r="21420" spans="1:4" x14ac:dyDescent="0.35">
      <c r="A21420" s="165"/>
      <c r="B21420" s="165"/>
      <c r="C21420" s="166">
        <v>45683</v>
      </c>
      <c r="D21420">
        <v>35075.826976752192</v>
      </c>
    </row>
    <row r="21421" spans="1:4" x14ac:dyDescent="0.35">
      <c r="A21421" s="165"/>
      <c r="B21421" s="165"/>
      <c r="C21421" s="166">
        <v>45714</v>
      </c>
      <c r="D21421">
        <v>35141.448666113662</v>
      </c>
    </row>
    <row r="21422" spans="1:4" x14ac:dyDescent="0.35">
      <c r="A21422" s="165"/>
      <c r="B21422" s="165"/>
      <c r="C21422" s="166">
        <v>45742</v>
      </c>
      <c r="D21422">
        <v>62063.704438562876</v>
      </c>
    </row>
    <row r="21423" spans="1:4" x14ac:dyDescent="0.35">
      <c r="A21423" s="165"/>
      <c r="B21423" s="165"/>
      <c r="C21423" s="166">
        <v>45773</v>
      </c>
      <c r="D21423">
        <v>61507.854271129414</v>
      </c>
    </row>
    <row r="21424" spans="1:4" x14ac:dyDescent="0.35">
      <c r="A21424" s="165"/>
      <c r="B21424" s="165"/>
      <c r="C21424" s="166">
        <v>45803</v>
      </c>
      <c r="D21424">
        <v>26103.001434424856</v>
      </c>
    </row>
    <row r="21425" spans="1:4" x14ac:dyDescent="0.35">
      <c r="A21425" s="165"/>
      <c r="B21425" s="165"/>
      <c r="C21425" s="166">
        <v>45834</v>
      </c>
      <c r="D21425">
        <v>39080.868350962883</v>
      </c>
    </row>
    <row r="21426" spans="1:4" x14ac:dyDescent="0.35">
      <c r="A21426" s="165"/>
      <c r="B21426" s="165"/>
      <c r="C21426" s="166">
        <v>45864</v>
      </c>
      <c r="D21426">
        <v>98960.98731764211</v>
      </c>
    </row>
    <row r="21427" spans="1:4" x14ac:dyDescent="0.35">
      <c r="A21427" s="165"/>
      <c r="B21427" s="165"/>
      <c r="C21427" s="166">
        <v>45895</v>
      </c>
      <c r="D21427">
        <v>150145.84248771038</v>
      </c>
    </row>
    <row r="21428" spans="1:4" x14ac:dyDescent="0.35">
      <c r="A21428" s="165"/>
      <c r="B21428" s="165"/>
      <c r="C21428" s="166">
        <v>45926</v>
      </c>
      <c r="D21428">
        <v>21350.995020234084</v>
      </c>
    </row>
    <row r="21429" spans="1:4" x14ac:dyDescent="0.35">
      <c r="A21429" s="165"/>
      <c r="B21429" s="165"/>
      <c r="C21429" s="166">
        <v>45956</v>
      </c>
      <c r="D21429">
        <v>45341.068700657001</v>
      </c>
    </row>
    <row r="21430" spans="1:4" x14ac:dyDescent="0.35">
      <c r="A21430" s="165"/>
      <c r="B21430" s="165"/>
      <c r="C21430" s="166">
        <v>45987</v>
      </c>
      <c r="D21430">
        <v>80034.520257361102</v>
      </c>
    </row>
    <row r="21431" spans="1:4" x14ac:dyDescent="0.35">
      <c r="A21431" s="165"/>
      <c r="B21431" s="165"/>
      <c r="C21431" s="166">
        <v>46017</v>
      </c>
      <c r="D21431">
        <v>2338.8697171413769</v>
      </c>
    </row>
    <row r="21432" spans="1:4" x14ac:dyDescent="0.35">
      <c r="A21432" s="165"/>
      <c r="B21432" s="165"/>
      <c r="C21432" s="166">
        <v>45684</v>
      </c>
      <c r="D21432">
        <v>50926.615592874979</v>
      </c>
    </row>
    <row r="21433" spans="1:4" x14ac:dyDescent="0.35">
      <c r="A21433" s="165"/>
      <c r="B21433" s="165"/>
      <c r="C21433" s="166">
        <v>45715</v>
      </c>
      <c r="D21433">
        <v>51209.996271630873</v>
      </c>
    </row>
    <row r="21434" spans="1:4" x14ac:dyDescent="0.35">
      <c r="A21434" s="165"/>
      <c r="B21434" s="165"/>
      <c r="C21434" s="166">
        <v>45743</v>
      </c>
      <c r="D21434">
        <v>82498.799913840543</v>
      </c>
    </row>
    <row r="21435" spans="1:4" x14ac:dyDescent="0.35">
      <c r="A21435" s="165"/>
      <c r="B21435" s="165"/>
      <c r="C21435" s="166">
        <v>45774</v>
      </c>
      <c r="D21435">
        <v>79421.735504391254</v>
      </c>
    </row>
    <row r="21436" spans="1:4" x14ac:dyDescent="0.35">
      <c r="A21436" s="165"/>
      <c r="B21436" s="165"/>
      <c r="C21436" s="166">
        <v>45804</v>
      </c>
      <c r="D21436">
        <v>39036.116707840891</v>
      </c>
    </row>
    <row r="21437" spans="1:4" x14ac:dyDescent="0.35">
      <c r="A21437" s="165"/>
      <c r="B21437" s="165"/>
      <c r="C21437" s="166">
        <v>45835</v>
      </c>
      <c r="D21437">
        <v>52396.169975510857</v>
      </c>
    </row>
    <row r="21438" spans="1:4" x14ac:dyDescent="0.35">
      <c r="A21438" s="165"/>
      <c r="B21438" s="165"/>
      <c r="C21438" s="166">
        <v>45865</v>
      </c>
      <c r="D21438">
        <v>122296.66576967048</v>
      </c>
    </row>
    <row r="21439" spans="1:4" x14ac:dyDescent="0.35">
      <c r="A21439" s="165"/>
      <c r="B21439" s="165"/>
      <c r="C21439" s="166">
        <v>45896</v>
      </c>
      <c r="D21439">
        <v>182726.56626893705</v>
      </c>
    </row>
    <row r="21440" spans="1:4" x14ac:dyDescent="0.35">
      <c r="A21440" s="165"/>
      <c r="B21440" s="165"/>
      <c r="C21440" s="166">
        <v>45927</v>
      </c>
      <c r="D21440">
        <v>34677.648554270505</v>
      </c>
    </row>
    <row r="21441" spans="1:4" x14ac:dyDescent="0.35">
      <c r="A21441" s="165"/>
      <c r="B21441" s="165"/>
      <c r="C21441" s="166">
        <v>45957</v>
      </c>
      <c r="D21441">
        <v>59493.353560752323</v>
      </c>
    </row>
    <row r="21442" spans="1:4" x14ac:dyDescent="0.35">
      <c r="A21442" s="165"/>
      <c r="B21442" s="165"/>
      <c r="C21442" s="166">
        <v>45988</v>
      </c>
      <c r="D21442">
        <v>98661.494708113925</v>
      </c>
    </row>
    <row r="21443" spans="1:4" x14ac:dyDescent="0.35">
      <c r="A21443" s="165"/>
      <c r="B21443" s="165"/>
      <c r="C21443" s="166">
        <v>46018</v>
      </c>
      <c r="D21443">
        <v>9068.5366157733879</v>
      </c>
    </row>
    <row r="21444" spans="1:4" x14ac:dyDescent="0.35">
      <c r="A21444" s="165" t="s">
        <v>436</v>
      </c>
      <c r="B21444" s="165"/>
      <c r="C21444" s="166">
        <v>45892</v>
      </c>
      <c r="D21444">
        <v>-85799.830000000016</v>
      </c>
    </row>
    <row r="21445" spans="1:4" x14ac:dyDescent="0.35">
      <c r="A21445" s="165" t="s">
        <v>436</v>
      </c>
      <c r="B21445" s="165"/>
      <c r="C21445" s="166">
        <v>45923</v>
      </c>
      <c r="D21445">
        <v>108726.25</v>
      </c>
    </row>
    <row r="21446" spans="1:4" x14ac:dyDescent="0.35">
      <c r="A21446" s="165" t="s">
        <v>436</v>
      </c>
      <c r="B21446" s="165"/>
      <c r="C21446" s="166">
        <v>45953</v>
      </c>
      <c r="D21446">
        <v>-11360.449999999953</v>
      </c>
    </row>
    <row r="21447" spans="1:4" x14ac:dyDescent="0.35">
      <c r="A21447" s="165" t="s">
        <v>436</v>
      </c>
      <c r="B21447" s="165"/>
      <c r="C21447" s="166">
        <v>45984</v>
      </c>
      <c r="D21447">
        <v>36801.949999999953</v>
      </c>
    </row>
    <row r="21448" spans="1:4" x14ac:dyDescent="0.35">
      <c r="A21448" s="165" t="s">
        <v>436</v>
      </c>
      <c r="B21448" s="165"/>
      <c r="C21448" s="166">
        <v>46014</v>
      </c>
      <c r="D21448">
        <v>99257.88</v>
      </c>
    </row>
    <row r="21449" spans="1:4" x14ac:dyDescent="0.35">
      <c r="A21449" s="165" t="s">
        <v>436</v>
      </c>
      <c r="B21449" s="165"/>
      <c r="C21449" s="166">
        <v>45681</v>
      </c>
      <c r="D21449">
        <v>-68162.490000000049</v>
      </c>
    </row>
    <row r="21450" spans="1:4" x14ac:dyDescent="0.35">
      <c r="A21450" s="165" t="s">
        <v>436</v>
      </c>
      <c r="B21450" s="165"/>
      <c r="C21450" s="166">
        <v>45712</v>
      </c>
      <c r="D21450">
        <v>-50150.479999999981</v>
      </c>
    </row>
    <row r="21451" spans="1:4" x14ac:dyDescent="0.35">
      <c r="A21451" s="165" t="s">
        <v>436</v>
      </c>
      <c r="B21451" s="165"/>
      <c r="C21451" s="166">
        <v>45740</v>
      </c>
      <c r="D21451">
        <v>-1485.609999999986</v>
      </c>
    </row>
    <row r="21452" spans="1:4" x14ac:dyDescent="0.35">
      <c r="A21452" s="165" t="s">
        <v>436</v>
      </c>
      <c r="B21452" s="165"/>
      <c r="C21452" s="166">
        <v>45771</v>
      </c>
      <c r="D21452">
        <v>-45207.239999999991</v>
      </c>
    </row>
    <row r="21453" spans="1:4" x14ac:dyDescent="0.35">
      <c r="A21453" s="165" t="s">
        <v>436</v>
      </c>
      <c r="B21453" s="165"/>
      <c r="C21453" s="166">
        <v>45801</v>
      </c>
      <c r="D21453">
        <v>145328.58000000002</v>
      </c>
    </row>
    <row r="21454" spans="1:4" x14ac:dyDescent="0.35">
      <c r="A21454" s="165" t="s">
        <v>436</v>
      </c>
      <c r="B21454" s="165"/>
      <c r="C21454" s="166">
        <v>45832</v>
      </c>
      <c r="D21454">
        <v>-14021.340000000026</v>
      </c>
    </row>
    <row r="21455" spans="1:4" x14ac:dyDescent="0.35">
      <c r="A21455" s="165" t="s">
        <v>436</v>
      </c>
      <c r="B21455" s="165"/>
      <c r="C21455" s="166">
        <v>45862</v>
      </c>
      <c r="D21455">
        <v>-128123.27999999997</v>
      </c>
    </row>
    <row r="21456" spans="1:4" x14ac:dyDescent="0.35">
      <c r="A21456" s="165" t="s">
        <v>436</v>
      </c>
      <c r="B21456" s="165"/>
      <c r="C21456" s="166">
        <v>45893</v>
      </c>
      <c r="D21456">
        <v>-121649.70000000007</v>
      </c>
    </row>
    <row r="21457" spans="1:4" x14ac:dyDescent="0.35">
      <c r="A21457" s="165" t="s">
        <v>436</v>
      </c>
      <c r="B21457" s="165"/>
      <c r="C21457" s="166">
        <v>45924</v>
      </c>
      <c r="D21457">
        <v>124403.85000000003</v>
      </c>
    </row>
    <row r="21458" spans="1:4" x14ac:dyDescent="0.35">
      <c r="A21458" s="165" t="s">
        <v>436</v>
      </c>
      <c r="B21458" s="165"/>
      <c r="C21458" s="166">
        <v>45954</v>
      </c>
      <c r="D21458">
        <v>-16300.840000000084</v>
      </c>
    </row>
    <row r="21459" spans="1:4" x14ac:dyDescent="0.35">
      <c r="A21459" s="165" t="s">
        <v>436</v>
      </c>
      <c r="B21459" s="165"/>
      <c r="C21459" s="166">
        <v>45985</v>
      </c>
      <c r="D21459">
        <v>-106444.16999999987</v>
      </c>
    </row>
    <row r="21460" spans="1:4" x14ac:dyDescent="0.35">
      <c r="A21460" s="165" t="s">
        <v>436</v>
      </c>
      <c r="B21460" s="165"/>
      <c r="C21460" s="166">
        <v>46015</v>
      </c>
      <c r="D21460">
        <v>133094.17999999993</v>
      </c>
    </row>
    <row r="21461" spans="1:4" x14ac:dyDescent="0.35">
      <c r="A21461" s="165" t="s">
        <v>436</v>
      </c>
      <c r="B21461" s="165"/>
      <c r="C21461" s="166">
        <v>45682</v>
      </c>
      <c r="D21461">
        <v>-9126.929999999993</v>
      </c>
    </row>
    <row r="21462" spans="1:4" x14ac:dyDescent="0.35">
      <c r="A21462" s="165" t="s">
        <v>436</v>
      </c>
      <c r="B21462" s="165"/>
      <c r="C21462" s="166">
        <v>45713</v>
      </c>
      <c r="D21462">
        <v>67588.300000000047</v>
      </c>
    </row>
    <row r="21463" spans="1:4" x14ac:dyDescent="0.35">
      <c r="A21463" s="165" t="s">
        <v>436</v>
      </c>
      <c r="B21463" s="165"/>
      <c r="C21463" s="166">
        <v>45741</v>
      </c>
      <c r="D21463">
        <v>-74967.740000000049</v>
      </c>
    </row>
    <row r="21464" spans="1:4" x14ac:dyDescent="0.35">
      <c r="A21464" s="165" t="s">
        <v>436</v>
      </c>
      <c r="B21464" s="165"/>
      <c r="C21464" s="166">
        <v>45772</v>
      </c>
      <c r="D21464">
        <v>78458.460000000021</v>
      </c>
    </row>
    <row r="21465" spans="1:4" x14ac:dyDescent="0.35">
      <c r="A21465" s="165" t="s">
        <v>436</v>
      </c>
      <c r="B21465" s="165"/>
      <c r="C21465" s="166">
        <v>45802</v>
      </c>
      <c r="D21465">
        <v>59903.645002020407</v>
      </c>
    </row>
    <row r="21466" spans="1:4" x14ac:dyDescent="0.35">
      <c r="A21466" s="165" t="s">
        <v>436</v>
      </c>
      <c r="B21466" s="165"/>
      <c r="C21466" s="166">
        <v>45833</v>
      </c>
      <c r="D21466">
        <v>-14434.981558301602</v>
      </c>
    </row>
    <row r="21467" spans="1:4" x14ac:dyDescent="0.35">
      <c r="A21467" s="165" t="s">
        <v>436</v>
      </c>
      <c r="B21467" s="165"/>
      <c r="C21467" s="166">
        <v>45863</v>
      </c>
      <c r="D21467">
        <v>-50908.084229000902</v>
      </c>
    </row>
    <row r="21468" spans="1:4" x14ac:dyDescent="0.35">
      <c r="A21468" s="165" t="s">
        <v>436</v>
      </c>
      <c r="B21468" s="165"/>
      <c r="C21468" s="166">
        <v>45894</v>
      </c>
      <c r="D21468">
        <v>-64157.567025546276</v>
      </c>
    </row>
    <row r="21469" spans="1:4" x14ac:dyDescent="0.35">
      <c r="A21469" s="165" t="s">
        <v>436</v>
      </c>
      <c r="B21469" s="165"/>
      <c r="C21469" s="166">
        <v>45925</v>
      </c>
      <c r="D21469">
        <v>120202.66733221052</v>
      </c>
    </row>
    <row r="21470" spans="1:4" x14ac:dyDescent="0.35">
      <c r="A21470" s="165" t="s">
        <v>436</v>
      </c>
      <c r="B21470" s="165"/>
      <c r="C21470" s="166">
        <v>45955</v>
      </c>
      <c r="D21470">
        <v>-5502.6815804637736</v>
      </c>
    </row>
    <row r="21471" spans="1:4" x14ac:dyDescent="0.35">
      <c r="A21471" s="165" t="s">
        <v>436</v>
      </c>
      <c r="B21471" s="165"/>
      <c r="C21471" s="166">
        <v>45986</v>
      </c>
      <c r="D21471">
        <v>-22779.014218281489</v>
      </c>
    </row>
    <row r="21472" spans="1:4" x14ac:dyDescent="0.35">
      <c r="A21472" s="165" t="s">
        <v>436</v>
      </c>
      <c r="B21472" s="165"/>
      <c r="C21472" s="166">
        <v>46016</v>
      </c>
      <c r="D21472">
        <v>87289.499754368619</v>
      </c>
    </row>
    <row r="21473" spans="1:4" x14ac:dyDescent="0.35">
      <c r="A21473" s="165" t="s">
        <v>436</v>
      </c>
      <c r="B21473" s="165"/>
      <c r="C21473" s="166">
        <v>45683</v>
      </c>
      <c r="D21473">
        <v>-91813.278280713188</v>
      </c>
    </row>
    <row r="21474" spans="1:4" x14ac:dyDescent="0.35">
      <c r="A21474" s="165" t="s">
        <v>436</v>
      </c>
      <c r="B21474" s="165"/>
      <c r="C21474" s="166">
        <v>45714</v>
      </c>
      <c r="D21474">
        <v>-4061.2514518888202</v>
      </c>
    </row>
    <row r="21475" spans="1:4" x14ac:dyDescent="0.35">
      <c r="A21475" s="165" t="s">
        <v>436</v>
      </c>
      <c r="B21475" s="165"/>
      <c r="C21475" s="166">
        <v>45742</v>
      </c>
      <c r="D21475">
        <v>-31659.433464096568</v>
      </c>
    </row>
    <row r="21476" spans="1:4" x14ac:dyDescent="0.35">
      <c r="A21476" s="165" t="s">
        <v>436</v>
      </c>
      <c r="B21476" s="165"/>
      <c r="C21476" s="166">
        <v>45773</v>
      </c>
      <c r="D21476">
        <v>-14465.191489514429</v>
      </c>
    </row>
    <row r="21477" spans="1:4" x14ac:dyDescent="0.35">
      <c r="A21477" s="165" t="s">
        <v>436</v>
      </c>
      <c r="B21477" s="165"/>
      <c r="C21477" s="166">
        <v>45803</v>
      </c>
      <c r="D21477">
        <v>50640.266498995537</v>
      </c>
    </row>
    <row r="21478" spans="1:4" x14ac:dyDescent="0.35">
      <c r="A21478" s="165" t="s">
        <v>436</v>
      </c>
      <c r="B21478" s="165"/>
      <c r="C21478" s="166">
        <v>45834</v>
      </c>
      <c r="D21478">
        <v>11143.146335674857</v>
      </c>
    </row>
    <row r="21479" spans="1:4" x14ac:dyDescent="0.35">
      <c r="A21479" s="165" t="s">
        <v>436</v>
      </c>
      <c r="B21479" s="165"/>
      <c r="C21479" s="166">
        <v>45864</v>
      </c>
      <c r="D21479">
        <v>-136738.45005777926</v>
      </c>
    </row>
    <row r="21480" spans="1:4" x14ac:dyDescent="0.35">
      <c r="A21480" s="165" t="s">
        <v>436</v>
      </c>
      <c r="B21480" s="165"/>
      <c r="C21480" s="166">
        <v>45895</v>
      </c>
      <c r="D21480">
        <v>-66506.150779237621</v>
      </c>
    </row>
    <row r="21481" spans="1:4" x14ac:dyDescent="0.35">
      <c r="A21481" s="165" t="s">
        <v>436</v>
      </c>
      <c r="B21481" s="165"/>
      <c r="C21481" s="166">
        <v>45926</v>
      </c>
      <c r="D21481">
        <v>214957.49856900581</v>
      </c>
    </row>
    <row r="21482" spans="1:4" x14ac:dyDescent="0.35">
      <c r="A21482" s="165" t="s">
        <v>436</v>
      </c>
      <c r="B21482" s="165"/>
      <c r="C21482" s="166">
        <v>45956</v>
      </c>
      <c r="D21482">
        <v>-61784.693403012527</v>
      </c>
    </row>
    <row r="21483" spans="1:4" x14ac:dyDescent="0.35">
      <c r="A21483" s="165" t="s">
        <v>436</v>
      </c>
      <c r="B21483" s="165"/>
      <c r="C21483" s="166">
        <v>45987</v>
      </c>
      <c r="D21483">
        <v>-21877.820919874473</v>
      </c>
    </row>
    <row r="21484" spans="1:4" x14ac:dyDescent="0.35">
      <c r="A21484" s="165" t="s">
        <v>436</v>
      </c>
      <c r="B21484" s="165"/>
      <c r="C21484" s="166">
        <v>46017</v>
      </c>
      <c r="D21484">
        <v>105106.53750628128</v>
      </c>
    </row>
    <row r="21485" spans="1:4" x14ac:dyDescent="0.35">
      <c r="A21485" s="165" t="s">
        <v>436</v>
      </c>
      <c r="B21485" s="165"/>
      <c r="C21485" s="166">
        <v>45684</v>
      </c>
      <c r="D21485">
        <v>-92104.415314699872</v>
      </c>
    </row>
    <row r="21486" spans="1:4" x14ac:dyDescent="0.35">
      <c r="A21486" s="165" t="s">
        <v>436</v>
      </c>
      <c r="B21486" s="165"/>
      <c r="C21486" s="166">
        <v>45715</v>
      </c>
      <c r="D21486">
        <v>-4716.8416716089705</v>
      </c>
    </row>
    <row r="21487" spans="1:4" x14ac:dyDescent="0.35">
      <c r="A21487" s="165" t="s">
        <v>436</v>
      </c>
      <c r="B21487" s="165"/>
      <c r="C21487" s="166">
        <v>45743</v>
      </c>
      <c r="D21487">
        <v>-36540.069399056549</v>
      </c>
    </row>
    <row r="21488" spans="1:4" x14ac:dyDescent="0.35">
      <c r="A21488" s="165" t="s">
        <v>436</v>
      </c>
      <c r="B21488" s="165"/>
      <c r="C21488" s="166">
        <v>45774</v>
      </c>
      <c r="D21488">
        <v>-16754.065115191683</v>
      </c>
    </row>
    <row r="21489" spans="1:4" x14ac:dyDescent="0.35">
      <c r="A21489" s="165" t="s">
        <v>436</v>
      </c>
      <c r="B21489" s="165"/>
      <c r="C21489" s="166">
        <v>45804</v>
      </c>
      <c r="D21489">
        <v>62028.486085966055</v>
      </c>
    </row>
    <row r="21490" spans="1:4" x14ac:dyDescent="0.35">
      <c r="A21490" s="165" t="s">
        <v>436</v>
      </c>
      <c r="B21490" s="165"/>
      <c r="C21490" s="166">
        <v>45835</v>
      </c>
      <c r="D21490">
        <v>13505.396878432017</v>
      </c>
    </row>
    <row r="21491" spans="1:4" x14ac:dyDescent="0.35">
      <c r="A21491" s="165" t="s">
        <v>436</v>
      </c>
      <c r="B21491" s="165"/>
      <c r="C21491" s="166">
        <v>45865</v>
      </c>
      <c r="D21491">
        <v>-159651.17964863876</v>
      </c>
    </row>
    <row r="21492" spans="1:4" x14ac:dyDescent="0.35">
      <c r="A21492" s="165" t="s">
        <v>436</v>
      </c>
      <c r="B21492" s="165"/>
      <c r="C21492" s="166">
        <v>45896</v>
      </c>
      <c r="D21492">
        <v>-78054.638797601336</v>
      </c>
    </row>
    <row r="21493" spans="1:4" x14ac:dyDescent="0.35">
      <c r="A21493" s="165" t="s">
        <v>436</v>
      </c>
      <c r="B21493" s="165"/>
      <c r="C21493" s="166">
        <v>45927</v>
      </c>
      <c r="D21493">
        <v>249148.68208626873</v>
      </c>
    </row>
    <row r="21494" spans="1:4" x14ac:dyDescent="0.35">
      <c r="A21494" s="165" t="s">
        <v>436</v>
      </c>
      <c r="B21494" s="165"/>
      <c r="C21494" s="166">
        <v>45957</v>
      </c>
      <c r="D21494">
        <v>-71245.224579900794</v>
      </c>
    </row>
    <row r="21495" spans="1:4" x14ac:dyDescent="0.35">
      <c r="A21495" s="165" t="s">
        <v>436</v>
      </c>
      <c r="B21495" s="165"/>
      <c r="C21495" s="166">
        <v>45988</v>
      </c>
      <c r="D21495">
        <v>-25348.133457445889</v>
      </c>
    </row>
    <row r="21496" spans="1:4" x14ac:dyDescent="0.35">
      <c r="A21496" s="165" t="s">
        <v>436</v>
      </c>
      <c r="B21496" s="165"/>
      <c r="C21496" s="166">
        <v>46018</v>
      </c>
      <c r="D21496">
        <v>121706.90742390166</v>
      </c>
    </row>
    <row r="21497" spans="1:4" x14ac:dyDescent="0.35">
      <c r="A21497" s="165" t="s">
        <v>437</v>
      </c>
      <c r="B21497" s="165"/>
      <c r="C21497" s="166">
        <v>45892</v>
      </c>
      <c r="D21497">
        <v>3244.1000000000022</v>
      </c>
    </row>
    <row r="21498" spans="1:4" x14ac:dyDescent="0.35">
      <c r="A21498" s="165" t="s">
        <v>437</v>
      </c>
      <c r="B21498" s="165"/>
      <c r="C21498" s="166">
        <v>45923</v>
      </c>
      <c r="D21498">
        <v>3163.0999999999985</v>
      </c>
    </row>
    <row r="21499" spans="1:4" x14ac:dyDescent="0.35">
      <c r="A21499" s="165" t="s">
        <v>437</v>
      </c>
      <c r="B21499" s="165"/>
      <c r="C21499" s="166">
        <v>45953</v>
      </c>
      <c r="D21499">
        <v>3163.0999999999985</v>
      </c>
    </row>
    <row r="21500" spans="1:4" x14ac:dyDescent="0.35">
      <c r="A21500" s="165" t="s">
        <v>437</v>
      </c>
      <c r="B21500" s="165"/>
      <c r="C21500" s="166">
        <v>45984</v>
      </c>
      <c r="D21500">
        <v>-4539.6899999999987</v>
      </c>
    </row>
    <row r="21501" spans="1:4" x14ac:dyDescent="0.35">
      <c r="A21501" s="165" t="s">
        <v>437</v>
      </c>
      <c r="B21501" s="165"/>
      <c r="C21501" s="166">
        <v>46014</v>
      </c>
      <c r="D21501">
        <v>-9464.4099999999962</v>
      </c>
    </row>
    <row r="21502" spans="1:4" x14ac:dyDescent="0.35">
      <c r="A21502" s="165" t="s">
        <v>437</v>
      </c>
      <c r="B21502" s="165"/>
      <c r="C21502" s="166">
        <v>45681</v>
      </c>
      <c r="D21502">
        <v>4497.0499999999956</v>
      </c>
    </row>
    <row r="21503" spans="1:4" x14ac:dyDescent="0.35">
      <c r="A21503" s="165" t="s">
        <v>437</v>
      </c>
      <c r="B21503" s="165"/>
      <c r="C21503" s="166">
        <v>45712</v>
      </c>
      <c r="D21503">
        <v>4529.119999999999</v>
      </c>
    </row>
    <row r="21504" spans="1:4" x14ac:dyDescent="0.35">
      <c r="A21504" s="165" t="s">
        <v>437</v>
      </c>
      <c r="B21504" s="165"/>
      <c r="C21504" s="166">
        <v>45740</v>
      </c>
      <c r="D21504">
        <v>3315.4699999999993</v>
      </c>
    </row>
    <row r="21505" spans="1:4" x14ac:dyDescent="0.35">
      <c r="A21505" s="165" t="s">
        <v>437</v>
      </c>
      <c r="B21505" s="165"/>
      <c r="C21505" s="166">
        <v>45771</v>
      </c>
      <c r="D21505">
        <v>-33170.480000000003</v>
      </c>
    </row>
    <row r="21506" spans="1:4" x14ac:dyDescent="0.35">
      <c r="A21506" s="165" t="s">
        <v>437</v>
      </c>
      <c r="B21506" s="165"/>
      <c r="C21506" s="166">
        <v>45801</v>
      </c>
      <c r="D21506">
        <v>3724.1700000000055</v>
      </c>
    </row>
    <row r="21507" spans="1:4" x14ac:dyDescent="0.35">
      <c r="A21507" s="165" t="s">
        <v>437</v>
      </c>
      <c r="B21507" s="165"/>
      <c r="C21507" s="166">
        <v>45832</v>
      </c>
      <c r="D21507">
        <v>4807.4599999999991</v>
      </c>
    </row>
    <row r="21508" spans="1:4" x14ac:dyDescent="0.35">
      <c r="A21508" s="165" t="s">
        <v>437</v>
      </c>
      <c r="B21508" s="165"/>
      <c r="C21508" s="166">
        <v>45862</v>
      </c>
      <c r="D21508">
        <v>3928.8099999999977</v>
      </c>
    </row>
    <row r="21509" spans="1:4" x14ac:dyDescent="0.35">
      <c r="A21509" s="165" t="s">
        <v>437</v>
      </c>
      <c r="B21509" s="165"/>
      <c r="C21509" s="166">
        <v>45893</v>
      </c>
      <c r="D21509">
        <v>2254.510000000002</v>
      </c>
    </row>
    <row r="21510" spans="1:4" x14ac:dyDescent="0.35">
      <c r="A21510" s="165" t="s">
        <v>437</v>
      </c>
      <c r="B21510" s="165"/>
      <c r="C21510" s="166">
        <v>45924</v>
      </c>
      <c r="D21510">
        <v>4215.6200000000026</v>
      </c>
    </row>
    <row r="21511" spans="1:4" x14ac:dyDescent="0.35">
      <c r="A21511" s="165" t="s">
        <v>437</v>
      </c>
      <c r="B21511" s="165"/>
      <c r="C21511" s="166">
        <v>45954</v>
      </c>
      <c r="D21511">
        <v>2819.1999999999971</v>
      </c>
    </row>
    <row r="21512" spans="1:4" x14ac:dyDescent="0.35">
      <c r="A21512" s="165" t="s">
        <v>437</v>
      </c>
      <c r="B21512" s="165"/>
      <c r="C21512" s="166">
        <v>45985</v>
      </c>
      <c r="D21512">
        <v>6355.59</v>
      </c>
    </row>
    <row r="21513" spans="1:4" x14ac:dyDescent="0.35">
      <c r="A21513" s="165" t="s">
        <v>437</v>
      </c>
      <c r="B21513" s="165"/>
      <c r="C21513" s="166">
        <v>46015</v>
      </c>
      <c r="D21513">
        <v>696.27000000000044</v>
      </c>
    </row>
    <row r="21514" spans="1:4" x14ac:dyDescent="0.35">
      <c r="A21514" s="165" t="s">
        <v>437</v>
      </c>
      <c r="B21514" s="165"/>
      <c r="C21514" s="166">
        <v>45682</v>
      </c>
      <c r="D21514">
        <v>1095.2800000000025</v>
      </c>
    </row>
    <row r="21515" spans="1:4" x14ac:dyDescent="0.35">
      <c r="A21515" s="165" t="s">
        <v>437</v>
      </c>
      <c r="B21515" s="165"/>
      <c r="C21515" s="166">
        <v>45713</v>
      </c>
      <c r="D21515">
        <v>4842.16</v>
      </c>
    </row>
    <row r="21516" spans="1:4" x14ac:dyDescent="0.35">
      <c r="A21516" s="165" t="s">
        <v>437</v>
      </c>
      <c r="B21516" s="165"/>
      <c r="C21516" s="166">
        <v>45741</v>
      </c>
      <c r="D21516">
        <v>-70.139999999999418</v>
      </c>
    </row>
    <row r="21517" spans="1:4" x14ac:dyDescent="0.35">
      <c r="A21517" s="165" t="s">
        <v>437</v>
      </c>
      <c r="B21517" s="165"/>
      <c r="C21517" s="166">
        <v>45772</v>
      </c>
      <c r="D21517">
        <v>-34718.42</v>
      </c>
    </row>
    <row r="21518" spans="1:4" x14ac:dyDescent="0.35">
      <c r="A21518" s="165" t="s">
        <v>437</v>
      </c>
      <c r="B21518" s="165"/>
      <c r="C21518" s="166">
        <v>45802</v>
      </c>
      <c r="D21518">
        <v>5532.8915454545349</v>
      </c>
    </row>
    <row r="21519" spans="1:4" x14ac:dyDescent="0.35">
      <c r="A21519" s="165" t="s">
        <v>437</v>
      </c>
      <c r="B21519" s="165"/>
      <c r="C21519" s="166">
        <v>45833</v>
      </c>
      <c r="D21519">
        <v>4297.8833999999988</v>
      </c>
    </row>
    <row r="21520" spans="1:4" x14ac:dyDescent="0.35">
      <c r="A21520" s="165" t="s">
        <v>437</v>
      </c>
      <c r="B21520" s="165"/>
      <c r="C21520" s="166">
        <v>45863</v>
      </c>
      <c r="D21520">
        <v>4297.8833999999988</v>
      </c>
    </row>
    <row r="21521" spans="1:4" x14ac:dyDescent="0.35">
      <c r="A21521" s="165" t="s">
        <v>437</v>
      </c>
      <c r="B21521" s="165"/>
      <c r="C21521" s="166">
        <v>45894</v>
      </c>
      <c r="D21521">
        <v>4297.8834000000024</v>
      </c>
    </row>
    <row r="21522" spans="1:4" x14ac:dyDescent="0.35">
      <c r="A21522" s="165" t="s">
        <v>437</v>
      </c>
      <c r="B21522" s="165"/>
      <c r="C21522" s="166">
        <v>45925</v>
      </c>
      <c r="D21522">
        <v>4297.8834000000024</v>
      </c>
    </row>
    <row r="21523" spans="1:4" x14ac:dyDescent="0.35">
      <c r="A21523" s="165" t="s">
        <v>437</v>
      </c>
      <c r="B21523" s="165"/>
      <c r="C21523" s="166">
        <v>45955</v>
      </c>
      <c r="D21523">
        <v>4297.8833999999988</v>
      </c>
    </row>
    <row r="21524" spans="1:4" x14ac:dyDescent="0.35">
      <c r="A21524" s="165" t="s">
        <v>437</v>
      </c>
      <c r="B21524" s="165"/>
      <c r="C21524" s="166">
        <v>45986</v>
      </c>
      <c r="D21524">
        <v>4297.8834000000006</v>
      </c>
    </row>
    <row r="21525" spans="1:4" x14ac:dyDescent="0.35">
      <c r="A21525" s="165" t="s">
        <v>437</v>
      </c>
      <c r="B21525" s="165"/>
      <c r="C21525" s="166">
        <v>46016</v>
      </c>
      <c r="D21525">
        <v>-3713.2374</v>
      </c>
    </row>
    <row r="21526" spans="1:4" x14ac:dyDescent="0.35">
      <c r="A21526" s="165" t="s">
        <v>437</v>
      </c>
      <c r="B21526" s="165"/>
      <c r="C21526" s="166">
        <v>45683</v>
      </c>
      <c r="D21526">
        <v>4310.9734679999965</v>
      </c>
    </row>
    <row r="21527" spans="1:4" x14ac:dyDescent="0.35">
      <c r="A21527" s="165" t="s">
        <v>437</v>
      </c>
      <c r="B21527" s="165"/>
      <c r="C21527" s="166">
        <v>45714</v>
      </c>
      <c r="D21527">
        <v>4310.9734680000001</v>
      </c>
    </row>
    <row r="21528" spans="1:4" x14ac:dyDescent="0.35">
      <c r="A21528" s="165" t="s">
        <v>437</v>
      </c>
      <c r="B21528" s="165"/>
      <c r="C21528" s="166">
        <v>45742</v>
      </c>
      <c r="D21528">
        <v>4310.9734679999992</v>
      </c>
    </row>
    <row r="21529" spans="1:4" x14ac:dyDescent="0.35">
      <c r="A21529" s="165" t="s">
        <v>437</v>
      </c>
      <c r="B21529" s="165"/>
      <c r="C21529" s="166">
        <v>45773</v>
      </c>
      <c r="D21529">
        <v>-42214.989132000002</v>
      </c>
    </row>
    <row r="21530" spans="1:4" x14ac:dyDescent="0.35">
      <c r="A21530" s="165" t="s">
        <v>437</v>
      </c>
      <c r="B21530" s="165"/>
      <c r="C21530" s="166">
        <v>45803</v>
      </c>
      <c r="D21530">
        <v>4566.010067999996</v>
      </c>
    </row>
    <row r="21531" spans="1:4" x14ac:dyDescent="0.35">
      <c r="A21531" s="165" t="s">
        <v>437</v>
      </c>
      <c r="B21531" s="165"/>
      <c r="C21531" s="166">
        <v>45834</v>
      </c>
      <c r="D21531">
        <v>4566.010067999996</v>
      </c>
    </row>
    <row r="21532" spans="1:4" x14ac:dyDescent="0.35">
      <c r="A21532" s="165" t="s">
        <v>437</v>
      </c>
      <c r="B21532" s="165"/>
      <c r="C21532" s="166">
        <v>45864</v>
      </c>
      <c r="D21532">
        <v>4566.0100680000032</v>
      </c>
    </row>
    <row r="21533" spans="1:4" x14ac:dyDescent="0.35">
      <c r="A21533" s="165" t="s">
        <v>437</v>
      </c>
      <c r="B21533" s="165"/>
      <c r="C21533" s="166">
        <v>45895</v>
      </c>
      <c r="D21533">
        <v>4566.010067999996</v>
      </c>
    </row>
    <row r="21534" spans="1:4" x14ac:dyDescent="0.35">
      <c r="A21534" s="165" t="s">
        <v>437</v>
      </c>
      <c r="B21534" s="165"/>
      <c r="C21534" s="166">
        <v>45926</v>
      </c>
      <c r="D21534">
        <v>4566.0100680000032</v>
      </c>
    </row>
    <row r="21535" spans="1:4" x14ac:dyDescent="0.35">
      <c r="A21535" s="165" t="s">
        <v>437</v>
      </c>
      <c r="B21535" s="165"/>
      <c r="C21535" s="166">
        <v>45956</v>
      </c>
      <c r="D21535">
        <v>4566.0100679999996</v>
      </c>
    </row>
    <row r="21536" spans="1:4" x14ac:dyDescent="0.35">
      <c r="A21536" s="165" t="s">
        <v>437</v>
      </c>
      <c r="B21536" s="165"/>
      <c r="C21536" s="166">
        <v>45987</v>
      </c>
      <c r="D21536">
        <v>4566.0100680000014</v>
      </c>
    </row>
    <row r="21537" spans="1:4" x14ac:dyDescent="0.35">
      <c r="A21537" s="165" t="s">
        <v>437</v>
      </c>
      <c r="B21537" s="165"/>
      <c r="C21537" s="166">
        <v>46017</v>
      </c>
      <c r="D21537">
        <v>-3605.3331479999997</v>
      </c>
    </row>
    <row r="21538" spans="1:4" x14ac:dyDescent="0.35">
      <c r="A21538" s="165" t="s">
        <v>437</v>
      </c>
      <c r="B21538" s="165"/>
      <c r="C21538" s="166">
        <v>45684</v>
      </c>
      <c r="D21538">
        <v>4579.3619373599977</v>
      </c>
    </row>
    <row r="21539" spans="1:4" x14ac:dyDescent="0.35">
      <c r="A21539" s="165" t="s">
        <v>437</v>
      </c>
      <c r="B21539" s="165"/>
      <c r="C21539" s="166">
        <v>45715</v>
      </c>
      <c r="D21539">
        <v>4579.3619373600013</v>
      </c>
    </row>
    <row r="21540" spans="1:4" x14ac:dyDescent="0.35">
      <c r="A21540" s="165" t="s">
        <v>437</v>
      </c>
      <c r="B21540" s="165"/>
      <c r="C21540" s="166">
        <v>45743</v>
      </c>
      <c r="D21540">
        <v>4579.3619373599995</v>
      </c>
    </row>
    <row r="21541" spans="1:4" x14ac:dyDescent="0.35">
      <c r="A21541" s="165" t="s">
        <v>437</v>
      </c>
      <c r="B21541" s="165"/>
      <c r="C21541" s="166">
        <v>45774</v>
      </c>
      <c r="D21541">
        <v>-45203.418044640006</v>
      </c>
    </row>
    <row r="21542" spans="1:4" x14ac:dyDescent="0.35">
      <c r="A21542" s="165" t="s">
        <v>437</v>
      </c>
      <c r="B21542" s="165"/>
      <c r="C21542" s="166">
        <v>45804</v>
      </c>
      <c r="D21542">
        <v>4852.2510993600081</v>
      </c>
    </row>
    <row r="21543" spans="1:4" x14ac:dyDescent="0.35">
      <c r="A21543" s="165" t="s">
        <v>437</v>
      </c>
      <c r="B21543" s="165"/>
      <c r="C21543" s="166">
        <v>45835</v>
      </c>
      <c r="D21543">
        <v>4852.2510993600008</v>
      </c>
    </row>
    <row r="21544" spans="1:4" x14ac:dyDescent="0.35">
      <c r="A21544" s="165" t="s">
        <v>437</v>
      </c>
      <c r="B21544" s="165"/>
      <c r="C21544" s="166">
        <v>45865</v>
      </c>
      <c r="D21544">
        <v>4852.2510993600081</v>
      </c>
    </row>
    <row r="21545" spans="1:4" x14ac:dyDescent="0.35">
      <c r="A21545" s="165" t="s">
        <v>437</v>
      </c>
      <c r="B21545" s="165"/>
      <c r="C21545" s="166">
        <v>45896</v>
      </c>
      <c r="D21545">
        <v>4852.2510993599972</v>
      </c>
    </row>
    <row r="21546" spans="1:4" x14ac:dyDescent="0.35">
      <c r="A21546" s="165" t="s">
        <v>437</v>
      </c>
      <c r="B21546" s="165"/>
      <c r="C21546" s="166">
        <v>45927</v>
      </c>
      <c r="D21546">
        <v>4852.2510993600008</v>
      </c>
    </row>
    <row r="21547" spans="1:4" x14ac:dyDescent="0.35">
      <c r="A21547" s="165" t="s">
        <v>437</v>
      </c>
      <c r="B21547" s="165"/>
      <c r="C21547" s="166">
        <v>45957</v>
      </c>
      <c r="D21547">
        <v>4852.2510993600008</v>
      </c>
    </row>
    <row r="21548" spans="1:4" x14ac:dyDescent="0.35">
      <c r="A21548" s="165" t="s">
        <v>437</v>
      </c>
      <c r="B21548" s="165"/>
      <c r="C21548" s="166">
        <v>45988</v>
      </c>
      <c r="D21548">
        <v>4852.2510993599972</v>
      </c>
    </row>
    <row r="21549" spans="1:4" x14ac:dyDescent="0.35">
      <c r="A21549" s="165" t="s">
        <v>437</v>
      </c>
      <c r="B21549" s="165"/>
      <c r="C21549" s="166">
        <v>46018</v>
      </c>
      <c r="D21549">
        <v>-3482.5189809599979</v>
      </c>
    </row>
    <row r="21550" spans="1:4" x14ac:dyDescent="0.35">
      <c r="A21550" s="165" t="s">
        <v>438</v>
      </c>
      <c r="B21550" s="165"/>
      <c r="C21550" s="166">
        <v>45892</v>
      </c>
      <c r="D21550">
        <v>6943.0399999999936</v>
      </c>
    </row>
    <row r="21551" spans="1:4" x14ac:dyDescent="0.35">
      <c r="A21551" s="165" t="s">
        <v>438</v>
      </c>
      <c r="B21551" s="165"/>
      <c r="C21551" s="166">
        <v>45923</v>
      </c>
      <c r="D21551">
        <v>20880.23000000001</v>
      </c>
    </row>
    <row r="21552" spans="1:4" x14ac:dyDescent="0.35">
      <c r="A21552" s="165" t="s">
        <v>438</v>
      </c>
      <c r="B21552" s="165"/>
      <c r="C21552" s="166">
        <v>45953</v>
      </c>
      <c r="D21552">
        <v>-10466.660000000003</v>
      </c>
    </row>
    <row r="21553" spans="1:4" x14ac:dyDescent="0.35">
      <c r="A21553" s="165" t="s">
        <v>438</v>
      </c>
      <c r="B21553" s="165"/>
      <c r="C21553" s="166">
        <v>45984</v>
      </c>
      <c r="D21553">
        <v>-10021.220000000001</v>
      </c>
    </row>
    <row r="21554" spans="1:4" x14ac:dyDescent="0.35">
      <c r="A21554" s="165" t="s">
        <v>438</v>
      </c>
      <c r="B21554" s="165"/>
      <c r="C21554" s="166">
        <v>46014</v>
      </c>
      <c r="D21554">
        <v>83437.569999999978</v>
      </c>
    </row>
    <row r="21555" spans="1:4" x14ac:dyDescent="0.35">
      <c r="A21555" s="165" t="s">
        <v>438</v>
      </c>
      <c r="B21555" s="165"/>
      <c r="C21555" s="166">
        <v>45681</v>
      </c>
      <c r="D21555">
        <v>57786.810000000056</v>
      </c>
    </row>
    <row r="21556" spans="1:4" x14ac:dyDescent="0.35">
      <c r="A21556" s="165" t="s">
        <v>438</v>
      </c>
      <c r="B21556" s="165"/>
      <c r="C21556" s="166">
        <v>45712</v>
      </c>
      <c r="D21556">
        <v>24536.409999999974</v>
      </c>
    </row>
    <row r="21557" spans="1:4" x14ac:dyDescent="0.35">
      <c r="A21557" s="165" t="s">
        <v>438</v>
      </c>
      <c r="B21557" s="165"/>
      <c r="C21557" s="166">
        <v>45740</v>
      </c>
      <c r="D21557">
        <v>13294.890000000014</v>
      </c>
    </row>
    <row r="21558" spans="1:4" x14ac:dyDescent="0.35">
      <c r="A21558" s="165" t="s">
        <v>438</v>
      </c>
      <c r="B21558" s="165"/>
      <c r="C21558" s="166">
        <v>45771</v>
      </c>
      <c r="D21558">
        <v>23427.359999999986</v>
      </c>
    </row>
    <row r="21559" spans="1:4" x14ac:dyDescent="0.35">
      <c r="A21559" s="165" t="s">
        <v>438</v>
      </c>
      <c r="B21559" s="165"/>
      <c r="C21559" s="166">
        <v>45801</v>
      </c>
      <c r="D21559">
        <v>70825.260000000009</v>
      </c>
    </row>
    <row r="21560" spans="1:4" x14ac:dyDescent="0.35">
      <c r="A21560" s="165" t="s">
        <v>438</v>
      </c>
      <c r="B21560" s="165"/>
      <c r="C21560" s="166">
        <v>45832</v>
      </c>
      <c r="D21560">
        <v>-235385.66000000003</v>
      </c>
    </row>
    <row r="21561" spans="1:4" x14ac:dyDescent="0.35">
      <c r="A21561" s="165" t="s">
        <v>438</v>
      </c>
      <c r="B21561" s="165"/>
      <c r="C21561" s="166">
        <v>45862</v>
      </c>
      <c r="D21561">
        <v>6981.0200000000186</v>
      </c>
    </row>
    <row r="21562" spans="1:4" x14ac:dyDescent="0.35">
      <c r="A21562" s="165" t="s">
        <v>438</v>
      </c>
      <c r="B21562" s="165"/>
      <c r="C21562" s="166">
        <v>45893</v>
      </c>
      <c r="D21562">
        <v>-79269.060000000012</v>
      </c>
    </row>
    <row r="21563" spans="1:4" x14ac:dyDescent="0.35">
      <c r="A21563" s="165" t="s">
        <v>438</v>
      </c>
      <c r="B21563" s="165"/>
      <c r="C21563" s="166">
        <v>45924</v>
      </c>
      <c r="D21563">
        <v>82299.319999999992</v>
      </c>
    </row>
    <row r="21564" spans="1:4" x14ac:dyDescent="0.35">
      <c r="A21564" s="165" t="s">
        <v>438</v>
      </c>
      <c r="B21564" s="165"/>
      <c r="C21564" s="166">
        <v>45954</v>
      </c>
      <c r="D21564">
        <v>-4089.4599999999919</v>
      </c>
    </row>
    <row r="21565" spans="1:4" x14ac:dyDescent="0.35">
      <c r="A21565" s="165" t="s">
        <v>438</v>
      </c>
      <c r="B21565" s="165"/>
      <c r="C21565" s="166">
        <v>45985</v>
      </c>
      <c r="D21565">
        <v>-439.82999999998719</v>
      </c>
    </row>
    <row r="21566" spans="1:4" x14ac:dyDescent="0.35">
      <c r="A21566" s="165" t="s">
        <v>438</v>
      </c>
      <c r="B21566" s="165"/>
      <c r="C21566" s="166">
        <v>46015</v>
      </c>
      <c r="D21566">
        <v>223498.37999999998</v>
      </c>
    </row>
    <row r="21567" spans="1:4" x14ac:dyDescent="0.35">
      <c r="A21567" s="165" t="s">
        <v>438</v>
      </c>
      <c r="B21567" s="165"/>
      <c r="C21567" s="166">
        <v>45682</v>
      </c>
      <c r="D21567">
        <v>49470.199999999953</v>
      </c>
    </row>
    <row r="21568" spans="1:4" x14ac:dyDescent="0.35">
      <c r="A21568" s="165" t="s">
        <v>438</v>
      </c>
      <c r="B21568" s="165"/>
      <c r="C21568" s="166">
        <v>45713</v>
      </c>
      <c r="D21568">
        <v>-54234.749999999884</v>
      </c>
    </row>
    <row r="21569" spans="1:4" x14ac:dyDescent="0.35">
      <c r="A21569" s="165" t="s">
        <v>438</v>
      </c>
      <c r="B21569" s="165"/>
      <c r="C21569" s="166">
        <v>45741</v>
      </c>
      <c r="D21569">
        <v>18381.719999999914</v>
      </c>
    </row>
    <row r="21570" spans="1:4" x14ac:dyDescent="0.35">
      <c r="A21570" s="165" t="s">
        <v>438</v>
      </c>
      <c r="B21570" s="165"/>
      <c r="C21570" s="166">
        <v>45772</v>
      </c>
      <c r="D21570">
        <v>-28022.899999999965</v>
      </c>
    </row>
    <row r="21571" spans="1:4" x14ac:dyDescent="0.35">
      <c r="A21571" s="165" t="s">
        <v>438</v>
      </c>
      <c r="B21571" s="165"/>
      <c r="C21571" s="166">
        <v>45802</v>
      </c>
      <c r="D21571">
        <v>-266321.14163013786</v>
      </c>
    </row>
    <row r="21572" spans="1:4" x14ac:dyDescent="0.35">
      <c r="A21572" s="165" t="s">
        <v>438</v>
      </c>
      <c r="B21572" s="165"/>
      <c r="C21572" s="166">
        <v>45833</v>
      </c>
      <c r="D21572">
        <v>-18773.602876774443</v>
      </c>
    </row>
    <row r="21573" spans="1:4" x14ac:dyDescent="0.35">
      <c r="A21573" s="165" t="s">
        <v>438</v>
      </c>
      <c r="B21573" s="165"/>
      <c r="C21573" s="166">
        <v>45863</v>
      </c>
      <c r="D21573">
        <v>4748.309187457271</v>
      </c>
    </row>
    <row r="21574" spans="1:4" x14ac:dyDescent="0.35">
      <c r="A21574" s="165" t="s">
        <v>438</v>
      </c>
      <c r="B21574" s="165"/>
      <c r="C21574" s="166">
        <v>45894</v>
      </c>
      <c r="D21574">
        <v>1996.6740990156977</v>
      </c>
    </row>
    <row r="21575" spans="1:4" x14ac:dyDescent="0.35">
      <c r="A21575" s="165" t="s">
        <v>438</v>
      </c>
      <c r="B21575" s="165"/>
      <c r="C21575" s="166">
        <v>45925</v>
      </c>
      <c r="D21575">
        <v>-3145.3055899679166</v>
      </c>
    </row>
    <row r="21576" spans="1:4" x14ac:dyDescent="0.35">
      <c r="A21576" s="165" t="s">
        <v>438</v>
      </c>
      <c r="B21576" s="165"/>
      <c r="C21576" s="166">
        <v>45955</v>
      </c>
      <c r="D21576">
        <v>9909.5729274454061</v>
      </c>
    </row>
    <row r="21577" spans="1:4" x14ac:dyDescent="0.35">
      <c r="A21577" s="165" t="s">
        <v>438</v>
      </c>
      <c r="B21577" s="165"/>
      <c r="C21577" s="166">
        <v>45986</v>
      </c>
      <c r="D21577">
        <v>-8272.7615649838554</v>
      </c>
    </row>
    <row r="21578" spans="1:4" x14ac:dyDescent="0.35">
      <c r="A21578" s="165" t="s">
        <v>438</v>
      </c>
      <c r="B21578" s="165"/>
      <c r="C21578" s="166">
        <v>46016</v>
      </c>
      <c r="D21578">
        <v>1176.0348557596735</v>
      </c>
    </row>
    <row r="21579" spans="1:4" x14ac:dyDescent="0.35">
      <c r="A21579" s="165" t="s">
        <v>438</v>
      </c>
      <c r="B21579" s="165"/>
      <c r="C21579" s="166">
        <v>45683</v>
      </c>
      <c r="D21579">
        <v>1785.953313844715</v>
      </c>
    </row>
    <row r="21580" spans="1:4" x14ac:dyDescent="0.35">
      <c r="A21580" s="165" t="s">
        <v>438</v>
      </c>
      <c r="B21580" s="165"/>
      <c r="C21580" s="166">
        <v>45714</v>
      </c>
      <c r="D21580">
        <v>4164.5029149929323</v>
      </c>
    </row>
    <row r="21581" spans="1:4" x14ac:dyDescent="0.35">
      <c r="A21581" s="165" t="s">
        <v>438</v>
      </c>
      <c r="B21581" s="165"/>
      <c r="C21581" s="166">
        <v>45742</v>
      </c>
      <c r="D21581">
        <v>5669.3366022754053</v>
      </c>
    </row>
    <row r="21582" spans="1:4" x14ac:dyDescent="0.35">
      <c r="A21582" s="165" t="s">
        <v>438</v>
      </c>
      <c r="B21582" s="165"/>
      <c r="C21582" s="166">
        <v>45773</v>
      </c>
      <c r="D21582">
        <v>-2962.1803194089298</v>
      </c>
    </row>
    <row r="21583" spans="1:4" x14ac:dyDescent="0.35">
      <c r="A21583" s="165" t="s">
        <v>438</v>
      </c>
      <c r="B21583" s="165"/>
      <c r="C21583" s="166">
        <v>45803</v>
      </c>
      <c r="D21583">
        <v>12094.284621003462</v>
      </c>
    </row>
    <row r="21584" spans="1:4" x14ac:dyDescent="0.35">
      <c r="A21584" s="165" t="s">
        <v>438</v>
      </c>
      <c r="B21584" s="165"/>
      <c r="C21584" s="166">
        <v>45834</v>
      </c>
      <c r="D21584">
        <v>-19807.624264124344</v>
      </c>
    </row>
    <row r="21585" spans="1:4" x14ac:dyDescent="0.35">
      <c r="A21585" s="165" t="s">
        <v>438</v>
      </c>
      <c r="B21585" s="165"/>
      <c r="C21585" s="166">
        <v>45864</v>
      </c>
      <c r="D21585">
        <v>3161.0567403480381</v>
      </c>
    </row>
    <row r="21586" spans="1:4" x14ac:dyDescent="0.35">
      <c r="A21586" s="165" t="s">
        <v>438</v>
      </c>
      <c r="B21586" s="165"/>
      <c r="C21586" s="166">
        <v>45895</v>
      </c>
      <c r="D21586">
        <v>2493.8005413134233</v>
      </c>
    </row>
    <row r="21587" spans="1:4" x14ac:dyDescent="0.35">
      <c r="A21587" s="165" t="s">
        <v>438</v>
      </c>
      <c r="B21587" s="165"/>
      <c r="C21587" s="166">
        <v>45926</v>
      </c>
      <c r="D21587">
        <v>-4321.6921182195656</v>
      </c>
    </row>
    <row r="21588" spans="1:4" x14ac:dyDescent="0.35">
      <c r="A21588" s="165" t="s">
        <v>438</v>
      </c>
      <c r="B21588" s="165"/>
      <c r="C21588" s="166">
        <v>45956</v>
      </c>
      <c r="D21588">
        <v>10630.691472338236</v>
      </c>
    </row>
    <row r="21589" spans="1:4" x14ac:dyDescent="0.35">
      <c r="A21589" s="165" t="s">
        <v>438</v>
      </c>
      <c r="B21589" s="165"/>
      <c r="C21589" s="166">
        <v>45987</v>
      </c>
      <c r="D21589">
        <v>-9639.4696807637229</v>
      </c>
    </row>
    <row r="21590" spans="1:4" x14ac:dyDescent="0.35">
      <c r="A21590" s="165" t="s">
        <v>438</v>
      </c>
      <c r="B21590" s="165"/>
      <c r="C21590" s="166">
        <v>46017</v>
      </c>
      <c r="D21590">
        <v>247.5520304562815</v>
      </c>
    </row>
    <row r="21591" spans="1:4" x14ac:dyDescent="0.35">
      <c r="A21591" s="165" t="s">
        <v>438</v>
      </c>
      <c r="B21591" s="165"/>
      <c r="C21591" s="166">
        <v>45684</v>
      </c>
      <c r="D21591">
        <v>5580.2519658824021</v>
      </c>
    </row>
    <row r="21592" spans="1:4" x14ac:dyDescent="0.35">
      <c r="A21592" s="165" t="s">
        <v>438</v>
      </c>
      <c r="B21592" s="165"/>
      <c r="C21592" s="166">
        <v>45715</v>
      </c>
      <c r="D21592">
        <v>4279.9395596911636</v>
      </c>
    </row>
    <row r="21593" spans="1:4" x14ac:dyDescent="0.35">
      <c r="A21593" s="165" t="s">
        <v>438</v>
      </c>
      <c r="B21593" s="165"/>
      <c r="C21593" s="166">
        <v>45743</v>
      </c>
      <c r="D21593">
        <v>5908.141288276689</v>
      </c>
    </row>
    <row r="21594" spans="1:4" x14ac:dyDescent="0.35">
      <c r="A21594" s="165" t="s">
        <v>438</v>
      </c>
      <c r="B21594" s="165"/>
      <c r="C21594" s="166">
        <v>45774</v>
      </c>
      <c r="D21594">
        <v>-3086.6419366452319</v>
      </c>
    </row>
    <row r="21595" spans="1:4" x14ac:dyDescent="0.35">
      <c r="A21595" s="165" t="s">
        <v>438</v>
      </c>
      <c r="B21595" s="165"/>
      <c r="C21595" s="166">
        <v>45804</v>
      </c>
      <c r="D21595">
        <v>12242.656436638252</v>
      </c>
    </row>
    <row r="21596" spans="1:4" x14ac:dyDescent="0.35">
      <c r="A21596" s="165" t="s">
        <v>438</v>
      </c>
      <c r="B21596" s="165"/>
      <c r="C21596" s="166">
        <v>45835</v>
      </c>
      <c r="D21596">
        <v>-7853.0996685099963</v>
      </c>
    </row>
    <row r="21597" spans="1:4" x14ac:dyDescent="0.35">
      <c r="A21597" s="165" t="s">
        <v>438</v>
      </c>
      <c r="B21597" s="165"/>
      <c r="C21597" s="166">
        <v>45865</v>
      </c>
      <c r="D21597">
        <v>3674.2699381904094</v>
      </c>
    </row>
    <row r="21598" spans="1:4" x14ac:dyDescent="0.35">
      <c r="A21598" s="165" t="s">
        <v>438</v>
      </c>
      <c r="B21598" s="165"/>
      <c r="C21598" s="166">
        <v>45896</v>
      </c>
      <c r="D21598">
        <v>2738.3523553989653</v>
      </c>
    </row>
    <row r="21599" spans="1:4" x14ac:dyDescent="0.35">
      <c r="A21599" s="165" t="s">
        <v>438</v>
      </c>
      <c r="B21599" s="165"/>
      <c r="C21599" s="166">
        <v>45927</v>
      </c>
      <c r="D21599">
        <v>-4955.0744850990886</v>
      </c>
    </row>
    <row r="21600" spans="1:4" x14ac:dyDescent="0.35">
      <c r="A21600" s="165" t="s">
        <v>438</v>
      </c>
      <c r="B21600" s="165"/>
      <c r="C21600" s="166">
        <v>45957</v>
      </c>
      <c r="D21600">
        <v>14659.183692032282</v>
      </c>
    </row>
    <row r="21601" spans="1:4" x14ac:dyDescent="0.35">
      <c r="A21601" s="165" t="s">
        <v>438</v>
      </c>
      <c r="B21601" s="165"/>
      <c r="C21601" s="166">
        <v>45988</v>
      </c>
      <c r="D21601">
        <v>-9871.3794690192008</v>
      </c>
    </row>
    <row r="21602" spans="1:4" x14ac:dyDescent="0.35">
      <c r="A21602" s="165" t="s">
        <v>438</v>
      </c>
      <c r="B21602" s="165"/>
      <c r="C21602" s="166">
        <v>46018</v>
      </c>
      <c r="D21602">
        <v>-5.6425709875911707</v>
      </c>
    </row>
    <row r="21603" spans="1:4" x14ac:dyDescent="0.35">
      <c r="A21603" s="165" t="s">
        <v>439</v>
      </c>
      <c r="B21603" s="165"/>
      <c r="C21603" s="166">
        <v>45892</v>
      </c>
      <c r="D21603">
        <v>93492.21</v>
      </c>
    </row>
    <row r="21604" spans="1:4" x14ac:dyDescent="0.35">
      <c r="A21604" s="165" t="s">
        <v>439</v>
      </c>
      <c r="B21604" s="165"/>
      <c r="C21604" s="166">
        <v>45923</v>
      </c>
      <c r="D21604">
        <v>-53984.639999999985</v>
      </c>
    </row>
    <row r="21605" spans="1:4" x14ac:dyDescent="0.35">
      <c r="A21605" s="165" t="s">
        <v>439</v>
      </c>
      <c r="B21605" s="165"/>
      <c r="C21605" s="166">
        <v>45953</v>
      </c>
      <c r="D21605">
        <v>31102.390000000014</v>
      </c>
    </row>
    <row r="21606" spans="1:4" x14ac:dyDescent="0.35">
      <c r="A21606" s="165" t="s">
        <v>439</v>
      </c>
      <c r="B21606" s="165"/>
      <c r="C21606" s="166">
        <v>45984</v>
      </c>
      <c r="D21606">
        <v>-98632.040000000023</v>
      </c>
    </row>
    <row r="21607" spans="1:4" x14ac:dyDescent="0.35">
      <c r="A21607" s="165" t="s">
        <v>439</v>
      </c>
      <c r="B21607" s="165"/>
      <c r="C21607" s="166">
        <v>46014</v>
      </c>
      <c r="D21607">
        <v>34556.400000000009</v>
      </c>
    </row>
    <row r="21608" spans="1:4" x14ac:dyDescent="0.35">
      <c r="A21608" s="165" t="s">
        <v>439</v>
      </c>
      <c r="B21608" s="165"/>
      <c r="C21608" s="166">
        <v>45681</v>
      </c>
      <c r="D21608">
        <v>37155.819999999978</v>
      </c>
    </row>
    <row r="21609" spans="1:4" x14ac:dyDescent="0.35">
      <c r="A21609" s="165" t="s">
        <v>439</v>
      </c>
      <c r="B21609" s="165"/>
      <c r="C21609" s="166">
        <v>45712</v>
      </c>
      <c r="D21609">
        <v>-886.23999999999069</v>
      </c>
    </row>
    <row r="21610" spans="1:4" x14ac:dyDescent="0.35">
      <c r="A21610" s="165" t="s">
        <v>439</v>
      </c>
      <c r="B21610" s="165"/>
      <c r="C21610" s="166">
        <v>45740</v>
      </c>
      <c r="D21610">
        <v>17844.350000000006</v>
      </c>
    </row>
    <row r="21611" spans="1:4" x14ac:dyDescent="0.35">
      <c r="A21611" s="165" t="s">
        <v>439</v>
      </c>
      <c r="B21611" s="165"/>
      <c r="C21611" s="166">
        <v>45771</v>
      </c>
      <c r="D21611">
        <v>-120336.52</v>
      </c>
    </row>
    <row r="21612" spans="1:4" x14ac:dyDescent="0.35">
      <c r="A21612" s="165" t="s">
        <v>439</v>
      </c>
      <c r="B21612" s="165"/>
      <c r="C21612" s="166">
        <v>45801</v>
      </c>
      <c r="D21612">
        <v>18020.329999999987</v>
      </c>
    </row>
    <row r="21613" spans="1:4" x14ac:dyDescent="0.35">
      <c r="A21613" s="165" t="s">
        <v>439</v>
      </c>
      <c r="B21613" s="165"/>
      <c r="C21613" s="166">
        <v>45832</v>
      </c>
      <c r="D21613">
        <v>7962.0100000000239</v>
      </c>
    </row>
    <row r="21614" spans="1:4" x14ac:dyDescent="0.35">
      <c r="A21614" s="165" t="s">
        <v>439</v>
      </c>
      <c r="B21614" s="165"/>
      <c r="C21614" s="166">
        <v>45862</v>
      </c>
      <c r="D21614">
        <v>86096.950000000012</v>
      </c>
    </row>
    <row r="21615" spans="1:4" x14ac:dyDescent="0.35">
      <c r="A21615" s="165" t="s">
        <v>439</v>
      </c>
      <c r="B21615" s="165"/>
      <c r="C21615" s="166">
        <v>45893</v>
      </c>
      <c r="D21615">
        <v>71263.34</v>
      </c>
    </row>
    <row r="21616" spans="1:4" x14ac:dyDescent="0.35">
      <c r="A21616" s="165" t="s">
        <v>439</v>
      </c>
      <c r="B21616" s="165"/>
      <c r="C21616" s="166">
        <v>45924</v>
      </c>
      <c r="D21616">
        <v>-63734.030000000028</v>
      </c>
    </row>
    <row r="21617" spans="1:4" x14ac:dyDescent="0.35">
      <c r="A21617" s="165" t="s">
        <v>439</v>
      </c>
      <c r="B21617" s="165"/>
      <c r="C21617" s="166">
        <v>45954</v>
      </c>
      <c r="D21617">
        <v>-96814.819999999992</v>
      </c>
    </row>
    <row r="21618" spans="1:4" x14ac:dyDescent="0.35">
      <c r="A21618" s="165" t="s">
        <v>439</v>
      </c>
      <c r="B21618" s="165"/>
      <c r="C21618" s="166">
        <v>45985</v>
      </c>
      <c r="D21618">
        <v>36982.69</v>
      </c>
    </row>
    <row r="21619" spans="1:4" x14ac:dyDescent="0.35">
      <c r="A21619" s="165" t="s">
        <v>439</v>
      </c>
      <c r="B21619" s="165"/>
      <c r="C21619" s="166">
        <v>46015</v>
      </c>
      <c r="D21619">
        <v>-42330.090000000011</v>
      </c>
    </row>
    <row r="21620" spans="1:4" x14ac:dyDescent="0.35">
      <c r="A21620" s="165" t="s">
        <v>439</v>
      </c>
      <c r="B21620" s="165"/>
      <c r="C21620" s="166">
        <v>45682</v>
      </c>
      <c r="D21620">
        <v>95863.300000000017</v>
      </c>
    </row>
    <row r="21621" spans="1:4" x14ac:dyDescent="0.35">
      <c r="A21621" s="165" t="s">
        <v>439</v>
      </c>
      <c r="B21621" s="165"/>
      <c r="C21621" s="166">
        <v>45713</v>
      </c>
      <c r="D21621">
        <v>-3228.390000000014</v>
      </c>
    </row>
    <row r="21622" spans="1:4" x14ac:dyDescent="0.35">
      <c r="A21622" s="165" t="s">
        <v>439</v>
      </c>
      <c r="B21622" s="165"/>
      <c r="C21622" s="166">
        <v>45741</v>
      </c>
      <c r="D21622">
        <v>45282.039999999979</v>
      </c>
    </row>
    <row r="21623" spans="1:4" x14ac:dyDescent="0.35">
      <c r="A21623" s="165" t="s">
        <v>439</v>
      </c>
      <c r="B21623" s="165"/>
      <c r="C21623" s="166">
        <v>45772</v>
      </c>
      <c r="D21623">
        <v>-163756.54999999999</v>
      </c>
    </row>
    <row r="21624" spans="1:4" x14ac:dyDescent="0.35">
      <c r="A21624" s="165" t="s">
        <v>439</v>
      </c>
      <c r="B21624" s="165"/>
      <c r="C21624" s="166">
        <v>45802</v>
      </c>
      <c r="D21624">
        <v>42563.236044720514</v>
      </c>
    </row>
    <row r="21625" spans="1:4" x14ac:dyDescent="0.35">
      <c r="A21625" s="165" t="s">
        <v>439</v>
      </c>
      <c r="B21625" s="165"/>
      <c r="C21625" s="166">
        <v>45833</v>
      </c>
      <c r="D21625">
        <v>25101.515420802272</v>
      </c>
    </row>
    <row r="21626" spans="1:4" x14ac:dyDescent="0.35">
      <c r="A21626" s="165" t="s">
        <v>439</v>
      </c>
      <c r="B21626" s="165"/>
      <c r="C21626" s="166">
        <v>45863</v>
      </c>
      <c r="D21626">
        <v>84786.536456252332</v>
      </c>
    </row>
    <row r="21627" spans="1:4" x14ac:dyDescent="0.35">
      <c r="A21627" s="165" t="s">
        <v>439</v>
      </c>
      <c r="B21627" s="165"/>
      <c r="C21627" s="166">
        <v>45894</v>
      </c>
      <c r="D21627">
        <v>79388.5444249383</v>
      </c>
    </row>
    <row r="21628" spans="1:4" x14ac:dyDescent="0.35">
      <c r="A21628" s="165" t="s">
        <v>439</v>
      </c>
      <c r="B21628" s="165"/>
      <c r="C21628" s="166">
        <v>45925</v>
      </c>
      <c r="D21628">
        <v>-33830.614139493089</v>
      </c>
    </row>
    <row r="21629" spans="1:4" x14ac:dyDescent="0.35">
      <c r="A21629" s="165" t="s">
        <v>439</v>
      </c>
      <c r="B21629" s="165"/>
      <c r="C21629" s="166">
        <v>45955</v>
      </c>
      <c r="D21629">
        <v>-138143.64812943843</v>
      </c>
    </row>
    <row r="21630" spans="1:4" x14ac:dyDescent="0.35">
      <c r="A21630" s="165" t="s">
        <v>439</v>
      </c>
      <c r="B21630" s="165"/>
      <c r="C21630" s="166">
        <v>45986</v>
      </c>
      <c r="D21630">
        <v>15681.846372224158</v>
      </c>
    </row>
    <row r="21631" spans="1:4" x14ac:dyDescent="0.35">
      <c r="A21631" s="165" t="s">
        <v>439</v>
      </c>
      <c r="B21631" s="165"/>
      <c r="C21631" s="166">
        <v>46016</v>
      </c>
      <c r="D21631">
        <v>20747.918872308655</v>
      </c>
    </row>
    <row r="21632" spans="1:4" x14ac:dyDescent="0.35">
      <c r="A21632" s="165" t="s">
        <v>439</v>
      </c>
      <c r="B21632" s="165"/>
      <c r="C21632" s="166">
        <v>45683</v>
      </c>
      <c r="D21632">
        <v>100131.82434095183</v>
      </c>
    </row>
    <row r="21633" spans="1:4" x14ac:dyDescent="0.35">
      <c r="A21633" s="165" t="s">
        <v>439</v>
      </c>
      <c r="B21633" s="165"/>
      <c r="C21633" s="166">
        <v>45714</v>
      </c>
      <c r="D21633">
        <v>538.11393482866697</v>
      </c>
    </row>
    <row r="21634" spans="1:4" x14ac:dyDescent="0.35">
      <c r="A21634" s="165" t="s">
        <v>439</v>
      </c>
      <c r="B21634" s="165"/>
      <c r="C21634" s="166">
        <v>45742</v>
      </c>
      <c r="D21634">
        <v>24559.282596144738</v>
      </c>
    </row>
    <row r="21635" spans="1:4" x14ac:dyDescent="0.35">
      <c r="A21635" s="165" t="s">
        <v>439</v>
      </c>
      <c r="B21635" s="165"/>
      <c r="C21635" s="166">
        <v>45773</v>
      </c>
      <c r="D21635">
        <v>-174793.40400706648</v>
      </c>
    </row>
    <row r="21636" spans="1:4" x14ac:dyDescent="0.35">
      <c r="A21636" s="165" t="s">
        <v>439</v>
      </c>
      <c r="B21636" s="165"/>
      <c r="C21636" s="166">
        <v>45803</v>
      </c>
      <c r="D21636">
        <v>23476.087813427264</v>
      </c>
    </row>
    <row r="21637" spans="1:4" x14ac:dyDescent="0.35">
      <c r="A21637" s="165" t="s">
        <v>439</v>
      </c>
      <c r="B21637" s="165"/>
      <c r="C21637" s="166">
        <v>45834</v>
      </c>
      <c r="D21637">
        <v>25390.517051769275</v>
      </c>
    </row>
    <row r="21638" spans="1:4" x14ac:dyDescent="0.35">
      <c r="A21638" s="165" t="s">
        <v>439</v>
      </c>
      <c r="B21638" s="165"/>
      <c r="C21638" s="166">
        <v>45864</v>
      </c>
      <c r="D21638">
        <v>150311.58129648544</v>
      </c>
    </row>
    <row r="21639" spans="1:4" x14ac:dyDescent="0.35">
      <c r="A21639" s="165" t="s">
        <v>439</v>
      </c>
      <c r="B21639" s="165"/>
      <c r="C21639" s="166">
        <v>45895</v>
      </c>
      <c r="D21639">
        <v>98215.744539828156</v>
      </c>
    </row>
    <row r="21640" spans="1:4" x14ac:dyDescent="0.35">
      <c r="A21640" s="165" t="s">
        <v>439</v>
      </c>
      <c r="B21640" s="165"/>
      <c r="C21640" s="166">
        <v>45926</v>
      </c>
      <c r="D21640">
        <v>-318680.73404473288</v>
      </c>
    </row>
    <row r="21641" spans="1:4" x14ac:dyDescent="0.35">
      <c r="A21641" s="165" t="s">
        <v>439</v>
      </c>
      <c r="B21641" s="165"/>
      <c r="C21641" s="166">
        <v>45956</v>
      </c>
      <c r="D21641">
        <v>59334.78694868958</v>
      </c>
    </row>
    <row r="21642" spans="1:4" x14ac:dyDescent="0.35">
      <c r="A21642" s="165" t="s">
        <v>439</v>
      </c>
      <c r="B21642" s="165"/>
      <c r="C21642" s="166">
        <v>45987</v>
      </c>
      <c r="D21642">
        <v>36097.378206579277</v>
      </c>
    </row>
    <row r="21643" spans="1:4" x14ac:dyDescent="0.35">
      <c r="A21643" s="165" t="s">
        <v>439</v>
      </c>
      <c r="B21643" s="165"/>
      <c r="C21643" s="166">
        <v>46017</v>
      </c>
      <c r="D21643">
        <v>35538.566546165326</v>
      </c>
    </row>
    <row r="21644" spans="1:4" x14ac:dyDescent="0.35">
      <c r="A21644" s="165" t="s">
        <v>439</v>
      </c>
      <c r="B21644" s="165"/>
      <c r="C21644" s="166">
        <v>45684</v>
      </c>
      <c r="D21644">
        <v>91380.661018365441</v>
      </c>
    </row>
    <row r="21645" spans="1:4" x14ac:dyDescent="0.35">
      <c r="A21645" s="165" t="s">
        <v>439</v>
      </c>
      <c r="B21645" s="165"/>
      <c r="C21645" s="166">
        <v>45715</v>
      </c>
      <c r="D21645">
        <v>6015.4624607049045</v>
      </c>
    </row>
    <row r="21646" spans="1:4" x14ac:dyDescent="0.35">
      <c r="A21646" s="165" t="s">
        <v>439</v>
      </c>
      <c r="B21646" s="165"/>
      <c r="C21646" s="166">
        <v>45743</v>
      </c>
      <c r="D21646">
        <v>-197658.55313296252</v>
      </c>
    </row>
    <row r="21647" spans="1:4" x14ac:dyDescent="0.35">
      <c r="A21647" s="165" t="s">
        <v>439</v>
      </c>
      <c r="B21647" s="165"/>
      <c r="C21647" s="166">
        <v>45774</v>
      </c>
      <c r="D21647">
        <v>65675.318569158582</v>
      </c>
    </row>
    <row r="21648" spans="1:4" x14ac:dyDescent="0.35">
      <c r="A21648" s="165" t="s">
        <v>439</v>
      </c>
      <c r="B21648" s="165"/>
      <c r="C21648" s="166">
        <v>45804</v>
      </c>
      <c r="D21648">
        <v>24655.277467851818</v>
      </c>
    </row>
    <row r="21649" spans="1:4" x14ac:dyDescent="0.35">
      <c r="A21649" s="165" t="s">
        <v>439</v>
      </c>
      <c r="B21649" s="165"/>
      <c r="C21649" s="166">
        <v>45835</v>
      </c>
      <c r="D21649">
        <v>24960.339699075848</v>
      </c>
    </row>
    <row r="21650" spans="1:4" x14ac:dyDescent="0.35">
      <c r="A21650" s="165" t="s">
        <v>439</v>
      </c>
      <c r="B21650" s="165"/>
      <c r="C21650" s="166">
        <v>45865</v>
      </c>
      <c r="D21650">
        <v>166981.88422785071</v>
      </c>
    </row>
    <row r="21651" spans="1:4" x14ac:dyDescent="0.35">
      <c r="A21651" s="165" t="s">
        <v>439</v>
      </c>
      <c r="B21651" s="165"/>
      <c r="C21651" s="166">
        <v>45896</v>
      </c>
      <c r="D21651">
        <v>115192.47916749626</v>
      </c>
    </row>
    <row r="21652" spans="1:4" x14ac:dyDescent="0.35">
      <c r="A21652" s="165" t="s">
        <v>439</v>
      </c>
      <c r="B21652" s="165"/>
      <c r="C21652" s="166">
        <v>45927</v>
      </c>
      <c r="D21652">
        <v>-363026.57339145249</v>
      </c>
    </row>
    <row r="21653" spans="1:4" x14ac:dyDescent="0.35">
      <c r="A21653" s="165" t="s">
        <v>439</v>
      </c>
      <c r="B21653" s="165"/>
      <c r="C21653" s="166">
        <v>45957</v>
      </c>
      <c r="D21653">
        <v>57735.350418249611</v>
      </c>
    </row>
    <row r="21654" spans="1:4" x14ac:dyDescent="0.35">
      <c r="A21654" s="165" t="s">
        <v>439</v>
      </c>
      <c r="B21654" s="165"/>
      <c r="C21654" s="166">
        <v>45988</v>
      </c>
      <c r="D21654">
        <v>47798.735647254362</v>
      </c>
    </row>
    <row r="21655" spans="1:4" x14ac:dyDescent="0.35">
      <c r="A21655" s="165" t="s">
        <v>439</v>
      </c>
      <c r="B21655" s="165"/>
      <c r="C21655" s="166">
        <v>46018</v>
      </c>
      <c r="D21655">
        <v>44467.103818420524</v>
      </c>
    </row>
    <row r="21656" spans="1:4" x14ac:dyDescent="0.35">
      <c r="A21656" s="165" t="s">
        <v>440</v>
      </c>
      <c r="B21656" s="165"/>
      <c r="C21656" s="166">
        <v>45892</v>
      </c>
      <c r="D21656">
        <v>76124.63</v>
      </c>
    </row>
    <row r="21657" spans="1:4" x14ac:dyDescent="0.35">
      <c r="A21657" s="165" t="s">
        <v>440</v>
      </c>
      <c r="B21657" s="165"/>
      <c r="C21657" s="166">
        <v>45923</v>
      </c>
      <c r="D21657">
        <v>42292.650000000009</v>
      </c>
    </row>
    <row r="21658" spans="1:4" x14ac:dyDescent="0.35">
      <c r="A21658" s="165" t="s">
        <v>440</v>
      </c>
      <c r="B21658" s="165"/>
      <c r="C21658" s="166">
        <v>45953</v>
      </c>
      <c r="D21658">
        <v>-94747.400000000009</v>
      </c>
    </row>
    <row r="21659" spans="1:4" x14ac:dyDescent="0.35">
      <c r="A21659" s="165" t="s">
        <v>440</v>
      </c>
      <c r="B21659" s="165"/>
      <c r="C21659" s="166">
        <v>45984</v>
      </c>
      <c r="D21659">
        <v>36600.599999999991</v>
      </c>
    </row>
    <row r="21660" spans="1:4" x14ac:dyDescent="0.35">
      <c r="A21660" s="165" t="s">
        <v>440</v>
      </c>
      <c r="B21660" s="165"/>
      <c r="C21660" s="166">
        <v>46014</v>
      </c>
      <c r="D21660">
        <v>-13666.720000000001</v>
      </c>
    </row>
    <row r="21661" spans="1:4" x14ac:dyDescent="0.35">
      <c r="A21661" s="165" t="s">
        <v>440</v>
      </c>
      <c r="B21661" s="165"/>
      <c r="C21661" s="166">
        <v>45681</v>
      </c>
      <c r="D21661">
        <v>-53931.759999999995</v>
      </c>
    </row>
    <row r="21662" spans="1:4" x14ac:dyDescent="0.35">
      <c r="A21662" s="165" t="s">
        <v>440</v>
      </c>
      <c r="B21662" s="165"/>
      <c r="C21662" s="166">
        <v>45712</v>
      </c>
      <c r="D21662">
        <v>-2726.9000000000087</v>
      </c>
    </row>
    <row r="21663" spans="1:4" x14ac:dyDescent="0.35">
      <c r="A21663" s="165" t="s">
        <v>440</v>
      </c>
      <c r="B21663" s="165"/>
      <c r="C21663" s="166">
        <v>45740</v>
      </c>
      <c r="D21663">
        <v>48246.760000000009</v>
      </c>
    </row>
    <row r="21664" spans="1:4" x14ac:dyDescent="0.35">
      <c r="A21664" s="165" t="s">
        <v>440</v>
      </c>
      <c r="B21664" s="165"/>
      <c r="C21664" s="166">
        <v>45771</v>
      </c>
      <c r="D21664">
        <v>-63371.42</v>
      </c>
    </row>
    <row r="21665" spans="1:4" x14ac:dyDescent="0.35">
      <c r="A21665" s="165" t="s">
        <v>440</v>
      </c>
      <c r="B21665" s="165"/>
      <c r="C21665" s="166">
        <v>45801</v>
      </c>
      <c r="D21665">
        <v>31644.379999999997</v>
      </c>
    </row>
    <row r="21666" spans="1:4" x14ac:dyDescent="0.35">
      <c r="A21666" s="165" t="s">
        <v>440</v>
      </c>
      <c r="B21666" s="165"/>
      <c r="C21666" s="166">
        <v>45832</v>
      </c>
      <c r="D21666">
        <v>31714.32</v>
      </c>
    </row>
    <row r="21667" spans="1:4" x14ac:dyDescent="0.35">
      <c r="A21667" s="165" t="s">
        <v>440</v>
      </c>
      <c r="B21667" s="165"/>
      <c r="C21667" s="166">
        <v>45862</v>
      </c>
      <c r="D21667">
        <v>-44923.689999999995</v>
      </c>
    </row>
    <row r="21668" spans="1:4" x14ac:dyDescent="0.35">
      <c r="A21668" s="165" t="s">
        <v>440</v>
      </c>
      <c r="B21668" s="165"/>
      <c r="C21668" s="166">
        <v>45893</v>
      </c>
      <c r="D21668">
        <v>104504.32000000001</v>
      </c>
    </row>
    <row r="21669" spans="1:4" x14ac:dyDescent="0.35">
      <c r="A21669" s="165" t="s">
        <v>440</v>
      </c>
      <c r="B21669" s="165"/>
      <c r="C21669" s="166">
        <v>45924</v>
      </c>
      <c r="D21669">
        <v>27668.120000000024</v>
      </c>
    </row>
    <row r="21670" spans="1:4" x14ac:dyDescent="0.35">
      <c r="A21670" s="165" t="s">
        <v>440</v>
      </c>
      <c r="B21670" s="165"/>
      <c r="C21670" s="166">
        <v>45954</v>
      </c>
      <c r="D21670">
        <v>-96117.660000000062</v>
      </c>
    </row>
    <row r="21671" spans="1:4" x14ac:dyDescent="0.35">
      <c r="A21671" s="165" t="s">
        <v>440</v>
      </c>
      <c r="B21671" s="165"/>
      <c r="C21671" s="166">
        <v>45985</v>
      </c>
      <c r="D21671">
        <v>62361.899999999987</v>
      </c>
    </row>
    <row r="21672" spans="1:4" x14ac:dyDescent="0.35">
      <c r="A21672" s="165" t="s">
        <v>440</v>
      </c>
      <c r="B21672" s="165"/>
      <c r="C21672" s="166">
        <v>46015</v>
      </c>
      <c r="D21672">
        <v>-57585.129999999976</v>
      </c>
    </row>
    <row r="21673" spans="1:4" x14ac:dyDescent="0.35">
      <c r="A21673" s="165" t="s">
        <v>440</v>
      </c>
      <c r="B21673" s="165"/>
      <c r="C21673" s="166">
        <v>45682</v>
      </c>
      <c r="D21673">
        <v>-44060.739999999983</v>
      </c>
    </row>
    <row r="21674" spans="1:4" x14ac:dyDescent="0.35">
      <c r="A21674" s="165" t="s">
        <v>440</v>
      </c>
      <c r="B21674" s="165"/>
      <c r="C21674" s="166">
        <v>45713</v>
      </c>
      <c r="D21674">
        <v>50678.250000000007</v>
      </c>
    </row>
    <row r="21675" spans="1:4" x14ac:dyDescent="0.35">
      <c r="A21675" s="165" t="s">
        <v>440</v>
      </c>
      <c r="B21675" s="165"/>
      <c r="C21675" s="166">
        <v>45741</v>
      </c>
      <c r="D21675">
        <v>46347.499999999985</v>
      </c>
    </row>
    <row r="21676" spans="1:4" x14ac:dyDescent="0.35">
      <c r="A21676" s="165" t="s">
        <v>440</v>
      </c>
      <c r="B21676" s="165"/>
      <c r="C21676" s="166">
        <v>45772</v>
      </c>
      <c r="D21676">
        <v>-96779.839999999997</v>
      </c>
    </row>
    <row r="21677" spans="1:4" x14ac:dyDescent="0.35">
      <c r="A21677" s="165" t="s">
        <v>440</v>
      </c>
      <c r="B21677" s="165"/>
      <c r="C21677" s="166">
        <v>45802</v>
      </c>
      <c r="D21677">
        <v>152806.68278964455</v>
      </c>
    </row>
    <row r="21678" spans="1:4" x14ac:dyDescent="0.35">
      <c r="A21678" s="165" t="s">
        <v>440</v>
      </c>
      <c r="B21678" s="165"/>
      <c r="C21678" s="166">
        <v>45833</v>
      </c>
      <c r="D21678">
        <v>80187.211169912596</v>
      </c>
    </row>
    <row r="21679" spans="1:4" x14ac:dyDescent="0.35">
      <c r="A21679" s="165" t="s">
        <v>440</v>
      </c>
      <c r="B21679" s="165"/>
      <c r="C21679" s="166">
        <v>45863</v>
      </c>
      <c r="D21679">
        <v>-87680.234907215636</v>
      </c>
    </row>
    <row r="21680" spans="1:4" x14ac:dyDescent="0.35">
      <c r="A21680" s="165" t="s">
        <v>440</v>
      </c>
      <c r="B21680" s="165"/>
      <c r="C21680" s="166">
        <v>45894</v>
      </c>
      <c r="D21680">
        <v>131847.09827182285</v>
      </c>
    </row>
    <row r="21681" spans="1:4" x14ac:dyDescent="0.35">
      <c r="A21681" s="165" t="s">
        <v>440</v>
      </c>
      <c r="B21681" s="165"/>
      <c r="C21681" s="166">
        <v>45925</v>
      </c>
      <c r="D21681">
        <v>73832.088402041991</v>
      </c>
    </row>
    <row r="21682" spans="1:4" x14ac:dyDescent="0.35">
      <c r="A21682" s="165" t="s">
        <v>440</v>
      </c>
      <c r="B21682" s="165"/>
      <c r="C21682" s="166">
        <v>45955</v>
      </c>
      <c r="D21682">
        <v>-167116.9500247644</v>
      </c>
    </row>
    <row r="21683" spans="1:4" x14ac:dyDescent="0.35">
      <c r="A21683" s="165" t="s">
        <v>440</v>
      </c>
      <c r="B21683" s="165"/>
      <c r="C21683" s="166">
        <v>45986</v>
      </c>
      <c r="D21683">
        <v>90536.246498736262</v>
      </c>
    </row>
    <row r="21684" spans="1:4" x14ac:dyDescent="0.35">
      <c r="A21684" s="165" t="s">
        <v>440</v>
      </c>
      <c r="B21684" s="165"/>
      <c r="C21684" s="166">
        <v>46016</v>
      </c>
      <c r="D21684">
        <v>45171.387473108072</v>
      </c>
    </row>
    <row r="21685" spans="1:4" x14ac:dyDescent="0.35">
      <c r="A21685" s="165" t="s">
        <v>440</v>
      </c>
      <c r="B21685" s="165"/>
      <c r="C21685" s="166">
        <v>45683</v>
      </c>
      <c r="D21685">
        <v>-263010.99388405273</v>
      </c>
    </row>
    <row r="21686" spans="1:4" x14ac:dyDescent="0.35">
      <c r="A21686" s="165" t="s">
        <v>440</v>
      </c>
      <c r="B21686" s="165"/>
      <c r="C21686" s="166">
        <v>45714</v>
      </c>
      <c r="D21686">
        <v>87294.643647852034</v>
      </c>
    </row>
    <row r="21687" spans="1:4" x14ac:dyDescent="0.35">
      <c r="A21687" s="165" t="s">
        <v>440</v>
      </c>
      <c r="B21687" s="165"/>
      <c r="C21687" s="166">
        <v>45742</v>
      </c>
      <c r="D21687">
        <v>104647.63087445684</v>
      </c>
    </row>
    <row r="21688" spans="1:4" x14ac:dyDescent="0.35">
      <c r="A21688" s="165" t="s">
        <v>440</v>
      </c>
      <c r="B21688" s="165"/>
      <c r="C21688" s="166">
        <v>45773</v>
      </c>
      <c r="D21688">
        <v>-123644.46430023236</v>
      </c>
    </row>
    <row r="21689" spans="1:4" x14ac:dyDescent="0.35">
      <c r="A21689" s="165" t="s">
        <v>440</v>
      </c>
      <c r="B21689" s="165"/>
      <c r="C21689" s="166">
        <v>45803</v>
      </c>
      <c r="D21689">
        <v>81877.697938418714</v>
      </c>
    </row>
    <row r="21690" spans="1:4" x14ac:dyDescent="0.35">
      <c r="A21690" s="165" t="s">
        <v>440</v>
      </c>
      <c r="B21690" s="165"/>
      <c r="C21690" s="166">
        <v>45834</v>
      </c>
      <c r="D21690">
        <v>84780.846638267627</v>
      </c>
    </row>
    <row r="21691" spans="1:4" x14ac:dyDescent="0.35">
      <c r="A21691" s="165" t="s">
        <v>440</v>
      </c>
      <c r="B21691" s="165"/>
      <c r="C21691" s="166">
        <v>45864</v>
      </c>
      <c r="D21691">
        <v>-89143.792589358171</v>
      </c>
    </row>
    <row r="21692" spans="1:4" x14ac:dyDescent="0.35">
      <c r="A21692" s="165" t="s">
        <v>440</v>
      </c>
      <c r="B21692" s="165"/>
      <c r="C21692" s="166">
        <v>45895</v>
      </c>
      <c r="D21692">
        <v>177042.47682058578</v>
      </c>
    </row>
    <row r="21693" spans="1:4" x14ac:dyDescent="0.35">
      <c r="A21693" s="165" t="s">
        <v>440</v>
      </c>
      <c r="B21693" s="165"/>
      <c r="C21693" s="166">
        <v>45926</v>
      </c>
      <c r="D21693">
        <v>76046.101793902984</v>
      </c>
    </row>
    <row r="21694" spans="1:4" x14ac:dyDescent="0.35">
      <c r="A21694" s="165" t="s">
        <v>440</v>
      </c>
      <c r="B21694" s="165"/>
      <c r="C21694" s="166">
        <v>45956</v>
      </c>
      <c r="D21694">
        <v>-200654.57736088079</v>
      </c>
    </row>
    <row r="21695" spans="1:4" x14ac:dyDescent="0.35">
      <c r="A21695" s="165" t="s">
        <v>440</v>
      </c>
      <c r="B21695" s="165"/>
      <c r="C21695" s="166">
        <v>45987</v>
      </c>
      <c r="D21695">
        <v>119082.57485486014</v>
      </c>
    </row>
    <row r="21696" spans="1:4" x14ac:dyDescent="0.35">
      <c r="A21696" s="165" t="s">
        <v>440</v>
      </c>
      <c r="B21696" s="165"/>
      <c r="C21696" s="166">
        <v>46017</v>
      </c>
      <c r="D21696">
        <v>64362.839889560477</v>
      </c>
    </row>
    <row r="21697" spans="1:4" x14ac:dyDescent="0.35">
      <c r="A21697" s="165" t="s">
        <v>440</v>
      </c>
      <c r="B21697" s="165"/>
      <c r="C21697" s="166">
        <v>45684</v>
      </c>
      <c r="D21697">
        <v>-132624.04156360013</v>
      </c>
    </row>
    <row r="21698" spans="1:4" x14ac:dyDescent="0.35">
      <c r="A21698" s="165" t="s">
        <v>440</v>
      </c>
      <c r="B21698" s="165"/>
      <c r="C21698" s="166">
        <v>45715</v>
      </c>
      <c r="D21698">
        <v>106974.23676886747</v>
      </c>
    </row>
    <row r="21699" spans="1:4" x14ac:dyDescent="0.35">
      <c r="A21699" s="165" t="s">
        <v>440</v>
      </c>
      <c r="B21699" s="165"/>
      <c r="C21699" s="166">
        <v>45743</v>
      </c>
      <c r="D21699">
        <v>127119.53429483884</v>
      </c>
    </row>
    <row r="21700" spans="1:4" x14ac:dyDescent="0.35">
      <c r="A21700" s="165" t="s">
        <v>440</v>
      </c>
      <c r="B21700" s="165"/>
      <c r="C21700" s="166">
        <v>45774</v>
      </c>
      <c r="D21700">
        <v>-144601.87651690142</v>
      </c>
    </row>
    <row r="21701" spans="1:4" x14ac:dyDescent="0.35">
      <c r="A21701" s="165" t="s">
        <v>440</v>
      </c>
      <c r="B21701" s="165"/>
      <c r="C21701" s="166">
        <v>45804</v>
      </c>
      <c r="D21701">
        <v>99335.321666889824</v>
      </c>
    </row>
    <row r="21702" spans="1:4" x14ac:dyDescent="0.35">
      <c r="A21702" s="165" t="s">
        <v>440</v>
      </c>
      <c r="B21702" s="165"/>
      <c r="C21702" s="166">
        <v>45835</v>
      </c>
      <c r="D21702">
        <v>101813.42857337126</v>
      </c>
    </row>
    <row r="21703" spans="1:4" x14ac:dyDescent="0.35">
      <c r="A21703" s="165" t="s">
        <v>440</v>
      </c>
      <c r="B21703" s="165"/>
      <c r="C21703" s="166">
        <v>45865</v>
      </c>
      <c r="D21703">
        <v>-103769.21551789623</v>
      </c>
    </row>
    <row r="21704" spans="1:4" x14ac:dyDescent="0.35">
      <c r="A21704" s="165" t="s">
        <v>440</v>
      </c>
      <c r="B21704" s="165"/>
      <c r="C21704" s="166">
        <v>45896</v>
      </c>
      <c r="D21704">
        <v>209812.34461281204</v>
      </c>
    </row>
    <row r="21705" spans="1:4" x14ac:dyDescent="0.35">
      <c r="A21705" s="165" t="s">
        <v>440</v>
      </c>
      <c r="B21705" s="165"/>
      <c r="C21705" s="166">
        <v>45927</v>
      </c>
      <c r="D21705">
        <v>93148.689774269587</v>
      </c>
    </row>
    <row r="21706" spans="1:4" x14ac:dyDescent="0.35">
      <c r="A21706" s="165" t="s">
        <v>440</v>
      </c>
      <c r="B21706" s="165"/>
      <c r="C21706" s="166">
        <v>45957</v>
      </c>
      <c r="D21706">
        <v>-233324.54426056228</v>
      </c>
    </row>
    <row r="21707" spans="1:4" x14ac:dyDescent="0.35">
      <c r="A21707" s="165" t="s">
        <v>440</v>
      </c>
      <c r="B21707" s="165"/>
      <c r="C21707" s="166">
        <v>45988</v>
      </c>
      <c r="D21707">
        <v>140966.86160898441</v>
      </c>
    </row>
    <row r="21708" spans="1:4" x14ac:dyDescent="0.35">
      <c r="A21708" s="165" t="s">
        <v>440</v>
      </c>
      <c r="B21708" s="165"/>
      <c r="C21708" s="166">
        <v>46018</v>
      </c>
      <c r="D21708">
        <v>77740.538743997458</v>
      </c>
    </row>
    <row r="21709" spans="1:4" x14ac:dyDescent="0.35">
      <c r="A21709" s="165" t="s">
        <v>441</v>
      </c>
      <c r="B21709" s="165"/>
      <c r="C21709" s="166">
        <v>45892</v>
      </c>
      <c r="D21709">
        <v>175689.26999999996</v>
      </c>
    </row>
    <row r="21710" spans="1:4" x14ac:dyDescent="0.35">
      <c r="A21710" s="165" t="s">
        <v>441</v>
      </c>
      <c r="B21710" s="165"/>
      <c r="C21710" s="166">
        <v>45923</v>
      </c>
      <c r="D21710">
        <v>117760.49000000003</v>
      </c>
    </row>
    <row r="21711" spans="1:4" x14ac:dyDescent="0.35">
      <c r="A21711" s="165" t="s">
        <v>441</v>
      </c>
      <c r="B21711" s="165"/>
      <c r="C21711" s="166">
        <v>45953</v>
      </c>
      <c r="D21711">
        <v>-61934.879999999917</v>
      </c>
    </row>
    <row r="21712" spans="1:4" x14ac:dyDescent="0.35">
      <c r="A21712" s="165" t="s">
        <v>441</v>
      </c>
      <c r="B21712" s="165"/>
      <c r="C21712" s="166">
        <v>45984</v>
      </c>
      <c r="D21712">
        <v>-13169.109999999971</v>
      </c>
    </row>
    <row r="21713" spans="1:4" x14ac:dyDescent="0.35">
      <c r="A21713" s="165" t="s">
        <v>441</v>
      </c>
      <c r="B21713" s="165"/>
      <c r="C21713" s="166">
        <v>46014</v>
      </c>
      <c r="D21713">
        <v>57134.580000000162</v>
      </c>
    </row>
    <row r="21714" spans="1:4" x14ac:dyDescent="0.35">
      <c r="A21714" s="165" t="s">
        <v>441</v>
      </c>
      <c r="B21714" s="165"/>
      <c r="C21714" s="166">
        <v>45681</v>
      </c>
      <c r="D21714">
        <v>-12691.690000000002</v>
      </c>
    </row>
    <row r="21715" spans="1:4" x14ac:dyDescent="0.35">
      <c r="A21715" s="165" t="s">
        <v>441</v>
      </c>
      <c r="B21715" s="165"/>
      <c r="C21715" s="166">
        <v>45712</v>
      </c>
      <c r="D21715">
        <v>-19511.940000000046</v>
      </c>
    </row>
    <row r="21716" spans="1:4" x14ac:dyDescent="0.35">
      <c r="A21716" s="165" t="s">
        <v>441</v>
      </c>
      <c r="B21716" s="165"/>
      <c r="C21716" s="166">
        <v>45740</v>
      </c>
      <c r="D21716">
        <v>94697.500000000058</v>
      </c>
    </row>
    <row r="21717" spans="1:4" x14ac:dyDescent="0.35">
      <c r="A21717" s="165" t="s">
        <v>441</v>
      </c>
      <c r="B21717" s="165"/>
      <c r="C21717" s="166">
        <v>45771</v>
      </c>
      <c r="D21717">
        <v>-220706.25999999989</v>
      </c>
    </row>
    <row r="21718" spans="1:4" x14ac:dyDescent="0.35">
      <c r="A21718" s="165" t="s">
        <v>441</v>
      </c>
      <c r="B21718" s="165"/>
      <c r="C21718" s="166">
        <v>45801</v>
      </c>
      <c r="D21718">
        <v>261536.10000000006</v>
      </c>
    </row>
    <row r="21719" spans="1:4" x14ac:dyDescent="0.35">
      <c r="A21719" s="165" t="s">
        <v>441</v>
      </c>
      <c r="B21719" s="165"/>
      <c r="C21719" s="166">
        <v>45832</v>
      </c>
      <c r="D21719">
        <v>-205885.35000000009</v>
      </c>
    </row>
    <row r="21720" spans="1:4" x14ac:dyDescent="0.35">
      <c r="A21720" s="165" t="s">
        <v>441</v>
      </c>
      <c r="B21720" s="165"/>
      <c r="C21720" s="166">
        <v>45862</v>
      </c>
      <c r="D21720">
        <v>-24581.409999999894</v>
      </c>
    </row>
    <row r="21721" spans="1:4" x14ac:dyDescent="0.35">
      <c r="A21721" s="165" t="s">
        <v>441</v>
      </c>
      <c r="B21721" s="165"/>
      <c r="C21721" s="166">
        <v>45893</v>
      </c>
      <c r="D21721">
        <v>60651.27999999997</v>
      </c>
    </row>
    <row r="21722" spans="1:4" x14ac:dyDescent="0.35">
      <c r="A21722" s="165" t="s">
        <v>441</v>
      </c>
      <c r="B21722" s="165"/>
      <c r="C21722" s="166">
        <v>45924</v>
      </c>
      <c r="D21722">
        <v>164838.23999999996</v>
      </c>
    </row>
    <row r="21723" spans="1:4" x14ac:dyDescent="0.35">
      <c r="A21723" s="165" t="s">
        <v>441</v>
      </c>
      <c r="B21723" s="165"/>
      <c r="C21723" s="166">
        <v>45954</v>
      </c>
      <c r="D21723">
        <v>-180390.00000000006</v>
      </c>
    </row>
    <row r="21724" spans="1:4" x14ac:dyDescent="0.35">
      <c r="A21724" s="165" t="s">
        <v>441</v>
      </c>
      <c r="B21724" s="165"/>
      <c r="C21724" s="166">
        <v>45985</v>
      </c>
      <c r="D21724">
        <v>34996.910000000258</v>
      </c>
    </row>
    <row r="21725" spans="1:4" x14ac:dyDescent="0.35">
      <c r="A21725" s="165" t="s">
        <v>441</v>
      </c>
      <c r="B21725" s="165"/>
      <c r="C21725" s="166">
        <v>46015</v>
      </c>
      <c r="D21725">
        <v>27279.999999999942</v>
      </c>
    </row>
    <row r="21726" spans="1:4" x14ac:dyDescent="0.35">
      <c r="A21726" s="165" t="s">
        <v>441</v>
      </c>
      <c r="B21726" s="165"/>
      <c r="C21726" s="166">
        <v>45682</v>
      </c>
      <c r="D21726">
        <v>183173.81999999986</v>
      </c>
    </row>
    <row r="21727" spans="1:4" x14ac:dyDescent="0.35">
      <c r="A21727" s="165" t="s">
        <v>441</v>
      </c>
      <c r="B21727" s="165"/>
      <c r="C21727" s="166">
        <v>45713</v>
      </c>
      <c r="D21727">
        <v>83827.900000000111</v>
      </c>
    </row>
    <row r="21728" spans="1:4" x14ac:dyDescent="0.35">
      <c r="A21728" s="165" t="s">
        <v>441</v>
      </c>
      <c r="B21728" s="165"/>
      <c r="C21728" s="166">
        <v>45741</v>
      </c>
      <c r="D21728">
        <v>125740.1999999999</v>
      </c>
    </row>
    <row r="21729" spans="1:4" x14ac:dyDescent="0.35">
      <c r="A21729" s="165" t="s">
        <v>441</v>
      </c>
      <c r="B21729" s="165"/>
      <c r="C21729" s="166">
        <v>45772</v>
      </c>
      <c r="D21729">
        <v>-222950.09999999992</v>
      </c>
    </row>
    <row r="21730" spans="1:4" x14ac:dyDescent="0.35">
      <c r="A21730" s="165" t="s">
        <v>441</v>
      </c>
      <c r="B21730" s="165"/>
      <c r="C21730" s="166">
        <v>45802</v>
      </c>
      <c r="D21730">
        <v>24142.284781498194</v>
      </c>
    </row>
    <row r="21731" spans="1:4" x14ac:dyDescent="0.35">
      <c r="A21731" s="165" t="s">
        <v>441</v>
      </c>
      <c r="B21731" s="165"/>
      <c r="C21731" s="166">
        <v>45833</v>
      </c>
      <c r="D21731">
        <v>123050.54494932176</v>
      </c>
    </row>
    <row r="21732" spans="1:4" x14ac:dyDescent="0.35">
      <c r="A21732" s="165" t="s">
        <v>441</v>
      </c>
      <c r="B21732" s="165"/>
      <c r="C21732" s="166">
        <v>45863</v>
      </c>
      <c r="D21732">
        <v>15119.13208083628</v>
      </c>
    </row>
    <row r="21733" spans="1:4" x14ac:dyDescent="0.35">
      <c r="A21733" s="165" t="s">
        <v>441</v>
      </c>
      <c r="B21733" s="165"/>
      <c r="C21733" s="166">
        <v>45894</v>
      </c>
      <c r="D21733">
        <v>258960.82514483266</v>
      </c>
    </row>
    <row r="21734" spans="1:4" x14ac:dyDescent="0.35">
      <c r="A21734" s="165" t="s">
        <v>441</v>
      </c>
      <c r="B21734" s="165"/>
      <c r="C21734" s="166">
        <v>45925</v>
      </c>
      <c r="D21734">
        <v>190081.5533696395</v>
      </c>
    </row>
    <row r="21735" spans="1:4" x14ac:dyDescent="0.35">
      <c r="A21735" s="165" t="s">
        <v>441</v>
      </c>
      <c r="B21735" s="165"/>
      <c r="C21735" s="166">
        <v>45955</v>
      </c>
      <c r="D21735">
        <v>-273363.44913728186</v>
      </c>
    </row>
    <row r="21736" spans="1:4" x14ac:dyDescent="0.35">
      <c r="A21736" s="165" t="s">
        <v>441</v>
      </c>
      <c r="B21736" s="165"/>
      <c r="C21736" s="166">
        <v>45986</v>
      </c>
      <c r="D21736">
        <v>133500.89552001891</v>
      </c>
    </row>
    <row r="21737" spans="1:4" x14ac:dyDescent="0.35">
      <c r="A21737" s="165" t="s">
        <v>441</v>
      </c>
      <c r="B21737" s="165"/>
      <c r="C21737" s="166">
        <v>46016</v>
      </c>
      <c r="D21737">
        <v>140665.51808369317</v>
      </c>
    </row>
    <row r="21738" spans="1:4" x14ac:dyDescent="0.35">
      <c r="A21738" s="165" t="s">
        <v>441</v>
      </c>
      <c r="B21738" s="165"/>
      <c r="C21738" s="166">
        <v>45683</v>
      </c>
      <c r="D21738">
        <v>-213519.69406521719</v>
      </c>
    </row>
    <row r="21739" spans="1:4" x14ac:dyDescent="0.35">
      <c r="A21739" s="165" t="s">
        <v>441</v>
      </c>
      <c r="B21739" s="165"/>
      <c r="C21739" s="166">
        <v>45714</v>
      </c>
      <c r="D21739">
        <v>127388.43117989847</v>
      </c>
    </row>
    <row r="21740" spans="1:4" x14ac:dyDescent="0.35">
      <c r="A21740" s="165" t="s">
        <v>441</v>
      </c>
      <c r="B21740" s="165"/>
      <c r="C21740" s="166">
        <v>45742</v>
      </c>
      <c r="D21740">
        <v>169591.49451534328</v>
      </c>
    </row>
    <row r="21741" spans="1:4" x14ac:dyDescent="0.35">
      <c r="A21741" s="165" t="s">
        <v>441</v>
      </c>
      <c r="B21741" s="165"/>
      <c r="C21741" s="166">
        <v>45773</v>
      </c>
      <c r="D21741">
        <v>-296572.37497709278</v>
      </c>
    </row>
    <row r="21742" spans="1:4" x14ac:dyDescent="0.35">
      <c r="A21742" s="165" t="s">
        <v>441</v>
      </c>
      <c r="B21742" s="165"/>
      <c r="C21742" s="166">
        <v>45803</v>
      </c>
      <c r="D21742">
        <v>198757.34837426984</v>
      </c>
    </row>
    <row r="21743" spans="1:4" x14ac:dyDescent="0.35">
      <c r="A21743" s="165" t="s">
        <v>441</v>
      </c>
      <c r="B21743" s="165"/>
      <c r="C21743" s="166">
        <v>45834</v>
      </c>
      <c r="D21743">
        <v>145153.76418055029</v>
      </c>
    </row>
    <row r="21744" spans="1:4" x14ac:dyDescent="0.35">
      <c r="A21744" s="165" t="s">
        <v>441</v>
      </c>
      <c r="B21744" s="165"/>
      <c r="C21744" s="166">
        <v>45864</v>
      </c>
      <c r="D21744">
        <v>31117.392775338158</v>
      </c>
    </row>
    <row r="21745" spans="1:4" x14ac:dyDescent="0.35">
      <c r="A21745" s="165" t="s">
        <v>441</v>
      </c>
      <c r="B21745" s="165"/>
      <c r="C21745" s="166">
        <v>45895</v>
      </c>
      <c r="D21745">
        <v>365957.72367820016</v>
      </c>
    </row>
    <row r="21746" spans="1:4" x14ac:dyDescent="0.35">
      <c r="A21746" s="165" t="s">
        <v>441</v>
      </c>
      <c r="B21746" s="165"/>
      <c r="C21746" s="166">
        <v>45926</v>
      </c>
      <c r="D21746">
        <v>-6081.8207118095597</v>
      </c>
    </row>
    <row r="21747" spans="1:4" x14ac:dyDescent="0.35">
      <c r="A21747" s="165" t="s">
        <v>441</v>
      </c>
      <c r="B21747" s="165"/>
      <c r="C21747" s="166">
        <v>45956</v>
      </c>
      <c r="D21747">
        <v>-142566.71357420849</v>
      </c>
    </row>
    <row r="21748" spans="1:4" x14ac:dyDescent="0.35">
      <c r="A21748" s="165" t="s">
        <v>441</v>
      </c>
      <c r="B21748" s="165"/>
      <c r="C21748" s="166">
        <v>45987</v>
      </c>
      <c r="D21748">
        <v>208263.19278616231</v>
      </c>
    </row>
    <row r="21749" spans="1:4" x14ac:dyDescent="0.35">
      <c r="A21749" s="165" t="s">
        <v>441</v>
      </c>
      <c r="B21749" s="165"/>
      <c r="C21749" s="166">
        <v>46017</v>
      </c>
      <c r="D21749">
        <v>203989.03254160474</v>
      </c>
    </row>
    <row r="21750" spans="1:4" x14ac:dyDescent="0.35">
      <c r="A21750" s="165" t="s">
        <v>441</v>
      </c>
      <c r="B21750" s="165"/>
      <c r="C21750" s="166">
        <v>45684</v>
      </c>
      <c r="D21750">
        <v>-72261.566363817183</v>
      </c>
    </row>
    <row r="21751" spans="1:4" x14ac:dyDescent="0.35">
      <c r="A21751" s="165" t="s">
        <v>441</v>
      </c>
      <c r="B21751" s="165"/>
      <c r="C21751" s="166">
        <v>45715</v>
      </c>
      <c r="D21751">
        <v>168342.15532664544</v>
      </c>
    </row>
    <row r="21752" spans="1:4" x14ac:dyDescent="0.35">
      <c r="A21752" s="165" t="s">
        <v>441</v>
      </c>
      <c r="B21752" s="165"/>
      <c r="C21752" s="166">
        <v>45743</v>
      </c>
      <c r="D21752">
        <v>-14092.785097702988</v>
      </c>
    </row>
    <row r="21753" spans="1:4" x14ac:dyDescent="0.35">
      <c r="A21753" s="165" t="s">
        <v>441</v>
      </c>
      <c r="B21753" s="165"/>
      <c r="C21753" s="166">
        <v>45774</v>
      </c>
      <c r="D21753">
        <v>-64548.947539828514</v>
      </c>
    </row>
    <row r="21754" spans="1:4" x14ac:dyDescent="0.35">
      <c r="A21754" s="165" t="s">
        <v>441</v>
      </c>
      <c r="B21754" s="165"/>
      <c r="C21754" s="166">
        <v>45804</v>
      </c>
      <c r="D21754">
        <v>242150.10946454684</v>
      </c>
    </row>
    <row r="21755" spans="1:4" x14ac:dyDescent="0.35">
      <c r="A21755" s="165" t="s">
        <v>441</v>
      </c>
      <c r="B21755" s="165"/>
      <c r="C21755" s="166">
        <v>45835</v>
      </c>
      <c r="D21755">
        <v>189674.48655723999</v>
      </c>
    </row>
    <row r="21756" spans="1:4" x14ac:dyDescent="0.35">
      <c r="A21756" s="165" t="s">
        <v>441</v>
      </c>
      <c r="B21756" s="165"/>
      <c r="C21756" s="166">
        <v>45865</v>
      </c>
      <c r="D21756">
        <v>34384.675868536608</v>
      </c>
    </row>
    <row r="21757" spans="1:4" x14ac:dyDescent="0.35">
      <c r="A21757" s="165" t="s">
        <v>441</v>
      </c>
      <c r="B21757" s="165"/>
      <c r="C21757" s="166">
        <v>45896</v>
      </c>
      <c r="D21757">
        <v>437267.35470640298</v>
      </c>
    </row>
    <row r="21758" spans="1:4" x14ac:dyDescent="0.35">
      <c r="A21758" s="165" t="s">
        <v>441</v>
      </c>
      <c r="B21758" s="165"/>
      <c r="C21758" s="166">
        <v>45927</v>
      </c>
      <c r="D21758">
        <v>13845.623637617275</v>
      </c>
    </row>
    <row r="21759" spans="1:4" x14ac:dyDescent="0.35">
      <c r="A21759" s="165" t="s">
        <v>441</v>
      </c>
      <c r="B21759" s="165"/>
      <c r="C21759" s="166">
        <v>45957</v>
      </c>
      <c r="D21759">
        <v>-167829.63007006887</v>
      </c>
    </row>
    <row r="21760" spans="1:4" x14ac:dyDescent="0.35">
      <c r="A21760" s="165" t="s">
        <v>441</v>
      </c>
      <c r="B21760" s="165"/>
      <c r="C21760" s="166">
        <v>45988</v>
      </c>
      <c r="D21760">
        <v>257059.83013724763</v>
      </c>
    </row>
    <row r="21761" spans="1:4" x14ac:dyDescent="0.35">
      <c r="A21761" s="165" t="s">
        <v>441</v>
      </c>
      <c r="B21761" s="165"/>
      <c r="C21761" s="166">
        <v>46018</v>
      </c>
      <c r="D21761">
        <v>249494.92505014545</v>
      </c>
    </row>
    <row r="21762" spans="1:4" x14ac:dyDescent="0.35">
      <c r="A21762" s="165" t="s">
        <v>442</v>
      </c>
      <c r="B21762" s="165"/>
      <c r="C21762" s="166">
        <v>45892</v>
      </c>
      <c r="D21762">
        <v>5.6843418860808015E-13</v>
      </c>
    </row>
    <row r="21763" spans="1:4" x14ac:dyDescent="0.35">
      <c r="A21763" s="165" t="s">
        <v>442</v>
      </c>
      <c r="B21763" s="165"/>
      <c r="C21763" s="166">
        <v>45923</v>
      </c>
      <c r="D21763">
        <v>5.6843418860808015E-13</v>
      </c>
    </row>
    <row r="21764" spans="1:4" x14ac:dyDescent="0.35">
      <c r="A21764" s="165" t="s">
        <v>442</v>
      </c>
      <c r="B21764" s="165"/>
      <c r="C21764" s="166">
        <v>45953</v>
      </c>
      <c r="D21764">
        <v>4.1666665271122838E-4</v>
      </c>
    </row>
    <row r="21765" spans="1:4" x14ac:dyDescent="0.35">
      <c r="A21765" s="165" t="s">
        <v>442</v>
      </c>
      <c r="B21765" s="165"/>
      <c r="C21765" s="166">
        <v>45984</v>
      </c>
      <c r="D21765">
        <v>1.5120349416974932E-11</v>
      </c>
    </row>
    <row r="21766" spans="1:4" x14ac:dyDescent="0.35">
      <c r="A21766" s="165" t="s">
        <v>442</v>
      </c>
      <c r="B21766" s="165"/>
      <c r="C21766" s="166">
        <v>46014</v>
      </c>
      <c r="D21766">
        <v>4.1666663815931315E-4</v>
      </c>
    </row>
    <row r="21767" spans="1:4" x14ac:dyDescent="0.35">
      <c r="A21767" s="165" t="s">
        <v>442</v>
      </c>
      <c r="B21767" s="165"/>
      <c r="C21767" s="166">
        <v>45681</v>
      </c>
      <c r="D21767">
        <v>1.688249540165998E-11</v>
      </c>
    </row>
    <row r="21768" spans="1:4" x14ac:dyDescent="0.35">
      <c r="A21768" s="165" t="s">
        <v>442</v>
      </c>
      <c r="B21768" s="165"/>
      <c r="C21768" s="166">
        <v>45712</v>
      </c>
      <c r="D21768">
        <v>2.3305801732931286E-12</v>
      </c>
    </row>
    <row r="21769" spans="1:4" x14ac:dyDescent="0.35">
      <c r="A21769" s="165" t="s">
        <v>442</v>
      </c>
      <c r="B21769" s="165"/>
      <c r="C21769" s="166">
        <v>45740</v>
      </c>
      <c r="D21769">
        <v>-1.7621459846850485E-12</v>
      </c>
    </row>
    <row r="21770" spans="1:4" x14ac:dyDescent="0.35">
      <c r="A21770" s="165" t="s">
        <v>442</v>
      </c>
      <c r="B21770" s="165"/>
      <c r="C21770" s="166">
        <v>45771</v>
      </c>
      <c r="D21770">
        <v>-1.7621459846850485E-12</v>
      </c>
    </row>
    <row r="21771" spans="1:4" x14ac:dyDescent="0.35">
      <c r="A21771" s="165" t="s">
        <v>442</v>
      </c>
      <c r="B21771" s="165"/>
      <c r="C21771" s="166">
        <v>45801</v>
      </c>
      <c r="D21771">
        <v>1.688249540165998E-11</v>
      </c>
    </row>
    <row r="21772" spans="1:4" x14ac:dyDescent="0.35">
      <c r="A21772" s="165" t="s">
        <v>442</v>
      </c>
      <c r="B21772" s="165"/>
      <c r="C21772" s="166">
        <v>45832</v>
      </c>
      <c r="D21772">
        <v>-2.0000000001743956E-2</v>
      </c>
    </row>
    <row r="21773" spans="1:4" x14ac:dyDescent="0.35">
      <c r="A21773" s="165" t="s">
        <v>442</v>
      </c>
      <c r="B21773" s="165"/>
      <c r="C21773" s="166">
        <v>45862</v>
      </c>
      <c r="D21773">
        <v>-2.6773250283440575E-11</v>
      </c>
    </row>
    <row r="21774" spans="1:4" x14ac:dyDescent="0.35">
      <c r="A21774" s="165" t="s">
        <v>442</v>
      </c>
      <c r="B21774" s="165"/>
      <c r="C21774" s="166">
        <v>45893</v>
      </c>
      <c r="D21774">
        <v>-1.7621459846850485E-12</v>
      </c>
    </row>
    <row r="21775" spans="1:4" x14ac:dyDescent="0.35">
      <c r="A21775" s="165" t="s">
        <v>442</v>
      </c>
      <c r="B21775" s="165"/>
      <c r="C21775" s="166">
        <v>45924</v>
      </c>
      <c r="D21775">
        <v>3.1434410630026832E-11</v>
      </c>
    </row>
    <row r="21776" spans="1:4" x14ac:dyDescent="0.35">
      <c r="A21776" s="165" t="s">
        <v>442</v>
      </c>
      <c r="B21776" s="165"/>
      <c r="C21776" s="166">
        <v>45954</v>
      </c>
      <c r="D21776">
        <v>-2.6773250283440575E-11</v>
      </c>
    </row>
    <row r="21777" spans="1:4" x14ac:dyDescent="0.35">
      <c r="A21777" s="165" t="s">
        <v>442</v>
      </c>
      <c r="B21777" s="165"/>
      <c r="C21777" s="166">
        <v>45985</v>
      </c>
      <c r="D21777">
        <v>-1.63140612130519E-11</v>
      </c>
    </row>
    <row r="21778" spans="1:4" x14ac:dyDescent="0.35">
      <c r="A21778" s="165" t="s">
        <v>442</v>
      </c>
      <c r="B21778" s="165"/>
      <c r="C21778" s="166">
        <v>46015</v>
      </c>
      <c r="D21778">
        <v>3.1434410630026832E-11</v>
      </c>
    </row>
    <row r="21779" spans="1:4" x14ac:dyDescent="0.35">
      <c r="A21779" s="165" t="s">
        <v>442</v>
      </c>
      <c r="B21779" s="165"/>
      <c r="C21779" s="166">
        <v>45682</v>
      </c>
      <c r="D21779">
        <v>-1625.9999999999977</v>
      </c>
    </row>
    <row r="21780" spans="1:4" x14ac:dyDescent="0.35">
      <c r="A21780" s="165" t="s">
        <v>442</v>
      </c>
      <c r="B21780" s="165"/>
      <c r="C21780" s="166">
        <v>45713</v>
      </c>
      <c r="D21780">
        <v>3.1434410630026832E-11</v>
      </c>
    </row>
    <row r="21781" spans="1:4" x14ac:dyDescent="0.35">
      <c r="A21781" s="165" t="s">
        <v>442</v>
      </c>
      <c r="B21781" s="165"/>
      <c r="C21781" s="166">
        <v>45741</v>
      </c>
      <c r="D21781">
        <v>-2.6773250283440575E-11</v>
      </c>
    </row>
    <row r="21782" spans="1:4" x14ac:dyDescent="0.35">
      <c r="A21782" s="165" t="s">
        <v>442</v>
      </c>
      <c r="B21782" s="165"/>
      <c r="C21782" s="166">
        <v>45772</v>
      </c>
      <c r="D21782">
        <v>2.3305801732931286E-12</v>
      </c>
    </row>
    <row r="21783" spans="1:4" x14ac:dyDescent="0.35">
      <c r="A21783" s="165" t="s">
        <v>442</v>
      </c>
      <c r="B21783" s="165"/>
      <c r="C21783" s="166">
        <v>45802</v>
      </c>
      <c r="D21783">
        <v>-2162.5960166667028</v>
      </c>
    </row>
    <row r="21784" spans="1:4" x14ac:dyDescent="0.35">
      <c r="A21784" s="165" t="s">
        <v>442</v>
      </c>
      <c r="B21784" s="165"/>
      <c r="C21784" s="166">
        <v>45833</v>
      </c>
      <c r="D21784">
        <v>3.5242919693700969E-12</v>
      </c>
    </row>
    <row r="21785" spans="1:4" x14ac:dyDescent="0.35">
      <c r="A21785" s="165" t="s">
        <v>442</v>
      </c>
      <c r="B21785" s="165"/>
      <c r="C21785" s="166">
        <v>45863</v>
      </c>
      <c r="D21785">
        <v>-3999.9999999999964</v>
      </c>
    </row>
    <row r="21786" spans="1:4" x14ac:dyDescent="0.35">
      <c r="A21786" s="165" t="s">
        <v>442</v>
      </c>
      <c r="B21786" s="165"/>
      <c r="C21786" s="166">
        <v>45894</v>
      </c>
      <c r="D21786">
        <v>3.4958702599396929E-12</v>
      </c>
    </row>
    <row r="21787" spans="1:4" x14ac:dyDescent="0.35">
      <c r="A21787" s="165" t="s">
        <v>442</v>
      </c>
      <c r="B21787" s="165"/>
      <c r="C21787" s="166">
        <v>45925</v>
      </c>
      <c r="D21787">
        <v>3.4958702599396929E-12</v>
      </c>
    </row>
    <row r="21788" spans="1:4" x14ac:dyDescent="0.35">
      <c r="A21788" s="165" t="s">
        <v>442</v>
      </c>
      <c r="B21788" s="165"/>
      <c r="C21788" s="166">
        <v>45955</v>
      </c>
      <c r="D21788">
        <v>-2.5607960196794011E-11</v>
      </c>
    </row>
    <row r="21789" spans="1:4" x14ac:dyDescent="0.35">
      <c r="A21789" s="165" t="s">
        <v>442</v>
      </c>
      <c r="B21789" s="165"/>
      <c r="C21789" s="166">
        <v>45986</v>
      </c>
      <c r="D21789">
        <v>3.4958702599396929E-12</v>
      </c>
    </row>
    <row r="21790" spans="1:4" x14ac:dyDescent="0.35">
      <c r="A21790" s="165" t="s">
        <v>442</v>
      </c>
      <c r="B21790" s="165"/>
      <c r="C21790" s="166">
        <v>46016</v>
      </c>
      <c r="D21790">
        <v>3.4958702599396929E-12</v>
      </c>
    </row>
    <row r="21791" spans="1:4" x14ac:dyDescent="0.35">
      <c r="A21791" s="165" t="s">
        <v>442</v>
      </c>
      <c r="B21791" s="165"/>
      <c r="C21791" s="166">
        <v>45683</v>
      </c>
      <c r="D21791">
        <v>-2000.0000000000091</v>
      </c>
    </row>
    <row r="21792" spans="1:4" x14ac:dyDescent="0.35">
      <c r="A21792" s="165" t="s">
        <v>442</v>
      </c>
      <c r="B21792" s="165"/>
      <c r="C21792" s="166">
        <v>45714</v>
      </c>
      <c r="D21792">
        <v>2.0094148567295633E-11</v>
      </c>
    </row>
    <row r="21793" spans="1:4" x14ac:dyDescent="0.35">
      <c r="A21793" s="165" t="s">
        <v>442</v>
      </c>
      <c r="B21793" s="165"/>
      <c r="C21793" s="166">
        <v>45742</v>
      </c>
      <c r="D21793">
        <v>-9.0096818894380704E-12</v>
      </c>
    </row>
    <row r="21794" spans="1:4" x14ac:dyDescent="0.35">
      <c r="A21794" s="165" t="s">
        <v>442</v>
      </c>
      <c r="B21794" s="165"/>
      <c r="C21794" s="166">
        <v>45773</v>
      </c>
      <c r="D21794">
        <v>-9.0096818894380704E-12</v>
      </c>
    </row>
    <row r="21795" spans="1:4" x14ac:dyDescent="0.35">
      <c r="A21795" s="165" t="s">
        <v>442</v>
      </c>
      <c r="B21795" s="165"/>
      <c r="C21795" s="166">
        <v>45803</v>
      </c>
      <c r="D21795">
        <v>-9.0096818894380704E-12</v>
      </c>
    </row>
    <row r="21796" spans="1:4" x14ac:dyDescent="0.35">
      <c r="A21796" s="165" t="s">
        <v>442</v>
      </c>
      <c r="B21796" s="165"/>
      <c r="C21796" s="166">
        <v>45834</v>
      </c>
      <c r="D21796">
        <v>-1999.99999999998</v>
      </c>
    </row>
    <row r="21797" spans="1:4" x14ac:dyDescent="0.35">
      <c r="A21797" s="165" t="s">
        <v>442</v>
      </c>
      <c r="B21797" s="165"/>
      <c r="C21797" s="166">
        <v>45864</v>
      </c>
      <c r="D21797">
        <v>-9.0381035988684744E-12</v>
      </c>
    </row>
    <row r="21798" spans="1:4" x14ac:dyDescent="0.35">
      <c r="A21798" s="165" t="s">
        <v>442</v>
      </c>
      <c r="B21798" s="165"/>
      <c r="C21798" s="166">
        <v>45895</v>
      </c>
      <c r="D21798">
        <v>-9.0381035988684744E-12</v>
      </c>
    </row>
    <row r="21799" spans="1:4" x14ac:dyDescent="0.35">
      <c r="A21799" s="165" t="s">
        <v>442</v>
      </c>
      <c r="B21799" s="165"/>
      <c r="C21799" s="166">
        <v>45926</v>
      </c>
      <c r="D21799">
        <v>2.0065726857865229E-11</v>
      </c>
    </row>
    <row r="21800" spans="1:4" x14ac:dyDescent="0.35">
      <c r="A21800" s="165" t="s">
        <v>442</v>
      </c>
      <c r="B21800" s="165"/>
      <c r="C21800" s="166">
        <v>45956</v>
      </c>
      <c r="D21800">
        <v>-9.0381035988684744E-12</v>
      </c>
    </row>
    <row r="21801" spans="1:4" x14ac:dyDescent="0.35">
      <c r="A21801" s="165" t="s">
        <v>442</v>
      </c>
      <c r="B21801" s="165"/>
      <c r="C21801" s="166">
        <v>45987</v>
      </c>
      <c r="D21801">
        <v>-9.0381035988684744E-12</v>
      </c>
    </row>
    <row r="21802" spans="1:4" x14ac:dyDescent="0.35">
      <c r="A21802" s="165" t="s">
        <v>442</v>
      </c>
      <c r="B21802" s="165"/>
      <c r="C21802" s="166">
        <v>46017</v>
      </c>
      <c r="D21802">
        <v>-9.0381035988684744E-12</v>
      </c>
    </row>
    <row r="21803" spans="1:4" x14ac:dyDescent="0.35">
      <c r="A21803" s="165" t="s">
        <v>442</v>
      </c>
      <c r="B21803" s="165"/>
      <c r="C21803" s="166">
        <v>45684</v>
      </c>
      <c r="D21803">
        <v>2.5750068743946031E-11</v>
      </c>
    </row>
    <row r="21804" spans="1:4" x14ac:dyDescent="0.35">
      <c r="A21804" s="165" t="s">
        <v>442</v>
      </c>
      <c r="B21804" s="165"/>
      <c r="C21804" s="166">
        <v>45715</v>
      </c>
      <c r="D21804">
        <v>-3.3537617127876729E-12</v>
      </c>
    </row>
    <row r="21805" spans="1:4" x14ac:dyDescent="0.35">
      <c r="A21805" s="165" t="s">
        <v>442</v>
      </c>
      <c r="B21805" s="165"/>
      <c r="C21805" s="166">
        <v>45743</v>
      </c>
      <c r="D21805">
        <v>2.5750068743946031E-11</v>
      </c>
    </row>
    <row r="21806" spans="1:4" x14ac:dyDescent="0.35">
      <c r="A21806" s="165" t="s">
        <v>442</v>
      </c>
      <c r="B21806" s="165"/>
      <c r="C21806" s="166">
        <v>45774</v>
      </c>
      <c r="D21806">
        <v>-3.3537617127876729E-12</v>
      </c>
    </row>
    <row r="21807" spans="1:4" x14ac:dyDescent="0.35">
      <c r="A21807" s="165" t="s">
        <v>442</v>
      </c>
      <c r="B21807" s="165"/>
      <c r="C21807" s="166">
        <v>45804</v>
      </c>
      <c r="D21807">
        <v>2.5750068743946031E-11</v>
      </c>
    </row>
    <row r="21808" spans="1:4" x14ac:dyDescent="0.35">
      <c r="A21808" s="165" t="s">
        <v>442</v>
      </c>
      <c r="B21808" s="165"/>
      <c r="C21808" s="166">
        <v>45835</v>
      </c>
      <c r="D21808">
        <v>-3.3537617127876729E-12</v>
      </c>
    </row>
    <row r="21809" spans="1:4" x14ac:dyDescent="0.35">
      <c r="A21809" s="165" t="s">
        <v>442</v>
      </c>
      <c r="B21809" s="165"/>
      <c r="C21809" s="166">
        <v>45865</v>
      </c>
      <c r="D21809">
        <v>2.5750068743946031E-11</v>
      </c>
    </row>
    <row r="21810" spans="1:4" x14ac:dyDescent="0.35">
      <c r="A21810" s="165" t="s">
        <v>442</v>
      </c>
      <c r="B21810" s="165"/>
      <c r="C21810" s="166">
        <v>45896</v>
      </c>
      <c r="D21810">
        <v>-3.3537617127876729E-12</v>
      </c>
    </row>
    <row r="21811" spans="1:4" x14ac:dyDescent="0.35">
      <c r="A21811" s="165" t="s">
        <v>442</v>
      </c>
      <c r="B21811" s="165"/>
      <c r="C21811" s="166">
        <v>45927</v>
      </c>
      <c r="D21811">
        <v>2.5750068743946031E-11</v>
      </c>
    </row>
    <row r="21812" spans="1:4" x14ac:dyDescent="0.35">
      <c r="A21812" s="165" t="s">
        <v>442</v>
      </c>
      <c r="B21812" s="165"/>
      <c r="C21812" s="166">
        <v>45957</v>
      </c>
      <c r="D21812">
        <v>-3.3537617127876729E-12</v>
      </c>
    </row>
    <row r="21813" spans="1:4" x14ac:dyDescent="0.35">
      <c r="A21813" s="165" t="s">
        <v>442</v>
      </c>
      <c r="B21813" s="165"/>
      <c r="C21813" s="166">
        <v>45988</v>
      </c>
      <c r="D21813">
        <v>2.5750068743946031E-11</v>
      </c>
    </row>
    <row r="21814" spans="1:4" x14ac:dyDescent="0.35">
      <c r="A21814" s="165" t="s">
        <v>442</v>
      </c>
      <c r="B21814" s="165"/>
      <c r="C21814" s="166">
        <v>46018</v>
      </c>
      <c r="D21814">
        <v>-3.3537617127876729E-12</v>
      </c>
    </row>
    <row r="21815" spans="1:4" x14ac:dyDescent="0.35">
      <c r="A21815" s="165" t="s">
        <v>443</v>
      </c>
      <c r="B21815" s="165"/>
      <c r="C21815" s="166">
        <v>45892</v>
      </c>
      <c r="D21815">
        <v>5.6843418860808015E-13</v>
      </c>
    </row>
    <row r="21816" spans="1:4" x14ac:dyDescent="0.35">
      <c r="A21816" s="165" t="s">
        <v>443</v>
      </c>
      <c r="B21816" s="165"/>
      <c r="C21816" s="166">
        <v>45923</v>
      </c>
      <c r="D21816">
        <v>5.6843418860808015E-13</v>
      </c>
    </row>
    <row r="21817" spans="1:4" x14ac:dyDescent="0.35">
      <c r="A21817" s="165" t="s">
        <v>443</v>
      </c>
      <c r="B21817" s="165"/>
      <c r="C21817" s="166">
        <v>45953</v>
      </c>
      <c r="D21817">
        <v>4.1666665271122838E-4</v>
      </c>
    </row>
    <row r="21818" spans="1:4" x14ac:dyDescent="0.35">
      <c r="A21818" s="165" t="s">
        <v>443</v>
      </c>
      <c r="B21818" s="165"/>
      <c r="C21818" s="166">
        <v>45984</v>
      </c>
      <c r="D21818">
        <v>1.5120349416974932E-11</v>
      </c>
    </row>
    <row r="21819" spans="1:4" x14ac:dyDescent="0.35">
      <c r="A21819" s="165" t="s">
        <v>443</v>
      </c>
      <c r="B21819" s="165"/>
      <c r="C21819" s="166">
        <v>46014</v>
      </c>
      <c r="D21819">
        <v>4.1666663815931315E-4</v>
      </c>
    </row>
    <row r="21820" spans="1:4" x14ac:dyDescent="0.35">
      <c r="A21820" s="165" t="s">
        <v>443</v>
      </c>
      <c r="B21820" s="165"/>
      <c r="C21820" s="166">
        <v>45681</v>
      </c>
      <c r="D21820">
        <v>1.688249540165998E-11</v>
      </c>
    </row>
    <row r="21821" spans="1:4" x14ac:dyDescent="0.35">
      <c r="A21821" s="165" t="s">
        <v>443</v>
      </c>
      <c r="B21821" s="165"/>
      <c r="C21821" s="166">
        <v>45712</v>
      </c>
      <c r="D21821">
        <v>2.3305801732931286E-12</v>
      </c>
    </row>
    <row r="21822" spans="1:4" x14ac:dyDescent="0.35">
      <c r="A21822" s="165" t="s">
        <v>443</v>
      </c>
      <c r="B21822" s="165"/>
      <c r="C21822" s="166">
        <v>45740</v>
      </c>
      <c r="D21822">
        <v>-1.7621459846850485E-12</v>
      </c>
    </row>
    <row r="21823" spans="1:4" x14ac:dyDescent="0.35">
      <c r="A21823" s="165" t="s">
        <v>443</v>
      </c>
      <c r="B21823" s="165"/>
      <c r="C21823" s="166">
        <v>45771</v>
      </c>
      <c r="D21823">
        <v>-1.7621459846850485E-12</v>
      </c>
    </row>
    <row r="21824" spans="1:4" x14ac:dyDescent="0.35">
      <c r="A21824" s="165" t="s">
        <v>443</v>
      </c>
      <c r="B21824" s="165"/>
      <c r="C21824" s="166">
        <v>45801</v>
      </c>
      <c r="D21824">
        <v>1.688249540165998E-11</v>
      </c>
    </row>
    <row r="21825" spans="1:4" x14ac:dyDescent="0.35">
      <c r="A21825" s="165" t="s">
        <v>443</v>
      </c>
      <c r="B21825" s="165"/>
      <c r="C21825" s="166">
        <v>45832</v>
      </c>
      <c r="D21825">
        <v>-2.0000000001743956E-2</v>
      </c>
    </row>
    <row r="21826" spans="1:4" x14ac:dyDescent="0.35">
      <c r="A21826" s="165" t="s">
        <v>443</v>
      </c>
      <c r="B21826" s="165"/>
      <c r="C21826" s="166">
        <v>45862</v>
      </c>
      <c r="D21826">
        <v>-2.6773250283440575E-11</v>
      </c>
    </row>
    <row r="21827" spans="1:4" x14ac:dyDescent="0.35">
      <c r="A21827" s="165" t="s">
        <v>443</v>
      </c>
      <c r="B21827" s="165"/>
      <c r="C21827" s="166">
        <v>45893</v>
      </c>
      <c r="D21827">
        <v>-1.7621459846850485E-12</v>
      </c>
    </row>
    <row r="21828" spans="1:4" x14ac:dyDescent="0.35">
      <c r="A21828" s="165" t="s">
        <v>443</v>
      </c>
      <c r="B21828" s="165"/>
      <c r="C21828" s="166">
        <v>45924</v>
      </c>
      <c r="D21828">
        <v>3.1434410630026832E-11</v>
      </c>
    </row>
    <row r="21829" spans="1:4" x14ac:dyDescent="0.35">
      <c r="A21829" s="165" t="s">
        <v>443</v>
      </c>
      <c r="B21829" s="165"/>
      <c r="C21829" s="166">
        <v>45954</v>
      </c>
      <c r="D21829">
        <v>-2.6773250283440575E-11</v>
      </c>
    </row>
    <row r="21830" spans="1:4" x14ac:dyDescent="0.35">
      <c r="A21830" s="165" t="s">
        <v>443</v>
      </c>
      <c r="B21830" s="165"/>
      <c r="C21830" s="166">
        <v>45985</v>
      </c>
      <c r="D21830">
        <v>-1.63140612130519E-11</v>
      </c>
    </row>
    <row r="21831" spans="1:4" x14ac:dyDescent="0.35">
      <c r="A21831" s="165" t="s">
        <v>443</v>
      </c>
      <c r="B21831" s="165"/>
      <c r="C21831" s="166">
        <v>46015</v>
      </c>
      <c r="D21831">
        <v>3.1434410630026832E-11</v>
      </c>
    </row>
    <row r="21832" spans="1:4" x14ac:dyDescent="0.35">
      <c r="A21832" s="165" t="s">
        <v>443</v>
      </c>
      <c r="B21832" s="165"/>
      <c r="C21832" s="166">
        <v>45682</v>
      </c>
      <c r="D21832">
        <v>-1625.9999999999977</v>
      </c>
    </row>
    <row r="21833" spans="1:4" x14ac:dyDescent="0.35">
      <c r="A21833" s="165" t="s">
        <v>443</v>
      </c>
      <c r="B21833" s="165"/>
      <c r="C21833" s="166">
        <v>45713</v>
      </c>
      <c r="D21833">
        <v>3.1434410630026832E-11</v>
      </c>
    </row>
    <row r="21834" spans="1:4" x14ac:dyDescent="0.35">
      <c r="A21834" s="165" t="s">
        <v>443</v>
      </c>
      <c r="B21834" s="165"/>
      <c r="C21834" s="166">
        <v>45741</v>
      </c>
      <c r="D21834">
        <v>-2.6773250283440575E-11</v>
      </c>
    </row>
    <row r="21835" spans="1:4" x14ac:dyDescent="0.35">
      <c r="A21835" s="165" t="s">
        <v>443</v>
      </c>
      <c r="B21835" s="165"/>
      <c r="C21835" s="166">
        <v>45772</v>
      </c>
      <c r="D21835">
        <v>2.3305801732931286E-12</v>
      </c>
    </row>
    <row r="21836" spans="1:4" x14ac:dyDescent="0.35">
      <c r="A21836" s="165" t="s">
        <v>443</v>
      </c>
      <c r="B21836" s="165"/>
      <c r="C21836" s="166">
        <v>45802</v>
      </c>
      <c r="D21836">
        <v>-2162.5960166667028</v>
      </c>
    </row>
    <row r="21837" spans="1:4" x14ac:dyDescent="0.35">
      <c r="A21837" s="165" t="s">
        <v>443</v>
      </c>
      <c r="B21837" s="165"/>
      <c r="C21837" s="166">
        <v>45833</v>
      </c>
      <c r="D21837">
        <v>3.5242919693700969E-12</v>
      </c>
    </row>
    <row r="21838" spans="1:4" x14ac:dyDescent="0.35">
      <c r="A21838" s="165" t="s">
        <v>443</v>
      </c>
      <c r="B21838" s="165"/>
      <c r="C21838" s="166">
        <v>45863</v>
      </c>
      <c r="D21838">
        <v>-3999.9999999999964</v>
      </c>
    </row>
    <row r="21839" spans="1:4" x14ac:dyDescent="0.35">
      <c r="A21839" s="165" t="s">
        <v>443</v>
      </c>
      <c r="B21839" s="165"/>
      <c r="C21839" s="166">
        <v>45894</v>
      </c>
      <c r="D21839">
        <v>3.4958702599396929E-12</v>
      </c>
    </row>
    <row r="21840" spans="1:4" x14ac:dyDescent="0.35">
      <c r="A21840" s="165" t="s">
        <v>443</v>
      </c>
      <c r="B21840" s="165"/>
      <c r="C21840" s="166">
        <v>45925</v>
      </c>
      <c r="D21840">
        <v>3.4958702599396929E-12</v>
      </c>
    </row>
    <row r="21841" spans="1:4" x14ac:dyDescent="0.35">
      <c r="A21841" s="165" t="s">
        <v>443</v>
      </c>
      <c r="B21841" s="165"/>
      <c r="C21841" s="166">
        <v>45955</v>
      </c>
      <c r="D21841">
        <v>-2.5607960196794011E-11</v>
      </c>
    </row>
    <row r="21842" spans="1:4" x14ac:dyDescent="0.35">
      <c r="A21842" s="165" t="s">
        <v>443</v>
      </c>
      <c r="B21842" s="165"/>
      <c r="C21842" s="166">
        <v>45986</v>
      </c>
      <c r="D21842">
        <v>3.4958702599396929E-12</v>
      </c>
    </row>
    <row r="21843" spans="1:4" x14ac:dyDescent="0.35">
      <c r="A21843" s="165" t="s">
        <v>443</v>
      </c>
      <c r="B21843" s="165"/>
      <c r="C21843" s="166">
        <v>46016</v>
      </c>
      <c r="D21843">
        <v>3.4958702599396929E-12</v>
      </c>
    </row>
    <row r="21844" spans="1:4" x14ac:dyDescent="0.35">
      <c r="A21844" s="165" t="s">
        <v>443</v>
      </c>
      <c r="B21844" s="165"/>
      <c r="C21844" s="166">
        <v>45683</v>
      </c>
      <c r="D21844">
        <v>-2000.0000000000091</v>
      </c>
    </row>
    <row r="21845" spans="1:4" x14ac:dyDescent="0.35">
      <c r="A21845" s="165" t="s">
        <v>443</v>
      </c>
      <c r="B21845" s="165"/>
      <c r="C21845" s="166">
        <v>45714</v>
      </c>
      <c r="D21845">
        <v>2.0094148567295633E-11</v>
      </c>
    </row>
    <row r="21846" spans="1:4" x14ac:dyDescent="0.35">
      <c r="A21846" s="165" t="s">
        <v>443</v>
      </c>
      <c r="B21846" s="165"/>
      <c r="C21846" s="166">
        <v>45742</v>
      </c>
      <c r="D21846">
        <v>-9.0096818894380704E-12</v>
      </c>
    </row>
    <row r="21847" spans="1:4" x14ac:dyDescent="0.35">
      <c r="A21847" s="165" t="s">
        <v>443</v>
      </c>
      <c r="B21847" s="165"/>
      <c r="C21847" s="166">
        <v>45773</v>
      </c>
      <c r="D21847">
        <v>-9.0096818894380704E-12</v>
      </c>
    </row>
    <row r="21848" spans="1:4" x14ac:dyDescent="0.35">
      <c r="A21848" s="165" t="s">
        <v>443</v>
      </c>
      <c r="B21848" s="165"/>
      <c r="C21848" s="166">
        <v>45803</v>
      </c>
      <c r="D21848">
        <v>-9.0096818894380704E-12</v>
      </c>
    </row>
    <row r="21849" spans="1:4" x14ac:dyDescent="0.35">
      <c r="A21849" s="165" t="s">
        <v>443</v>
      </c>
      <c r="B21849" s="165"/>
      <c r="C21849" s="166">
        <v>45834</v>
      </c>
      <c r="D21849">
        <v>-1999.99999999998</v>
      </c>
    </row>
    <row r="21850" spans="1:4" x14ac:dyDescent="0.35">
      <c r="A21850" s="165" t="s">
        <v>443</v>
      </c>
      <c r="B21850" s="165"/>
      <c r="C21850" s="166">
        <v>45864</v>
      </c>
      <c r="D21850">
        <v>-9.0381035988684744E-12</v>
      </c>
    </row>
    <row r="21851" spans="1:4" x14ac:dyDescent="0.35">
      <c r="A21851" s="165" t="s">
        <v>443</v>
      </c>
      <c r="B21851" s="165"/>
      <c r="C21851" s="166">
        <v>45895</v>
      </c>
      <c r="D21851">
        <v>-9.0381035988684744E-12</v>
      </c>
    </row>
    <row r="21852" spans="1:4" x14ac:dyDescent="0.35">
      <c r="A21852" s="165" t="s">
        <v>443</v>
      </c>
      <c r="B21852" s="165"/>
      <c r="C21852" s="166">
        <v>45926</v>
      </c>
      <c r="D21852">
        <v>2.0065726857865229E-11</v>
      </c>
    </row>
    <row r="21853" spans="1:4" x14ac:dyDescent="0.35">
      <c r="A21853" s="165" t="s">
        <v>443</v>
      </c>
      <c r="B21853" s="165"/>
      <c r="C21853" s="166">
        <v>45956</v>
      </c>
      <c r="D21853">
        <v>-9.0381035988684744E-12</v>
      </c>
    </row>
    <row r="21854" spans="1:4" x14ac:dyDescent="0.35">
      <c r="A21854" s="165" t="s">
        <v>443</v>
      </c>
      <c r="B21854" s="165"/>
      <c r="C21854" s="166">
        <v>45987</v>
      </c>
      <c r="D21854">
        <v>-9.0381035988684744E-12</v>
      </c>
    </row>
    <row r="21855" spans="1:4" x14ac:dyDescent="0.35">
      <c r="A21855" s="165" t="s">
        <v>443</v>
      </c>
      <c r="B21855" s="165"/>
      <c r="C21855" s="166">
        <v>46017</v>
      </c>
      <c r="D21855">
        <v>-9.0381035988684744E-12</v>
      </c>
    </row>
    <row r="21856" spans="1:4" x14ac:dyDescent="0.35">
      <c r="A21856" s="165" t="s">
        <v>443</v>
      </c>
      <c r="B21856" s="165"/>
      <c r="C21856" s="166">
        <v>45684</v>
      </c>
      <c r="D21856">
        <v>2.5750068743946031E-11</v>
      </c>
    </row>
    <row r="21857" spans="1:4" x14ac:dyDescent="0.35">
      <c r="A21857" s="165" t="s">
        <v>443</v>
      </c>
      <c r="B21857" s="165"/>
      <c r="C21857" s="166">
        <v>45715</v>
      </c>
      <c r="D21857">
        <v>-3.3537617127876729E-12</v>
      </c>
    </row>
    <row r="21858" spans="1:4" x14ac:dyDescent="0.35">
      <c r="A21858" s="165" t="s">
        <v>443</v>
      </c>
      <c r="B21858" s="165"/>
      <c r="C21858" s="166">
        <v>45743</v>
      </c>
      <c r="D21858">
        <v>2.5750068743946031E-11</v>
      </c>
    </row>
    <row r="21859" spans="1:4" x14ac:dyDescent="0.35">
      <c r="A21859" s="165" t="s">
        <v>443</v>
      </c>
      <c r="B21859" s="165"/>
      <c r="C21859" s="166">
        <v>45774</v>
      </c>
      <c r="D21859">
        <v>-3.3537617127876729E-12</v>
      </c>
    </row>
    <row r="21860" spans="1:4" x14ac:dyDescent="0.35">
      <c r="A21860" s="165" t="s">
        <v>443</v>
      </c>
      <c r="B21860" s="165"/>
      <c r="C21860" s="166">
        <v>45804</v>
      </c>
      <c r="D21860">
        <v>2.5750068743946031E-11</v>
      </c>
    </row>
    <row r="21861" spans="1:4" x14ac:dyDescent="0.35">
      <c r="A21861" s="165" t="s">
        <v>443</v>
      </c>
      <c r="B21861" s="165"/>
      <c r="C21861" s="166">
        <v>45835</v>
      </c>
      <c r="D21861">
        <v>-3.3537617127876729E-12</v>
      </c>
    </row>
    <row r="21862" spans="1:4" x14ac:dyDescent="0.35">
      <c r="A21862" s="165" t="s">
        <v>443</v>
      </c>
      <c r="B21862" s="165"/>
      <c r="C21862" s="166">
        <v>45865</v>
      </c>
      <c r="D21862">
        <v>2.5750068743946031E-11</v>
      </c>
    </row>
    <row r="21863" spans="1:4" x14ac:dyDescent="0.35">
      <c r="A21863" s="165" t="s">
        <v>443</v>
      </c>
      <c r="B21863" s="165"/>
      <c r="C21863" s="166">
        <v>45896</v>
      </c>
      <c r="D21863">
        <v>-3.3537617127876729E-12</v>
      </c>
    </row>
    <row r="21864" spans="1:4" x14ac:dyDescent="0.35">
      <c r="A21864" s="165" t="s">
        <v>443</v>
      </c>
      <c r="B21864" s="165"/>
      <c r="C21864" s="166">
        <v>45927</v>
      </c>
      <c r="D21864">
        <v>2.5750068743946031E-11</v>
      </c>
    </row>
    <row r="21865" spans="1:4" x14ac:dyDescent="0.35">
      <c r="A21865" s="165" t="s">
        <v>443</v>
      </c>
      <c r="B21865" s="165"/>
      <c r="C21865" s="166">
        <v>45957</v>
      </c>
      <c r="D21865">
        <v>-3.3537617127876729E-12</v>
      </c>
    </row>
    <row r="21866" spans="1:4" x14ac:dyDescent="0.35">
      <c r="A21866" s="165" t="s">
        <v>443</v>
      </c>
      <c r="B21866" s="165"/>
      <c r="C21866" s="166">
        <v>45988</v>
      </c>
      <c r="D21866">
        <v>2.5750068743946031E-11</v>
      </c>
    </row>
    <row r="21867" spans="1:4" x14ac:dyDescent="0.35">
      <c r="A21867" s="165" t="s">
        <v>443</v>
      </c>
      <c r="B21867" s="165"/>
      <c r="C21867" s="166">
        <v>46018</v>
      </c>
      <c r="D21867">
        <v>-3.3537617127876729E-12</v>
      </c>
    </row>
    <row r="21868" spans="1:4" x14ac:dyDescent="0.35">
      <c r="A21868" s="165" t="s">
        <v>444</v>
      </c>
      <c r="B21868" s="165"/>
      <c r="C21868" s="166">
        <v>45892</v>
      </c>
      <c r="D21868">
        <v>-6666.6700000000419</v>
      </c>
    </row>
    <row r="21869" spans="1:4" x14ac:dyDescent="0.35">
      <c r="A21869" s="165" t="s">
        <v>444</v>
      </c>
      <c r="B21869" s="165"/>
      <c r="C21869" s="166">
        <v>45923</v>
      </c>
      <c r="D21869">
        <v>-6666.6699999999837</v>
      </c>
    </row>
    <row r="21870" spans="1:4" x14ac:dyDescent="0.35">
      <c r="A21870" s="165" t="s">
        <v>444</v>
      </c>
      <c r="B21870" s="165"/>
      <c r="C21870" s="166">
        <v>45953</v>
      </c>
      <c r="D21870">
        <v>-6666.6699999999837</v>
      </c>
    </row>
    <row r="21871" spans="1:4" x14ac:dyDescent="0.35">
      <c r="A21871" s="165" t="s">
        <v>444</v>
      </c>
      <c r="B21871" s="165"/>
      <c r="C21871" s="166">
        <v>45984</v>
      </c>
      <c r="D21871">
        <v>-286666.65000000002</v>
      </c>
    </row>
    <row r="21872" spans="1:4" x14ac:dyDescent="0.35">
      <c r="A21872" s="165" t="s">
        <v>444</v>
      </c>
      <c r="B21872" s="165"/>
      <c r="C21872" s="166">
        <v>46014</v>
      </c>
      <c r="D21872">
        <v>0</v>
      </c>
    </row>
    <row r="21873" spans="1:4" x14ac:dyDescent="0.35">
      <c r="A21873" s="165" t="s">
        <v>444</v>
      </c>
      <c r="B21873" s="165"/>
      <c r="C21873" s="166">
        <v>45681</v>
      </c>
      <c r="D21873">
        <v>0</v>
      </c>
    </row>
    <row r="21874" spans="1:4" x14ac:dyDescent="0.35">
      <c r="A21874" s="165" t="s">
        <v>444</v>
      </c>
      <c r="B21874" s="165"/>
      <c r="C21874" s="166">
        <v>45712</v>
      </c>
      <c r="D21874">
        <v>0</v>
      </c>
    </row>
    <row r="21875" spans="1:4" x14ac:dyDescent="0.35">
      <c r="A21875" s="165" t="s">
        <v>444</v>
      </c>
      <c r="B21875" s="165"/>
      <c r="C21875" s="166">
        <v>45740</v>
      </c>
      <c r="D21875">
        <v>-200000</v>
      </c>
    </row>
    <row r="21876" spans="1:4" x14ac:dyDescent="0.35">
      <c r="A21876" s="165" t="s">
        <v>444</v>
      </c>
      <c r="B21876" s="165"/>
      <c r="C21876" s="166">
        <v>45771</v>
      </c>
      <c r="D21876">
        <v>0</v>
      </c>
    </row>
    <row r="21877" spans="1:4" x14ac:dyDescent="0.35">
      <c r="A21877" s="165" t="s">
        <v>444</v>
      </c>
      <c r="B21877" s="165"/>
      <c r="C21877" s="166">
        <v>45801</v>
      </c>
      <c r="D21877">
        <v>0</v>
      </c>
    </row>
    <row r="21878" spans="1:4" x14ac:dyDescent="0.35">
      <c r="A21878" s="165" t="s">
        <v>444</v>
      </c>
      <c r="B21878" s="165"/>
      <c r="C21878" s="166">
        <v>45832</v>
      </c>
      <c r="D21878">
        <v>0</v>
      </c>
    </row>
    <row r="21879" spans="1:4" x14ac:dyDescent="0.35">
      <c r="A21879" s="165" t="s">
        <v>444</v>
      </c>
      <c r="B21879" s="165"/>
      <c r="C21879" s="166">
        <v>45862</v>
      </c>
      <c r="D21879">
        <v>0</v>
      </c>
    </row>
    <row r="21880" spans="1:4" x14ac:dyDescent="0.35">
      <c r="A21880" s="165" t="s">
        <v>444</v>
      </c>
      <c r="B21880" s="165"/>
      <c r="C21880" s="166">
        <v>45893</v>
      </c>
      <c r="D21880">
        <v>0</v>
      </c>
    </row>
    <row r="21881" spans="1:4" x14ac:dyDescent="0.35">
      <c r="A21881" s="165" t="s">
        <v>444</v>
      </c>
      <c r="B21881" s="165"/>
      <c r="C21881" s="166">
        <v>45924</v>
      </c>
      <c r="D21881">
        <v>0</v>
      </c>
    </row>
    <row r="21882" spans="1:4" x14ac:dyDescent="0.35">
      <c r="A21882" s="165" t="s">
        <v>444</v>
      </c>
      <c r="B21882" s="165"/>
      <c r="C21882" s="166">
        <v>45954</v>
      </c>
      <c r="D21882">
        <v>0</v>
      </c>
    </row>
    <row r="21883" spans="1:4" x14ac:dyDescent="0.35">
      <c r="A21883" s="165" t="s">
        <v>444</v>
      </c>
      <c r="B21883" s="165"/>
      <c r="C21883" s="166">
        <v>45985</v>
      </c>
      <c r="D21883">
        <v>0</v>
      </c>
    </row>
    <row r="21884" spans="1:4" x14ac:dyDescent="0.35">
      <c r="A21884" s="165" t="s">
        <v>444</v>
      </c>
      <c r="B21884" s="165"/>
      <c r="C21884" s="166">
        <v>46015</v>
      </c>
      <c r="D21884">
        <v>0</v>
      </c>
    </row>
    <row r="21885" spans="1:4" x14ac:dyDescent="0.35">
      <c r="A21885" s="165" t="s">
        <v>444</v>
      </c>
      <c r="B21885" s="165"/>
      <c r="C21885" s="166">
        <v>45682</v>
      </c>
      <c r="D21885">
        <v>0</v>
      </c>
    </row>
    <row r="21886" spans="1:4" x14ac:dyDescent="0.35">
      <c r="A21886" s="165" t="s">
        <v>444</v>
      </c>
      <c r="B21886" s="165"/>
      <c r="C21886" s="166">
        <v>45713</v>
      </c>
      <c r="D21886">
        <v>0</v>
      </c>
    </row>
    <row r="21887" spans="1:4" x14ac:dyDescent="0.35">
      <c r="A21887" s="165" t="s">
        <v>444</v>
      </c>
      <c r="B21887" s="165"/>
      <c r="C21887" s="166">
        <v>45741</v>
      </c>
      <c r="D21887">
        <v>0</v>
      </c>
    </row>
    <row r="21888" spans="1:4" x14ac:dyDescent="0.35">
      <c r="A21888" s="165" t="s">
        <v>444</v>
      </c>
      <c r="B21888" s="165"/>
      <c r="C21888" s="166">
        <v>45772</v>
      </c>
      <c r="D21888">
        <v>0</v>
      </c>
    </row>
    <row r="21889" spans="1:4" x14ac:dyDescent="0.35">
      <c r="A21889" s="165" t="s">
        <v>444</v>
      </c>
      <c r="B21889" s="165"/>
      <c r="C21889" s="166">
        <v>45802</v>
      </c>
      <c r="D21889">
        <v>0</v>
      </c>
    </row>
    <row r="21890" spans="1:4" x14ac:dyDescent="0.35">
      <c r="A21890" s="165" t="s">
        <v>444</v>
      </c>
      <c r="B21890" s="165"/>
      <c r="C21890" s="166">
        <v>45833</v>
      </c>
      <c r="D21890">
        <v>0</v>
      </c>
    </row>
    <row r="21891" spans="1:4" x14ac:dyDescent="0.35">
      <c r="A21891" s="165" t="s">
        <v>444</v>
      </c>
      <c r="B21891" s="165"/>
      <c r="C21891" s="166">
        <v>45863</v>
      </c>
      <c r="D21891">
        <v>0</v>
      </c>
    </row>
    <row r="21892" spans="1:4" x14ac:dyDescent="0.35">
      <c r="A21892" s="165" t="s">
        <v>444</v>
      </c>
      <c r="B21892" s="165"/>
      <c r="C21892" s="166">
        <v>45894</v>
      </c>
      <c r="D21892">
        <v>0</v>
      </c>
    </row>
    <row r="21893" spans="1:4" x14ac:dyDescent="0.35">
      <c r="A21893" s="165" t="s">
        <v>444</v>
      </c>
      <c r="B21893" s="165"/>
      <c r="C21893" s="166">
        <v>45925</v>
      </c>
      <c r="D21893">
        <v>0</v>
      </c>
    </row>
    <row r="21894" spans="1:4" x14ac:dyDescent="0.35">
      <c r="A21894" s="165" t="s">
        <v>444</v>
      </c>
      <c r="B21894" s="165"/>
      <c r="C21894" s="166">
        <v>45955</v>
      </c>
      <c r="D21894">
        <v>0</v>
      </c>
    </row>
    <row r="21895" spans="1:4" x14ac:dyDescent="0.35">
      <c r="A21895" s="165" t="s">
        <v>444</v>
      </c>
      <c r="B21895" s="165"/>
      <c r="C21895" s="166">
        <v>45986</v>
      </c>
      <c r="D21895">
        <v>0</v>
      </c>
    </row>
    <row r="21896" spans="1:4" x14ac:dyDescent="0.35">
      <c r="A21896" s="165" t="s">
        <v>444</v>
      </c>
      <c r="B21896" s="165"/>
      <c r="C21896" s="166">
        <v>46016</v>
      </c>
      <c r="D21896">
        <v>0</v>
      </c>
    </row>
    <row r="21897" spans="1:4" x14ac:dyDescent="0.35">
      <c r="A21897" s="165" t="s">
        <v>444</v>
      </c>
      <c r="B21897" s="165"/>
      <c r="C21897" s="166">
        <v>45683</v>
      </c>
      <c r="D21897">
        <v>0</v>
      </c>
    </row>
    <row r="21898" spans="1:4" x14ac:dyDescent="0.35">
      <c r="A21898" s="165" t="s">
        <v>444</v>
      </c>
      <c r="B21898" s="165"/>
      <c r="C21898" s="166">
        <v>45714</v>
      </c>
      <c r="D21898">
        <v>0</v>
      </c>
    </row>
    <row r="21899" spans="1:4" x14ac:dyDescent="0.35">
      <c r="A21899" s="165" t="s">
        <v>444</v>
      </c>
      <c r="B21899" s="165"/>
      <c r="C21899" s="166">
        <v>45742</v>
      </c>
      <c r="D21899">
        <v>0</v>
      </c>
    </row>
    <row r="21900" spans="1:4" x14ac:dyDescent="0.35">
      <c r="A21900" s="165" t="s">
        <v>444</v>
      </c>
      <c r="B21900" s="165"/>
      <c r="C21900" s="166">
        <v>45773</v>
      </c>
      <c r="D21900">
        <v>0</v>
      </c>
    </row>
    <row r="21901" spans="1:4" x14ac:dyDescent="0.35">
      <c r="A21901" s="165" t="s">
        <v>444</v>
      </c>
      <c r="B21901" s="165"/>
      <c r="C21901" s="166">
        <v>45803</v>
      </c>
      <c r="D21901">
        <v>0</v>
      </c>
    </row>
    <row r="21902" spans="1:4" x14ac:dyDescent="0.35">
      <c r="A21902" s="165" t="s">
        <v>444</v>
      </c>
      <c r="B21902" s="165"/>
      <c r="C21902" s="166">
        <v>45834</v>
      </c>
      <c r="D21902">
        <v>0</v>
      </c>
    </row>
    <row r="21903" spans="1:4" x14ac:dyDescent="0.35">
      <c r="A21903" s="165" t="s">
        <v>444</v>
      </c>
      <c r="B21903" s="165"/>
      <c r="C21903" s="166">
        <v>45864</v>
      </c>
      <c r="D21903">
        <v>0</v>
      </c>
    </row>
    <row r="21904" spans="1:4" x14ac:dyDescent="0.35">
      <c r="A21904" s="165" t="s">
        <v>444</v>
      </c>
      <c r="B21904" s="165"/>
      <c r="C21904" s="166">
        <v>45895</v>
      </c>
      <c r="D21904">
        <v>0</v>
      </c>
    </row>
    <row r="21905" spans="1:4" x14ac:dyDescent="0.35">
      <c r="A21905" s="165" t="s">
        <v>444</v>
      </c>
      <c r="B21905" s="165"/>
      <c r="C21905" s="166">
        <v>45926</v>
      </c>
      <c r="D21905">
        <v>0</v>
      </c>
    </row>
    <row r="21906" spans="1:4" x14ac:dyDescent="0.35">
      <c r="A21906" s="165" t="s">
        <v>444</v>
      </c>
      <c r="B21906" s="165"/>
      <c r="C21906" s="166">
        <v>45956</v>
      </c>
      <c r="D21906">
        <v>0</v>
      </c>
    </row>
    <row r="21907" spans="1:4" x14ac:dyDescent="0.35">
      <c r="A21907" s="165" t="s">
        <v>444</v>
      </c>
      <c r="B21907" s="165"/>
      <c r="C21907" s="166">
        <v>45987</v>
      </c>
      <c r="D21907">
        <v>0</v>
      </c>
    </row>
    <row r="21908" spans="1:4" x14ac:dyDescent="0.35">
      <c r="A21908" s="165" t="s">
        <v>444</v>
      </c>
      <c r="B21908" s="165"/>
      <c r="C21908" s="166">
        <v>46017</v>
      </c>
      <c r="D21908">
        <v>0</v>
      </c>
    </row>
    <row r="21909" spans="1:4" x14ac:dyDescent="0.35">
      <c r="A21909" s="165" t="s">
        <v>444</v>
      </c>
      <c r="B21909" s="165"/>
      <c r="C21909" s="166">
        <v>45684</v>
      </c>
      <c r="D21909">
        <v>0</v>
      </c>
    </row>
    <row r="21910" spans="1:4" x14ac:dyDescent="0.35">
      <c r="A21910" s="165" t="s">
        <v>444</v>
      </c>
      <c r="B21910" s="165"/>
      <c r="C21910" s="166">
        <v>45715</v>
      </c>
      <c r="D21910">
        <v>0</v>
      </c>
    </row>
    <row r="21911" spans="1:4" x14ac:dyDescent="0.35">
      <c r="A21911" s="165" t="s">
        <v>444</v>
      </c>
      <c r="B21911" s="165"/>
      <c r="C21911" s="166">
        <v>45743</v>
      </c>
      <c r="D21911">
        <v>0</v>
      </c>
    </row>
    <row r="21912" spans="1:4" x14ac:dyDescent="0.35">
      <c r="A21912" s="165" t="s">
        <v>444</v>
      </c>
      <c r="B21912" s="165"/>
      <c r="C21912" s="166">
        <v>45774</v>
      </c>
      <c r="D21912">
        <v>0</v>
      </c>
    </row>
    <row r="21913" spans="1:4" x14ac:dyDescent="0.35">
      <c r="A21913" s="165" t="s">
        <v>444</v>
      </c>
      <c r="B21913" s="165"/>
      <c r="C21913" s="166">
        <v>45804</v>
      </c>
      <c r="D21913">
        <v>0</v>
      </c>
    </row>
    <row r="21914" spans="1:4" x14ac:dyDescent="0.35">
      <c r="A21914" s="165" t="s">
        <v>444</v>
      </c>
      <c r="B21914" s="165"/>
      <c r="C21914" s="166">
        <v>45835</v>
      </c>
      <c r="D21914">
        <v>0</v>
      </c>
    </row>
    <row r="21915" spans="1:4" x14ac:dyDescent="0.35">
      <c r="A21915" s="165" t="s">
        <v>444</v>
      </c>
      <c r="B21915" s="165"/>
      <c r="C21915" s="166">
        <v>45865</v>
      </c>
      <c r="D21915">
        <v>0</v>
      </c>
    </row>
    <row r="21916" spans="1:4" x14ac:dyDescent="0.35">
      <c r="A21916" s="165" t="s">
        <v>444</v>
      </c>
      <c r="B21916" s="165"/>
      <c r="C21916" s="166">
        <v>45896</v>
      </c>
      <c r="D21916">
        <v>0</v>
      </c>
    </row>
    <row r="21917" spans="1:4" x14ac:dyDescent="0.35">
      <c r="A21917" s="165" t="s">
        <v>444</v>
      </c>
      <c r="B21917" s="165"/>
      <c r="C21917" s="166">
        <v>45927</v>
      </c>
      <c r="D21917">
        <v>0</v>
      </c>
    </row>
    <row r="21918" spans="1:4" x14ac:dyDescent="0.35">
      <c r="A21918" s="165" t="s">
        <v>444</v>
      </c>
      <c r="B21918" s="165"/>
      <c r="C21918" s="166">
        <v>45957</v>
      </c>
      <c r="D21918">
        <v>0</v>
      </c>
    </row>
    <row r="21919" spans="1:4" x14ac:dyDescent="0.35">
      <c r="A21919" s="165" t="s">
        <v>444</v>
      </c>
      <c r="B21919" s="165"/>
      <c r="C21919" s="166">
        <v>45988</v>
      </c>
      <c r="D21919">
        <v>0</v>
      </c>
    </row>
    <row r="21920" spans="1:4" x14ac:dyDescent="0.35">
      <c r="A21920" s="165" t="s">
        <v>444</v>
      </c>
      <c r="B21920" s="165"/>
      <c r="C21920" s="166">
        <v>46018</v>
      </c>
      <c r="D21920">
        <v>0</v>
      </c>
    </row>
    <row r="21921" spans="1:4" x14ac:dyDescent="0.35">
      <c r="A21921" s="165" t="s">
        <v>445</v>
      </c>
      <c r="B21921" s="165"/>
      <c r="C21921" s="166">
        <v>45892</v>
      </c>
      <c r="D21921">
        <v>-6666.6700000000419</v>
      </c>
    </row>
    <row r="21922" spans="1:4" x14ac:dyDescent="0.35">
      <c r="A21922" s="165" t="s">
        <v>445</v>
      </c>
      <c r="B21922" s="165"/>
      <c r="C21922" s="166">
        <v>45923</v>
      </c>
      <c r="D21922">
        <v>-6666.6699999999837</v>
      </c>
    </row>
    <row r="21923" spans="1:4" x14ac:dyDescent="0.35">
      <c r="A21923" s="165" t="s">
        <v>445</v>
      </c>
      <c r="B21923" s="165"/>
      <c r="C21923" s="166">
        <v>45953</v>
      </c>
      <c r="D21923">
        <v>-6666.6699999999837</v>
      </c>
    </row>
    <row r="21924" spans="1:4" x14ac:dyDescent="0.35">
      <c r="A21924" s="165" t="s">
        <v>445</v>
      </c>
      <c r="B21924" s="165"/>
      <c r="C21924" s="166">
        <v>45984</v>
      </c>
      <c r="D21924">
        <v>-286666.65000000002</v>
      </c>
    </row>
    <row r="21925" spans="1:4" x14ac:dyDescent="0.35">
      <c r="A21925" s="165" t="s">
        <v>445</v>
      </c>
      <c r="B21925" s="165"/>
      <c r="C21925" s="166">
        <v>46014</v>
      </c>
      <c r="D21925">
        <v>0</v>
      </c>
    </row>
    <row r="21926" spans="1:4" x14ac:dyDescent="0.35">
      <c r="A21926" s="165" t="s">
        <v>445</v>
      </c>
      <c r="B21926" s="165"/>
      <c r="C21926" s="166">
        <v>45681</v>
      </c>
      <c r="D21926">
        <v>0</v>
      </c>
    </row>
    <row r="21927" spans="1:4" x14ac:dyDescent="0.35">
      <c r="A21927" s="165" t="s">
        <v>445</v>
      </c>
      <c r="B21927" s="165"/>
      <c r="C21927" s="166">
        <v>45712</v>
      </c>
      <c r="D21927">
        <v>0</v>
      </c>
    </row>
    <row r="21928" spans="1:4" x14ac:dyDescent="0.35">
      <c r="A21928" s="165" t="s">
        <v>445</v>
      </c>
      <c r="B21928" s="165"/>
      <c r="C21928" s="166">
        <v>45740</v>
      </c>
      <c r="D21928">
        <v>-200000</v>
      </c>
    </row>
    <row r="21929" spans="1:4" x14ac:dyDescent="0.35">
      <c r="A21929" s="165" t="s">
        <v>445</v>
      </c>
      <c r="B21929" s="165"/>
      <c r="C21929" s="166">
        <v>45771</v>
      </c>
      <c r="D21929">
        <v>0</v>
      </c>
    </row>
    <row r="21930" spans="1:4" x14ac:dyDescent="0.35">
      <c r="A21930" s="165" t="s">
        <v>445</v>
      </c>
      <c r="B21930" s="165"/>
      <c r="C21930" s="166">
        <v>45801</v>
      </c>
      <c r="D21930">
        <v>0</v>
      </c>
    </row>
    <row r="21931" spans="1:4" x14ac:dyDescent="0.35">
      <c r="A21931" s="165" t="s">
        <v>445</v>
      </c>
      <c r="B21931" s="165"/>
      <c r="C21931" s="166">
        <v>45832</v>
      </c>
      <c r="D21931">
        <v>0</v>
      </c>
    </row>
    <row r="21932" spans="1:4" x14ac:dyDescent="0.35">
      <c r="A21932" s="165" t="s">
        <v>445</v>
      </c>
      <c r="B21932" s="165"/>
      <c r="C21932" s="166">
        <v>45862</v>
      </c>
      <c r="D21932">
        <v>0</v>
      </c>
    </row>
    <row r="21933" spans="1:4" x14ac:dyDescent="0.35">
      <c r="A21933" s="165" t="s">
        <v>445</v>
      </c>
      <c r="B21933" s="165"/>
      <c r="C21933" s="166">
        <v>45893</v>
      </c>
      <c r="D21933">
        <v>0</v>
      </c>
    </row>
    <row r="21934" spans="1:4" x14ac:dyDescent="0.35">
      <c r="A21934" s="165" t="s">
        <v>445</v>
      </c>
      <c r="B21934" s="165"/>
      <c r="C21934" s="166">
        <v>45924</v>
      </c>
      <c r="D21934">
        <v>0</v>
      </c>
    </row>
    <row r="21935" spans="1:4" x14ac:dyDescent="0.35">
      <c r="A21935" s="165" t="s">
        <v>445</v>
      </c>
      <c r="B21935" s="165"/>
      <c r="C21935" s="166">
        <v>45954</v>
      </c>
      <c r="D21935">
        <v>0</v>
      </c>
    </row>
    <row r="21936" spans="1:4" x14ac:dyDescent="0.35">
      <c r="A21936" s="165" t="s">
        <v>445</v>
      </c>
      <c r="B21936" s="165"/>
      <c r="C21936" s="166">
        <v>45985</v>
      </c>
      <c r="D21936">
        <v>0</v>
      </c>
    </row>
    <row r="21937" spans="1:4" x14ac:dyDescent="0.35">
      <c r="A21937" s="165" t="s">
        <v>445</v>
      </c>
      <c r="B21937" s="165"/>
      <c r="C21937" s="166">
        <v>46015</v>
      </c>
      <c r="D21937">
        <v>0</v>
      </c>
    </row>
    <row r="21938" spans="1:4" x14ac:dyDescent="0.35">
      <c r="A21938" s="165" t="s">
        <v>445</v>
      </c>
      <c r="B21938" s="165"/>
      <c r="C21938" s="166">
        <v>45682</v>
      </c>
      <c r="D21938">
        <v>0</v>
      </c>
    </row>
    <row r="21939" spans="1:4" x14ac:dyDescent="0.35">
      <c r="A21939" s="165" t="s">
        <v>445</v>
      </c>
      <c r="B21939" s="165"/>
      <c r="C21939" s="166">
        <v>45713</v>
      </c>
      <c r="D21939">
        <v>0</v>
      </c>
    </row>
    <row r="21940" spans="1:4" x14ac:dyDescent="0.35">
      <c r="A21940" s="165" t="s">
        <v>445</v>
      </c>
      <c r="B21940" s="165"/>
      <c r="C21940" s="166">
        <v>45741</v>
      </c>
      <c r="D21940">
        <v>0</v>
      </c>
    </row>
    <row r="21941" spans="1:4" x14ac:dyDescent="0.35">
      <c r="A21941" s="165" t="s">
        <v>445</v>
      </c>
      <c r="B21941" s="165"/>
      <c r="C21941" s="166">
        <v>45772</v>
      </c>
      <c r="D21941">
        <v>0</v>
      </c>
    </row>
    <row r="21942" spans="1:4" x14ac:dyDescent="0.35">
      <c r="A21942" s="165" t="s">
        <v>445</v>
      </c>
      <c r="B21942" s="165"/>
      <c r="C21942" s="166">
        <v>45802</v>
      </c>
      <c r="D21942">
        <v>0</v>
      </c>
    </row>
    <row r="21943" spans="1:4" x14ac:dyDescent="0.35">
      <c r="A21943" s="165" t="s">
        <v>445</v>
      </c>
      <c r="B21943" s="165"/>
      <c r="C21943" s="166">
        <v>45833</v>
      </c>
      <c r="D21943">
        <v>0</v>
      </c>
    </row>
    <row r="21944" spans="1:4" x14ac:dyDescent="0.35">
      <c r="A21944" s="165" t="s">
        <v>445</v>
      </c>
      <c r="B21944" s="165"/>
      <c r="C21944" s="166">
        <v>45863</v>
      </c>
      <c r="D21944">
        <v>0</v>
      </c>
    </row>
    <row r="21945" spans="1:4" x14ac:dyDescent="0.35">
      <c r="A21945" s="165" t="s">
        <v>445</v>
      </c>
      <c r="B21945" s="165"/>
      <c r="C21945" s="166">
        <v>45894</v>
      </c>
      <c r="D21945">
        <v>0</v>
      </c>
    </row>
    <row r="21946" spans="1:4" x14ac:dyDescent="0.35">
      <c r="A21946" s="165" t="s">
        <v>445</v>
      </c>
      <c r="B21946" s="165"/>
      <c r="C21946" s="166">
        <v>45925</v>
      </c>
      <c r="D21946">
        <v>0</v>
      </c>
    </row>
    <row r="21947" spans="1:4" x14ac:dyDescent="0.35">
      <c r="A21947" s="165" t="s">
        <v>445</v>
      </c>
      <c r="B21947" s="165"/>
      <c r="C21947" s="166">
        <v>45955</v>
      </c>
      <c r="D21947">
        <v>0</v>
      </c>
    </row>
    <row r="21948" spans="1:4" x14ac:dyDescent="0.35">
      <c r="A21948" s="165" t="s">
        <v>445</v>
      </c>
      <c r="B21948" s="165"/>
      <c r="C21948" s="166">
        <v>45986</v>
      </c>
      <c r="D21948">
        <v>0</v>
      </c>
    </row>
    <row r="21949" spans="1:4" x14ac:dyDescent="0.35">
      <c r="A21949" s="165" t="s">
        <v>445</v>
      </c>
      <c r="B21949" s="165"/>
      <c r="C21949" s="166">
        <v>46016</v>
      </c>
      <c r="D21949">
        <v>0</v>
      </c>
    </row>
    <row r="21950" spans="1:4" x14ac:dyDescent="0.35">
      <c r="A21950" s="165" t="s">
        <v>445</v>
      </c>
      <c r="B21950" s="165"/>
      <c r="C21950" s="166">
        <v>45683</v>
      </c>
      <c r="D21950">
        <v>0</v>
      </c>
    </row>
    <row r="21951" spans="1:4" x14ac:dyDescent="0.35">
      <c r="A21951" s="165" t="s">
        <v>445</v>
      </c>
      <c r="B21951" s="165"/>
      <c r="C21951" s="166">
        <v>45714</v>
      </c>
      <c r="D21951">
        <v>0</v>
      </c>
    </row>
    <row r="21952" spans="1:4" x14ac:dyDescent="0.35">
      <c r="A21952" s="165" t="s">
        <v>445</v>
      </c>
      <c r="B21952" s="165"/>
      <c r="C21952" s="166">
        <v>45742</v>
      </c>
      <c r="D21952">
        <v>0</v>
      </c>
    </row>
    <row r="21953" spans="1:4" x14ac:dyDescent="0.35">
      <c r="A21953" s="165" t="s">
        <v>445</v>
      </c>
      <c r="B21953" s="165"/>
      <c r="C21953" s="166">
        <v>45773</v>
      </c>
      <c r="D21953">
        <v>0</v>
      </c>
    </row>
    <row r="21954" spans="1:4" x14ac:dyDescent="0.35">
      <c r="A21954" s="165" t="s">
        <v>445</v>
      </c>
      <c r="B21954" s="165"/>
      <c r="C21954" s="166">
        <v>45803</v>
      </c>
      <c r="D21954">
        <v>0</v>
      </c>
    </row>
    <row r="21955" spans="1:4" x14ac:dyDescent="0.35">
      <c r="A21955" s="165" t="s">
        <v>445</v>
      </c>
      <c r="B21955" s="165"/>
      <c r="C21955" s="166">
        <v>45834</v>
      </c>
      <c r="D21955">
        <v>0</v>
      </c>
    </row>
    <row r="21956" spans="1:4" x14ac:dyDescent="0.35">
      <c r="A21956" s="165" t="s">
        <v>445</v>
      </c>
      <c r="B21956" s="165"/>
      <c r="C21956" s="166">
        <v>45864</v>
      </c>
      <c r="D21956">
        <v>0</v>
      </c>
    </row>
    <row r="21957" spans="1:4" x14ac:dyDescent="0.35">
      <c r="A21957" s="165" t="s">
        <v>445</v>
      </c>
      <c r="B21957" s="165"/>
      <c r="C21957" s="166">
        <v>45895</v>
      </c>
      <c r="D21957">
        <v>0</v>
      </c>
    </row>
    <row r="21958" spans="1:4" x14ac:dyDescent="0.35">
      <c r="A21958" s="165" t="s">
        <v>445</v>
      </c>
      <c r="B21958" s="165"/>
      <c r="C21958" s="166">
        <v>45926</v>
      </c>
      <c r="D21958">
        <v>0</v>
      </c>
    </row>
    <row r="21959" spans="1:4" x14ac:dyDescent="0.35">
      <c r="A21959" s="165" t="s">
        <v>445</v>
      </c>
      <c r="B21959" s="165"/>
      <c r="C21959" s="166">
        <v>45956</v>
      </c>
      <c r="D21959">
        <v>0</v>
      </c>
    </row>
    <row r="21960" spans="1:4" x14ac:dyDescent="0.35">
      <c r="A21960" s="165" t="s">
        <v>445</v>
      </c>
      <c r="B21960" s="165"/>
      <c r="C21960" s="166">
        <v>45987</v>
      </c>
      <c r="D21960">
        <v>0</v>
      </c>
    </row>
    <row r="21961" spans="1:4" x14ac:dyDescent="0.35">
      <c r="A21961" s="165" t="s">
        <v>445</v>
      </c>
      <c r="B21961" s="165"/>
      <c r="C21961" s="166">
        <v>46017</v>
      </c>
      <c r="D21961">
        <v>0</v>
      </c>
    </row>
    <row r="21962" spans="1:4" x14ac:dyDescent="0.35">
      <c r="A21962" s="165" t="s">
        <v>445</v>
      </c>
      <c r="B21962" s="165"/>
      <c r="C21962" s="166">
        <v>45684</v>
      </c>
      <c r="D21962">
        <v>0</v>
      </c>
    </row>
    <row r="21963" spans="1:4" x14ac:dyDescent="0.35">
      <c r="A21963" s="165" t="s">
        <v>445</v>
      </c>
      <c r="B21963" s="165"/>
      <c r="C21963" s="166">
        <v>45715</v>
      </c>
      <c r="D21963">
        <v>0</v>
      </c>
    </row>
    <row r="21964" spans="1:4" x14ac:dyDescent="0.35">
      <c r="A21964" s="165" t="s">
        <v>445</v>
      </c>
      <c r="B21964" s="165"/>
      <c r="C21964" s="166">
        <v>45743</v>
      </c>
      <c r="D21964">
        <v>0</v>
      </c>
    </row>
    <row r="21965" spans="1:4" x14ac:dyDescent="0.35">
      <c r="A21965" s="165" t="s">
        <v>445</v>
      </c>
      <c r="B21965" s="165"/>
      <c r="C21965" s="166">
        <v>45774</v>
      </c>
      <c r="D21965">
        <v>0</v>
      </c>
    </row>
    <row r="21966" spans="1:4" x14ac:dyDescent="0.35">
      <c r="A21966" s="165" t="s">
        <v>445</v>
      </c>
      <c r="B21966" s="165"/>
      <c r="C21966" s="166">
        <v>45804</v>
      </c>
      <c r="D21966">
        <v>0</v>
      </c>
    </row>
    <row r="21967" spans="1:4" x14ac:dyDescent="0.35">
      <c r="A21967" s="165" t="s">
        <v>445</v>
      </c>
      <c r="B21967" s="165"/>
      <c r="C21967" s="166">
        <v>45835</v>
      </c>
      <c r="D21967">
        <v>0</v>
      </c>
    </row>
    <row r="21968" spans="1:4" x14ac:dyDescent="0.35">
      <c r="A21968" s="165" t="s">
        <v>445</v>
      </c>
      <c r="B21968" s="165"/>
      <c r="C21968" s="166">
        <v>45865</v>
      </c>
      <c r="D21968">
        <v>0</v>
      </c>
    </row>
    <row r="21969" spans="1:4" x14ac:dyDescent="0.35">
      <c r="A21969" s="165" t="s">
        <v>445</v>
      </c>
      <c r="B21969" s="165"/>
      <c r="C21969" s="166">
        <v>45896</v>
      </c>
      <c r="D21969">
        <v>0</v>
      </c>
    </row>
    <row r="21970" spans="1:4" x14ac:dyDescent="0.35">
      <c r="A21970" s="165" t="s">
        <v>445</v>
      </c>
      <c r="B21970" s="165"/>
      <c r="C21970" s="166">
        <v>45927</v>
      </c>
      <c r="D21970">
        <v>0</v>
      </c>
    </row>
    <row r="21971" spans="1:4" x14ac:dyDescent="0.35">
      <c r="A21971" s="165" t="s">
        <v>445</v>
      </c>
      <c r="B21971" s="165"/>
      <c r="C21971" s="166">
        <v>45957</v>
      </c>
      <c r="D21971">
        <v>0</v>
      </c>
    </row>
    <row r="21972" spans="1:4" x14ac:dyDescent="0.35">
      <c r="A21972" s="165" t="s">
        <v>445</v>
      </c>
      <c r="B21972" s="165"/>
      <c r="C21972" s="166">
        <v>45988</v>
      </c>
      <c r="D21972">
        <v>0</v>
      </c>
    </row>
    <row r="21973" spans="1:4" x14ac:dyDescent="0.35">
      <c r="A21973" s="165" t="s">
        <v>445</v>
      </c>
      <c r="B21973" s="165"/>
      <c r="C21973" s="166">
        <v>46018</v>
      </c>
      <c r="D21973">
        <v>0</v>
      </c>
    </row>
    <row r="21974" spans="1:4" x14ac:dyDescent="0.35">
      <c r="A21974" s="165" t="s">
        <v>446</v>
      </c>
      <c r="B21974" s="165"/>
      <c r="C21974" s="166">
        <v>45892</v>
      </c>
      <c r="D21974">
        <v>169022.59999999992</v>
      </c>
    </row>
    <row r="21975" spans="1:4" x14ac:dyDescent="0.35">
      <c r="A21975" s="165" t="s">
        <v>446</v>
      </c>
      <c r="B21975" s="165"/>
      <c r="C21975" s="166">
        <v>45923</v>
      </c>
      <c r="D21975">
        <v>111093.82000000005</v>
      </c>
    </row>
    <row r="21976" spans="1:4" x14ac:dyDescent="0.35">
      <c r="A21976" s="165" t="s">
        <v>446</v>
      </c>
      <c r="B21976" s="165"/>
      <c r="C21976" s="166">
        <v>45953</v>
      </c>
      <c r="D21976">
        <v>-68601.549583333253</v>
      </c>
    </row>
    <row r="21977" spans="1:4" x14ac:dyDescent="0.35">
      <c r="A21977" s="165" t="s">
        <v>446</v>
      </c>
      <c r="B21977" s="165"/>
      <c r="C21977" s="166">
        <v>45984</v>
      </c>
      <c r="D21977">
        <v>-299835.76</v>
      </c>
    </row>
    <row r="21978" spans="1:4" x14ac:dyDescent="0.35">
      <c r="A21978" s="165" t="s">
        <v>446</v>
      </c>
      <c r="B21978" s="165"/>
      <c r="C21978" s="166">
        <v>46014</v>
      </c>
      <c r="D21978">
        <v>57134.580416666802</v>
      </c>
    </row>
    <row r="21979" spans="1:4" x14ac:dyDescent="0.35">
      <c r="A21979" s="165" t="s">
        <v>446</v>
      </c>
      <c r="B21979" s="165"/>
      <c r="C21979" s="166">
        <v>45681</v>
      </c>
      <c r="D21979">
        <v>-12691.689999999986</v>
      </c>
    </row>
    <row r="21980" spans="1:4" x14ac:dyDescent="0.35">
      <c r="A21980" s="165" t="s">
        <v>446</v>
      </c>
      <c r="B21980" s="165"/>
      <c r="C21980" s="166">
        <v>45712</v>
      </c>
      <c r="D21980">
        <v>-19511.940000000042</v>
      </c>
    </row>
    <row r="21981" spans="1:4" x14ac:dyDescent="0.35">
      <c r="A21981" s="165" t="s">
        <v>446</v>
      </c>
      <c r="B21981" s="165"/>
      <c r="C21981" s="166">
        <v>45740</v>
      </c>
      <c r="D21981">
        <v>-105302.49999999994</v>
      </c>
    </row>
    <row r="21982" spans="1:4" x14ac:dyDescent="0.35">
      <c r="A21982" s="165" t="s">
        <v>446</v>
      </c>
      <c r="B21982" s="165"/>
      <c r="C21982" s="166">
        <v>45771</v>
      </c>
      <c r="D21982">
        <v>-220706.25999999989</v>
      </c>
    </row>
    <row r="21983" spans="1:4" x14ac:dyDescent="0.35">
      <c r="A21983" s="165" t="s">
        <v>446</v>
      </c>
      <c r="B21983" s="165"/>
      <c r="C21983" s="166">
        <v>45801</v>
      </c>
      <c r="D21983">
        <v>261536.10000000009</v>
      </c>
    </row>
    <row r="21984" spans="1:4" x14ac:dyDescent="0.35">
      <c r="A21984" s="165" t="s">
        <v>446</v>
      </c>
      <c r="B21984" s="165"/>
      <c r="C21984" s="166">
        <v>45832</v>
      </c>
      <c r="D21984">
        <v>-205885.37000000008</v>
      </c>
    </row>
    <row r="21985" spans="1:4" x14ac:dyDescent="0.35">
      <c r="A21985" s="165" t="s">
        <v>446</v>
      </c>
      <c r="B21985" s="165"/>
      <c r="C21985" s="166">
        <v>45862</v>
      </c>
      <c r="D21985">
        <v>-24581.40999999992</v>
      </c>
    </row>
    <row r="21986" spans="1:4" x14ac:dyDescent="0.35">
      <c r="A21986" s="165" t="s">
        <v>446</v>
      </c>
      <c r="B21986" s="165"/>
      <c r="C21986" s="166">
        <v>45893</v>
      </c>
      <c r="D21986">
        <v>60651.27999999997</v>
      </c>
    </row>
    <row r="21987" spans="1:4" x14ac:dyDescent="0.35">
      <c r="A21987" s="165" t="s">
        <v>446</v>
      </c>
      <c r="B21987" s="165"/>
      <c r="C21987" s="166">
        <v>45924</v>
      </c>
      <c r="D21987">
        <v>164838.24</v>
      </c>
    </row>
    <row r="21988" spans="1:4" x14ac:dyDescent="0.35">
      <c r="A21988" s="165" t="s">
        <v>446</v>
      </c>
      <c r="B21988" s="165"/>
      <c r="C21988" s="166">
        <v>45954</v>
      </c>
      <c r="D21988">
        <v>-180390.00000000009</v>
      </c>
    </row>
    <row r="21989" spans="1:4" x14ac:dyDescent="0.35">
      <c r="A21989" s="165" t="s">
        <v>446</v>
      </c>
      <c r="B21989" s="165"/>
      <c r="C21989" s="166">
        <v>45985</v>
      </c>
      <c r="D21989">
        <v>34996.910000000244</v>
      </c>
    </row>
    <row r="21990" spans="1:4" x14ac:dyDescent="0.35">
      <c r="A21990" s="165" t="s">
        <v>446</v>
      </c>
      <c r="B21990" s="165"/>
      <c r="C21990" s="166">
        <v>46015</v>
      </c>
      <c r="D21990">
        <v>27279.999999999975</v>
      </c>
    </row>
    <row r="21991" spans="1:4" x14ac:dyDescent="0.35">
      <c r="A21991" s="165" t="s">
        <v>446</v>
      </c>
      <c r="B21991" s="165"/>
      <c r="C21991" s="166">
        <v>45682</v>
      </c>
      <c r="D21991">
        <v>181547.81999999986</v>
      </c>
    </row>
    <row r="21992" spans="1:4" x14ac:dyDescent="0.35">
      <c r="A21992" s="165" t="s">
        <v>446</v>
      </c>
      <c r="B21992" s="165"/>
      <c r="C21992" s="166">
        <v>45713</v>
      </c>
      <c r="D21992">
        <v>83827.90000000014</v>
      </c>
    </row>
    <row r="21993" spans="1:4" x14ac:dyDescent="0.35">
      <c r="A21993" s="165" t="s">
        <v>446</v>
      </c>
      <c r="B21993" s="165"/>
      <c r="C21993" s="166">
        <v>45741</v>
      </c>
      <c r="D21993">
        <v>125740.19999999987</v>
      </c>
    </row>
    <row r="21994" spans="1:4" x14ac:dyDescent="0.35">
      <c r="A21994" s="165" t="s">
        <v>446</v>
      </c>
      <c r="B21994" s="165"/>
      <c r="C21994" s="166">
        <v>45772</v>
      </c>
      <c r="D21994">
        <v>-222950.09999999992</v>
      </c>
    </row>
    <row r="21995" spans="1:4" x14ac:dyDescent="0.35">
      <c r="A21995" s="165" t="s">
        <v>446</v>
      </c>
      <c r="B21995" s="165"/>
      <c r="C21995" s="166">
        <v>45802</v>
      </c>
      <c r="D21995">
        <v>21979.688764831491</v>
      </c>
    </row>
    <row r="21996" spans="1:4" x14ac:dyDescent="0.35">
      <c r="A21996" s="165" t="s">
        <v>446</v>
      </c>
      <c r="B21996" s="165"/>
      <c r="C21996" s="166">
        <v>45833</v>
      </c>
      <c r="D21996">
        <v>123050.54494932176</v>
      </c>
    </row>
    <row r="21997" spans="1:4" x14ac:dyDescent="0.35">
      <c r="A21997" s="165" t="s">
        <v>446</v>
      </c>
      <c r="B21997" s="165"/>
      <c r="C21997" s="166">
        <v>45863</v>
      </c>
      <c r="D21997">
        <v>11119.132080836283</v>
      </c>
    </row>
    <row r="21998" spans="1:4" x14ac:dyDescent="0.35">
      <c r="A21998" s="165" t="s">
        <v>446</v>
      </c>
      <c r="B21998" s="165"/>
      <c r="C21998" s="166">
        <v>45894</v>
      </c>
      <c r="D21998">
        <v>258960.82514483266</v>
      </c>
    </row>
    <row r="21999" spans="1:4" x14ac:dyDescent="0.35">
      <c r="A21999" s="165" t="s">
        <v>446</v>
      </c>
      <c r="B21999" s="165"/>
      <c r="C21999" s="166">
        <v>45925</v>
      </c>
      <c r="D21999">
        <v>190081.5533696395</v>
      </c>
    </row>
    <row r="22000" spans="1:4" x14ac:dyDescent="0.35">
      <c r="A22000" s="165" t="s">
        <v>446</v>
      </c>
      <c r="B22000" s="165"/>
      <c r="C22000" s="166">
        <v>45955</v>
      </c>
      <c r="D22000">
        <v>-273363.44913728186</v>
      </c>
    </row>
    <row r="22001" spans="1:4" x14ac:dyDescent="0.35">
      <c r="A22001" s="165" t="s">
        <v>446</v>
      </c>
      <c r="B22001" s="165"/>
      <c r="C22001" s="166">
        <v>45986</v>
      </c>
      <c r="D22001">
        <v>133500.89552001891</v>
      </c>
    </row>
    <row r="22002" spans="1:4" x14ac:dyDescent="0.35">
      <c r="A22002" s="165" t="s">
        <v>446</v>
      </c>
      <c r="B22002" s="165"/>
      <c r="C22002" s="166">
        <v>46016</v>
      </c>
      <c r="D22002">
        <v>140665.51808369317</v>
      </c>
    </row>
    <row r="22003" spans="1:4" x14ac:dyDescent="0.35">
      <c r="A22003" s="165" t="s">
        <v>446</v>
      </c>
      <c r="B22003" s="165"/>
      <c r="C22003" s="166">
        <v>45683</v>
      </c>
      <c r="D22003">
        <v>-215519.69406521719</v>
      </c>
    </row>
    <row r="22004" spans="1:4" x14ac:dyDescent="0.35">
      <c r="A22004" s="165" t="s">
        <v>446</v>
      </c>
      <c r="B22004" s="165"/>
      <c r="C22004" s="166">
        <v>45714</v>
      </c>
      <c r="D22004">
        <v>127388.43117989849</v>
      </c>
    </row>
    <row r="22005" spans="1:4" x14ac:dyDescent="0.35">
      <c r="A22005" s="165" t="s">
        <v>446</v>
      </c>
      <c r="B22005" s="165"/>
      <c r="C22005" s="166">
        <v>45742</v>
      </c>
      <c r="D22005">
        <v>169591.49451534328</v>
      </c>
    </row>
    <row r="22006" spans="1:4" x14ac:dyDescent="0.35">
      <c r="A22006" s="165" t="s">
        <v>446</v>
      </c>
      <c r="B22006" s="165"/>
      <c r="C22006" s="166">
        <v>45773</v>
      </c>
      <c r="D22006">
        <v>-296572.37497709278</v>
      </c>
    </row>
    <row r="22007" spans="1:4" x14ac:dyDescent="0.35">
      <c r="A22007" s="165" t="s">
        <v>446</v>
      </c>
      <c r="B22007" s="165"/>
      <c r="C22007" s="166">
        <v>45803</v>
      </c>
      <c r="D22007">
        <v>198757.34837426984</v>
      </c>
    </row>
    <row r="22008" spans="1:4" x14ac:dyDescent="0.35">
      <c r="A22008" s="165" t="s">
        <v>446</v>
      </c>
      <c r="B22008" s="165"/>
      <c r="C22008" s="166">
        <v>45834</v>
      </c>
      <c r="D22008">
        <v>143153.76418055032</v>
      </c>
    </row>
    <row r="22009" spans="1:4" x14ac:dyDescent="0.35">
      <c r="A22009" s="165" t="s">
        <v>446</v>
      </c>
      <c r="B22009" s="165"/>
      <c r="C22009" s="166">
        <v>45864</v>
      </c>
      <c r="D22009">
        <v>31117.39277533815</v>
      </c>
    </row>
    <row r="22010" spans="1:4" x14ac:dyDescent="0.35">
      <c r="A22010" s="165" t="s">
        <v>446</v>
      </c>
      <c r="B22010" s="165"/>
      <c r="C22010" s="166">
        <v>45895</v>
      </c>
      <c r="D22010">
        <v>365957.72367820016</v>
      </c>
    </row>
    <row r="22011" spans="1:4" x14ac:dyDescent="0.35">
      <c r="A22011" s="165" t="s">
        <v>446</v>
      </c>
      <c r="B22011" s="165"/>
      <c r="C22011" s="166">
        <v>45926</v>
      </c>
      <c r="D22011">
        <v>-6081.8207118095397</v>
      </c>
    </row>
    <row r="22012" spans="1:4" x14ac:dyDescent="0.35">
      <c r="A22012" s="165" t="s">
        <v>446</v>
      </c>
      <c r="B22012" s="165"/>
      <c r="C22012" s="166">
        <v>45956</v>
      </c>
      <c r="D22012">
        <v>-142566.71357420849</v>
      </c>
    </row>
    <row r="22013" spans="1:4" x14ac:dyDescent="0.35">
      <c r="A22013" s="165" t="s">
        <v>446</v>
      </c>
      <c r="B22013" s="165"/>
      <c r="C22013" s="166">
        <v>45987</v>
      </c>
      <c r="D22013">
        <v>208263.19278616231</v>
      </c>
    </row>
    <row r="22014" spans="1:4" x14ac:dyDescent="0.35">
      <c r="A22014" s="165" t="s">
        <v>446</v>
      </c>
      <c r="B22014" s="165"/>
      <c r="C22014" s="166">
        <v>46017</v>
      </c>
      <c r="D22014">
        <v>203989.03254160474</v>
      </c>
    </row>
    <row r="22015" spans="1:4" x14ac:dyDescent="0.35">
      <c r="A22015" s="165" t="s">
        <v>446</v>
      </c>
      <c r="B22015" s="165"/>
      <c r="C22015" s="166">
        <v>45684</v>
      </c>
      <c r="D22015">
        <v>-72261.566363817154</v>
      </c>
    </row>
    <row r="22016" spans="1:4" x14ac:dyDescent="0.35">
      <c r="A22016" s="165" t="s">
        <v>446</v>
      </c>
      <c r="B22016" s="165"/>
      <c r="C22016" s="166">
        <v>45715</v>
      </c>
      <c r="D22016">
        <v>168342.15532664544</v>
      </c>
    </row>
    <row r="22017" spans="1:4" x14ac:dyDescent="0.35">
      <c r="A22017" s="165" t="s">
        <v>446</v>
      </c>
      <c r="B22017" s="165"/>
      <c r="C22017" s="166">
        <v>45743</v>
      </c>
      <c r="D22017">
        <v>-14092.785097702963</v>
      </c>
    </row>
    <row r="22018" spans="1:4" x14ac:dyDescent="0.35">
      <c r="A22018" s="165" t="s">
        <v>446</v>
      </c>
      <c r="B22018" s="165"/>
      <c r="C22018" s="166">
        <v>45774</v>
      </c>
      <c r="D22018">
        <v>-64548.947539828514</v>
      </c>
    </row>
    <row r="22019" spans="1:4" x14ac:dyDescent="0.35">
      <c r="A22019" s="165" t="s">
        <v>446</v>
      </c>
      <c r="B22019" s="165"/>
      <c r="C22019" s="166">
        <v>45804</v>
      </c>
      <c r="D22019">
        <v>242150.10946454687</v>
      </c>
    </row>
    <row r="22020" spans="1:4" x14ac:dyDescent="0.35">
      <c r="A22020" s="165" t="s">
        <v>446</v>
      </c>
      <c r="B22020" s="165"/>
      <c r="C22020" s="166">
        <v>45835</v>
      </c>
      <c r="D22020">
        <v>189674.48655723999</v>
      </c>
    </row>
    <row r="22021" spans="1:4" x14ac:dyDescent="0.35">
      <c r="A22021" s="165" t="s">
        <v>446</v>
      </c>
      <c r="B22021" s="165"/>
      <c r="C22021" s="166">
        <v>45865</v>
      </c>
      <c r="D22021">
        <v>34384.675868536637</v>
      </c>
    </row>
    <row r="22022" spans="1:4" x14ac:dyDescent="0.35">
      <c r="A22022" s="165" t="s">
        <v>446</v>
      </c>
      <c r="B22022" s="165"/>
      <c r="C22022" s="166">
        <v>45896</v>
      </c>
      <c r="D22022">
        <v>437267.35470640298</v>
      </c>
    </row>
    <row r="22023" spans="1:4" x14ac:dyDescent="0.35">
      <c r="A22023" s="165" t="s">
        <v>446</v>
      </c>
      <c r="B22023" s="165"/>
      <c r="C22023" s="166">
        <v>45927</v>
      </c>
      <c r="D22023">
        <v>13845.6236376173</v>
      </c>
    </row>
    <row r="22024" spans="1:4" x14ac:dyDescent="0.35">
      <c r="A22024" s="165" t="s">
        <v>446</v>
      </c>
      <c r="B22024" s="165"/>
      <c r="C22024" s="166">
        <v>45957</v>
      </c>
      <c r="D22024">
        <v>-167829.63007006887</v>
      </c>
    </row>
    <row r="22025" spans="1:4" x14ac:dyDescent="0.35">
      <c r="A22025" s="165" t="s">
        <v>446</v>
      </c>
      <c r="B22025" s="165"/>
      <c r="C22025" s="166">
        <v>45988</v>
      </c>
      <c r="D22025">
        <v>257059.83013724766</v>
      </c>
    </row>
    <row r="22026" spans="1:4" x14ac:dyDescent="0.35">
      <c r="A22026" s="165" t="s">
        <v>446</v>
      </c>
      <c r="B22026" s="165"/>
      <c r="C22026" s="166">
        <v>46018</v>
      </c>
      <c r="D22026">
        <v>249494.92505014545</v>
      </c>
    </row>
    <row r="22027" spans="1:4" x14ac:dyDescent="0.35">
      <c r="A22027" s="165" t="s">
        <v>447</v>
      </c>
      <c r="B22027" s="165"/>
      <c r="C22027" s="166">
        <v>45892</v>
      </c>
      <c r="D22027">
        <v>609821.06000000006</v>
      </c>
    </row>
    <row r="22028" spans="1:4" x14ac:dyDescent="0.35">
      <c r="A22028" s="165" t="s">
        <v>447</v>
      </c>
      <c r="B22028" s="165"/>
      <c r="C22028" s="166">
        <v>45923</v>
      </c>
      <c r="D22028">
        <v>778843.66</v>
      </c>
    </row>
    <row r="22029" spans="1:4" x14ac:dyDescent="0.35">
      <c r="A22029" s="165" t="s">
        <v>447</v>
      </c>
      <c r="B22029" s="165"/>
      <c r="C22029" s="166">
        <v>45953</v>
      </c>
      <c r="D22029">
        <v>889937.48</v>
      </c>
    </row>
    <row r="22030" spans="1:4" x14ac:dyDescent="0.35">
      <c r="A22030" s="165" t="s">
        <v>447</v>
      </c>
      <c r="B22030" s="165"/>
      <c r="C22030" s="166">
        <v>45984</v>
      </c>
      <c r="D22030">
        <v>821335.93</v>
      </c>
    </row>
    <row r="22031" spans="1:4" x14ac:dyDescent="0.35">
      <c r="A22031" s="165" t="s">
        <v>447</v>
      </c>
      <c r="B22031" s="165"/>
      <c r="C22031" s="166">
        <v>46014</v>
      </c>
      <c r="D22031">
        <v>521500.17</v>
      </c>
    </row>
    <row r="22032" spans="1:4" x14ac:dyDescent="0.35">
      <c r="A22032" s="165" t="s">
        <v>447</v>
      </c>
      <c r="B22032" s="165"/>
      <c r="C22032" s="166">
        <v>45681</v>
      </c>
      <c r="D22032">
        <v>578634.75041666673</v>
      </c>
    </row>
    <row r="22033" spans="1:4" x14ac:dyDescent="0.35">
      <c r="A22033" s="165" t="s">
        <v>447</v>
      </c>
      <c r="B22033" s="165"/>
      <c r="C22033" s="166">
        <v>45712</v>
      </c>
      <c r="D22033">
        <v>565943.06041666679</v>
      </c>
    </row>
    <row r="22034" spans="1:4" x14ac:dyDescent="0.35">
      <c r="A22034" s="165" t="s">
        <v>447</v>
      </c>
      <c r="B22034" s="165"/>
      <c r="C22034" s="166">
        <v>45740</v>
      </c>
      <c r="D22034">
        <v>546431.12041666673</v>
      </c>
    </row>
    <row r="22035" spans="1:4" x14ac:dyDescent="0.35">
      <c r="A22035" s="165" t="s">
        <v>447</v>
      </c>
      <c r="B22035" s="165"/>
      <c r="C22035" s="166">
        <v>45771</v>
      </c>
      <c r="D22035">
        <v>441128.62041666679</v>
      </c>
    </row>
    <row r="22036" spans="1:4" x14ac:dyDescent="0.35">
      <c r="A22036" s="165" t="s">
        <v>447</v>
      </c>
      <c r="B22036" s="165"/>
      <c r="C22036" s="166">
        <v>45801</v>
      </c>
      <c r="D22036">
        <v>220422.3604166669</v>
      </c>
    </row>
    <row r="22037" spans="1:4" x14ac:dyDescent="0.35">
      <c r="A22037" s="165" t="s">
        <v>447</v>
      </c>
      <c r="B22037" s="165"/>
      <c r="C22037" s="166">
        <v>45832</v>
      </c>
      <c r="D22037">
        <v>481958.46041666699</v>
      </c>
    </row>
    <row r="22038" spans="1:4" x14ac:dyDescent="0.35">
      <c r="A22038" s="165" t="s">
        <v>447</v>
      </c>
      <c r="B22038" s="165"/>
      <c r="C22038" s="166">
        <v>45862</v>
      </c>
      <c r="D22038">
        <v>276073.09041666694</v>
      </c>
    </row>
    <row r="22039" spans="1:4" x14ac:dyDescent="0.35">
      <c r="A22039" s="165" t="s">
        <v>447</v>
      </c>
      <c r="B22039" s="165"/>
      <c r="C22039" s="166">
        <v>45893</v>
      </c>
      <c r="D22039">
        <v>251491.68041666702</v>
      </c>
    </row>
    <row r="22040" spans="1:4" x14ac:dyDescent="0.35">
      <c r="A22040" s="165" t="s">
        <v>447</v>
      </c>
      <c r="B22040" s="165"/>
      <c r="C22040" s="166">
        <v>45924</v>
      </c>
      <c r="D22040">
        <v>312142.96041666699</v>
      </c>
    </row>
    <row r="22041" spans="1:4" x14ac:dyDescent="0.35">
      <c r="A22041" s="165" t="s">
        <v>447</v>
      </c>
      <c r="B22041" s="165"/>
      <c r="C22041" s="166">
        <v>45954</v>
      </c>
      <c r="D22041">
        <v>476981.20041666698</v>
      </c>
    </row>
    <row r="22042" spans="1:4" x14ac:dyDescent="0.35">
      <c r="A22042" s="165" t="s">
        <v>447</v>
      </c>
      <c r="B22042" s="165"/>
      <c r="C22042" s="166">
        <v>45985</v>
      </c>
      <c r="D22042">
        <v>296591.20041666692</v>
      </c>
    </row>
    <row r="22043" spans="1:4" x14ac:dyDescent="0.35">
      <c r="A22043" s="165" t="s">
        <v>447</v>
      </c>
      <c r="B22043" s="165"/>
      <c r="C22043" s="166">
        <v>46015</v>
      </c>
      <c r="D22043">
        <v>331588.11041666719</v>
      </c>
    </row>
    <row r="22044" spans="1:4" x14ac:dyDescent="0.35">
      <c r="A22044" s="165" t="s">
        <v>447</v>
      </c>
      <c r="B22044" s="165"/>
      <c r="C22044" s="166">
        <v>45682</v>
      </c>
      <c r="D22044">
        <v>358868.11041666719</v>
      </c>
    </row>
    <row r="22045" spans="1:4" x14ac:dyDescent="0.35">
      <c r="A22045" s="165" t="s">
        <v>447</v>
      </c>
      <c r="B22045" s="165"/>
      <c r="C22045" s="166">
        <v>45713</v>
      </c>
      <c r="D22045">
        <v>540415.93041666702</v>
      </c>
    </row>
    <row r="22046" spans="1:4" x14ac:dyDescent="0.35">
      <c r="A22046" s="165" t="s">
        <v>447</v>
      </c>
      <c r="B22046" s="165"/>
      <c r="C22046" s="166">
        <v>45741</v>
      </c>
      <c r="D22046">
        <v>624243.83041666716</v>
      </c>
    </row>
    <row r="22047" spans="1:4" x14ac:dyDescent="0.35">
      <c r="A22047" s="165" t="s">
        <v>447</v>
      </c>
      <c r="B22047" s="165"/>
      <c r="C22047" s="166">
        <v>45772</v>
      </c>
      <c r="D22047">
        <v>749984.030416667</v>
      </c>
    </row>
    <row r="22048" spans="1:4" x14ac:dyDescent="0.35">
      <c r="A22048" s="165" t="s">
        <v>447</v>
      </c>
      <c r="B22048" s="165"/>
      <c r="C22048" s="166">
        <v>45802</v>
      </c>
      <c r="D22048">
        <v>527033.93041666714</v>
      </c>
    </row>
    <row r="22049" spans="1:4" x14ac:dyDescent="0.35">
      <c r="A22049" s="165" t="s">
        <v>447</v>
      </c>
      <c r="B22049" s="165"/>
      <c r="C22049" s="166">
        <v>45833</v>
      </c>
      <c r="D22049">
        <v>549013.61918149865</v>
      </c>
    </row>
    <row r="22050" spans="1:4" x14ac:dyDescent="0.35">
      <c r="A22050" s="165" t="s">
        <v>447</v>
      </c>
      <c r="B22050" s="165"/>
      <c r="C22050" s="166">
        <v>45863</v>
      </c>
      <c r="D22050">
        <v>672064.16413082043</v>
      </c>
    </row>
    <row r="22051" spans="1:4" x14ac:dyDescent="0.35">
      <c r="A22051" s="165" t="s">
        <v>447</v>
      </c>
      <c r="B22051" s="165"/>
      <c r="C22051" s="166">
        <v>45894</v>
      </c>
      <c r="D22051">
        <v>683183.29621165677</v>
      </c>
    </row>
    <row r="22052" spans="1:4" x14ac:dyDescent="0.35">
      <c r="A22052" s="165" t="s">
        <v>447</v>
      </c>
      <c r="B22052" s="165"/>
      <c r="C22052" s="166">
        <v>45925</v>
      </c>
      <c r="D22052">
        <v>942144.12135648937</v>
      </c>
    </row>
    <row r="22053" spans="1:4" x14ac:dyDescent="0.35">
      <c r="A22053" s="165" t="s">
        <v>447</v>
      </c>
      <c r="B22053" s="165"/>
      <c r="C22053" s="166">
        <v>45955</v>
      </c>
      <c r="D22053">
        <v>1132225.6747261288</v>
      </c>
    </row>
    <row r="22054" spans="1:4" x14ac:dyDescent="0.35">
      <c r="A22054" s="165" t="s">
        <v>447</v>
      </c>
      <c r="B22054" s="165"/>
      <c r="C22054" s="166">
        <v>45986</v>
      </c>
      <c r="D22054">
        <v>858862.22558884695</v>
      </c>
    </row>
    <row r="22055" spans="1:4" x14ac:dyDescent="0.35">
      <c r="A22055" s="165" t="s">
        <v>447</v>
      </c>
      <c r="B22055" s="165"/>
      <c r="C22055" s="166">
        <v>46016</v>
      </c>
      <c r="D22055">
        <v>992363.12110886583</v>
      </c>
    </row>
    <row r="22056" spans="1:4" x14ac:dyDescent="0.35">
      <c r="A22056" s="165" t="s">
        <v>447</v>
      </c>
      <c r="B22056" s="165"/>
      <c r="C22056" s="166">
        <v>45683</v>
      </c>
      <c r="D22056">
        <v>1133028.6391925591</v>
      </c>
    </row>
    <row r="22057" spans="1:4" x14ac:dyDescent="0.35">
      <c r="A22057" s="165" t="s">
        <v>447</v>
      </c>
      <c r="B22057" s="165"/>
      <c r="C22057" s="166">
        <v>45714</v>
      </c>
      <c r="D22057">
        <v>917508.9451273419</v>
      </c>
    </row>
    <row r="22058" spans="1:4" x14ac:dyDescent="0.35">
      <c r="A22058" s="165" t="s">
        <v>447</v>
      </c>
      <c r="B22058" s="165"/>
      <c r="C22058" s="166">
        <v>45742</v>
      </c>
      <c r="D22058">
        <v>1044897.3763072403</v>
      </c>
    </row>
    <row r="22059" spans="1:4" x14ac:dyDescent="0.35">
      <c r="A22059" s="165" t="s">
        <v>447</v>
      </c>
      <c r="B22059" s="165"/>
      <c r="C22059" s="166">
        <v>45773</v>
      </c>
      <c r="D22059">
        <v>1214488.8708225836</v>
      </c>
    </row>
    <row r="22060" spans="1:4" x14ac:dyDescent="0.35">
      <c r="A22060" s="165" t="s">
        <v>447</v>
      </c>
      <c r="B22060" s="165"/>
      <c r="C22060" s="166">
        <v>45803</v>
      </c>
      <c r="D22060">
        <v>917916.49584549083</v>
      </c>
    </row>
    <row r="22061" spans="1:4" x14ac:dyDescent="0.35">
      <c r="A22061" s="165" t="s">
        <v>447</v>
      </c>
      <c r="B22061" s="165"/>
      <c r="C22061" s="166">
        <v>45834</v>
      </c>
      <c r="D22061">
        <v>1116673.8442197607</v>
      </c>
    </row>
    <row r="22062" spans="1:4" x14ac:dyDescent="0.35">
      <c r="A22062" s="165" t="s">
        <v>447</v>
      </c>
      <c r="B22062" s="165"/>
      <c r="C22062" s="166">
        <v>45864</v>
      </c>
      <c r="D22062">
        <v>1259827.6084003111</v>
      </c>
    </row>
    <row r="22063" spans="1:4" x14ac:dyDescent="0.35">
      <c r="A22063" s="165" t="s">
        <v>447</v>
      </c>
      <c r="B22063" s="165"/>
      <c r="C22063" s="166">
        <v>45895</v>
      </c>
      <c r="D22063">
        <v>1290945.0011756492</v>
      </c>
    </row>
    <row r="22064" spans="1:4" x14ac:dyDescent="0.35">
      <c r="A22064" s="165" t="s">
        <v>447</v>
      </c>
      <c r="B22064" s="165"/>
      <c r="C22064" s="166">
        <v>45926</v>
      </c>
      <c r="D22064">
        <v>1656902.7248538495</v>
      </c>
    </row>
    <row r="22065" spans="1:4" x14ac:dyDescent="0.35">
      <c r="A22065" s="165" t="s">
        <v>447</v>
      </c>
      <c r="B22065" s="165"/>
      <c r="C22065" s="166">
        <v>45956</v>
      </c>
      <c r="D22065">
        <v>1650820.9041420401</v>
      </c>
    </row>
    <row r="22066" spans="1:4" x14ac:dyDescent="0.35">
      <c r="A22066" s="165" t="s">
        <v>447</v>
      </c>
      <c r="B22066" s="165"/>
      <c r="C22066" s="166">
        <v>45987</v>
      </c>
      <c r="D22066">
        <v>1508254.1905678315</v>
      </c>
    </row>
    <row r="22067" spans="1:4" x14ac:dyDescent="0.35">
      <c r="A22067" s="165" t="s">
        <v>447</v>
      </c>
      <c r="B22067" s="165"/>
      <c r="C22067" s="166">
        <v>46017</v>
      </c>
      <c r="D22067">
        <v>1716517.3833539938</v>
      </c>
    </row>
    <row r="22068" spans="1:4" x14ac:dyDescent="0.35">
      <c r="A22068" s="165" t="s">
        <v>447</v>
      </c>
      <c r="B22068" s="165"/>
      <c r="C22068" s="166">
        <v>45684</v>
      </c>
      <c r="D22068">
        <v>1920506.4158955985</v>
      </c>
    </row>
    <row r="22069" spans="1:4" x14ac:dyDescent="0.35">
      <c r="A22069" s="165" t="s">
        <v>447</v>
      </c>
      <c r="B22069" s="165"/>
      <c r="C22069" s="166">
        <v>45715</v>
      </c>
      <c r="D22069">
        <v>1848244.8495317814</v>
      </c>
    </row>
    <row r="22070" spans="1:4" x14ac:dyDescent="0.35">
      <c r="A22070" s="165" t="s">
        <v>447</v>
      </c>
      <c r="B22070" s="165"/>
      <c r="C22070" s="166">
        <v>45743</v>
      </c>
      <c r="D22070">
        <v>2016587.0048584267</v>
      </c>
    </row>
    <row r="22071" spans="1:4" x14ac:dyDescent="0.35">
      <c r="A22071" s="165" t="s">
        <v>447</v>
      </c>
      <c r="B22071" s="165"/>
      <c r="C22071" s="166">
        <v>45774</v>
      </c>
      <c r="D22071">
        <v>2002494.2197607239</v>
      </c>
    </row>
    <row r="22072" spans="1:4" x14ac:dyDescent="0.35">
      <c r="A22072" s="165" t="s">
        <v>447</v>
      </c>
      <c r="B22072" s="165"/>
      <c r="C22072" s="166">
        <v>45804</v>
      </c>
      <c r="D22072">
        <v>1937945.2722208954</v>
      </c>
    </row>
    <row r="22073" spans="1:4" x14ac:dyDescent="0.35">
      <c r="A22073" s="165" t="s">
        <v>447</v>
      </c>
      <c r="B22073" s="165"/>
      <c r="C22073" s="166">
        <v>45835</v>
      </c>
      <c r="D22073">
        <v>2180095.3816854423</v>
      </c>
    </row>
    <row r="22074" spans="1:4" x14ac:dyDescent="0.35">
      <c r="A22074" s="165" t="s">
        <v>447</v>
      </c>
      <c r="B22074" s="165"/>
      <c r="C22074" s="166">
        <v>45865</v>
      </c>
      <c r="D22074">
        <v>2369769.8682426824</v>
      </c>
    </row>
    <row r="22075" spans="1:4" x14ac:dyDescent="0.35">
      <c r="A22075" s="165" t="s">
        <v>447</v>
      </c>
      <c r="B22075" s="165"/>
      <c r="C22075" s="166">
        <v>45896</v>
      </c>
      <c r="D22075">
        <v>2404154.5441112192</v>
      </c>
    </row>
    <row r="22076" spans="1:4" x14ac:dyDescent="0.35">
      <c r="A22076" s="165" t="s">
        <v>447</v>
      </c>
      <c r="B22076" s="165"/>
      <c r="C22076" s="166">
        <v>45927</v>
      </c>
      <c r="D22076">
        <v>2841421.8988176221</v>
      </c>
    </row>
    <row r="22077" spans="1:4" x14ac:dyDescent="0.35">
      <c r="A22077" s="165" t="s">
        <v>447</v>
      </c>
      <c r="B22077" s="165"/>
      <c r="C22077" s="166">
        <v>45957</v>
      </c>
      <c r="D22077">
        <v>2855267.5224552392</v>
      </c>
    </row>
    <row r="22078" spans="1:4" x14ac:dyDescent="0.35">
      <c r="A22078" s="165" t="s">
        <v>447</v>
      </c>
      <c r="B22078" s="165"/>
      <c r="C22078" s="166">
        <v>45988</v>
      </c>
      <c r="D22078">
        <v>2687437.8923851703</v>
      </c>
    </row>
    <row r="22079" spans="1:4" x14ac:dyDescent="0.35">
      <c r="A22079" s="165" t="s">
        <v>447</v>
      </c>
      <c r="B22079" s="165"/>
      <c r="C22079" s="166">
        <v>46018</v>
      </c>
      <c r="D22079">
        <v>2944497.722522418</v>
      </c>
    </row>
    <row r="22080" spans="1:4" x14ac:dyDescent="0.35">
      <c r="A22080" s="165" t="s">
        <v>448</v>
      </c>
      <c r="B22080" s="165"/>
      <c r="C22080" s="166">
        <v>45892</v>
      </c>
      <c r="D22080">
        <v>778843.65999999992</v>
      </c>
    </row>
    <row r="22081" spans="1:4" x14ac:dyDescent="0.35">
      <c r="A22081" s="165" t="s">
        <v>448</v>
      </c>
      <c r="B22081" s="165"/>
      <c r="C22081" s="166">
        <v>45923</v>
      </c>
      <c r="D22081">
        <v>889937.4800000001</v>
      </c>
    </row>
    <row r="22082" spans="1:4" x14ac:dyDescent="0.35">
      <c r="A22082" s="165" t="s">
        <v>448</v>
      </c>
      <c r="B22082" s="165"/>
      <c r="C22082" s="166">
        <v>45953</v>
      </c>
      <c r="D22082">
        <v>821335.93041666667</v>
      </c>
    </row>
    <row r="22083" spans="1:4" x14ac:dyDescent="0.35">
      <c r="A22083" s="165" t="s">
        <v>448</v>
      </c>
      <c r="B22083" s="165"/>
      <c r="C22083" s="166">
        <v>45984</v>
      </c>
      <c r="D22083">
        <v>521500.17000000004</v>
      </c>
    </row>
    <row r="22084" spans="1:4" x14ac:dyDescent="0.35">
      <c r="A22084" s="165" t="s">
        <v>448</v>
      </c>
      <c r="B22084" s="165"/>
      <c r="C22084" s="166">
        <v>46014</v>
      </c>
      <c r="D22084">
        <v>578634.75041666673</v>
      </c>
    </row>
    <row r="22085" spans="1:4" x14ac:dyDescent="0.35">
      <c r="A22085" s="165" t="s">
        <v>448</v>
      </c>
      <c r="B22085" s="165"/>
      <c r="C22085" s="166">
        <v>45681</v>
      </c>
      <c r="D22085">
        <v>565943.06041666679</v>
      </c>
    </row>
    <row r="22086" spans="1:4" x14ac:dyDescent="0.35">
      <c r="A22086" s="165" t="s">
        <v>448</v>
      </c>
      <c r="B22086" s="165"/>
      <c r="C22086" s="166">
        <v>45712</v>
      </c>
      <c r="D22086">
        <v>546431.12041666673</v>
      </c>
    </row>
    <row r="22087" spans="1:4" x14ac:dyDescent="0.35">
      <c r="A22087" s="165" t="s">
        <v>448</v>
      </c>
      <c r="B22087" s="165"/>
      <c r="C22087" s="166">
        <v>45740</v>
      </c>
      <c r="D22087">
        <v>441128.62041666679</v>
      </c>
    </row>
    <row r="22088" spans="1:4" x14ac:dyDescent="0.35">
      <c r="A22088" s="165" t="s">
        <v>448</v>
      </c>
      <c r="B22088" s="165"/>
      <c r="C22088" s="166">
        <v>45771</v>
      </c>
      <c r="D22088">
        <v>220422.3604166669</v>
      </c>
    </row>
    <row r="22089" spans="1:4" x14ac:dyDescent="0.35">
      <c r="A22089" s="165" t="s">
        <v>448</v>
      </c>
      <c r="B22089" s="165"/>
      <c r="C22089" s="166">
        <v>45801</v>
      </c>
      <c r="D22089">
        <v>481958.46041666699</v>
      </c>
    </row>
    <row r="22090" spans="1:4" x14ac:dyDescent="0.35">
      <c r="A22090" s="165" t="s">
        <v>448</v>
      </c>
      <c r="B22090" s="165"/>
      <c r="C22090" s="166">
        <v>45832</v>
      </c>
      <c r="D22090">
        <v>276073.09041666694</v>
      </c>
    </row>
    <row r="22091" spans="1:4" x14ac:dyDescent="0.35">
      <c r="A22091" s="165" t="s">
        <v>448</v>
      </c>
      <c r="B22091" s="165"/>
      <c r="C22091" s="166">
        <v>45862</v>
      </c>
      <c r="D22091">
        <v>251491.68041666702</v>
      </c>
    </row>
    <row r="22092" spans="1:4" x14ac:dyDescent="0.35">
      <c r="A22092" s="165" t="s">
        <v>448</v>
      </c>
      <c r="B22092" s="165"/>
      <c r="C22092" s="166">
        <v>45893</v>
      </c>
      <c r="D22092">
        <v>312142.96041666699</v>
      </c>
    </row>
    <row r="22093" spans="1:4" x14ac:dyDescent="0.35">
      <c r="A22093" s="165" t="s">
        <v>448</v>
      </c>
      <c r="B22093" s="165"/>
      <c r="C22093" s="166">
        <v>45924</v>
      </c>
      <c r="D22093">
        <v>476981.20041666698</v>
      </c>
    </row>
    <row r="22094" spans="1:4" x14ac:dyDescent="0.35">
      <c r="A22094" s="165" t="s">
        <v>448</v>
      </c>
      <c r="B22094" s="165"/>
      <c r="C22094" s="166">
        <v>45954</v>
      </c>
      <c r="D22094">
        <v>296591.20041666692</v>
      </c>
    </row>
    <row r="22095" spans="1:4" x14ac:dyDescent="0.35">
      <c r="A22095" s="165" t="s">
        <v>448</v>
      </c>
      <c r="B22095" s="165"/>
      <c r="C22095" s="166">
        <v>45985</v>
      </c>
      <c r="D22095">
        <v>331588.11041666719</v>
      </c>
    </row>
    <row r="22096" spans="1:4" x14ac:dyDescent="0.35">
      <c r="A22096" s="165" t="s">
        <v>448</v>
      </c>
      <c r="B22096" s="165"/>
      <c r="C22096" s="166">
        <v>46015</v>
      </c>
      <c r="D22096">
        <v>358868.11041666719</v>
      </c>
    </row>
    <row r="22097" spans="1:4" x14ac:dyDescent="0.35">
      <c r="A22097" s="165" t="s">
        <v>448</v>
      </c>
      <c r="B22097" s="165"/>
      <c r="C22097" s="166">
        <v>45682</v>
      </c>
      <c r="D22097">
        <v>540415.93041666702</v>
      </c>
    </row>
    <row r="22098" spans="1:4" x14ac:dyDescent="0.35">
      <c r="A22098" s="165" t="s">
        <v>448</v>
      </c>
      <c r="B22098" s="165"/>
      <c r="C22098" s="166">
        <v>45713</v>
      </c>
      <c r="D22098">
        <v>624243.83041666716</v>
      </c>
    </row>
    <row r="22099" spans="1:4" x14ac:dyDescent="0.35">
      <c r="A22099" s="165" t="s">
        <v>448</v>
      </c>
      <c r="B22099" s="165"/>
      <c r="C22099" s="166">
        <v>45741</v>
      </c>
      <c r="D22099">
        <v>749984.030416667</v>
      </c>
    </row>
    <row r="22100" spans="1:4" x14ac:dyDescent="0.35">
      <c r="A22100" s="165" t="s">
        <v>448</v>
      </c>
      <c r="B22100" s="165"/>
      <c r="C22100" s="166">
        <v>45772</v>
      </c>
      <c r="D22100">
        <v>527033.93041666714</v>
      </c>
    </row>
    <row r="22101" spans="1:4" x14ac:dyDescent="0.35">
      <c r="A22101" s="165" t="s">
        <v>448</v>
      </c>
      <c r="B22101" s="165"/>
      <c r="C22101" s="166">
        <v>45802</v>
      </c>
      <c r="D22101">
        <v>549013.61918149865</v>
      </c>
    </row>
    <row r="22102" spans="1:4" x14ac:dyDescent="0.35">
      <c r="A22102" s="165" t="s">
        <v>448</v>
      </c>
      <c r="B22102" s="165"/>
      <c r="C22102" s="166">
        <v>45833</v>
      </c>
      <c r="D22102">
        <v>672064.16413082043</v>
      </c>
    </row>
    <row r="22103" spans="1:4" x14ac:dyDescent="0.35">
      <c r="A22103" s="165" t="s">
        <v>448</v>
      </c>
      <c r="B22103" s="165"/>
      <c r="C22103" s="166">
        <v>45863</v>
      </c>
      <c r="D22103">
        <v>683183.29621165677</v>
      </c>
    </row>
    <row r="22104" spans="1:4" x14ac:dyDescent="0.35">
      <c r="A22104" s="165" t="s">
        <v>448</v>
      </c>
      <c r="B22104" s="165"/>
      <c r="C22104" s="166">
        <v>45894</v>
      </c>
      <c r="D22104">
        <v>942144.12135648937</v>
      </c>
    </row>
    <row r="22105" spans="1:4" x14ac:dyDescent="0.35">
      <c r="A22105" s="165" t="s">
        <v>448</v>
      </c>
      <c r="B22105" s="165"/>
      <c r="C22105" s="166">
        <v>45925</v>
      </c>
      <c r="D22105">
        <v>1132225.6747261288</v>
      </c>
    </row>
    <row r="22106" spans="1:4" x14ac:dyDescent="0.35">
      <c r="A22106" s="165" t="s">
        <v>448</v>
      </c>
      <c r="B22106" s="165"/>
      <c r="C22106" s="166">
        <v>45955</v>
      </c>
      <c r="D22106">
        <v>858862.22558884695</v>
      </c>
    </row>
    <row r="22107" spans="1:4" x14ac:dyDescent="0.35">
      <c r="A22107" s="165" t="s">
        <v>448</v>
      </c>
      <c r="B22107" s="165"/>
      <c r="C22107" s="166">
        <v>45986</v>
      </c>
      <c r="D22107">
        <v>992363.12110886583</v>
      </c>
    </row>
    <row r="22108" spans="1:4" x14ac:dyDescent="0.35">
      <c r="A22108" s="165" t="s">
        <v>448</v>
      </c>
      <c r="B22108" s="165"/>
      <c r="C22108" s="166">
        <v>46016</v>
      </c>
      <c r="D22108">
        <v>1133028.6391925591</v>
      </c>
    </row>
    <row r="22109" spans="1:4" x14ac:dyDescent="0.35">
      <c r="A22109" s="165" t="s">
        <v>448</v>
      </c>
      <c r="B22109" s="165"/>
      <c r="C22109" s="166">
        <v>45683</v>
      </c>
      <c r="D22109">
        <v>917508.9451273419</v>
      </c>
    </row>
    <row r="22110" spans="1:4" x14ac:dyDescent="0.35">
      <c r="A22110" s="165" t="s">
        <v>448</v>
      </c>
      <c r="B22110" s="165"/>
      <c r="C22110" s="166">
        <v>45714</v>
      </c>
      <c r="D22110">
        <v>1044897.3763072403</v>
      </c>
    </row>
    <row r="22111" spans="1:4" x14ac:dyDescent="0.35">
      <c r="A22111" s="165" t="s">
        <v>448</v>
      </c>
      <c r="B22111" s="165"/>
      <c r="C22111" s="166">
        <v>45742</v>
      </c>
      <c r="D22111">
        <v>1214488.8708225836</v>
      </c>
    </row>
    <row r="22112" spans="1:4" x14ac:dyDescent="0.35">
      <c r="A22112" s="165" t="s">
        <v>448</v>
      </c>
      <c r="B22112" s="165"/>
      <c r="C22112" s="166">
        <v>45773</v>
      </c>
      <c r="D22112">
        <v>917916.49584549083</v>
      </c>
    </row>
    <row r="22113" spans="1:4" x14ac:dyDescent="0.35">
      <c r="A22113" s="165" t="s">
        <v>448</v>
      </c>
      <c r="B22113" s="165"/>
      <c r="C22113" s="166">
        <v>45803</v>
      </c>
      <c r="D22113">
        <v>1116673.8442197607</v>
      </c>
    </row>
    <row r="22114" spans="1:4" x14ac:dyDescent="0.35">
      <c r="A22114" s="165" t="s">
        <v>448</v>
      </c>
      <c r="B22114" s="165"/>
      <c r="C22114" s="166">
        <v>45834</v>
      </c>
      <c r="D22114">
        <v>1259827.6084003111</v>
      </c>
    </row>
    <row r="22115" spans="1:4" x14ac:dyDescent="0.35">
      <c r="A22115" s="165" t="s">
        <v>448</v>
      </c>
      <c r="B22115" s="165"/>
      <c r="C22115" s="166">
        <v>45864</v>
      </c>
      <c r="D22115">
        <v>1290945.0011756492</v>
      </c>
    </row>
    <row r="22116" spans="1:4" x14ac:dyDescent="0.35">
      <c r="A22116" s="165" t="s">
        <v>448</v>
      </c>
      <c r="B22116" s="165"/>
      <c r="C22116" s="166">
        <v>45895</v>
      </c>
      <c r="D22116">
        <v>1656902.7248538495</v>
      </c>
    </row>
    <row r="22117" spans="1:4" x14ac:dyDescent="0.35">
      <c r="A22117" s="165" t="s">
        <v>448</v>
      </c>
      <c r="B22117" s="165"/>
      <c r="C22117" s="166">
        <v>45926</v>
      </c>
      <c r="D22117">
        <v>1650820.9041420401</v>
      </c>
    </row>
    <row r="22118" spans="1:4" x14ac:dyDescent="0.35">
      <c r="A22118" s="165" t="s">
        <v>448</v>
      </c>
      <c r="B22118" s="165"/>
      <c r="C22118" s="166">
        <v>45956</v>
      </c>
      <c r="D22118">
        <v>1508254.1905678315</v>
      </c>
    </row>
    <row r="22119" spans="1:4" x14ac:dyDescent="0.35">
      <c r="A22119" s="165" t="s">
        <v>448</v>
      </c>
      <c r="B22119" s="165"/>
      <c r="C22119" s="166">
        <v>45987</v>
      </c>
      <c r="D22119">
        <v>1716517.3833539938</v>
      </c>
    </row>
    <row r="22120" spans="1:4" x14ac:dyDescent="0.35">
      <c r="A22120" s="165" t="s">
        <v>448</v>
      </c>
      <c r="B22120" s="165"/>
      <c r="C22120" s="166">
        <v>46017</v>
      </c>
      <c r="D22120">
        <v>1920506.4158955985</v>
      </c>
    </row>
    <row r="22121" spans="1:4" x14ac:dyDescent="0.35">
      <c r="A22121" s="165" t="s">
        <v>448</v>
      </c>
      <c r="B22121" s="165"/>
      <c r="C22121" s="166">
        <v>45684</v>
      </c>
      <c r="D22121">
        <v>1848244.8495317814</v>
      </c>
    </row>
    <row r="22122" spans="1:4" x14ac:dyDescent="0.35">
      <c r="A22122" s="165" t="s">
        <v>448</v>
      </c>
      <c r="B22122" s="165"/>
      <c r="C22122" s="166">
        <v>45715</v>
      </c>
      <c r="D22122">
        <v>2016587.0048584267</v>
      </c>
    </row>
    <row r="22123" spans="1:4" x14ac:dyDescent="0.35">
      <c r="A22123" s="165" t="s">
        <v>448</v>
      </c>
      <c r="B22123" s="165"/>
      <c r="C22123" s="166">
        <v>45743</v>
      </c>
      <c r="D22123">
        <v>2002494.2197607239</v>
      </c>
    </row>
    <row r="22124" spans="1:4" x14ac:dyDescent="0.35">
      <c r="A22124" s="165" t="s">
        <v>448</v>
      </c>
      <c r="B22124" s="165"/>
      <c r="C22124" s="166">
        <v>45774</v>
      </c>
      <c r="D22124">
        <v>1937945.2722208954</v>
      </c>
    </row>
    <row r="22125" spans="1:4" x14ac:dyDescent="0.35">
      <c r="A22125" s="165" t="s">
        <v>448</v>
      </c>
      <c r="B22125" s="165"/>
      <c r="C22125" s="166">
        <v>45804</v>
      </c>
      <c r="D22125">
        <v>2180095.3816854423</v>
      </c>
    </row>
    <row r="22126" spans="1:4" x14ac:dyDescent="0.35">
      <c r="A22126" s="165" t="s">
        <v>448</v>
      </c>
      <c r="B22126" s="165"/>
      <c r="C22126" s="166">
        <v>45835</v>
      </c>
      <c r="D22126">
        <v>2369769.8682426824</v>
      </c>
    </row>
    <row r="22127" spans="1:4" x14ac:dyDescent="0.35">
      <c r="A22127" s="165" t="s">
        <v>448</v>
      </c>
      <c r="B22127" s="165"/>
      <c r="C22127" s="166">
        <v>45865</v>
      </c>
      <c r="D22127">
        <v>2404154.5441112192</v>
      </c>
    </row>
    <row r="22128" spans="1:4" x14ac:dyDescent="0.35">
      <c r="A22128" s="165" t="s">
        <v>448</v>
      </c>
      <c r="B22128" s="165"/>
      <c r="C22128" s="166">
        <v>45896</v>
      </c>
      <c r="D22128">
        <v>2841421.8988176221</v>
      </c>
    </row>
    <row r="22129" spans="1:4" x14ac:dyDescent="0.35">
      <c r="A22129" s="165" t="s">
        <v>448</v>
      </c>
      <c r="B22129" s="165"/>
      <c r="C22129" s="166">
        <v>45927</v>
      </c>
      <c r="D22129">
        <v>2855267.5224552392</v>
      </c>
    </row>
    <row r="22130" spans="1:4" x14ac:dyDescent="0.35">
      <c r="A22130" s="165" t="s">
        <v>448</v>
      </c>
      <c r="B22130" s="165"/>
      <c r="C22130" s="166">
        <v>45957</v>
      </c>
      <c r="D22130">
        <v>2687437.8923851703</v>
      </c>
    </row>
    <row r="22131" spans="1:4" x14ac:dyDescent="0.35">
      <c r="A22131" s="165" t="s">
        <v>448</v>
      </c>
      <c r="B22131" s="165"/>
      <c r="C22131" s="166">
        <v>45988</v>
      </c>
      <c r="D22131">
        <v>2944497.722522418</v>
      </c>
    </row>
    <row r="22132" spans="1:4" x14ac:dyDescent="0.35">
      <c r="A22132" s="165" t="s">
        <v>448</v>
      </c>
      <c r="B22132" s="165"/>
      <c r="C22132" s="166">
        <v>46018</v>
      </c>
      <c r="D22132">
        <v>3193992.6475725635</v>
      </c>
    </row>
    <row r="22133" spans="1:4" x14ac:dyDescent="0.35">
      <c r="A22133" s="165" t="s">
        <v>450</v>
      </c>
      <c r="B22133" s="165"/>
      <c r="C22133" s="166">
        <v>45923</v>
      </c>
      <c r="D22133">
        <v>503282.88</v>
      </c>
    </row>
    <row r="22134" spans="1:4" x14ac:dyDescent="0.35">
      <c r="A22134" s="165" t="s">
        <v>450</v>
      </c>
      <c r="B22134" s="165"/>
      <c r="C22134" s="166">
        <v>45953</v>
      </c>
      <c r="D22134">
        <v>393893.30000000005</v>
      </c>
    </row>
    <row r="22135" spans="1:4" x14ac:dyDescent="0.35">
      <c r="A22135" s="165" t="s">
        <v>450</v>
      </c>
      <c r="B22135" s="165"/>
      <c r="C22135" s="166">
        <v>45984</v>
      </c>
      <c r="D22135">
        <v>477577.56</v>
      </c>
    </row>
    <row r="22136" spans="1:4" x14ac:dyDescent="0.35">
      <c r="A22136" s="165" t="s">
        <v>450</v>
      </c>
      <c r="B22136" s="165"/>
      <c r="C22136" s="166">
        <v>46014</v>
      </c>
      <c r="D22136">
        <v>550376.74</v>
      </c>
    </row>
    <row r="22137" spans="1:4" x14ac:dyDescent="0.35">
      <c r="A22137" s="165" t="s">
        <v>450</v>
      </c>
      <c r="B22137" s="165"/>
      <c r="C22137" s="166">
        <v>45681</v>
      </c>
      <c r="D22137">
        <v>347449.23</v>
      </c>
    </row>
    <row r="22138" spans="1:4" x14ac:dyDescent="0.35">
      <c r="A22138" s="165" t="s">
        <v>450</v>
      </c>
      <c r="B22138" s="165"/>
      <c r="C22138" s="166">
        <v>45712</v>
      </c>
      <c r="D22138">
        <v>371880.63000000006</v>
      </c>
    </row>
    <row r="22139" spans="1:4" x14ac:dyDescent="0.35">
      <c r="A22139" s="165" t="s">
        <v>450</v>
      </c>
      <c r="B22139" s="165"/>
      <c r="C22139" s="166">
        <v>45740</v>
      </c>
      <c r="D22139">
        <v>463803.24000000005</v>
      </c>
    </row>
    <row r="22140" spans="1:4" x14ac:dyDescent="0.35">
      <c r="A22140" s="165" t="s">
        <v>450</v>
      </c>
      <c r="B22140" s="165"/>
      <c r="C22140" s="166">
        <v>45771</v>
      </c>
      <c r="D22140">
        <v>432145.53000000009</v>
      </c>
    </row>
    <row r="22141" spans="1:4" x14ac:dyDescent="0.35">
      <c r="A22141" s="165" t="s">
        <v>450</v>
      </c>
      <c r="B22141" s="165"/>
      <c r="C22141" s="166">
        <v>45801</v>
      </c>
      <c r="D22141">
        <v>556452.04</v>
      </c>
    </row>
    <row r="22142" spans="1:4" x14ac:dyDescent="0.35">
      <c r="A22142" s="165" t="s">
        <v>450</v>
      </c>
      <c r="B22142" s="165"/>
      <c r="C22142" s="166">
        <v>45832</v>
      </c>
      <c r="D22142">
        <v>384927.64999999997</v>
      </c>
    </row>
    <row r="22143" spans="1:4" x14ac:dyDescent="0.35">
      <c r="A22143" s="165" t="s">
        <v>450</v>
      </c>
      <c r="B22143" s="165"/>
      <c r="C22143" s="166">
        <v>45862</v>
      </c>
      <c r="D22143">
        <v>455946.22000000003</v>
      </c>
    </row>
    <row r="22144" spans="1:4" x14ac:dyDescent="0.35">
      <c r="A22144" s="165" t="s">
        <v>450</v>
      </c>
      <c r="B22144" s="165"/>
      <c r="C22144" s="166">
        <v>45893</v>
      </c>
      <c r="D22144">
        <v>561077.07999999984</v>
      </c>
    </row>
    <row r="22145" spans="1:4" x14ac:dyDescent="0.35">
      <c r="A22145" s="165" t="s">
        <v>450</v>
      </c>
      <c r="B22145" s="165"/>
      <c r="C22145" s="166">
        <v>45924</v>
      </c>
      <c r="D22145">
        <v>515222.85000000003</v>
      </c>
    </row>
    <row r="22146" spans="1:4" x14ac:dyDescent="0.35">
      <c r="A22146" s="165" t="s">
        <v>450</v>
      </c>
      <c r="B22146" s="165"/>
      <c r="C22146" s="166">
        <v>45954</v>
      </c>
      <c r="D22146">
        <v>458652.60999999993</v>
      </c>
    </row>
    <row r="22147" spans="1:4" x14ac:dyDescent="0.35">
      <c r="A22147" s="165" t="s">
        <v>450</v>
      </c>
      <c r="B22147" s="165"/>
      <c r="C22147" s="166">
        <v>45985</v>
      </c>
      <c r="D22147">
        <v>400373.16000000021</v>
      </c>
    </row>
    <row r="22148" spans="1:4" x14ac:dyDescent="0.35">
      <c r="A22148" s="165" t="s">
        <v>450</v>
      </c>
      <c r="B22148" s="165"/>
      <c r="C22148" s="166">
        <v>46015</v>
      </c>
      <c r="D22148">
        <v>505320.09999999992</v>
      </c>
    </row>
    <row r="22149" spans="1:4" x14ac:dyDescent="0.35">
      <c r="A22149" s="165" t="s">
        <v>450</v>
      </c>
      <c r="B22149" s="165"/>
      <c r="C22149" s="166">
        <v>45682</v>
      </c>
      <c r="D22149">
        <v>488494.12000000005</v>
      </c>
    </row>
    <row r="22150" spans="1:4" x14ac:dyDescent="0.35">
      <c r="A22150" s="165" t="s">
        <v>450</v>
      </c>
      <c r="B22150" s="165"/>
      <c r="C22150" s="166">
        <v>45713</v>
      </c>
      <c r="D22150">
        <v>528318.13</v>
      </c>
    </row>
    <row r="22151" spans="1:4" x14ac:dyDescent="0.35">
      <c r="A22151" s="165" t="s">
        <v>450</v>
      </c>
      <c r="B22151" s="165"/>
      <c r="C22151" s="166">
        <v>45741</v>
      </c>
      <c r="D22151">
        <v>571619.98999999976</v>
      </c>
    </row>
    <row r="22152" spans="1:4" x14ac:dyDescent="0.35">
      <c r="A22152" s="165" t="s">
        <v>450</v>
      </c>
      <c r="B22152" s="165"/>
      <c r="C22152" s="166">
        <v>45772</v>
      </c>
      <c r="D22152">
        <v>564855.57000000007</v>
      </c>
    </row>
    <row r="22153" spans="1:4" x14ac:dyDescent="0.35">
      <c r="A22153" s="165" t="s">
        <v>450</v>
      </c>
      <c r="B22153" s="165"/>
      <c r="C22153" s="166">
        <v>45802</v>
      </c>
      <c r="D22153">
        <v>587414.80299797968</v>
      </c>
    </row>
    <row r="22154" spans="1:4" x14ac:dyDescent="0.35">
      <c r="A22154" s="165" t="s">
        <v>450</v>
      </c>
      <c r="B22154" s="165"/>
      <c r="C22154" s="166">
        <v>45833</v>
      </c>
      <c r="D22154">
        <v>543434.9315542609</v>
      </c>
    </row>
    <row r="22155" spans="1:4" x14ac:dyDescent="0.35">
      <c r="A22155" s="165" t="s">
        <v>450</v>
      </c>
      <c r="B22155" s="165"/>
      <c r="C22155" s="166">
        <v>45863</v>
      </c>
      <c r="D22155">
        <v>609885.71734156343</v>
      </c>
    </row>
    <row r="22156" spans="1:4" x14ac:dyDescent="0.35">
      <c r="A22156" s="165" t="s">
        <v>450</v>
      </c>
      <c r="B22156" s="165"/>
      <c r="C22156" s="166">
        <v>45894</v>
      </c>
      <c r="D22156">
        <v>725906.08859611047</v>
      </c>
    </row>
    <row r="22157" spans="1:4" x14ac:dyDescent="0.35">
      <c r="A22157" s="165" t="s">
        <v>450</v>
      </c>
      <c r="B22157" s="165"/>
      <c r="C22157" s="166">
        <v>45925</v>
      </c>
      <c r="D22157">
        <v>670379.65828944626</v>
      </c>
    </row>
    <row r="22158" spans="1:4" x14ac:dyDescent="0.35">
      <c r="A22158" s="165" t="s">
        <v>450</v>
      </c>
      <c r="B22158" s="165"/>
      <c r="C22158" s="166">
        <v>45955</v>
      </c>
      <c r="D22158">
        <v>556949.5725376996</v>
      </c>
    </row>
    <row r="22159" spans="1:4" x14ac:dyDescent="0.35">
      <c r="A22159" s="165" t="s">
        <v>450</v>
      </c>
      <c r="B22159" s="165"/>
      <c r="C22159" s="166">
        <v>45986</v>
      </c>
      <c r="D22159">
        <v>586381.31833644491</v>
      </c>
    </row>
    <row r="22160" spans="1:4" x14ac:dyDescent="0.35">
      <c r="A22160" s="165" t="s">
        <v>450</v>
      </c>
      <c r="B22160" s="165"/>
      <c r="C22160" s="166">
        <v>46016</v>
      </c>
      <c r="D22160">
        <v>522749.3078003577</v>
      </c>
    </row>
    <row r="22161" spans="1:4" x14ac:dyDescent="0.35">
      <c r="A22161" s="165" t="s">
        <v>450</v>
      </c>
      <c r="B22161" s="165"/>
      <c r="C22161" s="166">
        <v>45683</v>
      </c>
      <c r="D22161">
        <v>527838.52332670242</v>
      </c>
    </row>
    <row r="22162" spans="1:4" x14ac:dyDescent="0.35">
      <c r="A22162" s="165" t="s">
        <v>450</v>
      </c>
      <c r="B22162" s="165"/>
      <c r="C22162" s="166">
        <v>45714</v>
      </c>
      <c r="D22162">
        <v>624827.50505930418</v>
      </c>
    </row>
    <row r="22163" spans="1:4" x14ac:dyDescent="0.35">
      <c r="A22163" s="165" t="s">
        <v>450</v>
      </c>
      <c r="B22163" s="165"/>
      <c r="C22163" s="166">
        <v>45742</v>
      </c>
      <c r="D22163">
        <v>661870.72197528975</v>
      </c>
    </row>
    <row r="22164" spans="1:4" x14ac:dyDescent="0.35">
      <c r="A22164" s="165" t="s">
        <v>450</v>
      </c>
      <c r="B22164" s="165"/>
      <c r="C22164" s="166">
        <v>45773</v>
      </c>
      <c r="D22164">
        <v>709050.63892890071</v>
      </c>
    </row>
    <row r="22165" spans="1:4" x14ac:dyDescent="0.35">
      <c r="A22165" s="165" t="s">
        <v>450</v>
      </c>
      <c r="B22165" s="165"/>
      <c r="C22165" s="166">
        <v>45803</v>
      </c>
      <c r="D22165">
        <v>674375.57591941976</v>
      </c>
    </row>
    <row r="22166" spans="1:4" x14ac:dyDescent="0.35">
      <c r="A22166" s="165" t="s">
        <v>450</v>
      </c>
      <c r="B22166" s="165"/>
      <c r="C22166" s="166">
        <v>45834</v>
      </c>
      <c r="D22166">
        <v>613883.07508474914</v>
      </c>
    </row>
    <row r="22167" spans="1:4" x14ac:dyDescent="0.35">
      <c r="A22167" s="165" t="s">
        <v>450</v>
      </c>
      <c r="B22167" s="165"/>
      <c r="C22167" s="166">
        <v>45864</v>
      </c>
      <c r="D22167">
        <v>740442.89080685377</v>
      </c>
    </row>
    <row r="22168" spans="1:4" x14ac:dyDescent="0.35">
      <c r="A22168" s="165" t="s">
        <v>450</v>
      </c>
      <c r="B22168" s="165"/>
      <c r="C22168" s="166">
        <v>45895</v>
      </c>
      <c r="D22168">
        <v>944730.54364387051</v>
      </c>
    </row>
    <row r="22169" spans="1:4" x14ac:dyDescent="0.35">
      <c r="A22169" s="165" t="s">
        <v>450</v>
      </c>
      <c r="B22169" s="165"/>
      <c r="C22169" s="166">
        <v>45926</v>
      </c>
      <c r="D22169">
        <v>796838.76785410242</v>
      </c>
    </row>
    <row r="22170" spans="1:4" x14ac:dyDescent="0.35">
      <c r="A22170" s="165" t="s">
        <v>450</v>
      </c>
      <c r="B22170" s="165"/>
      <c r="C22170" s="166">
        <v>45956</v>
      </c>
      <c r="D22170">
        <v>644788.57468810887</v>
      </c>
    </row>
    <row r="22171" spans="1:4" x14ac:dyDescent="0.35">
      <c r="A22171" s="165" t="s">
        <v>450</v>
      </c>
      <c r="B22171" s="165"/>
      <c r="C22171" s="166">
        <v>45987</v>
      </c>
      <c r="D22171">
        <v>729434.98101099592</v>
      </c>
    </row>
    <row r="22172" spans="1:4" x14ac:dyDescent="0.35">
      <c r="A22172" s="165" t="s">
        <v>450</v>
      </c>
      <c r="B22172" s="165"/>
      <c r="C22172" s="166">
        <v>46017</v>
      </c>
      <c r="D22172">
        <v>647024.91642458923</v>
      </c>
    </row>
    <row r="22173" spans="1:4" x14ac:dyDescent="0.35">
      <c r="A22173" s="165" t="s">
        <v>450</v>
      </c>
      <c r="B22173" s="165"/>
      <c r="C22173" s="166">
        <v>45684</v>
      </c>
      <c r="D22173">
        <v>635128.078473008</v>
      </c>
    </row>
    <row r="22174" spans="1:4" x14ac:dyDescent="0.35">
      <c r="A22174" s="165" t="s">
        <v>450</v>
      </c>
      <c r="B22174" s="165"/>
      <c r="C22174" s="166">
        <v>45715</v>
      </c>
      <c r="D22174">
        <v>733085.21969931666</v>
      </c>
    </row>
    <row r="22175" spans="1:4" x14ac:dyDescent="0.35">
      <c r="A22175" s="165" t="s">
        <v>450</v>
      </c>
      <c r="B22175" s="165"/>
      <c r="C22175" s="166">
        <v>45743</v>
      </c>
      <c r="D22175">
        <v>775686.09500998212</v>
      </c>
    </row>
    <row r="22176" spans="1:4" x14ac:dyDescent="0.35">
      <c r="A22176" s="165" t="s">
        <v>450</v>
      </c>
      <c r="B22176" s="165"/>
      <c r="C22176" s="166">
        <v>45774</v>
      </c>
      <c r="D22176">
        <v>830056.95376423025</v>
      </c>
    </row>
    <row r="22177" spans="1:4" x14ac:dyDescent="0.35">
      <c r="A22177" s="165" t="s">
        <v>450</v>
      </c>
      <c r="B22177" s="165"/>
      <c r="C22177" s="166">
        <v>45804</v>
      </c>
      <c r="D22177">
        <v>786303.97703345609</v>
      </c>
    </row>
    <row r="22178" spans="1:4" x14ac:dyDescent="0.35">
      <c r="A22178" s="165" t="s">
        <v>450</v>
      </c>
      <c r="B22178" s="165"/>
      <c r="C22178" s="166">
        <v>45835</v>
      </c>
      <c r="D22178">
        <v>712082.43830905785</v>
      </c>
    </row>
    <row r="22179" spans="1:4" x14ac:dyDescent="0.35">
      <c r="A22179" s="165" t="s">
        <v>450</v>
      </c>
      <c r="B22179" s="165"/>
      <c r="C22179" s="166">
        <v>45865</v>
      </c>
      <c r="D22179">
        <v>859214.16531926487</v>
      </c>
    </row>
    <row r="22180" spans="1:4" x14ac:dyDescent="0.35">
      <c r="A22180" s="165" t="s">
        <v>450</v>
      </c>
      <c r="B22180" s="165"/>
      <c r="C22180" s="166">
        <v>45896</v>
      </c>
      <c r="D22180">
        <v>1097984.4680055045</v>
      </c>
    </row>
    <row r="22181" spans="1:4" x14ac:dyDescent="0.35">
      <c r="A22181" s="165" t="s">
        <v>450</v>
      </c>
      <c r="B22181" s="165"/>
      <c r="C22181" s="166">
        <v>45927</v>
      </c>
      <c r="D22181">
        <v>927471.42895683739</v>
      </c>
    </row>
    <row r="22182" spans="1:4" x14ac:dyDescent="0.35">
      <c r="A22182" s="165" t="s">
        <v>450</v>
      </c>
      <c r="B22182" s="165"/>
      <c r="C22182" s="166">
        <v>45957</v>
      </c>
      <c r="D22182">
        <v>750712.01569046942</v>
      </c>
    </row>
    <row r="22183" spans="1:4" x14ac:dyDescent="0.35">
      <c r="A22183" s="165" t="s">
        <v>450</v>
      </c>
      <c r="B22183" s="165"/>
      <c r="C22183" s="166">
        <v>45988</v>
      </c>
      <c r="D22183">
        <v>848310.69796781626</v>
      </c>
    </row>
    <row r="22184" spans="1:4" x14ac:dyDescent="0.35">
      <c r="A22184" s="165" t="s">
        <v>450</v>
      </c>
      <c r="B22184" s="165"/>
      <c r="C22184" s="166">
        <v>46018</v>
      </c>
      <c r="D22184">
        <v>752792.00824136031</v>
      </c>
    </row>
    <row r="22185" spans="1:4" x14ac:dyDescent="0.35">
      <c r="A22185" s="165" t="s">
        <v>451</v>
      </c>
      <c r="B22185" s="165"/>
      <c r="C22185" s="166">
        <v>45923</v>
      </c>
      <c r="D22185">
        <v>-349677.89</v>
      </c>
    </row>
    <row r="22186" spans="1:4" x14ac:dyDescent="0.35">
      <c r="A22186" s="165" t="s">
        <v>451</v>
      </c>
      <c r="B22186" s="165"/>
      <c r="C22186" s="166">
        <v>45953</v>
      </c>
      <c r="D22186">
        <v>-268271.95999999996</v>
      </c>
    </row>
    <row r="22187" spans="1:4" x14ac:dyDescent="0.35">
      <c r="A22187" s="165" t="s">
        <v>451</v>
      </c>
      <c r="B22187" s="165"/>
      <c r="C22187" s="166">
        <v>45984</v>
      </c>
      <c r="D22187">
        <v>-418570.62</v>
      </c>
    </row>
    <row r="22188" spans="1:4" x14ac:dyDescent="0.35">
      <c r="A22188" s="165" t="s">
        <v>451</v>
      </c>
      <c r="B22188" s="165"/>
      <c r="C22188" s="166">
        <v>46014</v>
      </c>
      <c r="D22188">
        <v>-306309.47999999986</v>
      </c>
    </row>
    <row r="22189" spans="1:4" x14ac:dyDescent="0.35">
      <c r="A22189" s="165" t="s">
        <v>451</v>
      </c>
      <c r="B22189" s="165"/>
      <c r="C22189" s="166">
        <v>45681</v>
      </c>
      <c r="D22189">
        <v>-263549.42000000004</v>
      </c>
    </row>
    <row r="22190" spans="1:4" x14ac:dyDescent="0.35">
      <c r="A22190" s="165" t="s">
        <v>451</v>
      </c>
      <c r="B22190" s="165"/>
      <c r="C22190" s="166">
        <v>45712</v>
      </c>
      <c r="D22190">
        <v>-307333.84999999998</v>
      </c>
    </row>
    <row r="22191" spans="1:4" x14ac:dyDescent="0.35">
      <c r="A22191" s="165" t="s">
        <v>451</v>
      </c>
      <c r="B22191" s="165"/>
      <c r="C22191" s="166">
        <v>45740</v>
      </c>
      <c r="D22191">
        <v>-319279.74</v>
      </c>
    </row>
    <row r="22192" spans="1:4" x14ac:dyDescent="0.35">
      <c r="A22192" s="165" t="s">
        <v>451</v>
      </c>
      <c r="B22192" s="165"/>
      <c r="C22192" s="166">
        <v>45771</v>
      </c>
      <c r="D22192">
        <v>-463728.45</v>
      </c>
    </row>
    <row r="22193" spans="1:4" x14ac:dyDescent="0.35">
      <c r="A22193" s="165" t="s">
        <v>451</v>
      </c>
      <c r="B22193" s="165"/>
      <c r="C22193" s="166">
        <v>45801</v>
      </c>
      <c r="D22193">
        <v>-286766.54000000004</v>
      </c>
    </row>
    <row r="22194" spans="1:4" x14ac:dyDescent="0.35">
      <c r="A22194" s="165" t="s">
        <v>451</v>
      </c>
      <c r="B22194" s="165"/>
      <c r="C22194" s="166">
        <v>45832</v>
      </c>
      <c r="D22194">
        <v>-280244.19999999995</v>
      </c>
    </row>
    <row r="22195" spans="1:4" x14ac:dyDescent="0.35">
      <c r="A22195" s="165" t="s">
        <v>451</v>
      </c>
      <c r="B22195" s="165"/>
      <c r="C22195" s="166">
        <v>45862</v>
      </c>
      <c r="D22195">
        <v>-340641.65999999992</v>
      </c>
    </row>
    <row r="22196" spans="1:4" x14ac:dyDescent="0.35">
      <c r="A22196" s="165" t="s">
        <v>451</v>
      </c>
      <c r="B22196" s="165"/>
      <c r="C22196" s="166">
        <v>45893</v>
      </c>
      <c r="D22196">
        <v>-394753.18000000005</v>
      </c>
    </row>
    <row r="22197" spans="1:4" x14ac:dyDescent="0.35">
      <c r="A22197" s="165" t="s">
        <v>451</v>
      </c>
      <c r="B22197" s="165"/>
      <c r="C22197" s="166">
        <v>45924</v>
      </c>
      <c r="D22197">
        <v>-364513.78</v>
      </c>
    </row>
    <row r="22198" spans="1:4" x14ac:dyDescent="0.35">
      <c r="A22198" s="165" t="s">
        <v>451</v>
      </c>
      <c r="B22198" s="165"/>
      <c r="C22198" s="166">
        <v>45954</v>
      </c>
      <c r="D22198">
        <v>-424567.31999999989</v>
      </c>
    </row>
    <row r="22199" spans="1:4" x14ac:dyDescent="0.35">
      <c r="A22199" s="165" t="s">
        <v>451</v>
      </c>
      <c r="B22199" s="165"/>
      <c r="C22199" s="166">
        <v>45985</v>
      </c>
      <c r="D22199">
        <v>-316164.09999999992</v>
      </c>
    </row>
    <row r="22200" spans="1:4" x14ac:dyDescent="0.35">
      <c r="A22200" s="165" t="s">
        <v>451</v>
      </c>
      <c r="B22200" s="165"/>
      <c r="C22200" s="166">
        <v>46015</v>
      </c>
      <c r="D22200">
        <v>-308092.07999999996</v>
      </c>
    </row>
    <row r="22201" spans="1:4" x14ac:dyDescent="0.35">
      <c r="A22201" s="165" t="s">
        <v>451</v>
      </c>
      <c r="B22201" s="165"/>
      <c r="C22201" s="166">
        <v>45682</v>
      </c>
      <c r="D22201">
        <v>-268417.7300000001</v>
      </c>
    </row>
    <row r="22202" spans="1:4" x14ac:dyDescent="0.35">
      <c r="A22202" s="165" t="s">
        <v>451</v>
      </c>
      <c r="B22202" s="165"/>
      <c r="C22202" s="166">
        <v>45713</v>
      </c>
      <c r="D22202">
        <v>-344062.12000000011</v>
      </c>
    </row>
    <row r="22203" spans="1:4" x14ac:dyDescent="0.35">
      <c r="A22203" s="165" t="s">
        <v>451</v>
      </c>
      <c r="B22203" s="165"/>
      <c r="C22203" s="166">
        <v>45741</v>
      </c>
      <c r="D22203">
        <v>-380996.6399999999</v>
      </c>
    </row>
    <row r="22204" spans="1:4" x14ac:dyDescent="0.35">
      <c r="A22204" s="165" t="s">
        <v>451</v>
      </c>
      <c r="B22204" s="165"/>
      <c r="C22204" s="166">
        <v>45772</v>
      </c>
      <c r="D22204">
        <v>-525379.18999999994</v>
      </c>
    </row>
    <row r="22205" spans="1:4" x14ac:dyDescent="0.35">
      <c r="A22205" s="165" t="s">
        <v>451</v>
      </c>
      <c r="B22205" s="165"/>
      <c r="C22205" s="166">
        <v>45802</v>
      </c>
      <c r="D22205">
        <v>-342410.38767643913</v>
      </c>
    </row>
    <row r="22206" spans="1:4" x14ac:dyDescent="0.35">
      <c r="A22206" s="165" t="s">
        <v>451</v>
      </c>
      <c r="B22206" s="165"/>
      <c r="C22206" s="166">
        <v>45833</v>
      </c>
      <c r="D22206">
        <v>-375134.21604186093</v>
      </c>
    </row>
    <row r="22207" spans="1:4" x14ac:dyDescent="0.35">
      <c r="A22207" s="165" t="s">
        <v>451</v>
      </c>
      <c r="B22207" s="165"/>
      <c r="C22207" s="166">
        <v>45863</v>
      </c>
      <c r="D22207">
        <v>-396110.89325376583</v>
      </c>
    </row>
    <row r="22208" spans="1:4" x14ac:dyDescent="0.35">
      <c r="A22208" s="165" t="s">
        <v>451</v>
      </c>
      <c r="B22208" s="165"/>
      <c r="C22208" s="166">
        <v>45894</v>
      </c>
      <c r="D22208">
        <v>-468032.40604626632</v>
      </c>
    </row>
    <row r="22209" spans="1:4" x14ac:dyDescent="0.35">
      <c r="A22209" s="165" t="s">
        <v>451</v>
      </c>
      <c r="B22209" s="165"/>
      <c r="C22209" s="166">
        <v>45925</v>
      </c>
      <c r="D22209">
        <v>-449404.90825212863</v>
      </c>
    </row>
    <row r="22210" spans="1:4" x14ac:dyDescent="0.35">
      <c r="A22210" s="165" t="s">
        <v>451</v>
      </c>
      <c r="B22210" s="165"/>
      <c r="C22210" s="166">
        <v>45955</v>
      </c>
      <c r="D22210">
        <v>-564585.22936056764</v>
      </c>
    </row>
    <row r="22211" spans="1:4" x14ac:dyDescent="0.35">
      <c r="A22211" s="165" t="s">
        <v>451</v>
      </c>
      <c r="B22211" s="165"/>
      <c r="C22211" s="166">
        <v>45986</v>
      </c>
      <c r="D22211">
        <v>-425084.36031668901</v>
      </c>
    </row>
    <row r="22212" spans="1:4" x14ac:dyDescent="0.35">
      <c r="A22212" s="165" t="s">
        <v>451</v>
      </c>
      <c r="B22212" s="165"/>
      <c r="C22212" s="166">
        <v>46016</v>
      </c>
      <c r="D22212">
        <v>-332711.32643072342</v>
      </c>
    </row>
    <row r="22213" spans="1:4" x14ac:dyDescent="0.35">
      <c r="A22213" s="165" t="s">
        <v>451</v>
      </c>
      <c r="B22213" s="165"/>
      <c r="C22213" s="166">
        <v>45683</v>
      </c>
      <c r="D22213">
        <v>-374893.58301190787</v>
      </c>
    </row>
    <row r="22214" spans="1:4" x14ac:dyDescent="0.35">
      <c r="A22214" s="165" t="s">
        <v>451</v>
      </c>
      <c r="B22214" s="165"/>
      <c r="C22214" s="166">
        <v>45714</v>
      </c>
      <c r="D22214">
        <v>-480516.87344821898</v>
      </c>
    </row>
    <row r="22215" spans="1:4" x14ac:dyDescent="0.35">
      <c r="A22215" s="165" t="s">
        <v>451</v>
      </c>
      <c r="B22215" s="165"/>
      <c r="C22215" s="166">
        <v>45742</v>
      </c>
      <c r="D22215">
        <v>-480132.14639329503</v>
      </c>
    </row>
    <row r="22216" spans="1:4" x14ac:dyDescent="0.35">
      <c r="A22216" s="165" t="s">
        <v>451</v>
      </c>
      <c r="B22216" s="165"/>
      <c r="C22216" s="166">
        <v>45773</v>
      </c>
      <c r="D22216">
        <v>-713974.60656985384</v>
      </c>
    </row>
    <row r="22217" spans="1:4" x14ac:dyDescent="0.35">
      <c r="A22217" s="165" t="s">
        <v>451</v>
      </c>
      <c r="B22217" s="165"/>
      <c r="C22217" s="166">
        <v>45803</v>
      </c>
      <c r="D22217">
        <v>-452720.51085564221</v>
      </c>
    </row>
    <row r="22218" spans="1:4" x14ac:dyDescent="0.35">
      <c r="A22218" s="165" t="s">
        <v>451</v>
      </c>
      <c r="B22218" s="165"/>
      <c r="C22218" s="166">
        <v>45834</v>
      </c>
      <c r="D22218">
        <v>-420831.65699853667</v>
      </c>
    </row>
    <row r="22219" spans="1:4" x14ac:dyDescent="0.35">
      <c r="A22219" s="165" t="s">
        <v>451</v>
      </c>
      <c r="B22219" s="165"/>
      <c r="C22219" s="166">
        <v>45864</v>
      </c>
      <c r="D22219">
        <v>-487317.67444432963</v>
      </c>
    </row>
    <row r="22220" spans="1:4" x14ac:dyDescent="0.35">
      <c r="A22220" s="165" t="s">
        <v>451</v>
      </c>
      <c r="B22220" s="165"/>
      <c r="C22220" s="166">
        <v>45895</v>
      </c>
      <c r="D22220">
        <v>-602852.14701535378</v>
      </c>
    </row>
    <row r="22221" spans="1:4" x14ac:dyDescent="0.35">
      <c r="A22221" s="165" t="s">
        <v>451</v>
      </c>
      <c r="B22221" s="165"/>
      <c r="C22221" s="166">
        <v>45926</v>
      </c>
      <c r="D22221">
        <v>-769807.78975238791</v>
      </c>
    </row>
    <row r="22222" spans="1:4" x14ac:dyDescent="0.35">
      <c r="A22222" s="165" t="s">
        <v>451</v>
      </c>
      <c r="B22222" s="165"/>
      <c r="C22222" s="166">
        <v>45956</v>
      </c>
      <c r="D22222">
        <v>-474480.36360559415</v>
      </c>
    </row>
    <row r="22223" spans="1:4" x14ac:dyDescent="0.35">
      <c r="A22223" s="165" t="s">
        <v>451</v>
      </c>
      <c r="B22223" s="165"/>
      <c r="C22223" s="166">
        <v>45987</v>
      </c>
      <c r="D22223">
        <v>-506259.53922402253</v>
      </c>
    </row>
    <row r="22224" spans="1:4" x14ac:dyDescent="0.35">
      <c r="A22224" s="165" t="s">
        <v>451</v>
      </c>
      <c r="B22224" s="165"/>
      <c r="C22224" s="166">
        <v>46017</v>
      </c>
      <c r="D22224">
        <v>-403216.30419306597</v>
      </c>
    </row>
    <row r="22225" spans="1:4" x14ac:dyDescent="0.35">
      <c r="A22225" s="165" t="s">
        <v>451</v>
      </c>
      <c r="B22225" s="165"/>
      <c r="C22225" s="166">
        <v>45684</v>
      </c>
      <c r="D22225">
        <v>-462398.74286806863</v>
      </c>
    </row>
    <row r="22226" spans="1:4" x14ac:dyDescent="0.35">
      <c r="A22226" s="165" t="s">
        <v>451</v>
      </c>
      <c r="B22226" s="165"/>
      <c r="C22226" s="166">
        <v>45715</v>
      </c>
      <c r="D22226">
        <v>-554737.34470607247</v>
      </c>
    </row>
    <row r="22227" spans="1:4" x14ac:dyDescent="0.35">
      <c r="A22227" s="165" t="s">
        <v>451</v>
      </c>
      <c r="B22227" s="165"/>
      <c r="C22227" s="166">
        <v>45743</v>
      </c>
      <c r="D22227">
        <v>-785711.87708550901</v>
      </c>
    </row>
    <row r="22228" spans="1:4" x14ac:dyDescent="0.35">
      <c r="A22228" s="165" t="s">
        <v>451</v>
      </c>
      <c r="B22228" s="165"/>
      <c r="C22228" s="166">
        <v>45774</v>
      </c>
      <c r="D22228">
        <v>-565001.52989632066</v>
      </c>
    </row>
    <row r="22229" spans="1:4" x14ac:dyDescent="0.35">
      <c r="A22229" s="165" t="s">
        <v>451</v>
      </c>
      <c r="B22229" s="165"/>
      <c r="C22229" s="166">
        <v>45804</v>
      </c>
      <c r="D22229">
        <v>-526885.26928493637</v>
      </c>
    </row>
    <row r="22230" spans="1:4" x14ac:dyDescent="0.35">
      <c r="A22230" s="165" t="s">
        <v>451</v>
      </c>
      <c r="B22230" s="165"/>
      <c r="C22230" s="166">
        <v>45835</v>
      </c>
      <c r="D22230">
        <v>-491747.45328796614</v>
      </c>
    </row>
    <row r="22231" spans="1:4" x14ac:dyDescent="0.35">
      <c r="A22231" s="165" t="s">
        <v>451</v>
      </c>
      <c r="B22231" s="165"/>
      <c r="C22231" s="166">
        <v>45865</v>
      </c>
      <c r="D22231">
        <v>-572946.53502671153</v>
      </c>
    </row>
    <row r="22232" spans="1:4" x14ac:dyDescent="0.35">
      <c r="A22232" s="165" t="s">
        <v>451</v>
      </c>
      <c r="B22232" s="165"/>
      <c r="C22232" s="166">
        <v>45896</v>
      </c>
      <c r="D22232">
        <v>-698576.04398515774</v>
      </c>
    </row>
    <row r="22233" spans="1:4" x14ac:dyDescent="0.35">
      <c r="A22233" s="165" t="s">
        <v>451</v>
      </c>
      <c r="B22233" s="165"/>
      <c r="C22233" s="166">
        <v>45927</v>
      </c>
      <c r="D22233">
        <v>-885166.63823648798</v>
      </c>
    </row>
    <row r="22234" spans="1:4" x14ac:dyDescent="0.35">
      <c r="A22234" s="165" t="s">
        <v>451</v>
      </c>
      <c r="B22234" s="165"/>
      <c r="C22234" s="166">
        <v>45957</v>
      </c>
      <c r="D22234">
        <v>-560912.00975930947</v>
      </c>
    </row>
    <row r="22235" spans="1:4" x14ac:dyDescent="0.35">
      <c r="A22235" s="165" t="s">
        <v>451</v>
      </c>
      <c r="B22235" s="165"/>
      <c r="C22235" s="166">
        <v>45988</v>
      </c>
      <c r="D22235">
        <v>-580558.39680480817</v>
      </c>
    </row>
    <row r="22236" spans="1:4" x14ac:dyDescent="0.35">
      <c r="A22236" s="165" t="s">
        <v>451</v>
      </c>
      <c r="B22236" s="165"/>
      <c r="C22236" s="166">
        <v>46018</v>
      </c>
      <c r="D22236">
        <v>-463460.22770647542</v>
      </c>
    </row>
    <row r="22237" spans="1:4" x14ac:dyDescent="0.35">
      <c r="A22237" s="165" t="s">
        <v>452</v>
      </c>
      <c r="B22237" s="165"/>
      <c r="C22237" s="166">
        <v>45923</v>
      </c>
      <c r="D22237">
        <v>-7615.1599999999926</v>
      </c>
    </row>
    <row r="22238" spans="1:4" x14ac:dyDescent="0.35">
      <c r="A22238" s="165" t="s">
        <v>452</v>
      </c>
      <c r="B22238" s="165"/>
      <c r="C22238" s="166">
        <v>45953</v>
      </c>
      <c r="D22238">
        <v>-29874.590000000004</v>
      </c>
    </row>
    <row r="22239" spans="1:4" x14ac:dyDescent="0.35">
      <c r="A22239" s="165" t="s">
        <v>452</v>
      </c>
      <c r="B22239" s="165"/>
      <c r="C22239" s="166">
        <v>45984</v>
      </c>
      <c r="D22239">
        <v>-35412.240000000005</v>
      </c>
    </row>
    <row r="22240" spans="1:4" x14ac:dyDescent="0.35">
      <c r="A22240" s="165" t="s">
        <v>452</v>
      </c>
      <c r="B22240" s="165"/>
      <c r="C22240" s="166">
        <v>46014</v>
      </c>
      <c r="D22240">
        <v>47473.57999999998</v>
      </c>
    </row>
    <row r="22241" spans="1:4" x14ac:dyDescent="0.35">
      <c r="A22241" s="165" t="s">
        <v>452</v>
      </c>
      <c r="B22241" s="165"/>
      <c r="C22241" s="166">
        <v>45681</v>
      </c>
      <c r="D22241">
        <v>29068.880000000048</v>
      </c>
    </row>
    <row r="22242" spans="1:4" x14ac:dyDescent="0.35">
      <c r="A22242" s="165" t="s">
        <v>452</v>
      </c>
      <c r="B22242" s="165"/>
      <c r="C22242" s="166">
        <v>45712</v>
      </c>
      <c r="D22242">
        <v>-555.59000000003289</v>
      </c>
    </row>
    <row r="22243" spans="1:4" x14ac:dyDescent="0.35">
      <c r="A22243" s="165" t="s">
        <v>452</v>
      </c>
      <c r="B22243" s="165"/>
      <c r="C22243" s="166">
        <v>45740</v>
      </c>
      <c r="D22243">
        <v>-15443.319999999987</v>
      </c>
    </row>
    <row r="22244" spans="1:4" x14ac:dyDescent="0.35">
      <c r="A22244" s="165" t="s">
        <v>452</v>
      </c>
      <c r="B22244" s="165"/>
      <c r="C22244" s="166">
        <v>45771</v>
      </c>
      <c r="D22244">
        <v>-1467.4600000000137</v>
      </c>
    </row>
    <row r="22245" spans="1:4" x14ac:dyDescent="0.35">
      <c r="A22245" s="165" t="s">
        <v>452</v>
      </c>
      <c r="B22245" s="165"/>
      <c r="C22245" s="166">
        <v>45801</v>
      </c>
      <c r="D22245">
        <v>36703.200000000012</v>
      </c>
    </row>
    <row r="22246" spans="1:4" x14ac:dyDescent="0.35">
      <c r="A22246" s="165" t="s">
        <v>452</v>
      </c>
      <c r="B22246" s="165"/>
      <c r="C22246" s="166">
        <v>45832</v>
      </c>
      <c r="D22246">
        <v>-258056.91000000006</v>
      </c>
    </row>
    <row r="22247" spans="1:4" x14ac:dyDescent="0.35">
      <c r="A22247" s="165" t="s">
        <v>452</v>
      </c>
      <c r="B22247" s="165"/>
      <c r="C22247" s="166">
        <v>45862</v>
      </c>
      <c r="D22247">
        <v>-18199.649999999987</v>
      </c>
    </row>
    <row r="22248" spans="1:4" x14ac:dyDescent="0.35">
      <c r="A22248" s="165" t="s">
        <v>452</v>
      </c>
      <c r="B22248" s="165"/>
      <c r="C22248" s="166">
        <v>45893</v>
      </c>
      <c r="D22248">
        <v>-106110.03</v>
      </c>
    </row>
    <row r="22249" spans="1:4" x14ac:dyDescent="0.35">
      <c r="A22249" s="165" t="s">
        <v>452</v>
      </c>
      <c r="B22249" s="165"/>
      <c r="C22249" s="166">
        <v>45924</v>
      </c>
      <c r="D22249">
        <v>55448.249999999993</v>
      </c>
    </row>
    <row r="22250" spans="1:4" x14ac:dyDescent="0.35">
      <c r="A22250" s="165" t="s">
        <v>452</v>
      </c>
      <c r="B22250" s="165"/>
      <c r="C22250" s="166">
        <v>45954</v>
      </c>
      <c r="D22250">
        <v>-33788.739999999991</v>
      </c>
    </row>
    <row r="22251" spans="1:4" x14ac:dyDescent="0.35">
      <c r="A22251" s="165" t="s">
        <v>452</v>
      </c>
      <c r="B22251" s="165"/>
      <c r="C22251" s="166">
        <v>45985</v>
      </c>
      <c r="D22251">
        <v>-24472.389999999989</v>
      </c>
    </row>
    <row r="22252" spans="1:4" x14ac:dyDescent="0.35">
      <c r="A22252" s="165" t="s">
        <v>452</v>
      </c>
      <c r="B22252" s="165"/>
      <c r="C22252" s="166">
        <v>46015</v>
      </c>
      <c r="D22252">
        <v>218511.06999999998</v>
      </c>
    </row>
    <row r="22253" spans="1:4" x14ac:dyDescent="0.35">
      <c r="A22253" s="165" t="s">
        <v>452</v>
      </c>
      <c r="B22253" s="165"/>
      <c r="C22253" s="166">
        <v>45682</v>
      </c>
      <c r="D22253">
        <v>19998.469999999958</v>
      </c>
    </row>
    <row r="22254" spans="1:4" x14ac:dyDescent="0.35">
      <c r="A22254" s="165" t="s">
        <v>452</v>
      </c>
      <c r="B22254" s="165"/>
      <c r="C22254" s="166">
        <v>45713</v>
      </c>
      <c r="D22254">
        <v>-83033.709999999875</v>
      </c>
    </row>
    <row r="22255" spans="1:4" x14ac:dyDescent="0.35">
      <c r="A22255" s="165" t="s">
        <v>452</v>
      </c>
      <c r="B22255" s="165"/>
      <c r="C22255" s="166">
        <v>45741</v>
      </c>
      <c r="D22255">
        <v>-16900.880000000085</v>
      </c>
    </row>
    <row r="22256" spans="1:4" x14ac:dyDescent="0.35">
      <c r="A22256" s="165" t="s">
        <v>452</v>
      </c>
      <c r="B22256" s="165"/>
      <c r="C22256" s="166">
        <v>45772</v>
      </c>
      <c r="D22256">
        <v>-56245.619999999966</v>
      </c>
    </row>
    <row r="22257" spans="1:4" x14ac:dyDescent="0.35">
      <c r="A22257" s="165" t="s">
        <v>452</v>
      </c>
      <c r="B22257" s="165"/>
      <c r="C22257" s="166">
        <v>45802</v>
      </c>
      <c r="D22257">
        <v>-302735.83117268328</v>
      </c>
    </row>
    <row r="22258" spans="1:4" x14ac:dyDescent="0.35">
      <c r="A22258" s="165" t="s">
        <v>452</v>
      </c>
      <c r="B22258" s="165"/>
      <c r="C22258" s="166">
        <v>45833</v>
      </c>
      <c r="D22258">
        <v>-47300.905229666583</v>
      </c>
    </row>
    <row r="22259" spans="1:4" x14ac:dyDescent="0.35">
      <c r="A22259" s="165" t="s">
        <v>452</v>
      </c>
      <c r="B22259" s="165"/>
      <c r="C22259" s="166">
        <v>45863</v>
      </c>
      <c r="D22259">
        <v>-24578.477019558806</v>
      </c>
    </row>
    <row r="22260" spans="1:4" x14ac:dyDescent="0.35">
      <c r="A22260" s="165" t="s">
        <v>452</v>
      </c>
      <c r="B22260" s="165"/>
      <c r="C22260" s="166">
        <v>45894</v>
      </c>
      <c r="D22260">
        <v>-28896.506207016067</v>
      </c>
    </row>
    <row r="22261" spans="1:4" x14ac:dyDescent="0.35">
      <c r="A22261" s="165" t="s">
        <v>452</v>
      </c>
      <c r="B22261" s="165"/>
      <c r="C22261" s="166">
        <v>45925</v>
      </c>
      <c r="D22261">
        <v>-33676.744056031777</v>
      </c>
    </row>
    <row r="22262" spans="1:4" x14ac:dyDescent="0.35">
      <c r="A22262" s="165" t="s">
        <v>452</v>
      </c>
      <c r="B22262" s="165"/>
      <c r="C22262" s="166">
        <v>45955</v>
      </c>
      <c r="D22262">
        <v>-28430.600966063852</v>
      </c>
    </row>
    <row r="22263" spans="1:4" x14ac:dyDescent="0.35">
      <c r="A22263" s="165" t="s">
        <v>452</v>
      </c>
      <c r="B22263" s="165"/>
      <c r="C22263" s="166">
        <v>45986</v>
      </c>
      <c r="D22263">
        <v>-36827.130143509268</v>
      </c>
    </row>
    <row r="22264" spans="1:4" x14ac:dyDescent="0.35">
      <c r="A22264" s="165" t="s">
        <v>452</v>
      </c>
      <c r="B22264" s="165"/>
      <c r="C22264" s="166">
        <v>46016</v>
      </c>
      <c r="D22264">
        <v>-36384.361253525407</v>
      </c>
    </row>
    <row r="22265" spans="1:4" x14ac:dyDescent="0.35">
      <c r="A22265" s="165" t="s">
        <v>452</v>
      </c>
      <c r="B22265" s="165"/>
      <c r="C22265" s="166">
        <v>45683</v>
      </c>
      <c r="D22265">
        <v>-27336.98069421103</v>
      </c>
    </row>
    <row r="22266" spans="1:4" x14ac:dyDescent="0.35">
      <c r="A22266" s="165" t="s">
        <v>452</v>
      </c>
      <c r="B22266" s="165"/>
      <c r="C22266" s="166">
        <v>45714</v>
      </c>
      <c r="D22266">
        <v>-27811.268008055737</v>
      </c>
    </row>
    <row r="22267" spans="1:4" x14ac:dyDescent="0.35">
      <c r="A22267" s="165" t="s">
        <v>452</v>
      </c>
      <c r="B22267" s="165"/>
      <c r="C22267" s="166">
        <v>45742</v>
      </c>
      <c r="D22267">
        <v>-29372.784923048679</v>
      </c>
    </row>
    <row r="22268" spans="1:4" x14ac:dyDescent="0.35">
      <c r="A22268" s="165" t="s">
        <v>452</v>
      </c>
      <c r="B22268" s="165"/>
      <c r="C22268" s="166">
        <v>45773</v>
      </c>
      <c r="D22268">
        <v>-34097.595525324105</v>
      </c>
    </row>
    <row r="22269" spans="1:4" x14ac:dyDescent="0.35">
      <c r="A22269" s="165" t="s">
        <v>452</v>
      </c>
      <c r="B22269" s="165"/>
      <c r="C22269" s="166">
        <v>45803</v>
      </c>
      <c r="D22269">
        <v>-27431.00920591515</v>
      </c>
    </row>
    <row r="22270" spans="1:4" x14ac:dyDescent="0.35">
      <c r="A22270" s="165" t="s">
        <v>452</v>
      </c>
      <c r="B22270" s="165"/>
      <c r="C22270" s="166">
        <v>45834</v>
      </c>
      <c r="D22270">
        <v>-49422.137826918624</v>
      </c>
    </row>
    <row r="22271" spans="1:4" x14ac:dyDescent="0.35">
      <c r="A22271" s="165" t="s">
        <v>452</v>
      </c>
      <c r="B22271" s="165"/>
      <c r="C22271" s="166">
        <v>45864</v>
      </c>
      <c r="D22271">
        <v>-29233.357562794256</v>
      </c>
    </row>
    <row r="22272" spans="1:4" x14ac:dyDescent="0.35">
      <c r="A22272" s="165" t="s">
        <v>452</v>
      </c>
      <c r="B22272" s="165"/>
      <c r="C22272" s="166">
        <v>45895</v>
      </c>
      <c r="D22272">
        <v>-31525.848303142302</v>
      </c>
    </row>
    <row r="22273" spans="1:4" x14ac:dyDescent="0.35">
      <c r="A22273" s="165" t="s">
        <v>452</v>
      </c>
      <c r="B22273" s="165"/>
      <c r="C22273" s="166">
        <v>45926</v>
      </c>
      <c r="D22273">
        <v>-36151.502844455732</v>
      </c>
    </row>
    <row r="22274" spans="1:4" x14ac:dyDescent="0.35">
      <c r="A22274" s="165" t="s">
        <v>452</v>
      </c>
      <c r="B22274" s="165"/>
      <c r="C22274" s="166">
        <v>45956</v>
      </c>
      <c r="D22274">
        <v>-30467.504726236159</v>
      </c>
    </row>
    <row r="22275" spans="1:4" x14ac:dyDescent="0.35">
      <c r="A22275" s="165" t="s">
        <v>452</v>
      </c>
      <c r="B22275" s="165"/>
      <c r="C22275" s="166">
        <v>45987</v>
      </c>
      <c r="D22275">
        <v>-40596.770198574384</v>
      </c>
    </row>
    <row r="22276" spans="1:4" x14ac:dyDescent="0.35">
      <c r="A22276" s="165" t="s">
        <v>452</v>
      </c>
      <c r="B22276" s="165"/>
      <c r="C22276" s="166">
        <v>46017</v>
      </c>
      <c r="D22276">
        <v>-39652.677733810662</v>
      </c>
    </row>
    <row r="22277" spans="1:4" x14ac:dyDescent="0.35">
      <c r="A22277" s="165" t="s">
        <v>452</v>
      </c>
      <c r="B22277" s="165"/>
      <c r="C22277" s="166">
        <v>45684</v>
      </c>
      <c r="D22277">
        <v>-25295.565580218255</v>
      </c>
    </row>
    <row r="22278" spans="1:4" x14ac:dyDescent="0.35">
      <c r="A22278" s="165" t="s">
        <v>452</v>
      </c>
      <c r="B22278" s="165"/>
      <c r="C22278" s="166">
        <v>45715</v>
      </c>
      <c r="D22278">
        <v>-29543.235426100655</v>
      </c>
    </row>
    <row r="22279" spans="1:4" x14ac:dyDescent="0.35">
      <c r="A22279" s="165" t="s">
        <v>452</v>
      </c>
      <c r="B22279" s="165"/>
      <c r="C22279" s="166">
        <v>45743</v>
      </c>
      <c r="D22279">
        <v>-31199.27286579182</v>
      </c>
    </row>
    <row r="22280" spans="1:4" x14ac:dyDescent="0.35">
      <c r="A22280" s="165" t="s">
        <v>452</v>
      </c>
      <c r="B22280" s="165"/>
      <c r="C22280" s="166">
        <v>45774</v>
      </c>
      <c r="D22280">
        <v>-86197.64117806853</v>
      </c>
    </row>
    <row r="22281" spans="1:4" x14ac:dyDescent="0.35">
      <c r="A22281" s="165" t="s">
        <v>452</v>
      </c>
      <c r="B22281" s="165"/>
      <c r="C22281" s="166">
        <v>45804</v>
      </c>
      <c r="D22281">
        <v>-29330.007977423265</v>
      </c>
    </row>
    <row r="22282" spans="1:4" x14ac:dyDescent="0.35">
      <c r="A22282" s="165" t="s">
        <v>452</v>
      </c>
      <c r="B22282" s="165"/>
      <c r="C22282" s="166">
        <v>45835</v>
      </c>
      <c r="D22282">
        <v>-39144.992294061551</v>
      </c>
    </row>
    <row r="22283" spans="1:4" x14ac:dyDescent="0.35">
      <c r="A22283" s="165" t="s">
        <v>452</v>
      </c>
      <c r="B22283" s="165"/>
      <c r="C22283" s="166">
        <v>45865</v>
      </c>
      <c r="D22283">
        <v>-30889.820505551535</v>
      </c>
    </row>
    <row r="22284" spans="1:4" x14ac:dyDescent="0.35">
      <c r="A22284" s="165" t="s">
        <v>452</v>
      </c>
      <c r="B22284" s="165"/>
      <c r="C22284" s="166">
        <v>45896</v>
      </c>
      <c r="D22284">
        <v>-33674.608323741966</v>
      </c>
    </row>
    <row r="22285" spans="1:4" x14ac:dyDescent="0.35">
      <c r="A22285" s="165" t="s">
        <v>452</v>
      </c>
      <c r="B22285" s="165"/>
      <c r="C22285" s="166">
        <v>45927</v>
      </c>
      <c r="D22285">
        <v>-38523.898559140922</v>
      </c>
    </row>
    <row r="22286" spans="1:4" x14ac:dyDescent="0.35">
      <c r="A22286" s="165" t="s">
        <v>452</v>
      </c>
      <c r="B22286" s="165"/>
      <c r="C22286" s="166">
        <v>45957</v>
      </c>
      <c r="D22286">
        <v>-32185.601954041835</v>
      </c>
    </row>
    <row r="22287" spans="1:4" x14ac:dyDescent="0.35">
      <c r="A22287" s="165" t="s">
        <v>452</v>
      </c>
      <c r="B22287" s="165"/>
      <c r="C22287" s="166">
        <v>45988</v>
      </c>
      <c r="D22287">
        <v>-46322.443526074116</v>
      </c>
    </row>
    <row r="22288" spans="1:4" x14ac:dyDescent="0.35">
      <c r="A22288" s="165" t="s">
        <v>452</v>
      </c>
      <c r="B22288" s="165"/>
      <c r="C22288" s="166">
        <v>46018</v>
      </c>
      <c r="D22288">
        <v>-45288.952017374912</v>
      </c>
    </row>
    <row r="22289" spans="1:4" x14ac:dyDescent="0.35">
      <c r="A22289" s="165" t="s">
        <v>453</v>
      </c>
      <c r="B22289" s="165"/>
      <c r="C22289" s="166">
        <v>45771</v>
      </c>
      <c r="D22289">
        <v>-37901</v>
      </c>
    </row>
    <row r="22290" spans="1:4" x14ac:dyDescent="0.35">
      <c r="A22290" s="165" t="s">
        <v>453</v>
      </c>
      <c r="B22290" s="165"/>
      <c r="C22290" s="166">
        <v>45772</v>
      </c>
      <c r="D22290">
        <v>-43720.56</v>
      </c>
    </row>
    <row r="22291" spans="1:4" x14ac:dyDescent="0.35">
      <c r="A22291" s="165" t="s">
        <v>453</v>
      </c>
      <c r="B22291" s="165"/>
      <c r="C22291" s="166">
        <v>45773</v>
      </c>
      <c r="D22291">
        <v>-46780.999199999998</v>
      </c>
    </row>
    <row r="22292" spans="1:4" x14ac:dyDescent="0.35">
      <c r="A22292" s="165" t="s">
        <v>453</v>
      </c>
      <c r="B22292" s="165"/>
      <c r="C22292" s="166">
        <v>45774</v>
      </c>
      <c r="D22292">
        <v>0</v>
      </c>
    </row>
    <row r="22293" spans="1:4" x14ac:dyDescent="0.35">
      <c r="A22293" s="165" t="s">
        <v>454</v>
      </c>
      <c r="B22293" s="165"/>
      <c r="C22293" s="166">
        <v>45923</v>
      </c>
      <c r="D22293">
        <v>43655.650000000009</v>
      </c>
    </row>
    <row r="22294" spans="1:4" x14ac:dyDescent="0.35">
      <c r="A22294" s="165" t="s">
        <v>454</v>
      </c>
      <c r="B22294" s="165"/>
      <c r="C22294" s="166">
        <v>45953</v>
      </c>
      <c r="D22294">
        <v>29380.409999999989</v>
      </c>
    </row>
    <row r="22295" spans="1:4" x14ac:dyDescent="0.35">
      <c r="A22295" s="165" t="s">
        <v>454</v>
      </c>
      <c r="B22295" s="165"/>
      <c r="C22295" s="166">
        <v>45984</v>
      </c>
      <c r="D22295">
        <v>27405.69999999999</v>
      </c>
    </row>
    <row r="22296" spans="1:4" x14ac:dyDescent="0.35">
      <c r="A22296" s="165" t="s">
        <v>454</v>
      </c>
      <c r="B22296" s="165"/>
      <c r="C22296" s="166">
        <v>46014</v>
      </c>
      <c r="D22296">
        <v>25819.18</v>
      </c>
    </row>
    <row r="22297" spans="1:4" x14ac:dyDescent="0.35">
      <c r="A22297" s="165" t="s">
        <v>454</v>
      </c>
      <c r="B22297" s="165"/>
      <c r="C22297" s="166">
        <v>45681</v>
      </c>
      <c r="D22297">
        <v>28675.53</v>
      </c>
    </row>
    <row r="22298" spans="1:4" x14ac:dyDescent="0.35">
      <c r="A22298" s="165" t="s">
        <v>454</v>
      </c>
      <c r="B22298" s="165"/>
      <c r="C22298" s="166">
        <v>45712</v>
      </c>
      <c r="D22298">
        <v>31175.799999999988</v>
      </c>
    </row>
    <row r="22299" spans="1:4" x14ac:dyDescent="0.35">
      <c r="A22299" s="165" t="s">
        <v>454</v>
      </c>
      <c r="B22299" s="165"/>
      <c r="C22299" s="166">
        <v>45740</v>
      </c>
      <c r="D22299">
        <v>42111.760000000009</v>
      </c>
    </row>
    <row r="22300" spans="1:4" x14ac:dyDescent="0.35">
      <c r="A22300" s="165" t="s">
        <v>454</v>
      </c>
      <c r="B22300" s="165"/>
      <c r="C22300" s="166">
        <v>45771</v>
      </c>
      <c r="D22300">
        <v>32637.97</v>
      </c>
    </row>
    <row r="22301" spans="1:4" x14ac:dyDescent="0.35">
      <c r="A22301" s="165" t="s">
        <v>454</v>
      </c>
      <c r="B22301" s="165"/>
      <c r="C22301" s="166">
        <v>45801</v>
      </c>
      <c r="D22301">
        <v>34372.379999999997</v>
      </c>
    </row>
    <row r="22302" spans="1:4" x14ac:dyDescent="0.35">
      <c r="A22302" s="165" t="s">
        <v>454</v>
      </c>
      <c r="B22302" s="165"/>
      <c r="C22302" s="166">
        <v>45832</v>
      </c>
      <c r="D22302">
        <v>30609.32</v>
      </c>
    </row>
    <row r="22303" spans="1:4" x14ac:dyDescent="0.35">
      <c r="A22303" s="165" t="s">
        <v>454</v>
      </c>
      <c r="B22303" s="165"/>
      <c r="C22303" s="166">
        <v>45862</v>
      </c>
      <c r="D22303">
        <v>34692.980000000003</v>
      </c>
    </row>
    <row r="22304" spans="1:4" x14ac:dyDescent="0.35">
      <c r="A22304" s="165" t="s">
        <v>454</v>
      </c>
      <c r="B22304" s="165"/>
      <c r="C22304" s="166">
        <v>45893</v>
      </c>
      <c r="D22304">
        <v>75226.320000000007</v>
      </c>
    </row>
    <row r="22305" spans="1:4" x14ac:dyDescent="0.35">
      <c r="A22305" s="165" t="s">
        <v>454</v>
      </c>
      <c r="B22305" s="165"/>
      <c r="C22305" s="166">
        <v>45924</v>
      </c>
      <c r="D22305">
        <v>31263.620000000024</v>
      </c>
    </row>
    <row r="22306" spans="1:4" x14ac:dyDescent="0.35">
      <c r="A22306" s="165" t="s">
        <v>454</v>
      </c>
      <c r="B22306" s="165"/>
      <c r="C22306" s="166">
        <v>45954</v>
      </c>
      <c r="D22306">
        <v>33952.759999999951</v>
      </c>
    </row>
    <row r="22307" spans="1:4" x14ac:dyDescent="0.35">
      <c r="A22307" s="165" t="s">
        <v>454</v>
      </c>
      <c r="B22307" s="165"/>
      <c r="C22307" s="166">
        <v>45985</v>
      </c>
      <c r="D22307">
        <v>49718.099999999991</v>
      </c>
    </row>
    <row r="22308" spans="1:4" x14ac:dyDescent="0.35">
      <c r="A22308" s="165" t="s">
        <v>454</v>
      </c>
      <c r="B22308" s="165"/>
      <c r="C22308" s="166">
        <v>46015</v>
      </c>
      <c r="D22308">
        <v>25810.170000000027</v>
      </c>
    </row>
    <row r="22309" spans="1:4" x14ac:dyDescent="0.35">
      <c r="A22309" s="165" t="s">
        <v>454</v>
      </c>
      <c r="B22309" s="165"/>
      <c r="C22309" s="166">
        <v>45682</v>
      </c>
      <c r="D22309">
        <v>34888.209999999992</v>
      </c>
    </row>
    <row r="22310" spans="1:4" x14ac:dyDescent="0.35">
      <c r="A22310" s="165" t="s">
        <v>454</v>
      </c>
      <c r="B22310" s="165"/>
      <c r="C22310" s="166">
        <v>45713</v>
      </c>
      <c r="D22310">
        <v>3949.6500000000015</v>
      </c>
    </row>
    <row r="22311" spans="1:4" x14ac:dyDescent="0.35">
      <c r="A22311" s="165" t="s">
        <v>454</v>
      </c>
      <c r="B22311" s="165"/>
      <c r="C22311" s="166">
        <v>45741</v>
      </c>
      <c r="D22311">
        <v>14422.499999999985</v>
      </c>
    </row>
    <row r="22312" spans="1:4" x14ac:dyDescent="0.35">
      <c r="A22312" s="165" t="s">
        <v>454</v>
      </c>
      <c r="B22312" s="165"/>
      <c r="C22312" s="166">
        <v>45772</v>
      </c>
      <c r="D22312">
        <v>35537.679999999993</v>
      </c>
    </row>
    <row r="22313" spans="1:4" x14ac:dyDescent="0.35">
      <c r="A22313" s="165" t="s">
        <v>454</v>
      </c>
      <c r="B22313" s="165"/>
      <c r="C22313" s="166">
        <v>45802</v>
      </c>
      <c r="D22313">
        <v>143316.20791450315</v>
      </c>
    </row>
    <row r="22314" spans="1:4" x14ac:dyDescent="0.35">
      <c r="A22314" s="165" t="s">
        <v>454</v>
      </c>
      <c r="B22314" s="165"/>
      <c r="C22314" s="166">
        <v>45833</v>
      </c>
      <c r="D22314">
        <v>65434.234406783944</v>
      </c>
    </row>
    <row r="22315" spans="1:4" x14ac:dyDescent="0.35">
      <c r="A22315" s="165" t="s">
        <v>454</v>
      </c>
      <c r="B22315" s="165"/>
      <c r="C22315" s="166">
        <v>45863</v>
      </c>
      <c r="D22315">
        <v>75513.292083059554</v>
      </c>
    </row>
    <row r="22316" spans="1:4" x14ac:dyDescent="0.35">
      <c r="A22316" s="165" t="s">
        <v>454</v>
      </c>
      <c r="B22316" s="165"/>
      <c r="C22316" s="166">
        <v>45894</v>
      </c>
      <c r="D22316">
        <v>95695.653875533462</v>
      </c>
    </row>
    <row r="22317" spans="1:4" x14ac:dyDescent="0.35">
      <c r="A22317" s="165" t="s">
        <v>454</v>
      </c>
      <c r="B22317" s="165"/>
      <c r="C22317" s="166">
        <v>45925</v>
      </c>
      <c r="D22317">
        <v>64686.68871188246</v>
      </c>
    </row>
    <row r="22318" spans="1:4" x14ac:dyDescent="0.35">
      <c r="A22318" s="165" t="s">
        <v>454</v>
      </c>
      <c r="B22318" s="165"/>
      <c r="C22318" s="166">
        <v>45955</v>
      </c>
      <c r="D22318">
        <v>61577.122145654488</v>
      </c>
    </row>
    <row r="22319" spans="1:4" x14ac:dyDescent="0.35">
      <c r="A22319" s="165" t="s">
        <v>454</v>
      </c>
      <c r="B22319" s="165"/>
      <c r="C22319" s="166">
        <v>45986</v>
      </c>
      <c r="D22319">
        <v>72497.490217301311</v>
      </c>
    </row>
    <row r="22320" spans="1:4" x14ac:dyDescent="0.35">
      <c r="A22320" s="165" t="s">
        <v>454</v>
      </c>
      <c r="B22320" s="165"/>
      <c r="C22320" s="166">
        <v>46016</v>
      </c>
      <c r="D22320">
        <v>49634.14866611328</v>
      </c>
    </row>
    <row r="22321" spans="1:4" x14ac:dyDescent="0.35">
      <c r="A22321" s="165" t="s">
        <v>454</v>
      </c>
      <c r="B22321" s="165"/>
      <c r="C22321" s="166">
        <v>45683</v>
      </c>
      <c r="D22321">
        <v>-91539.981411128596</v>
      </c>
    </row>
    <row r="22322" spans="1:4" x14ac:dyDescent="0.35">
      <c r="A22322" s="165" t="s">
        <v>454</v>
      </c>
      <c r="B22322" s="165"/>
      <c r="C22322" s="166">
        <v>45714</v>
      </c>
      <c r="D22322">
        <v>75033.838822471997</v>
      </c>
    </row>
    <row r="22323" spans="1:4" x14ac:dyDescent="0.35">
      <c r="A22323" s="165" t="s">
        <v>454</v>
      </c>
      <c r="B22323" s="165"/>
      <c r="C22323" s="166">
        <v>45742</v>
      </c>
      <c r="D22323">
        <v>82927.655102000135</v>
      </c>
    </row>
    <row r="22324" spans="1:4" x14ac:dyDescent="0.35">
      <c r="A22324" s="165" t="s">
        <v>454</v>
      </c>
      <c r="B22324" s="165"/>
      <c r="C22324" s="166">
        <v>45773</v>
      </c>
      <c r="D22324">
        <v>83397.099792348279</v>
      </c>
    </row>
    <row r="22325" spans="1:4" x14ac:dyDescent="0.35">
      <c r="A22325" s="165" t="s">
        <v>454</v>
      </c>
      <c r="B22325" s="165"/>
      <c r="C22325" s="166">
        <v>45803</v>
      </c>
      <c r="D22325">
        <v>72792.563762010512</v>
      </c>
    </row>
    <row r="22326" spans="1:4" x14ac:dyDescent="0.35">
      <c r="A22326" s="165" t="s">
        <v>454</v>
      </c>
      <c r="B22326" s="165"/>
      <c r="C22326" s="166">
        <v>45834</v>
      </c>
      <c r="D22326">
        <v>71144.705166859421</v>
      </c>
    </row>
    <row r="22327" spans="1:4" x14ac:dyDescent="0.35">
      <c r="A22327" s="165" t="s">
        <v>454</v>
      </c>
      <c r="B22327" s="165"/>
      <c r="C22327" s="166">
        <v>45864</v>
      </c>
      <c r="D22327">
        <v>265660.20258664677</v>
      </c>
    </row>
    <row r="22328" spans="1:4" x14ac:dyDescent="0.35">
      <c r="A22328" s="165" t="s">
        <v>454</v>
      </c>
      <c r="B22328" s="165"/>
      <c r="C22328" s="166">
        <v>45895</v>
      </c>
      <c r="D22328">
        <v>124383.50659842865</v>
      </c>
    </row>
    <row r="22329" spans="1:4" x14ac:dyDescent="0.35">
      <c r="A22329" s="165" t="s">
        <v>454</v>
      </c>
      <c r="B22329" s="165"/>
      <c r="C22329" s="166">
        <v>45926</v>
      </c>
      <c r="D22329">
        <v>68639.375276534673</v>
      </c>
    </row>
    <row r="22330" spans="1:4" x14ac:dyDescent="0.35">
      <c r="A22330" s="165" t="s">
        <v>454</v>
      </c>
      <c r="B22330" s="165"/>
      <c r="C22330" s="166">
        <v>45956</v>
      </c>
      <c r="D22330">
        <v>80048.107132508769</v>
      </c>
    </row>
    <row r="22331" spans="1:4" x14ac:dyDescent="0.35">
      <c r="A22331" s="165" t="s">
        <v>454</v>
      </c>
      <c r="B22331" s="165"/>
      <c r="C22331" s="166">
        <v>45987</v>
      </c>
      <c r="D22331">
        <v>91057.312443366143</v>
      </c>
    </row>
    <row r="22332" spans="1:4" x14ac:dyDescent="0.35">
      <c r="A22332" s="165" t="s">
        <v>454</v>
      </c>
      <c r="B22332" s="165"/>
      <c r="C22332" s="166">
        <v>46017</v>
      </c>
      <c r="D22332">
        <v>63636.049289495102</v>
      </c>
    </row>
    <row r="22333" spans="1:4" x14ac:dyDescent="0.35">
      <c r="A22333" s="165" t="s">
        <v>454</v>
      </c>
      <c r="B22333" s="165"/>
      <c r="C22333" s="166">
        <v>45684</v>
      </c>
      <c r="D22333">
        <v>84307.657941123442</v>
      </c>
    </row>
    <row r="22334" spans="1:4" x14ac:dyDescent="0.35">
      <c r="A22334" s="165" t="s">
        <v>454</v>
      </c>
      <c r="B22334" s="165"/>
      <c r="C22334" s="166">
        <v>45715</v>
      </c>
      <c r="D22334">
        <v>89064.901223793393</v>
      </c>
    </row>
    <row r="22335" spans="1:4" x14ac:dyDescent="0.35">
      <c r="A22335" s="165" t="s">
        <v>454</v>
      </c>
      <c r="B22335" s="165"/>
      <c r="C22335" s="166">
        <v>45743</v>
      </c>
      <c r="D22335">
        <v>98216.835307907299</v>
      </c>
    </row>
    <row r="22336" spans="1:4" x14ac:dyDescent="0.35">
      <c r="A22336" s="165" t="s">
        <v>454</v>
      </c>
      <c r="B22336" s="165"/>
      <c r="C22336" s="166">
        <v>45774</v>
      </c>
      <c r="D22336">
        <v>99165.949707446329</v>
      </c>
    </row>
    <row r="22337" spans="1:4" x14ac:dyDescent="0.35">
      <c r="A22337" s="165" t="s">
        <v>454</v>
      </c>
      <c r="B22337" s="165"/>
      <c r="C22337" s="166">
        <v>45804</v>
      </c>
      <c r="D22337">
        <v>85703.29515774193</v>
      </c>
    </row>
    <row r="22338" spans="1:4" x14ac:dyDescent="0.35">
      <c r="A22338" s="165" t="s">
        <v>454</v>
      </c>
      <c r="B22338" s="165"/>
      <c r="C22338" s="166">
        <v>45835</v>
      </c>
      <c r="D22338">
        <v>83487.329294501484</v>
      </c>
    </row>
    <row r="22339" spans="1:4" x14ac:dyDescent="0.35">
      <c r="A22339" s="165" t="s">
        <v>454</v>
      </c>
      <c r="B22339" s="165"/>
      <c r="C22339" s="166">
        <v>45865</v>
      </c>
      <c r="D22339">
        <v>351494.63083681307</v>
      </c>
    </row>
    <row r="22340" spans="1:4" x14ac:dyDescent="0.35">
      <c r="A22340" s="165" t="s">
        <v>454</v>
      </c>
      <c r="B22340" s="165"/>
      <c r="C22340" s="166">
        <v>45896</v>
      </c>
      <c r="D22340">
        <v>145694.48447408964</v>
      </c>
    </row>
    <row r="22341" spans="1:4" x14ac:dyDescent="0.35">
      <c r="A22341" s="165" t="s">
        <v>454</v>
      </c>
      <c r="B22341" s="165"/>
      <c r="C22341" s="166">
        <v>45927</v>
      </c>
      <c r="D22341">
        <v>81048.016940700458</v>
      </c>
    </row>
    <row r="22342" spans="1:4" x14ac:dyDescent="0.35">
      <c r="A22342" s="165" t="s">
        <v>454</v>
      </c>
      <c r="B22342" s="165"/>
      <c r="C22342" s="166">
        <v>45957</v>
      </c>
      <c r="D22342">
        <v>94299.878537411045</v>
      </c>
    </row>
    <row r="22343" spans="1:4" x14ac:dyDescent="0.35">
      <c r="A22343" s="165" t="s">
        <v>454</v>
      </c>
      <c r="B22343" s="165"/>
      <c r="C22343" s="166">
        <v>45988</v>
      </c>
      <c r="D22343">
        <v>106385.37796460536</v>
      </c>
    </row>
    <row r="22344" spans="1:4" x14ac:dyDescent="0.35">
      <c r="A22344" s="165" t="s">
        <v>454</v>
      </c>
      <c r="B22344" s="165"/>
      <c r="C22344" s="166">
        <v>46018</v>
      </c>
      <c r="D22344">
        <v>74637.661996927214</v>
      </c>
    </row>
    <row r="22345" spans="1:4" x14ac:dyDescent="0.35">
      <c r="A22345" s="165" t="s">
        <v>455</v>
      </c>
      <c r="B22345" s="165"/>
      <c r="C22345" s="166">
        <v>45712</v>
      </c>
      <c r="D22345">
        <v>-39723.699999999997</v>
      </c>
    </row>
    <row r="22346" spans="1:4" x14ac:dyDescent="0.35">
      <c r="A22346" s="165" t="s">
        <v>455</v>
      </c>
      <c r="B22346" s="165"/>
      <c r="C22346" s="166">
        <v>45862</v>
      </c>
      <c r="D22346">
        <v>0</v>
      </c>
    </row>
    <row r="22347" spans="1:4" x14ac:dyDescent="0.35">
      <c r="A22347" s="165" t="s">
        <v>455</v>
      </c>
      <c r="B22347" s="165"/>
      <c r="C22347" s="166">
        <v>45713</v>
      </c>
      <c r="D22347">
        <v>40401.160000000003</v>
      </c>
    </row>
    <row r="22348" spans="1:4" x14ac:dyDescent="0.35">
      <c r="A22348" s="165" t="s">
        <v>455</v>
      </c>
      <c r="B22348" s="165"/>
      <c r="C22348" s="166">
        <v>45864</v>
      </c>
      <c r="D22348">
        <v>-162144.72864421719</v>
      </c>
    </row>
    <row r="22349" spans="1:4" x14ac:dyDescent="0.35">
      <c r="A22349" s="165" t="s">
        <v>455</v>
      </c>
      <c r="B22349" s="165"/>
      <c r="C22349" s="166">
        <v>45865</v>
      </c>
      <c r="D22349">
        <v>-229793.00513129681</v>
      </c>
    </row>
    <row r="22350" spans="1:4" x14ac:dyDescent="0.35">
      <c r="A22350" s="165" t="s">
        <v>456</v>
      </c>
      <c r="B22350" s="165"/>
      <c r="C22350" s="166">
        <v>45953</v>
      </c>
      <c r="D22350">
        <v>-124127.81</v>
      </c>
    </row>
    <row r="22351" spans="1:4" x14ac:dyDescent="0.35">
      <c r="A22351" s="165" t="s">
        <v>456</v>
      </c>
      <c r="B22351" s="165"/>
      <c r="C22351" s="166">
        <v>45681</v>
      </c>
      <c r="D22351">
        <v>-82607.289999999994</v>
      </c>
    </row>
    <row r="22352" spans="1:4" x14ac:dyDescent="0.35">
      <c r="A22352" s="165" t="s">
        <v>456</v>
      </c>
      <c r="B22352" s="165"/>
      <c r="C22352" s="166">
        <v>45771</v>
      </c>
      <c r="D22352">
        <v>-102239.39</v>
      </c>
    </row>
    <row r="22353" spans="1:4" x14ac:dyDescent="0.35">
      <c r="A22353" s="165" t="s">
        <v>456</v>
      </c>
      <c r="B22353" s="165"/>
      <c r="C22353" s="166">
        <v>45862</v>
      </c>
      <c r="D22353">
        <v>-97619.67</v>
      </c>
    </row>
    <row r="22354" spans="1:4" x14ac:dyDescent="0.35">
      <c r="A22354" s="165" t="s">
        <v>456</v>
      </c>
      <c r="B22354" s="165"/>
      <c r="C22354" s="166">
        <v>45954</v>
      </c>
      <c r="D22354">
        <v>-140573.42000000001</v>
      </c>
    </row>
    <row r="22355" spans="1:4" x14ac:dyDescent="0.35">
      <c r="A22355" s="165" t="s">
        <v>456</v>
      </c>
      <c r="B22355" s="165"/>
      <c r="C22355" s="166">
        <v>45682</v>
      </c>
      <c r="D22355">
        <v>-110485.94999999998</v>
      </c>
    </row>
    <row r="22356" spans="1:4" x14ac:dyDescent="0.35">
      <c r="A22356" s="165" t="s">
        <v>456</v>
      </c>
      <c r="B22356" s="165"/>
      <c r="C22356" s="166">
        <v>45772</v>
      </c>
      <c r="D22356">
        <v>-138912.51999999999</v>
      </c>
    </row>
    <row r="22357" spans="1:4" x14ac:dyDescent="0.35">
      <c r="A22357" s="165" t="s">
        <v>456</v>
      </c>
      <c r="B22357" s="165"/>
      <c r="C22357" s="166">
        <v>45863</v>
      </c>
      <c r="D22357">
        <v>-183283.48199693311</v>
      </c>
    </row>
    <row r="22358" spans="1:4" x14ac:dyDescent="0.35">
      <c r="A22358" s="165" t="s">
        <v>456</v>
      </c>
      <c r="B22358" s="165"/>
      <c r="C22358" s="166">
        <v>45955</v>
      </c>
      <c r="D22358">
        <v>-235895.63467047544</v>
      </c>
    </row>
    <row r="22359" spans="1:4" x14ac:dyDescent="0.35">
      <c r="A22359" s="165" t="s">
        <v>456</v>
      </c>
      <c r="B22359" s="165"/>
      <c r="C22359" s="166">
        <v>45683</v>
      </c>
      <c r="D22359">
        <v>-183708.76102906908</v>
      </c>
    </row>
    <row r="22360" spans="1:4" x14ac:dyDescent="0.35">
      <c r="A22360" s="165" t="s">
        <v>456</v>
      </c>
      <c r="B22360" s="165"/>
      <c r="C22360" s="166">
        <v>45773</v>
      </c>
      <c r="D22360">
        <v>-228566.24115756078</v>
      </c>
    </row>
    <row r="22361" spans="1:4" x14ac:dyDescent="0.35">
      <c r="A22361" s="165" t="s">
        <v>456</v>
      </c>
      <c r="B22361" s="165"/>
      <c r="C22361" s="166">
        <v>45864</v>
      </c>
      <c r="D22361">
        <v>-227334.3687212182</v>
      </c>
    </row>
    <row r="22362" spans="1:4" x14ac:dyDescent="0.35">
      <c r="A22362" s="165" t="s">
        <v>456</v>
      </c>
      <c r="B22362" s="165"/>
      <c r="C22362" s="166">
        <v>45956</v>
      </c>
      <c r="D22362">
        <v>-296538.35581739293</v>
      </c>
    </row>
    <row r="22363" spans="1:4" x14ac:dyDescent="0.35">
      <c r="A22363" s="165" t="s">
        <v>456</v>
      </c>
      <c r="B22363" s="165"/>
      <c r="C22363" s="166">
        <v>45684</v>
      </c>
      <c r="D22363">
        <v>-234741.46886537</v>
      </c>
    </row>
    <row r="22364" spans="1:4" x14ac:dyDescent="0.35">
      <c r="A22364" s="165" t="s">
        <v>456</v>
      </c>
      <c r="B22364" s="165"/>
      <c r="C22364" s="166">
        <v>45774</v>
      </c>
      <c r="D22364">
        <v>-271589.39447282423</v>
      </c>
    </row>
    <row r="22365" spans="1:4" x14ac:dyDescent="0.35">
      <c r="A22365" s="165" t="s">
        <v>456</v>
      </c>
      <c r="B22365" s="165"/>
      <c r="C22365" s="166">
        <v>45865</v>
      </c>
      <c r="D22365">
        <v>-268356.57415968966</v>
      </c>
    </row>
    <row r="22366" spans="1:4" x14ac:dyDescent="0.35">
      <c r="A22366" s="165" t="s">
        <v>456</v>
      </c>
      <c r="B22366" s="165"/>
      <c r="C22366" s="166">
        <v>45957</v>
      </c>
      <c r="D22366">
        <v>-348444.12712030637</v>
      </c>
    </row>
    <row r="22367" spans="1:4" x14ac:dyDescent="0.35">
      <c r="A22367" s="165" t="s">
        <v>457</v>
      </c>
      <c r="B22367" s="165"/>
      <c r="C22367" s="166">
        <v>45923</v>
      </c>
      <c r="D22367">
        <v>-2341.4900000000002</v>
      </c>
    </row>
    <row r="22368" spans="1:4" x14ac:dyDescent="0.35">
      <c r="A22368" s="165" t="s">
        <v>457</v>
      </c>
      <c r="B22368" s="165"/>
      <c r="C22368" s="166">
        <v>45953</v>
      </c>
      <c r="D22368">
        <v>-2214.4700000000003</v>
      </c>
    </row>
    <row r="22369" spans="1:4" x14ac:dyDescent="0.35">
      <c r="A22369" s="165" t="s">
        <v>457</v>
      </c>
      <c r="B22369" s="165"/>
      <c r="C22369" s="166">
        <v>45984</v>
      </c>
      <c r="D22369">
        <v>-1890.07</v>
      </c>
    </row>
    <row r="22370" spans="1:4" x14ac:dyDescent="0.35">
      <c r="A22370" s="165" t="s">
        <v>457</v>
      </c>
      <c r="B22370" s="165"/>
      <c r="C22370" s="166">
        <v>46014</v>
      </c>
      <c r="D22370">
        <v>-311.08</v>
      </c>
    </row>
    <row r="22371" spans="1:4" x14ac:dyDescent="0.35">
      <c r="A22371" s="165" t="s">
        <v>457</v>
      </c>
      <c r="B22371" s="165"/>
      <c r="C22371" s="166">
        <v>45681</v>
      </c>
      <c r="D22371">
        <v>0</v>
      </c>
    </row>
    <row r="22372" spans="1:4" x14ac:dyDescent="0.35">
      <c r="A22372" s="165" t="s">
        <v>457</v>
      </c>
      <c r="B22372" s="165"/>
      <c r="C22372" s="166">
        <v>45712</v>
      </c>
      <c r="D22372">
        <v>0</v>
      </c>
    </row>
    <row r="22373" spans="1:4" x14ac:dyDescent="0.35">
      <c r="A22373" s="165" t="s">
        <v>457</v>
      </c>
      <c r="B22373" s="165"/>
      <c r="C22373" s="166">
        <v>45740</v>
      </c>
      <c r="D22373">
        <v>0</v>
      </c>
    </row>
    <row r="22374" spans="1:4" x14ac:dyDescent="0.35">
      <c r="A22374" s="165" t="s">
        <v>457</v>
      </c>
      <c r="B22374" s="165"/>
      <c r="C22374" s="166">
        <v>45771</v>
      </c>
      <c r="D22374">
        <v>0</v>
      </c>
    </row>
    <row r="22375" spans="1:4" x14ac:dyDescent="0.35">
      <c r="A22375" s="165" t="s">
        <v>457</v>
      </c>
      <c r="B22375" s="165"/>
      <c r="C22375" s="166">
        <v>45801</v>
      </c>
      <c r="D22375">
        <v>0</v>
      </c>
    </row>
    <row r="22376" spans="1:4" x14ac:dyDescent="0.35">
      <c r="A22376" s="165" t="s">
        <v>457</v>
      </c>
      <c r="B22376" s="165"/>
      <c r="C22376" s="166">
        <v>45832</v>
      </c>
      <c r="D22376">
        <v>0</v>
      </c>
    </row>
    <row r="22377" spans="1:4" x14ac:dyDescent="0.35">
      <c r="A22377" s="165" t="s">
        <v>457</v>
      </c>
      <c r="B22377" s="165"/>
      <c r="C22377" s="166">
        <v>45862</v>
      </c>
      <c r="D22377">
        <v>0</v>
      </c>
    </row>
    <row r="22378" spans="1:4" x14ac:dyDescent="0.35">
      <c r="A22378" s="165" t="s">
        <v>457</v>
      </c>
      <c r="B22378" s="165"/>
      <c r="C22378" s="166">
        <v>45893</v>
      </c>
      <c r="D22378">
        <v>0</v>
      </c>
    </row>
    <row r="22379" spans="1:4" x14ac:dyDescent="0.35">
      <c r="A22379" s="165" t="s">
        <v>457</v>
      </c>
      <c r="B22379" s="165"/>
      <c r="C22379" s="166">
        <v>45924</v>
      </c>
      <c r="D22379">
        <v>0</v>
      </c>
    </row>
    <row r="22380" spans="1:4" x14ac:dyDescent="0.35">
      <c r="A22380" s="165" t="s">
        <v>457</v>
      </c>
      <c r="B22380" s="165"/>
      <c r="C22380" s="166">
        <v>45954</v>
      </c>
      <c r="D22380">
        <v>0</v>
      </c>
    </row>
    <row r="22381" spans="1:4" x14ac:dyDescent="0.35">
      <c r="A22381" s="165" t="s">
        <v>457</v>
      </c>
      <c r="B22381" s="165"/>
      <c r="C22381" s="166">
        <v>45985</v>
      </c>
      <c r="D22381">
        <v>0</v>
      </c>
    </row>
    <row r="22382" spans="1:4" x14ac:dyDescent="0.35">
      <c r="A22382" s="165" t="s">
        <v>457</v>
      </c>
      <c r="B22382" s="165"/>
      <c r="C22382" s="166">
        <v>46015</v>
      </c>
      <c r="D22382">
        <v>0</v>
      </c>
    </row>
    <row r="22383" spans="1:4" x14ac:dyDescent="0.35">
      <c r="A22383" s="165" t="s">
        <v>457</v>
      </c>
      <c r="B22383" s="165"/>
      <c r="C22383" s="166">
        <v>45682</v>
      </c>
      <c r="D22383">
        <v>79396</v>
      </c>
    </row>
    <row r="22384" spans="1:4" x14ac:dyDescent="0.35">
      <c r="A22384" s="165" t="s">
        <v>457</v>
      </c>
      <c r="B22384" s="165"/>
      <c r="C22384" s="166">
        <v>45713</v>
      </c>
      <c r="D22384">
        <v>0</v>
      </c>
    </row>
    <row r="22385" spans="1:4" x14ac:dyDescent="0.35">
      <c r="A22385" s="165" t="s">
        <v>457</v>
      </c>
      <c r="B22385" s="165"/>
      <c r="C22385" s="166">
        <v>45741</v>
      </c>
      <c r="D22385">
        <v>0</v>
      </c>
    </row>
    <row r="22386" spans="1:4" x14ac:dyDescent="0.35">
      <c r="A22386" s="165" t="s">
        <v>457</v>
      </c>
      <c r="B22386" s="165"/>
      <c r="C22386" s="166">
        <v>45772</v>
      </c>
      <c r="D22386">
        <v>0</v>
      </c>
    </row>
    <row r="22387" spans="1:4" x14ac:dyDescent="0.35">
      <c r="A22387" s="165" t="s">
        <v>457</v>
      </c>
      <c r="B22387" s="165"/>
      <c r="C22387" s="166">
        <v>45802</v>
      </c>
      <c r="D22387">
        <v>0</v>
      </c>
    </row>
    <row r="22388" spans="1:4" x14ac:dyDescent="0.35">
      <c r="A22388" s="165" t="s">
        <v>457</v>
      </c>
      <c r="B22388" s="165"/>
      <c r="C22388" s="166">
        <v>45833</v>
      </c>
      <c r="D22388">
        <v>0</v>
      </c>
    </row>
    <row r="22389" spans="1:4" x14ac:dyDescent="0.35">
      <c r="A22389" s="165" t="s">
        <v>457</v>
      </c>
      <c r="B22389" s="165"/>
      <c r="C22389" s="166">
        <v>45863</v>
      </c>
      <c r="D22389">
        <v>0</v>
      </c>
    </row>
    <row r="22390" spans="1:4" x14ac:dyDescent="0.35">
      <c r="A22390" s="165" t="s">
        <v>457</v>
      </c>
      <c r="B22390" s="165"/>
      <c r="C22390" s="166">
        <v>45894</v>
      </c>
      <c r="D22390">
        <v>0</v>
      </c>
    </row>
    <row r="22391" spans="1:4" x14ac:dyDescent="0.35">
      <c r="A22391" s="165" t="s">
        <v>457</v>
      </c>
      <c r="B22391" s="165"/>
      <c r="C22391" s="166">
        <v>45925</v>
      </c>
      <c r="D22391">
        <v>0</v>
      </c>
    </row>
    <row r="22392" spans="1:4" x14ac:dyDescent="0.35">
      <c r="A22392" s="165" t="s">
        <v>457</v>
      </c>
      <c r="B22392" s="165"/>
      <c r="C22392" s="166">
        <v>45955</v>
      </c>
      <c r="D22392">
        <v>0</v>
      </c>
    </row>
    <row r="22393" spans="1:4" x14ac:dyDescent="0.35">
      <c r="A22393" s="165" t="s">
        <v>457</v>
      </c>
      <c r="B22393" s="165"/>
      <c r="C22393" s="166">
        <v>45986</v>
      </c>
      <c r="D22393">
        <v>0</v>
      </c>
    </row>
    <row r="22394" spans="1:4" x14ac:dyDescent="0.35">
      <c r="A22394" s="165" t="s">
        <v>457</v>
      </c>
      <c r="B22394" s="165"/>
      <c r="C22394" s="166">
        <v>46016</v>
      </c>
      <c r="D22394">
        <v>0</v>
      </c>
    </row>
    <row r="22395" spans="1:4" x14ac:dyDescent="0.35">
      <c r="A22395" s="165" t="s">
        <v>457</v>
      </c>
      <c r="B22395" s="165"/>
      <c r="C22395" s="166">
        <v>45683</v>
      </c>
      <c r="D22395">
        <v>0</v>
      </c>
    </row>
    <row r="22396" spans="1:4" x14ac:dyDescent="0.35">
      <c r="A22396" s="165" t="s">
        <v>457</v>
      </c>
      <c r="B22396" s="165"/>
      <c r="C22396" s="166">
        <v>45714</v>
      </c>
      <c r="D22396">
        <v>0</v>
      </c>
    </row>
    <row r="22397" spans="1:4" x14ac:dyDescent="0.35">
      <c r="A22397" s="165" t="s">
        <v>457</v>
      </c>
      <c r="B22397" s="165"/>
      <c r="C22397" s="166">
        <v>45742</v>
      </c>
      <c r="D22397">
        <v>0</v>
      </c>
    </row>
    <row r="22398" spans="1:4" x14ac:dyDescent="0.35">
      <c r="A22398" s="165" t="s">
        <v>457</v>
      </c>
      <c r="B22398" s="165"/>
      <c r="C22398" s="166">
        <v>45773</v>
      </c>
      <c r="D22398">
        <v>0</v>
      </c>
    </row>
    <row r="22399" spans="1:4" x14ac:dyDescent="0.35">
      <c r="A22399" s="165" t="s">
        <v>457</v>
      </c>
      <c r="B22399" s="165"/>
      <c r="C22399" s="166">
        <v>45803</v>
      </c>
      <c r="D22399">
        <v>0</v>
      </c>
    </row>
    <row r="22400" spans="1:4" x14ac:dyDescent="0.35">
      <c r="A22400" s="165" t="s">
        <v>457</v>
      </c>
      <c r="B22400" s="165"/>
      <c r="C22400" s="166">
        <v>45834</v>
      </c>
      <c r="D22400">
        <v>0</v>
      </c>
    </row>
    <row r="22401" spans="1:4" x14ac:dyDescent="0.35">
      <c r="A22401" s="165" t="s">
        <v>457</v>
      </c>
      <c r="B22401" s="165"/>
      <c r="C22401" s="166">
        <v>45864</v>
      </c>
      <c r="D22401">
        <v>0</v>
      </c>
    </row>
    <row r="22402" spans="1:4" x14ac:dyDescent="0.35">
      <c r="A22402" s="165" t="s">
        <v>457</v>
      </c>
      <c r="B22402" s="165"/>
      <c r="C22402" s="166">
        <v>45895</v>
      </c>
      <c r="D22402">
        <v>0</v>
      </c>
    </row>
    <row r="22403" spans="1:4" x14ac:dyDescent="0.35">
      <c r="A22403" s="165" t="s">
        <v>457</v>
      </c>
      <c r="B22403" s="165"/>
      <c r="C22403" s="166">
        <v>45926</v>
      </c>
      <c r="D22403">
        <v>0</v>
      </c>
    </row>
    <row r="22404" spans="1:4" x14ac:dyDescent="0.35">
      <c r="A22404" s="165" t="s">
        <v>457</v>
      </c>
      <c r="B22404" s="165"/>
      <c r="C22404" s="166">
        <v>45956</v>
      </c>
      <c r="D22404">
        <v>0</v>
      </c>
    </row>
    <row r="22405" spans="1:4" x14ac:dyDescent="0.35">
      <c r="A22405" s="165" t="s">
        <v>457</v>
      </c>
      <c r="B22405" s="165"/>
      <c r="C22405" s="166">
        <v>45987</v>
      </c>
      <c r="D22405">
        <v>0</v>
      </c>
    </row>
    <row r="22406" spans="1:4" x14ac:dyDescent="0.35">
      <c r="A22406" s="165" t="s">
        <v>457</v>
      </c>
      <c r="B22406" s="165"/>
      <c r="C22406" s="166">
        <v>46017</v>
      </c>
      <c r="D22406">
        <v>0</v>
      </c>
    </row>
    <row r="22407" spans="1:4" x14ac:dyDescent="0.35">
      <c r="A22407" s="165" t="s">
        <v>457</v>
      </c>
      <c r="B22407" s="165"/>
      <c r="C22407" s="166">
        <v>45684</v>
      </c>
      <c r="D22407">
        <v>0</v>
      </c>
    </row>
    <row r="22408" spans="1:4" x14ac:dyDescent="0.35">
      <c r="A22408" s="165" t="s">
        <v>457</v>
      </c>
      <c r="B22408" s="165"/>
      <c r="C22408" s="166">
        <v>45715</v>
      </c>
      <c r="D22408">
        <v>0</v>
      </c>
    </row>
    <row r="22409" spans="1:4" x14ac:dyDescent="0.35">
      <c r="A22409" s="165" t="s">
        <v>457</v>
      </c>
      <c r="B22409" s="165"/>
      <c r="C22409" s="166">
        <v>45743</v>
      </c>
      <c r="D22409">
        <v>0</v>
      </c>
    </row>
    <row r="22410" spans="1:4" x14ac:dyDescent="0.35">
      <c r="A22410" s="165" t="s">
        <v>457</v>
      </c>
      <c r="B22410" s="165"/>
      <c r="C22410" s="166">
        <v>45774</v>
      </c>
      <c r="D22410">
        <v>0</v>
      </c>
    </row>
    <row r="22411" spans="1:4" x14ac:dyDescent="0.35">
      <c r="A22411" s="165" t="s">
        <v>457</v>
      </c>
      <c r="B22411" s="165"/>
      <c r="C22411" s="166">
        <v>45804</v>
      </c>
      <c r="D22411">
        <v>0</v>
      </c>
    </row>
    <row r="22412" spans="1:4" x14ac:dyDescent="0.35">
      <c r="A22412" s="165" t="s">
        <v>457</v>
      </c>
      <c r="B22412" s="165"/>
      <c r="C22412" s="166">
        <v>45835</v>
      </c>
      <c r="D22412">
        <v>0</v>
      </c>
    </row>
    <row r="22413" spans="1:4" x14ac:dyDescent="0.35">
      <c r="A22413" s="165" t="s">
        <v>457</v>
      </c>
      <c r="B22413" s="165"/>
      <c r="C22413" s="166">
        <v>45865</v>
      </c>
      <c r="D22413">
        <v>0</v>
      </c>
    </row>
    <row r="22414" spans="1:4" x14ac:dyDescent="0.35">
      <c r="A22414" s="165" t="s">
        <v>457</v>
      </c>
      <c r="B22414" s="165"/>
      <c r="C22414" s="166">
        <v>45896</v>
      </c>
      <c r="D22414">
        <v>0</v>
      </c>
    </row>
    <row r="22415" spans="1:4" x14ac:dyDescent="0.35">
      <c r="A22415" s="165" t="s">
        <v>457</v>
      </c>
      <c r="B22415" s="165"/>
      <c r="C22415" s="166">
        <v>45927</v>
      </c>
      <c r="D22415">
        <v>0</v>
      </c>
    </row>
    <row r="22416" spans="1:4" x14ac:dyDescent="0.35">
      <c r="A22416" s="165" t="s">
        <v>457</v>
      </c>
      <c r="B22416" s="165"/>
      <c r="C22416" s="166">
        <v>45957</v>
      </c>
      <c r="D22416">
        <v>0</v>
      </c>
    </row>
    <row r="22417" spans="1:4" x14ac:dyDescent="0.35">
      <c r="A22417" s="165" t="s">
        <v>457</v>
      </c>
      <c r="B22417" s="165"/>
      <c r="C22417" s="166">
        <v>45988</v>
      </c>
      <c r="D22417">
        <v>0</v>
      </c>
    </row>
    <row r="22418" spans="1:4" x14ac:dyDescent="0.35">
      <c r="A22418" s="165" t="s">
        <v>457</v>
      </c>
      <c r="B22418" s="165"/>
      <c r="C22418" s="166">
        <v>46018</v>
      </c>
      <c r="D22418">
        <v>0</v>
      </c>
    </row>
    <row r="22419" spans="1:4" x14ac:dyDescent="0.35">
      <c r="A22419" s="165" t="s">
        <v>458</v>
      </c>
      <c r="B22419" s="165"/>
      <c r="C22419" s="166">
        <v>45923</v>
      </c>
      <c r="D22419">
        <v>-69767.14</v>
      </c>
    </row>
    <row r="22420" spans="1:4" x14ac:dyDescent="0.35">
      <c r="A22420" s="165" t="s">
        <v>458</v>
      </c>
      <c r="B22420" s="165"/>
      <c r="C22420" s="166">
        <v>45953</v>
      </c>
      <c r="D22420">
        <v>-61041.77</v>
      </c>
    </row>
    <row r="22421" spans="1:4" x14ac:dyDescent="0.35">
      <c r="A22421" s="165" t="s">
        <v>458</v>
      </c>
      <c r="B22421" s="165"/>
      <c r="C22421" s="166">
        <v>45984</v>
      </c>
      <c r="D22421">
        <v>-62704.03</v>
      </c>
    </row>
    <row r="22422" spans="1:4" x14ac:dyDescent="0.35">
      <c r="A22422" s="165" t="s">
        <v>458</v>
      </c>
      <c r="B22422" s="165"/>
      <c r="C22422" s="166">
        <v>46014</v>
      </c>
      <c r="D22422">
        <v>-259957.11000000002</v>
      </c>
    </row>
    <row r="22423" spans="1:4" x14ac:dyDescent="0.35">
      <c r="A22423" s="165" t="s">
        <v>458</v>
      </c>
      <c r="B22423" s="165"/>
      <c r="C22423" s="166">
        <v>45681</v>
      </c>
      <c r="D22423">
        <v>-72520.530000000013</v>
      </c>
    </row>
    <row r="22424" spans="1:4" x14ac:dyDescent="0.35">
      <c r="A22424" s="165" t="s">
        <v>458</v>
      </c>
      <c r="B22424" s="165"/>
      <c r="C22424" s="166">
        <v>45712</v>
      </c>
      <c r="D22424">
        <v>-74977.830000000016</v>
      </c>
    </row>
    <row r="22425" spans="1:4" x14ac:dyDescent="0.35">
      <c r="A22425" s="165" t="s">
        <v>458</v>
      </c>
      <c r="B22425" s="165"/>
      <c r="C22425" s="166">
        <v>45740</v>
      </c>
      <c r="D22425">
        <v>-76494.44</v>
      </c>
    </row>
    <row r="22426" spans="1:4" x14ac:dyDescent="0.35">
      <c r="A22426" s="165" t="s">
        <v>458</v>
      </c>
      <c r="B22426" s="165"/>
      <c r="C22426" s="166">
        <v>45771</v>
      </c>
      <c r="D22426">
        <v>-80455.010000000009</v>
      </c>
    </row>
    <row r="22427" spans="1:4" x14ac:dyDescent="0.35">
      <c r="A22427" s="165" t="s">
        <v>458</v>
      </c>
      <c r="B22427" s="165"/>
      <c r="C22427" s="166">
        <v>45801</v>
      </c>
      <c r="D22427">
        <v>-79526.23000000001</v>
      </c>
    </row>
    <row r="22428" spans="1:4" x14ac:dyDescent="0.35">
      <c r="A22428" s="165" t="s">
        <v>458</v>
      </c>
      <c r="B22428" s="165"/>
      <c r="C22428" s="166">
        <v>45832</v>
      </c>
      <c r="D22428">
        <v>-83388.95</v>
      </c>
    </row>
    <row r="22429" spans="1:4" x14ac:dyDescent="0.35">
      <c r="A22429" s="165" t="s">
        <v>458</v>
      </c>
      <c r="B22429" s="165"/>
      <c r="C22429" s="166">
        <v>45862</v>
      </c>
      <c r="D22429">
        <v>-58860.19</v>
      </c>
    </row>
    <row r="22430" spans="1:4" x14ac:dyDescent="0.35">
      <c r="A22430" s="165" t="s">
        <v>458</v>
      </c>
      <c r="B22430" s="165"/>
      <c r="C22430" s="166">
        <v>45893</v>
      </c>
      <c r="D22430">
        <v>-75023.72</v>
      </c>
    </row>
    <row r="22431" spans="1:4" x14ac:dyDescent="0.35">
      <c r="A22431" s="165" t="s">
        <v>458</v>
      </c>
      <c r="B22431" s="165"/>
      <c r="C22431" s="166">
        <v>45924</v>
      </c>
      <c r="D22431">
        <v>-72795.33</v>
      </c>
    </row>
    <row r="22432" spans="1:4" x14ac:dyDescent="0.35">
      <c r="A22432" s="165" t="s">
        <v>458</v>
      </c>
      <c r="B22432" s="165"/>
      <c r="C22432" s="166">
        <v>45954</v>
      </c>
      <c r="D22432">
        <v>-74088.45</v>
      </c>
    </row>
    <row r="22433" spans="1:4" x14ac:dyDescent="0.35">
      <c r="A22433" s="165" t="s">
        <v>458</v>
      </c>
      <c r="B22433" s="165"/>
      <c r="C22433" s="166">
        <v>45985</v>
      </c>
      <c r="D22433">
        <v>-74457.86</v>
      </c>
    </row>
    <row r="22434" spans="1:4" x14ac:dyDescent="0.35">
      <c r="A22434" s="165" t="s">
        <v>458</v>
      </c>
      <c r="B22434" s="165"/>
      <c r="C22434" s="166">
        <v>46015</v>
      </c>
      <c r="D22434">
        <v>-414269.26000000007</v>
      </c>
    </row>
    <row r="22435" spans="1:4" x14ac:dyDescent="0.35">
      <c r="A22435" s="165" t="s">
        <v>458</v>
      </c>
      <c r="B22435" s="165"/>
      <c r="C22435" s="166">
        <v>45682</v>
      </c>
      <c r="D22435">
        <v>-60699.299999999996</v>
      </c>
    </row>
    <row r="22436" spans="1:4" x14ac:dyDescent="0.35">
      <c r="A22436" s="165" t="s">
        <v>458</v>
      </c>
      <c r="B22436" s="165"/>
      <c r="C22436" s="166">
        <v>45713</v>
      </c>
      <c r="D22436">
        <v>-61745.21</v>
      </c>
    </row>
    <row r="22437" spans="1:4" x14ac:dyDescent="0.35">
      <c r="A22437" s="165" t="s">
        <v>458</v>
      </c>
      <c r="B22437" s="165"/>
      <c r="C22437" s="166">
        <v>45741</v>
      </c>
      <c r="D22437">
        <v>-62404.77</v>
      </c>
    </row>
    <row r="22438" spans="1:4" x14ac:dyDescent="0.35">
      <c r="A22438" s="165" t="s">
        <v>458</v>
      </c>
      <c r="B22438" s="165"/>
      <c r="C22438" s="166">
        <v>45772</v>
      </c>
      <c r="D22438">
        <v>-59085.46</v>
      </c>
    </row>
    <row r="22439" spans="1:4" x14ac:dyDescent="0.35">
      <c r="A22439" s="165" t="s">
        <v>458</v>
      </c>
      <c r="B22439" s="165"/>
      <c r="C22439" s="166">
        <v>45802</v>
      </c>
      <c r="D22439">
        <v>-61442.507281862228</v>
      </c>
    </row>
    <row r="22440" spans="1:4" x14ac:dyDescent="0.35">
      <c r="A22440" s="165" t="s">
        <v>458</v>
      </c>
      <c r="B22440" s="165"/>
      <c r="C22440" s="166">
        <v>45833</v>
      </c>
      <c r="D22440">
        <v>-63383.499740195548</v>
      </c>
    </row>
    <row r="22441" spans="1:4" x14ac:dyDescent="0.35">
      <c r="A22441" s="165" t="s">
        <v>458</v>
      </c>
      <c r="B22441" s="165"/>
      <c r="C22441" s="166">
        <v>45863</v>
      </c>
      <c r="D22441">
        <v>-66307.025073528886</v>
      </c>
    </row>
    <row r="22442" spans="1:4" x14ac:dyDescent="0.35">
      <c r="A22442" s="165" t="s">
        <v>458</v>
      </c>
      <c r="B22442" s="165"/>
      <c r="C22442" s="166">
        <v>45894</v>
      </c>
      <c r="D22442">
        <v>-65712.005073528897</v>
      </c>
    </row>
    <row r="22443" spans="1:4" x14ac:dyDescent="0.35">
      <c r="A22443" s="165" t="s">
        <v>458</v>
      </c>
      <c r="B22443" s="165"/>
      <c r="C22443" s="166">
        <v>45925</v>
      </c>
      <c r="D22443">
        <v>-61903.141323528893</v>
      </c>
    </row>
    <row r="22444" spans="1:4" x14ac:dyDescent="0.35">
      <c r="A22444" s="165" t="s">
        <v>458</v>
      </c>
      <c r="B22444" s="165"/>
      <c r="C22444" s="166">
        <v>45955</v>
      </c>
      <c r="D22444">
        <v>-62978.678823528884</v>
      </c>
    </row>
    <row r="22445" spans="1:4" x14ac:dyDescent="0.35">
      <c r="A22445" s="165" t="s">
        <v>458</v>
      </c>
      <c r="B22445" s="165"/>
      <c r="C22445" s="166">
        <v>45986</v>
      </c>
      <c r="D22445">
        <v>-63466.422573528893</v>
      </c>
    </row>
    <row r="22446" spans="1:4" x14ac:dyDescent="0.35">
      <c r="A22446" s="165" t="s">
        <v>458</v>
      </c>
      <c r="B22446" s="165"/>
      <c r="C22446" s="166">
        <v>46016</v>
      </c>
      <c r="D22446">
        <v>-62622.250698528893</v>
      </c>
    </row>
    <row r="22447" spans="1:4" x14ac:dyDescent="0.35">
      <c r="A22447" s="165" t="s">
        <v>458</v>
      </c>
      <c r="B22447" s="165"/>
      <c r="C22447" s="166">
        <v>45683</v>
      </c>
      <c r="D22447">
        <v>-63878.911245602954</v>
      </c>
    </row>
    <row r="22448" spans="1:4" x14ac:dyDescent="0.35">
      <c r="A22448" s="165" t="s">
        <v>458</v>
      </c>
      <c r="B22448" s="165"/>
      <c r="C22448" s="166">
        <v>45714</v>
      </c>
      <c r="D22448">
        <v>-64144.771245602955</v>
      </c>
    </row>
    <row r="22449" spans="1:4" x14ac:dyDescent="0.35">
      <c r="A22449" s="165" t="s">
        <v>458</v>
      </c>
      <c r="B22449" s="165"/>
      <c r="C22449" s="166">
        <v>45742</v>
      </c>
      <c r="D22449">
        <v>-65701.951245602948</v>
      </c>
    </row>
    <row r="22450" spans="1:4" x14ac:dyDescent="0.35">
      <c r="A22450" s="165" t="s">
        <v>458</v>
      </c>
      <c r="B22450" s="165"/>
      <c r="C22450" s="166">
        <v>45773</v>
      </c>
      <c r="D22450">
        <v>-65600.671245602949</v>
      </c>
    </row>
    <row r="22451" spans="1:4" x14ac:dyDescent="0.35">
      <c r="A22451" s="165" t="s">
        <v>458</v>
      </c>
      <c r="B22451" s="165"/>
      <c r="C22451" s="166">
        <v>45803</v>
      </c>
      <c r="D22451">
        <v>-68259.271245602955</v>
      </c>
    </row>
    <row r="22452" spans="1:4" x14ac:dyDescent="0.35">
      <c r="A22452" s="165" t="s">
        <v>458</v>
      </c>
      <c r="B22452" s="165"/>
      <c r="C22452" s="166">
        <v>45834</v>
      </c>
      <c r="D22452">
        <v>-69620.221245602952</v>
      </c>
    </row>
    <row r="22453" spans="1:4" x14ac:dyDescent="0.35">
      <c r="A22453" s="165" t="s">
        <v>458</v>
      </c>
      <c r="B22453" s="165"/>
      <c r="C22453" s="166">
        <v>45864</v>
      </c>
      <c r="D22453">
        <v>-68955.571245602943</v>
      </c>
    </row>
    <row r="22454" spans="1:4" x14ac:dyDescent="0.35">
      <c r="A22454" s="165" t="s">
        <v>458</v>
      </c>
      <c r="B22454" s="165"/>
      <c r="C22454" s="166">
        <v>45895</v>
      </c>
      <c r="D22454">
        <v>-68778.331245602953</v>
      </c>
    </row>
    <row r="22455" spans="1:4" x14ac:dyDescent="0.35">
      <c r="A22455" s="165" t="s">
        <v>458</v>
      </c>
      <c r="B22455" s="165"/>
      <c r="C22455" s="166">
        <v>45926</v>
      </c>
      <c r="D22455">
        <v>-65600.671245602949</v>
      </c>
    </row>
    <row r="22456" spans="1:4" x14ac:dyDescent="0.35">
      <c r="A22456" s="165" t="s">
        <v>458</v>
      </c>
      <c r="B22456" s="165"/>
      <c r="C22456" s="166">
        <v>45956</v>
      </c>
      <c r="D22456">
        <v>-65917.171245602949</v>
      </c>
    </row>
    <row r="22457" spans="1:4" x14ac:dyDescent="0.35">
      <c r="A22457" s="165" t="s">
        <v>458</v>
      </c>
      <c r="B22457" s="165"/>
      <c r="C22457" s="166">
        <v>45987</v>
      </c>
      <c r="D22457">
        <v>-65372.791245602944</v>
      </c>
    </row>
    <row r="22458" spans="1:4" x14ac:dyDescent="0.35">
      <c r="A22458" s="165" t="s">
        <v>458</v>
      </c>
      <c r="B22458" s="165"/>
      <c r="C22458" s="166">
        <v>46017</v>
      </c>
      <c r="D22458">
        <v>-63802.951245602948</v>
      </c>
    </row>
    <row r="22459" spans="1:4" x14ac:dyDescent="0.35">
      <c r="A22459" s="165" t="s">
        <v>458</v>
      </c>
      <c r="B22459" s="165"/>
      <c r="C22459" s="166">
        <v>45684</v>
      </c>
      <c r="D22459">
        <v>-69261.525464291641</v>
      </c>
    </row>
    <row r="22460" spans="1:4" x14ac:dyDescent="0.35">
      <c r="A22460" s="165" t="s">
        <v>458</v>
      </c>
      <c r="B22460" s="165"/>
      <c r="C22460" s="166">
        <v>45715</v>
      </c>
      <c r="D22460">
        <v>-69527.385464291641</v>
      </c>
    </row>
    <row r="22461" spans="1:4" x14ac:dyDescent="0.35">
      <c r="A22461" s="165" t="s">
        <v>458</v>
      </c>
      <c r="B22461" s="165"/>
      <c r="C22461" s="166">
        <v>45743</v>
      </c>
      <c r="D22461">
        <v>-71084.565464291634</v>
      </c>
    </row>
    <row r="22462" spans="1:4" x14ac:dyDescent="0.35">
      <c r="A22462" s="165" t="s">
        <v>458</v>
      </c>
      <c r="B22462" s="165"/>
      <c r="C22462" s="166">
        <v>45774</v>
      </c>
      <c r="D22462">
        <v>-70983.285464291635</v>
      </c>
    </row>
    <row r="22463" spans="1:4" x14ac:dyDescent="0.35">
      <c r="A22463" s="165" t="s">
        <v>458</v>
      </c>
      <c r="B22463" s="165"/>
      <c r="C22463" s="166">
        <v>45804</v>
      </c>
      <c r="D22463">
        <v>-73641.885464291641</v>
      </c>
    </row>
    <row r="22464" spans="1:4" x14ac:dyDescent="0.35">
      <c r="A22464" s="165" t="s">
        <v>458</v>
      </c>
      <c r="B22464" s="165"/>
      <c r="C22464" s="166">
        <v>45835</v>
      </c>
      <c r="D22464">
        <v>-75002.835464291638</v>
      </c>
    </row>
    <row r="22465" spans="1:4" x14ac:dyDescent="0.35">
      <c r="A22465" s="165" t="s">
        <v>458</v>
      </c>
      <c r="B22465" s="165"/>
      <c r="C22465" s="166">
        <v>45865</v>
      </c>
      <c r="D22465">
        <v>-74338.18546429163</v>
      </c>
    </row>
    <row r="22466" spans="1:4" x14ac:dyDescent="0.35">
      <c r="A22466" s="165" t="s">
        <v>458</v>
      </c>
      <c r="B22466" s="165"/>
      <c r="C22466" s="166">
        <v>45896</v>
      </c>
      <c r="D22466">
        <v>-74160.945464291639</v>
      </c>
    </row>
    <row r="22467" spans="1:4" x14ac:dyDescent="0.35">
      <c r="A22467" s="165" t="s">
        <v>458</v>
      </c>
      <c r="B22467" s="165"/>
      <c r="C22467" s="166">
        <v>45927</v>
      </c>
      <c r="D22467">
        <v>-70983.285464291635</v>
      </c>
    </row>
    <row r="22468" spans="1:4" x14ac:dyDescent="0.35">
      <c r="A22468" s="165" t="s">
        <v>458</v>
      </c>
      <c r="B22468" s="165"/>
      <c r="C22468" s="166">
        <v>45957</v>
      </c>
      <c r="D22468">
        <v>-71299.785464291635</v>
      </c>
    </row>
    <row r="22469" spans="1:4" x14ac:dyDescent="0.35">
      <c r="A22469" s="165" t="s">
        <v>458</v>
      </c>
      <c r="B22469" s="165"/>
      <c r="C22469" s="166">
        <v>45988</v>
      </c>
      <c r="D22469">
        <v>-70755.405464291631</v>
      </c>
    </row>
    <row r="22470" spans="1:4" x14ac:dyDescent="0.35">
      <c r="A22470" s="165" t="s">
        <v>458</v>
      </c>
      <c r="B22470" s="165"/>
      <c r="C22470" s="166">
        <v>46018</v>
      </c>
      <c r="D22470">
        <v>-69185.565464291634</v>
      </c>
    </row>
    <row r="22471" spans="1:4" x14ac:dyDescent="0.35">
      <c r="A22471" s="165"/>
      <c r="B22471" s="165"/>
      <c r="C22471" s="166">
        <v>45923</v>
      </c>
      <c r="D22471">
        <v>117536.84999999999</v>
      </c>
    </row>
    <row r="22472" spans="1:4" x14ac:dyDescent="0.35">
      <c r="A22472" s="165"/>
      <c r="B22472" s="165"/>
      <c r="C22472" s="166">
        <v>45953</v>
      </c>
      <c r="D22472">
        <v>-62256.889999999919</v>
      </c>
    </row>
    <row r="22473" spans="1:4" x14ac:dyDescent="0.35">
      <c r="A22473" s="165"/>
      <c r="B22473" s="165"/>
      <c r="C22473" s="166">
        <v>45984</v>
      </c>
      <c r="D22473">
        <v>-13593.700000000012</v>
      </c>
    </row>
    <row r="22474" spans="1:4" x14ac:dyDescent="0.35">
      <c r="A22474" s="165"/>
      <c r="B22474" s="165"/>
      <c r="C22474" s="166">
        <v>46014</v>
      </c>
      <c r="D22474">
        <v>57091.830000000045</v>
      </c>
    </row>
    <row r="22475" spans="1:4" x14ac:dyDescent="0.35">
      <c r="A22475" s="165"/>
      <c r="B22475" s="165"/>
      <c r="C22475" s="166">
        <v>45681</v>
      </c>
      <c r="D22475">
        <v>-13483.600000000035</v>
      </c>
    </row>
    <row r="22476" spans="1:4" x14ac:dyDescent="0.35">
      <c r="A22476" s="165"/>
      <c r="B22476" s="165"/>
      <c r="C22476" s="166">
        <v>45712</v>
      </c>
      <c r="D22476">
        <v>-19534.539999999964</v>
      </c>
    </row>
    <row r="22477" spans="1:4" x14ac:dyDescent="0.35">
      <c r="A22477" s="165"/>
      <c r="B22477" s="165"/>
      <c r="C22477" s="166">
        <v>45740</v>
      </c>
      <c r="D22477">
        <v>94697.500000000058</v>
      </c>
    </row>
    <row r="22478" spans="1:4" x14ac:dyDescent="0.35">
      <c r="A22478" s="165"/>
      <c r="B22478" s="165"/>
      <c r="C22478" s="166">
        <v>45771</v>
      </c>
      <c r="D22478">
        <v>-221007.80999999994</v>
      </c>
    </row>
    <row r="22479" spans="1:4" x14ac:dyDescent="0.35">
      <c r="A22479" s="165"/>
      <c r="B22479" s="165"/>
      <c r="C22479" s="166">
        <v>45801</v>
      </c>
      <c r="D22479">
        <v>261234.85</v>
      </c>
    </row>
    <row r="22480" spans="1:4" x14ac:dyDescent="0.35">
      <c r="A22480" s="165"/>
      <c r="B22480" s="165"/>
      <c r="C22480" s="166">
        <v>45832</v>
      </c>
      <c r="D22480">
        <v>-206153.09000000003</v>
      </c>
    </row>
    <row r="22481" spans="1:4" x14ac:dyDescent="0.35">
      <c r="A22481" s="165"/>
      <c r="B22481" s="165"/>
      <c r="C22481" s="166">
        <v>45862</v>
      </c>
      <c r="D22481">
        <v>-24681.96999999987</v>
      </c>
    </row>
    <row r="22482" spans="1:4" x14ac:dyDescent="0.35">
      <c r="A22482" s="165"/>
      <c r="B22482" s="165"/>
      <c r="C22482" s="166">
        <v>45893</v>
      </c>
      <c r="D22482">
        <v>60416.469999999797</v>
      </c>
    </row>
    <row r="22483" spans="1:4" x14ac:dyDescent="0.35">
      <c r="A22483" s="165"/>
      <c r="B22483" s="165"/>
      <c r="C22483" s="166">
        <v>45924</v>
      </c>
      <c r="D22483">
        <v>164625.61000000004</v>
      </c>
    </row>
    <row r="22484" spans="1:4" x14ac:dyDescent="0.35">
      <c r="A22484" s="165"/>
      <c r="B22484" s="165"/>
      <c r="C22484" s="166">
        <v>45954</v>
      </c>
      <c r="D22484">
        <v>-180412.56</v>
      </c>
    </row>
    <row r="22485" spans="1:4" x14ac:dyDescent="0.35">
      <c r="A22485" s="165"/>
      <c r="B22485" s="165"/>
      <c r="C22485" s="166">
        <v>45985</v>
      </c>
      <c r="D22485">
        <v>34996.910000000295</v>
      </c>
    </row>
    <row r="22486" spans="1:4" x14ac:dyDescent="0.35">
      <c r="A22486" s="165"/>
      <c r="B22486" s="165"/>
      <c r="C22486" s="166">
        <v>46015</v>
      </c>
      <c r="D22486">
        <v>27279.999999999942</v>
      </c>
    </row>
    <row r="22487" spans="1:4" x14ac:dyDescent="0.35">
      <c r="A22487" s="165"/>
      <c r="B22487" s="165"/>
      <c r="C22487" s="166">
        <v>45682</v>
      </c>
      <c r="D22487">
        <v>183173.81999999998</v>
      </c>
    </row>
    <row r="22488" spans="1:4" x14ac:dyDescent="0.35">
      <c r="A22488" s="165"/>
      <c r="B22488" s="165"/>
      <c r="C22488" s="166">
        <v>45713</v>
      </c>
      <c r="D22488">
        <v>83827.900000000023</v>
      </c>
    </row>
    <row r="22489" spans="1:4" x14ac:dyDescent="0.35">
      <c r="A22489" s="165"/>
      <c r="B22489" s="165"/>
      <c r="C22489" s="166">
        <v>45741</v>
      </c>
      <c r="D22489">
        <v>125740.19999999975</v>
      </c>
    </row>
    <row r="22490" spans="1:4" x14ac:dyDescent="0.35">
      <c r="A22490" s="165"/>
      <c r="B22490" s="165"/>
      <c r="C22490" s="166">
        <v>45772</v>
      </c>
      <c r="D22490">
        <v>-222950.09999999983</v>
      </c>
    </row>
    <row r="22491" spans="1:4" x14ac:dyDescent="0.35">
      <c r="A22491" s="165"/>
      <c r="B22491" s="165"/>
      <c r="C22491" s="166">
        <v>45802</v>
      </c>
      <c r="D22491">
        <v>24142.284781498194</v>
      </c>
    </row>
    <row r="22492" spans="1:4" x14ac:dyDescent="0.35">
      <c r="A22492" s="165"/>
      <c r="B22492" s="165"/>
      <c r="C22492" s="166">
        <v>45833</v>
      </c>
      <c r="D22492">
        <v>123050.54494932177</v>
      </c>
    </row>
    <row r="22493" spans="1:4" x14ac:dyDescent="0.35">
      <c r="A22493" s="165"/>
      <c r="B22493" s="165"/>
      <c r="C22493" s="166">
        <v>45863</v>
      </c>
      <c r="D22493">
        <v>15119.132080836323</v>
      </c>
    </row>
    <row r="22494" spans="1:4" x14ac:dyDescent="0.35">
      <c r="A22494" s="165"/>
      <c r="B22494" s="165"/>
      <c r="C22494" s="166">
        <v>45894</v>
      </c>
      <c r="D22494">
        <v>258960.82514483266</v>
      </c>
    </row>
    <row r="22495" spans="1:4" x14ac:dyDescent="0.35">
      <c r="A22495" s="165"/>
      <c r="B22495" s="165"/>
      <c r="C22495" s="166">
        <v>45925</v>
      </c>
      <c r="D22495">
        <v>190081.55336963941</v>
      </c>
    </row>
    <row r="22496" spans="1:4" x14ac:dyDescent="0.35">
      <c r="A22496" s="165"/>
      <c r="B22496" s="165"/>
      <c r="C22496" s="166">
        <v>45955</v>
      </c>
      <c r="D22496">
        <v>-273363.44913728174</v>
      </c>
    </row>
    <row r="22497" spans="1:4" x14ac:dyDescent="0.35">
      <c r="A22497" s="165"/>
      <c r="B22497" s="165"/>
      <c r="C22497" s="166">
        <v>45986</v>
      </c>
      <c r="D22497">
        <v>133500.89552001905</v>
      </c>
    </row>
    <row r="22498" spans="1:4" x14ac:dyDescent="0.35">
      <c r="A22498" s="165"/>
      <c r="B22498" s="165"/>
      <c r="C22498" s="166">
        <v>46016</v>
      </c>
      <c r="D22498">
        <v>140665.51808369323</v>
      </c>
    </row>
    <row r="22499" spans="1:4" x14ac:dyDescent="0.35">
      <c r="A22499" s="165"/>
      <c r="B22499" s="165"/>
      <c r="C22499" s="166">
        <v>45683</v>
      </c>
      <c r="D22499">
        <v>-213519.6940652171</v>
      </c>
    </row>
    <row r="22500" spans="1:4" x14ac:dyDescent="0.35">
      <c r="A22500" s="165"/>
      <c r="B22500" s="165"/>
      <c r="C22500" s="166">
        <v>45714</v>
      </c>
      <c r="D22500">
        <v>127388.43117989853</v>
      </c>
    </row>
    <row r="22501" spans="1:4" x14ac:dyDescent="0.35">
      <c r="A22501" s="165"/>
      <c r="B22501" s="165"/>
      <c r="C22501" s="166">
        <v>45742</v>
      </c>
      <c r="D22501">
        <v>169591.49451534322</v>
      </c>
    </row>
    <row r="22502" spans="1:4" x14ac:dyDescent="0.35">
      <c r="A22502" s="165"/>
      <c r="B22502" s="165"/>
      <c r="C22502" s="166">
        <v>45773</v>
      </c>
      <c r="D22502">
        <v>-296572.37497709272</v>
      </c>
    </row>
    <row r="22503" spans="1:4" x14ac:dyDescent="0.35">
      <c r="A22503" s="165"/>
      <c r="B22503" s="165"/>
      <c r="C22503" s="166">
        <v>45803</v>
      </c>
      <c r="D22503">
        <v>198757.34837426993</v>
      </c>
    </row>
    <row r="22504" spans="1:4" x14ac:dyDescent="0.35">
      <c r="A22504" s="165"/>
      <c r="B22504" s="165"/>
      <c r="C22504" s="166">
        <v>45834</v>
      </c>
      <c r="D22504">
        <v>145153.76418055035</v>
      </c>
    </row>
    <row r="22505" spans="1:4" x14ac:dyDescent="0.35">
      <c r="A22505" s="165"/>
      <c r="B22505" s="165"/>
      <c r="C22505" s="166">
        <v>45864</v>
      </c>
      <c r="D22505">
        <v>31117.392775338289</v>
      </c>
    </row>
    <row r="22506" spans="1:4" x14ac:dyDescent="0.35">
      <c r="A22506" s="165"/>
      <c r="B22506" s="165"/>
      <c r="C22506" s="166">
        <v>45895</v>
      </c>
      <c r="D22506">
        <v>365957.72367820016</v>
      </c>
    </row>
    <row r="22507" spans="1:4" x14ac:dyDescent="0.35">
      <c r="A22507" s="165"/>
      <c r="B22507" s="165"/>
      <c r="C22507" s="166">
        <v>45926</v>
      </c>
      <c r="D22507">
        <v>-6081.8207118094942</v>
      </c>
    </row>
    <row r="22508" spans="1:4" x14ac:dyDescent="0.35">
      <c r="A22508" s="165"/>
      <c r="B22508" s="165"/>
      <c r="C22508" s="166">
        <v>45956</v>
      </c>
      <c r="D22508">
        <v>-142566.71357420855</v>
      </c>
    </row>
    <row r="22509" spans="1:4" x14ac:dyDescent="0.35">
      <c r="A22509" s="165"/>
      <c r="B22509" s="165"/>
      <c r="C22509" s="166">
        <v>45987</v>
      </c>
      <c r="D22509">
        <v>208263.1927861622</v>
      </c>
    </row>
    <row r="22510" spans="1:4" x14ac:dyDescent="0.35">
      <c r="A22510" s="165"/>
      <c r="B22510" s="165"/>
      <c r="C22510" s="166">
        <v>46017</v>
      </c>
      <c r="D22510">
        <v>203989.03254160474</v>
      </c>
    </row>
    <row r="22511" spans="1:4" x14ac:dyDescent="0.35">
      <c r="A22511" s="165"/>
      <c r="B22511" s="165"/>
      <c r="C22511" s="166">
        <v>45684</v>
      </c>
      <c r="D22511">
        <v>-72261.566363817066</v>
      </c>
    </row>
    <row r="22512" spans="1:4" x14ac:dyDescent="0.35">
      <c r="A22512" s="165"/>
      <c r="B22512" s="165"/>
      <c r="C22512" s="166">
        <v>45715</v>
      </c>
      <c r="D22512">
        <v>168342.15532664527</v>
      </c>
    </row>
    <row r="22513" spans="1:4" x14ac:dyDescent="0.35">
      <c r="A22513" s="165"/>
      <c r="B22513" s="165"/>
      <c r="C22513" s="166">
        <v>45743</v>
      </c>
      <c r="D22513">
        <v>-14092.785097703047</v>
      </c>
    </row>
    <row r="22514" spans="1:4" x14ac:dyDescent="0.35">
      <c r="A22514" s="165"/>
      <c r="B22514" s="165"/>
      <c r="C22514" s="166">
        <v>45774</v>
      </c>
      <c r="D22514">
        <v>-64548.947539828485</v>
      </c>
    </row>
    <row r="22515" spans="1:4" x14ac:dyDescent="0.35">
      <c r="A22515" s="165"/>
      <c r="B22515" s="165"/>
      <c r="C22515" s="166">
        <v>45804</v>
      </c>
      <c r="D22515">
        <v>242150.10946454675</v>
      </c>
    </row>
    <row r="22516" spans="1:4" x14ac:dyDescent="0.35">
      <c r="A22516" s="165"/>
      <c r="B22516" s="165"/>
      <c r="C22516" s="166">
        <v>45835</v>
      </c>
      <c r="D22516">
        <v>189674.48655724002</v>
      </c>
    </row>
    <row r="22517" spans="1:4" x14ac:dyDescent="0.35">
      <c r="A22517" s="165"/>
      <c r="B22517" s="165"/>
      <c r="C22517" s="166">
        <v>45865</v>
      </c>
      <c r="D22517">
        <v>34384.67586853684</v>
      </c>
    </row>
    <row r="22518" spans="1:4" x14ac:dyDescent="0.35">
      <c r="A22518" s="165"/>
      <c r="B22518" s="165"/>
      <c r="C22518" s="166">
        <v>45896</v>
      </c>
      <c r="D22518">
        <v>437267.35470640275</v>
      </c>
    </row>
    <row r="22519" spans="1:4" x14ac:dyDescent="0.35">
      <c r="A22519" s="165"/>
      <c r="B22519" s="165"/>
      <c r="C22519" s="166">
        <v>45927</v>
      </c>
      <c r="D22519">
        <v>13845.623637617304</v>
      </c>
    </row>
    <row r="22520" spans="1:4" x14ac:dyDescent="0.35">
      <c r="A22520" s="165"/>
      <c r="B22520" s="165"/>
      <c r="C22520" s="166">
        <v>45957</v>
      </c>
      <c r="D22520">
        <v>-167829.63007006884</v>
      </c>
    </row>
    <row r="22521" spans="1:4" x14ac:dyDescent="0.35">
      <c r="A22521" s="165"/>
      <c r="B22521" s="165"/>
      <c r="C22521" s="166">
        <v>45988</v>
      </c>
      <c r="D22521">
        <v>257059.83013724769</v>
      </c>
    </row>
    <row r="22522" spans="1:4" x14ac:dyDescent="0.35">
      <c r="A22522" s="165"/>
      <c r="B22522" s="165"/>
      <c r="C22522" s="166">
        <v>46018</v>
      </c>
      <c r="D22522">
        <v>249494.92505014557</v>
      </c>
    </row>
    <row r="22523" spans="1:4" x14ac:dyDescent="0.35">
      <c r="A22523" s="165" t="s">
        <v>442</v>
      </c>
      <c r="B22523" s="165"/>
      <c r="C22523" s="166">
        <v>45923</v>
      </c>
      <c r="D22523">
        <v>5.6843418860808015E-13</v>
      </c>
    </row>
    <row r="22524" spans="1:4" x14ac:dyDescent="0.35">
      <c r="A22524" s="165" t="s">
        <v>442</v>
      </c>
      <c r="B22524" s="165"/>
      <c r="C22524" s="166">
        <v>45953</v>
      </c>
      <c r="D22524">
        <v>4.1666665271122838E-4</v>
      </c>
    </row>
    <row r="22525" spans="1:4" x14ac:dyDescent="0.35">
      <c r="A22525" s="165" t="s">
        <v>442</v>
      </c>
      <c r="B22525" s="165"/>
      <c r="C22525" s="166">
        <v>45984</v>
      </c>
      <c r="D22525">
        <v>1.5120349416974932E-11</v>
      </c>
    </row>
    <row r="22526" spans="1:4" x14ac:dyDescent="0.35">
      <c r="A22526" s="165" t="s">
        <v>442</v>
      </c>
      <c r="B22526" s="165"/>
      <c r="C22526" s="166">
        <v>46014</v>
      </c>
      <c r="D22526">
        <v>4.1666663815931315E-4</v>
      </c>
    </row>
    <row r="22527" spans="1:4" x14ac:dyDescent="0.35">
      <c r="A22527" s="165" t="s">
        <v>442</v>
      </c>
      <c r="B22527" s="165"/>
      <c r="C22527" s="166">
        <v>45681</v>
      </c>
      <c r="D22527">
        <v>1.688249540165998E-11</v>
      </c>
    </row>
    <row r="22528" spans="1:4" x14ac:dyDescent="0.35">
      <c r="A22528" s="165" t="s">
        <v>442</v>
      </c>
      <c r="B22528" s="165"/>
      <c r="C22528" s="166">
        <v>45712</v>
      </c>
      <c r="D22528">
        <v>2.3305801732931286E-12</v>
      </c>
    </row>
    <row r="22529" spans="1:4" x14ac:dyDescent="0.35">
      <c r="A22529" s="165" t="s">
        <v>442</v>
      </c>
      <c r="B22529" s="165"/>
      <c r="C22529" s="166">
        <v>45740</v>
      </c>
      <c r="D22529">
        <v>-1.7621459846850485E-12</v>
      </c>
    </row>
    <row r="22530" spans="1:4" x14ac:dyDescent="0.35">
      <c r="A22530" s="165" t="s">
        <v>442</v>
      </c>
      <c r="B22530" s="165"/>
      <c r="C22530" s="166">
        <v>45771</v>
      </c>
      <c r="D22530">
        <v>-1.7621459846850485E-12</v>
      </c>
    </row>
    <row r="22531" spans="1:4" x14ac:dyDescent="0.35">
      <c r="A22531" s="165" t="s">
        <v>442</v>
      </c>
      <c r="B22531" s="165"/>
      <c r="C22531" s="166">
        <v>45801</v>
      </c>
      <c r="D22531">
        <v>1.688249540165998E-11</v>
      </c>
    </row>
    <row r="22532" spans="1:4" x14ac:dyDescent="0.35">
      <c r="A22532" s="165" t="s">
        <v>442</v>
      </c>
      <c r="B22532" s="165"/>
      <c r="C22532" s="166">
        <v>45832</v>
      </c>
      <c r="D22532">
        <v>-2.0000000001743956E-2</v>
      </c>
    </row>
    <row r="22533" spans="1:4" x14ac:dyDescent="0.35">
      <c r="A22533" s="165" t="s">
        <v>442</v>
      </c>
      <c r="B22533" s="165"/>
      <c r="C22533" s="166">
        <v>45862</v>
      </c>
      <c r="D22533">
        <v>-2.6773250283440575E-11</v>
      </c>
    </row>
    <row r="22534" spans="1:4" x14ac:dyDescent="0.35">
      <c r="A22534" s="165" t="s">
        <v>442</v>
      </c>
      <c r="B22534" s="165"/>
      <c r="C22534" s="166">
        <v>45893</v>
      </c>
      <c r="D22534">
        <v>-1.7621459846850485E-12</v>
      </c>
    </row>
    <row r="22535" spans="1:4" x14ac:dyDescent="0.35">
      <c r="A22535" s="165" t="s">
        <v>442</v>
      </c>
      <c r="B22535" s="165"/>
      <c r="C22535" s="166">
        <v>45924</v>
      </c>
      <c r="D22535">
        <v>3.1434410630026832E-11</v>
      </c>
    </row>
    <row r="22536" spans="1:4" x14ac:dyDescent="0.35">
      <c r="A22536" s="165" t="s">
        <v>442</v>
      </c>
      <c r="B22536" s="165"/>
      <c r="C22536" s="166">
        <v>45954</v>
      </c>
      <c r="D22536">
        <v>-2.6773250283440575E-11</v>
      </c>
    </row>
    <row r="22537" spans="1:4" x14ac:dyDescent="0.35">
      <c r="A22537" s="165" t="s">
        <v>442</v>
      </c>
      <c r="B22537" s="165"/>
      <c r="C22537" s="166">
        <v>45985</v>
      </c>
      <c r="D22537">
        <v>-1.63140612130519E-11</v>
      </c>
    </row>
    <row r="22538" spans="1:4" x14ac:dyDescent="0.35">
      <c r="A22538" s="165" t="s">
        <v>442</v>
      </c>
      <c r="B22538" s="165"/>
      <c r="C22538" s="166">
        <v>46015</v>
      </c>
      <c r="D22538">
        <v>3.1434410630026832E-11</v>
      </c>
    </row>
    <row r="22539" spans="1:4" x14ac:dyDescent="0.35">
      <c r="A22539" s="165" t="s">
        <v>442</v>
      </c>
      <c r="B22539" s="165"/>
      <c r="C22539" s="166">
        <v>45682</v>
      </c>
      <c r="D22539">
        <v>-1625.9999999999977</v>
      </c>
    </row>
    <row r="22540" spans="1:4" x14ac:dyDescent="0.35">
      <c r="A22540" s="165" t="s">
        <v>442</v>
      </c>
      <c r="B22540" s="165"/>
      <c r="C22540" s="166">
        <v>45713</v>
      </c>
      <c r="D22540">
        <v>3.1434410630026832E-11</v>
      </c>
    </row>
    <row r="22541" spans="1:4" x14ac:dyDescent="0.35">
      <c r="A22541" s="165" t="s">
        <v>442</v>
      </c>
      <c r="B22541" s="165"/>
      <c r="C22541" s="166">
        <v>45741</v>
      </c>
      <c r="D22541">
        <v>-2.6773250283440575E-11</v>
      </c>
    </row>
    <row r="22542" spans="1:4" x14ac:dyDescent="0.35">
      <c r="A22542" s="165" t="s">
        <v>442</v>
      </c>
      <c r="B22542" s="165"/>
      <c r="C22542" s="166">
        <v>45772</v>
      </c>
      <c r="D22542">
        <v>2.3305801732931286E-12</v>
      </c>
    </row>
    <row r="22543" spans="1:4" x14ac:dyDescent="0.35">
      <c r="A22543" s="165" t="s">
        <v>442</v>
      </c>
      <c r="B22543" s="165"/>
      <c r="C22543" s="166">
        <v>45802</v>
      </c>
      <c r="D22543">
        <v>-2162.5960166667028</v>
      </c>
    </row>
    <row r="22544" spans="1:4" x14ac:dyDescent="0.35">
      <c r="A22544" s="165" t="s">
        <v>442</v>
      </c>
      <c r="B22544" s="165"/>
      <c r="C22544" s="166">
        <v>45833</v>
      </c>
      <c r="D22544">
        <v>3.5242919693700969E-12</v>
      </c>
    </row>
    <row r="22545" spans="1:4" x14ac:dyDescent="0.35">
      <c r="A22545" s="165" t="s">
        <v>442</v>
      </c>
      <c r="B22545" s="165"/>
      <c r="C22545" s="166">
        <v>45863</v>
      </c>
      <c r="D22545">
        <v>-3999.9999999999964</v>
      </c>
    </row>
    <row r="22546" spans="1:4" x14ac:dyDescent="0.35">
      <c r="A22546" s="165" t="s">
        <v>442</v>
      </c>
      <c r="B22546" s="165"/>
      <c r="C22546" s="166">
        <v>45894</v>
      </c>
      <c r="D22546">
        <v>3.4958702599396929E-12</v>
      </c>
    </row>
    <row r="22547" spans="1:4" x14ac:dyDescent="0.35">
      <c r="A22547" s="165" t="s">
        <v>442</v>
      </c>
      <c r="B22547" s="165"/>
      <c r="C22547" s="166">
        <v>45925</v>
      </c>
      <c r="D22547">
        <v>3.4958702599396929E-12</v>
      </c>
    </row>
    <row r="22548" spans="1:4" x14ac:dyDescent="0.35">
      <c r="A22548" s="165" t="s">
        <v>442</v>
      </c>
      <c r="B22548" s="165"/>
      <c r="C22548" s="166">
        <v>45955</v>
      </c>
      <c r="D22548">
        <v>-2.5607960196794011E-11</v>
      </c>
    </row>
    <row r="22549" spans="1:4" x14ac:dyDescent="0.35">
      <c r="A22549" s="165" t="s">
        <v>442</v>
      </c>
      <c r="B22549" s="165"/>
      <c r="C22549" s="166">
        <v>45986</v>
      </c>
      <c r="D22549">
        <v>3.4958702599396929E-12</v>
      </c>
    </row>
    <row r="22550" spans="1:4" x14ac:dyDescent="0.35">
      <c r="A22550" s="165" t="s">
        <v>442</v>
      </c>
      <c r="B22550" s="165"/>
      <c r="C22550" s="166">
        <v>46016</v>
      </c>
      <c r="D22550">
        <v>3.4958702599396929E-12</v>
      </c>
    </row>
    <row r="22551" spans="1:4" x14ac:dyDescent="0.35">
      <c r="A22551" s="165" t="s">
        <v>442</v>
      </c>
      <c r="B22551" s="165"/>
      <c r="C22551" s="166">
        <v>45683</v>
      </c>
      <c r="D22551">
        <v>-2000.0000000000091</v>
      </c>
    </row>
    <row r="22552" spans="1:4" x14ac:dyDescent="0.35">
      <c r="A22552" s="165" t="s">
        <v>442</v>
      </c>
      <c r="B22552" s="165"/>
      <c r="C22552" s="166">
        <v>45714</v>
      </c>
      <c r="D22552">
        <v>2.0094148567295633E-11</v>
      </c>
    </row>
    <row r="22553" spans="1:4" x14ac:dyDescent="0.35">
      <c r="A22553" s="165" t="s">
        <v>442</v>
      </c>
      <c r="B22553" s="165"/>
      <c r="C22553" s="166">
        <v>45742</v>
      </c>
      <c r="D22553">
        <v>-9.0096818894380704E-12</v>
      </c>
    </row>
    <row r="22554" spans="1:4" x14ac:dyDescent="0.35">
      <c r="A22554" s="165" t="s">
        <v>442</v>
      </c>
      <c r="B22554" s="165"/>
      <c r="C22554" s="166">
        <v>45773</v>
      </c>
      <c r="D22554">
        <v>-9.0096818894380704E-12</v>
      </c>
    </row>
    <row r="22555" spans="1:4" x14ac:dyDescent="0.35">
      <c r="A22555" s="165" t="s">
        <v>442</v>
      </c>
      <c r="B22555" s="165"/>
      <c r="C22555" s="166">
        <v>45803</v>
      </c>
      <c r="D22555">
        <v>-9.0096818894380704E-12</v>
      </c>
    </row>
    <row r="22556" spans="1:4" x14ac:dyDescent="0.35">
      <c r="A22556" s="165" t="s">
        <v>442</v>
      </c>
      <c r="B22556" s="165"/>
      <c r="C22556" s="166">
        <v>45834</v>
      </c>
      <c r="D22556">
        <v>-1999.99999999998</v>
      </c>
    </row>
    <row r="22557" spans="1:4" x14ac:dyDescent="0.35">
      <c r="A22557" s="165" t="s">
        <v>442</v>
      </c>
      <c r="B22557" s="165"/>
      <c r="C22557" s="166">
        <v>45864</v>
      </c>
      <c r="D22557">
        <v>-9.0381035988684744E-12</v>
      </c>
    </row>
    <row r="22558" spans="1:4" x14ac:dyDescent="0.35">
      <c r="A22558" s="165" t="s">
        <v>442</v>
      </c>
      <c r="B22558" s="165"/>
      <c r="C22558" s="166">
        <v>45895</v>
      </c>
      <c r="D22558">
        <v>-9.0381035988684744E-12</v>
      </c>
    </row>
    <row r="22559" spans="1:4" x14ac:dyDescent="0.35">
      <c r="A22559" s="165" t="s">
        <v>442</v>
      </c>
      <c r="B22559" s="165"/>
      <c r="C22559" s="166">
        <v>45926</v>
      </c>
      <c r="D22559">
        <v>2.0065726857865229E-11</v>
      </c>
    </row>
    <row r="22560" spans="1:4" x14ac:dyDescent="0.35">
      <c r="A22560" s="165" t="s">
        <v>442</v>
      </c>
      <c r="B22560" s="165"/>
      <c r="C22560" s="166">
        <v>45956</v>
      </c>
      <c r="D22560">
        <v>-9.0381035988684744E-12</v>
      </c>
    </row>
    <row r="22561" spans="1:4" x14ac:dyDescent="0.35">
      <c r="A22561" s="165" t="s">
        <v>442</v>
      </c>
      <c r="B22561" s="165"/>
      <c r="C22561" s="166">
        <v>45987</v>
      </c>
      <c r="D22561">
        <v>-9.0381035988684744E-12</v>
      </c>
    </row>
    <row r="22562" spans="1:4" x14ac:dyDescent="0.35">
      <c r="A22562" s="165" t="s">
        <v>442</v>
      </c>
      <c r="B22562" s="165"/>
      <c r="C22562" s="166">
        <v>46017</v>
      </c>
      <c r="D22562">
        <v>-9.0381035988684744E-12</v>
      </c>
    </row>
    <row r="22563" spans="1:4" x14ac:dyDescent="0.35">
      <c r="A22563" s="165" t="s">
        <v>442</v>
      </c>
      <c r="B22563" s="165"/>
      <c r="C22563" s="166">
        <v>45684</v>
      </c>
      <c r="D22563">
        <v>2.5750068743946031E-11</v>
      </c>
    </row>
    <row r="22564" spans="1:4" x14ac:dyDescent="0.35">
      <c r="A22564" s="165" t="s">
        <v>442</v>
      </c>
      <c r="B22564" s="165"/>
      <c r="C22564" s="166">
        <v>45715</v>
      </c>
      <c r="D22564">
        <v>-3.3537617127876729E-12</v>
      </c>
    </row>
    <row r="22565" spans="1:4" x14ac:dyDescent="0.35">
      <c r="A22565" s="165" t="s">
        <v>442</v>
      </c>
      <c r="B22565" s="165"/>
      <c r="C22565" s="166">
        <v>45743</v>
      </c>
      <c r="D22565">
        <v>2.5750068743946031E-11</v>
      </c>
    </row>
    <row r="22566" spans="1:4" x14ac:dyDescent="0.35">
      <c r="A22566" s="165" t="s">
        <v>442</v>
      </c>
      <c r="B22566" s="165"/>
      <c r="C22566" s="166">
        <v>45774</v>
      </c>
      <c r="D22566">
        <v>-3.3537617127876729E-12</v>
      </c>
    </row>
    <row r="22567" spans="1:4" x14ac:dyDescent="0.35">
      <c r="A22567" s="165" t="s">
        <v>442</v>
      </c>
      <c r="B22567" s="165"/>
      <c r="C22567" s="166">
        <v>45804</v>
      </c>
      <c r="D22567">
        <v>2.5750068743946031E-11</v>
      </c>
    </row>
    <row r="22568" spans="1:4" x14ac:dyDescent="0.35">
      <c r="A22568" s="165" t="s">
        <v>442</v>
      </c>
      <c r="B22568" s="165"/>
      <c r="C22568" s="166">
        <v>45835</v>
      </c>
      <c r="D22568">
        <v>-3.3537617127876729E-12</v>
      </c>
    </row>
    <row r="22569" spans="1:4" x14ac:dyDescent="0.35">
      <c r="A22569" s="165" t="s">
        <v>442</v>
      </c>
      <c r="B22569" s="165"/>
      <c r="C22569" s="166">
        <v>45865</v>
      </c>
      <c r="D22569">
        <v>2.5750068743946031E-11</v>
      </c>
    </row>
    <row r="22570" spans="1:4" x14ac:dyDescent="0.35">
      <c r="A22570" s="165" t="s">
        <v>442</v>
      </c>
      <c r="B22570" s="165"/>
      <c r="C22570" s="166">
        <v>45896</v>
      </c>
      <c r="D22570">
        <v>-3.3537617127876729E-12</v>
      </c>
    </row>
    <row r="22571" spans="1:4" x14ac:dyDescent="0.35">
      <c r="A22571" s="165" t="s">
        <v>442</v>
      </c>
      <c r="B22571" s="165"/>
      <c r="C22571" s="166">
        <v>45927</v>
      </c>
      <c r="D22571">
        <v>2.5750068743946031E-11</v>
      </c>
    </row>
    <row r="22572" spans="1:4" x14ac:dyDescent="0.35">
      <c r="A22572" s="165" t="s">
        <v>442</v>
      </c>
      <c r="B22572" s="165"/>
      <c r="C22572" s="166">
        <v>45957</v>
      </c>
      <c r="D22572">
        <v>-3.3537617127876729E-12</v>
      </c>
    </row>
    <row r="22573" spans="1:4" x14ac:dyDescent="0.35">
      <c r="A22573" s="165" t="s">
        <v>442</v>
      </c>
      <c r="B22573" s="165"/>
      <c r="C22573" s="166">
        <v>45988</v>
      </c>
      <c r="D22573">
        <v>2.5750068743946031E-11</v>
      </c>
    </row>
    <row r="22574" spans="1:4" x14ac:dyDescent="0.35">
      <c r="A22574" s="165" t="s">
        <v>442</v>
      </c>
      <c r="B22574" s="165"/>
      <c r="C22574" s="166">
        <v>46018</v>
      </c>
      <c r="D22574">
        <v>-3.3537617127876729E-12</v>
      </c>
    </row>
    <row r="22575" spans="1:4" x14ac:dyDescent="0.35">
      <c r="A22575" s="165"/>
      <c r="B22575" s="165"/>
      <c r="C22575" s="166">
        <v>45923</v>
      </c>
      <c r="D22575">
        <v>5.6843418860808015E-13</v>
      </c>
    </row>
    <row r="22576" spans="1:4" x14ac:dyDescent="0.35">
      <c r="A22576" s="165"/>
      <c r="B22576" s="165"/>
      <c r="C22576" s="166">
        <v>45953</v>
      </c>
      <c r="D22576">
        <v>4.1666665271122838E-4</v>
      </c>
    </row>
    <row r="22577" spans="1:4" x14ac:dyDescent="0.35">
      <c r="A22577" s="165"/>
      <c r="B22577" s="165"/>
      <c r="C22577" s="166">
        <v>45984</v>
      </c>
      <c r="D22577">
        <v>1.5120349416974932E-11</v>
      </c>
    </row>
    <row r="22578" spans="1:4" x14ac:dyDescent="0.35">
      <c r="A22578" s="165"/>
      <c r="B22578" s="165"/>
      <c r="C22578" s="166">
        <v>46014</v>
      </c>
      <c r="D22578">
        <v>4.1666663815931315E-4</v>
      </c>
    </row>
    <row r="22579" spans="1:4" x14ac:dyDescent="0.35">
      <c r="A22579" s="165"/>
      <c r="B22579" s="165"/>
      <c r="C22579" s="166">
        <v>45681</v>
      </c>
      <c r="D22579">
        <v>1.688249540165998E-11</v>
      </c>
    </row>
    <row r="22580" spans="1:4" x14ac:dyDescent="0.35">
      <c r="A22580" s="165"/>
      <c r="B22580" s="165"/>
      <c r="C22580" s="166">
        <v>45712</v>
      </c>
      <c r="D22580">
        <v>2.3305801732931286E-12</v>
      </c>
    </row>
    <row r="22581" spans="1:4" x14ac:dyDescent="0.35">
      <c r="A22581" s="165"/>
      <c r="B22581" s="165"/>
      <c r="C22581" s="166">
        <v>45740</v>
      </c>
      <c r="D22581">
        <v>-1.7621459846850485E-12</v>
      </c>
    </row>
    <row r="22582" spans="1:4" x14ac:dyDescent="0.35">
      <c r="A22582" s="165"/>
      <c r="B22582" s="165"/>
      <c r="C22582" s="166">
        <v>45771</v>
      </c>
      <c r="D22582">
        <v>-1.7621459846850485E-12</v>
      </c>
    </row>
    <row r="22583" spans="1:4" x14ac:dyDescent="0.35">
      <c r="A22583" s="165"/>
      <c r="B22583" s="165"/>
      <c r="C22583" s="166">
        <v>45801</v>
      </c>
      <c r="D22583">
        <v>1.688249540165998E-11</v>
      </c>
    </row>
    <row r="22584" spans="1:4" x14ac:dyDescent="0.35">
      <c r="A22584" s="165"/>
      <c r="B22584" s="165"/>
      <c r="C22584" s="166">
        <v>45832</v>
      </c>
      <c r="D22584">
        <v>-2.0000000001743956E-2</v>
      </c>
    </row>
    <row r="22585" spans="1:4" x14ac:dyDescent="0.35">
      <c r="A22585" s="165"/>
      <c r="B22585" s="165"/>
      <c r="C22585" s="166">
        <v>45862</v>
      </c>
      <c r="D22585">
        <v>-2.6773250283440575E-11</v>
      </c>
    </row>
    <row r="22586" spans="1:4" x14ac:dyDescent="0.35">
      <c r="A22586" s="165"/>
      <c r="B22586" s="165"/>
      <c r="C22586" s="166">
        <v>45893</v>
      </c>
      <c r="D22586">
        <v>-1.7621459846850485E-12</v>
      </c>
    </row>
    <row r="22587" spans="1:4" x14ac:dyDescent="0.35">
      <c r="A22587" s="165"/>
      <c r="B22587" s="165"/>
      <c r="C22587" s="166">
        <v>45924</v>
      </c>
      <c r="D22587">
        <v>3.1434410630026832E-11</v>
      </c>
    </row>
    <row r="22588" spans="1:4" x14ac:dyDescent="0.35">
      <c r="A22588" s="165"/>
      <c r="B22588" s="165"/>
      <c r="C22588" s="166">
        <v>45954</v>
      </c>
      <c r="D22588">
        <v>-2.6773250283440575E-11</v>
      </c>
    </row>
    <row r="22589" spans="1:4" x14ac:dyDescent="0.35">
      <c r="A22589" s="165"/>
      <c r="B22589" s="165"/>
      <c r="C22589" s="166">
        <v>45985</v>
      </c>
      <c r="D22589">
        <v>-1.63140612130519E-11</v>
      </c>
    </row>
    <row r="22590" spans="1:4" x14ac:dyDescent="0.35">
      <c r="A22590" s="165"/>
      <c r="B22590" s="165"/>
      <c r="C22590" s="166">
        <v>46015</v>
      </c>
      <c r="D22590">
        <v>3.1434410630026832E-11</v>
      </c>
    </row>
    <row r="22591" spans="1:4" x14ac:dyDescent="0.35">
      <c r="A22591" s="165"/>
      <c r="B22591" s="165"/>
      <c r="C22591" s="166">
        <v>45682</v>
      </c>
      <c r="D22591">
        <v>-1625.9999999999977</v>
      </c>
    </row>
    <row r="22592" spans="1:4" x14ac:dyDescent="0.35">
      <c r="A22592" s="165"/>
      <c r="B22592" s="165"/>
      <c r="C22592" s="166">
        <v>45713</v>
      </c>
      <c r="D22592">
        <v>3.1434410630026832E-11</v>
      </c>
    </row>
    <row r="22593" spans="1:4" x14ac:dyDescent="0.35">
      <c r="A22593" s="165"/>
      <c r="B22593" s="165"/>
      <c r="C22593" s="166">
        <v>45741</v>
      </c>
      <c r="D22593">
        <v>-2.6773250283440575E-11</v>
      </c>
    </row>
    <row r="22594" spans="1:4" x14ac:dyDescent="0.35">
      <c r="A22594" s="165"/>
      <c r="B22594" s="165"/>
      <c r="C22594" s="166">
        <v>45772</v>
      </c>
      <c r="D22594">
        <v>2.3305801732931286E-12</v>
      </c>
    </row>
    <row r="22595" spans="1:4" x14ac:dyDescent="0.35">
      <c r="A22595" s="165"/>
      <c r="B22595" s="165"/>
      <c r="C22595" s="166">
        <v>45802</v>
      </c>
      <c r="D22595">
        <v>-2162.5960166667028</v>
      </c>
    </row>
    <row r="22596" spans="1:4" x14ac:dyDescent="0.35">
      <c r="A22596" s="165"/>
      <c r="B22596" s="165"/>
      <c r="C22596" s="166">
        <v>45833</v>
      </c>
      <c r="D22596">
        <v>3.5242919693700969E-12</v>
      </c>
    </row>
    <row r="22597" spans="1:4" x14ac:dyDescent="0.35">
      <c r="A22597" s="165"/>
      <c r="B22597" s="165"/>
      <c r="C22597" s="166">
        <v>45863</v>
      </c>
      <c r="D22597">
        <v>-3999.9999999999964</v>
      </c>
    </row>
    <row r="22598" spans="1:4" x14ac:dyDescent="0.35">
      <c r="A22598" s="165"/>
      <c r="B22598" s="165"/>
      <c r="C22598" s="166">
        <v>45894</v>
      </c>
      <c r="D22598">
        <v>3.4958702599396929E-12</v>
      </c>
    </row>
    <row r="22599" spans="1:4" x14ac:dyDescent="0.35">
      <c r="A22599" s="165"/>
      <c r="B22599" s="165"/>
      <c r="C22599" s="166">
        <v>45925</v>
      </c>
      <c r="D22599">
        <v>3.4958702599396929E-12</v>
      </c>
    </row>
    <row r="22600" spans="1:4" x14ac:dyDescent="0.35">
      <c r="A22600" s="165"/>
      <c r="B22600" s="165"/>
      <c r="C22600" s="166">
        <v>45955</v>
      </c>
      <c r="D22600">
        <v>-2.5607960196794011E-11</v>
      </c>
    </row>
    <row r="22601" spans="1:4" x14ac:dyDescent="0.35">
      <c r="A22601" s="165"/>
      <c r="B22601" s="165"/>
      <c r="C22601" s="166">
        <v>45986</v>
      </c>
      <c r="D22601">
        <v>3.4958702599396929E-12</v>
      </c>
    </row>
    <row r="22602" spans="1:4" x14ac:dyDescent="0.35">
      <c r="A22602" s="165"/>
      <c r="B22602" s="165"/>
      <c r="C22602" s="166">
        <v>46016</v>
      </c>
      <c r="D22602">
        <v>3.4958702599396929E-12</v>
      </c>
    </row>
    <row r="22603" spans="1:4" x14ac:dyDescent="0.35">
      <c r="A22603" s="165"/>
      <c r="B22603" s="165"/>
      <c r="C22603" s="166">
        <v>45683</v>
      </c>
      <c r="D22603">
        <v>-2000.0000000000091</v>
      </c>
    </row>
    <row r="22604" spans="1:4" x14ac:dyDescent="0.35">
      <c r="A22604" s="165"/>
      <c r="B22604" s="165"/>
      <c r="C22604" s="166">
        <v>45714</v>
      </c>
      <c r="D22604">
        <v>2.0094148567295633E-11</v>
      </c>
    </row>
    <row r="22605" spans="1:4" x14ac:dyDescent="0.35">
      <c r="A22605" s="165"/>
      <c r="B22605" s="165"/>
      <c r="C22605" s="166">
        <v>45742</v>
      </c>
      <c r="D22605">
        <v>-9.0096818894380704E-12</v>
      </c>
    </row>
    <row r="22606" spans="1:4" x14ac:dyDescent="0.35">
      <c r="A22606" s="165"/>
      <c r="B22606" s="165"/>
      <c r="C22606" s="166">
        <v>45773</v>
      </c>
      <c r="D22606">
        <v>-9.0096818894380704E-12</v>
      </c>
    </row>
    <row r="22607" spans="1:4" x14ac:dyDescent="0.35">
      <c r="A22607" s="165"/>
      <c r="B22607" s="165"/>
      <c r="C22607" s="166">
        <v>45803</v>
      </c>
      <c r="D22607">
        <v>-9.0096818894380704E-12</v>
      </c>
    </row>
    <row r="22608" spans="1:4" x14ac:dyDescent="0.35">
      <c r="A22608" s="165"/>
      <c r="B22608" s="165"/>
      <c r="C22608" s="166">
        <v>45834</v>
      </c>
      <c r="D22608">
        <v>-1999.99999999998</v>
      </c>
    </row>
    <row r="22609" spans="1:4" x14ac:dyDescent="0.35">
      <c r="A22609" s="165"/>
      <c r="B22609" s="165"/>
      <c r="C22609" s="166">
        <v>45864</v>
      </c>
      <c r="D22609">
        <v>-9.0381035988684744E-12</v>
      </c>
    </row>
    <row r="22610" spans="1:4" x14ac:dyDescent="0.35">
      <c r="A22610" s="165"/>
      <c r="B22610" s="165"/>
      <c r="C22610" s="166">
        <v>45895</v>
      </c>
      <c r="D22610">
        <v>-9.0381035988684744E-12</v>
      </c>
    </row>
    <row r="22611" spans="1:4" x14ac:dyDescent="0.35">
      <c r="A22611" s="165"/>
      <c r="B22611" s="165"/>
      <c r="C22611" s="166">
        <v>45926</v>
      </c>
      <c r="D22611">
        <v>2.0065726857865229E-11</v>
      </c>
    </row>
    <row r="22612" spans="1:4" x14ac:dyDescent="0.35">
      <c r="A22612" s="165"/>
      <c r="B22612" s="165"/>
      <c r="C22612" s="166">
        <v>45956</v>
      </c>
      <c r="D22612">
        <v>-9.0381035988684744E-12</v>
      </c>
    </row>
    <row r="22613" spans="1:4" x14ac:dyDescent="0.35">
      <c r="A22613" s="165"/>
      <c r="B22613" s="165"/>
      <c r="C22613" s="166">
        <v>45987</v>
      </c>
      <c r="D22613">
        <v>-9.0381035988684744E-12</v>
      </c>
    </row>
    <row r="22614" spans="1:4" x14ac:dyDescent="0.35">
      <c r="A22614" s="165"/>
      <c r="B22614" s="165"/>
      <c r="C22614" s="166">
        <v>46017</v>
      </c>
      <c r="D22614">
        <v>-9.0381035988684744E-12</v>
      </c>
    </row>
    <row r="22615" spans="1:4" x14ac:dyDescent="0.35">
      <c r="A22615" s="165"/>
      <c r="B22615" s="165"/>
      <c r="C22615" s="166">
        <v>45684</v>
      </c>
      <c r="D22615">
        <v>2.5750068743946031E-11</v>
      </c>
    </row>
    <row r="22616" spans="1:4" x14ac:dyDescent="0.35">
      <c r="A22616" s="165"/>
      <c r="B22616" s="165"/>
      <c r="C22616" s="166">
        <v>45715</v>
      </c>
      <c r="D22616">
        <v>-3.3537617127876729E-12</v>
      </c>
    </row>
    <row r="22617" spans="1:4" x14ac:dyDescent="0.35">
      <c r="A22617" s="165"/>
      <c r="B22617" s="165"/>
      <c r="C22617" s="166">
        <v>45743</v>
      </c>
      <c r="D22617">
        <v>2.5750068743946031E-11</v>
      </c>
    </row>
    <row r="22618" spans="1:4" x14ac:dyDescent="0.35">
      <c r="A22618" s="165"/>
      <c r="B22618" s="165"/>
      <c r="C22618" s="166">
        <v>45774</v>
      </c>
      <c r="D22618">
        <v>-3.3537617127876729E-12</v>
      </c>
    </row>
    <row r="22619" spans="1:4" x14ac:dyDescent="0.35">
      <c r="A22619" s="165"/>
      <c r="B22619" s="165"/>
      <c r="C22619" s="166">
        <v>45804</v>
      </c>
      <c r="D22619">
        <v>2.5750068743946031E-11</v>
      </c>
    </row>
    <row r="22620" spans="1:4" x14ac:dyDescent="0.35">
      <c r="A22620" s="165"/>
      <c r="B22620" s="165"/>
      <c r="C22620" s="166">
        <v>45835</v>
      </c>
      <c r="D22620">
        <v>-3.3537617127876729E-12</v>
      </c>
    </row>
    <row r="22621" spans="1:4" x14ac:dyDescent="0.35">
      <c r="A22621" s="165"/>
      <c r="B22621" s="165"/>
      <c r="C22621" s="166">
        <v>45865</v>
      </c>
      <c r="D22621">
        <v>2.5750068743946031E-11</v>
      </c>
    </row>
    <row r="22622" spans="1:4" x14ac:dyDescent="0.35">
      <c r="A22622" s="165"/>
      <c r="B22622" s="165"/>
      <c r="C22622" s="166">
        <v>45896</v>
      </c>
      <c r="D22622">
        <v>-3.3537617127876729E-12</v>
      </c>
    </row>
    <row r="22623" spans="1:4" x14ac:dyDescent="0.35">
      <c r="A22623" s="165"/>
      <c r="B22623" s="165"/>
      <c r="C22623" s="166">
        <v>45927</v>
      </c>
      <c r="D22623">
        <v>2.5750068743946031E-11</v>
      </c>
    </row>
    <row r="22624" spans="1:4" x14ac:dyDescent="0.35">
      <c r="A22624" s="165"/>
      <c r="B22624" s="165"/>
      <c r="C22624" s="166">
        <v>45957</v>
      </c>
      <c r="D22624">
        <v>-3.3537617127876729E-12</v>
      </c>
    </row>
    <row r="22625" spans="1:4" x14ac:dyDescent="0.35">
      <c r="A22625" s="165"/>
      <c r="B22625" s="165"/>
      <c r="C22625" s="166">
        <v>45988</v>
      </c>
      <c r="D22625">
        <v>2.5750068743946031E-11</v>
      </c>
    </row>
    <row r="22626" spans="1:4" x14ac:dyDescent="0.35">
      <c r="A22626" s="165"/>
      <c r="B22626" s="165"/>
      <c r="C22626" s="166">
        <v>46018</v>
      </c>
      <c r="D22626">
        <v>-3.3537617127876729E-12</v>
      </c>
    </row>
    <row r="22627" spans="1:4" x14ac:dyDescent="0.35">
      <c r="A22627" s="165" t="s">
        <v>459</v>
      </c>
      <c r="B22627" s="165"/>
      <c r="C22627" s="166">
        <v>45923</v>
      </c>
      <c r="D22627">
        <v>-6666.6699999999837</v>
      </c>
    </row>
    <row r="22628" spans="1:4" x14ac:dyDescent="0.35">
      <c r="A22628" s="165" t="s">
        <v>459</v>
      </c>
      <c r="B22628" s="165"/>
      <c r="C22628" s="166">
        <v>45953</v>
      </c>
      <c r="D22628">
        <v>-6666.6699999999837</v>
      </c>
    </row>
    <row r="22629" spans="1:4" x14ac:dyDescent="0.35">
      <c r="A22629" s="165" t="s">
        <v>459</v>
      </c>
      <c r="B22629" s="165"/>
      <c r="C22629" s="166">
        <v>45984</v>
      </c>
      <c r="D22629">
        <v>-286666.65000000002</v>
      </c>
    </row>
    <row r="22630" spans="1:4" x14ac:dyDescent="0.35">
      <c r="A22630" s="165" t="s">
        <v>459</v>
      </c>
      <c r="B22630" s="165"/>
      <c r="C22630" s="166">
        <v>46014</v>
      </c>
      <c r="D22630">
        <v>0</v>
      </c>
    </row>
    <row r="22631" spans="1:4" x14ac:dyDescent="0.35">
      <c r="A22631" s="165" t="s">
        <v>459</v>
      </c>
      <c r="B22631" s="165"/>
      <c r="C22631" s="166">
        <v>45681</v>
      </c>
      <c r="D22631">
        <v>0</v>
      </c>
    </row>
    <row r="22632" spans="1:4" x14ac:dyDescent="0.35">
      <c r="A22632" s="165" t="s">
        <v>459</v>
      </c>
      <c r="B22632" s="165"/>
      <c r="C22632" s="166">
        <v>45712</v>
      </c>
      <c r="D22632">
        <v>0</v>
      </c>
    </row>
    <row r="22633" spans="1:4" x14ac:dyDescent="0.35">
      <c r="A22633" s="165" t="s">
        <v>459</v>
      </c>
      <c r="B22633" s="165"/>
      <c r="C22633" s="166">
        <v>45740</v>
      </c>
      <c r="D22633">
        <v>-200000</v>
      </c>
    </row>
    <row r="22634" spans="1:4" x14ac:dyDescent="0.35">
      <c r="A22634" s="165" t="s">
        <v>459</v>
      </c>
      <c r="B22634" s="165"/>
      <c r="C22634" s="166">
        <v>45771</v>
      </c>
      <c r="D22634">
        <v>0</v>
      </c>
    </row>
    <row r="22635" spans="1:4" x14ac:dyDescent="0.35">
      <c r="A22635" s="165" t="s">
        <v>459</v>
      </c>
      <c r="B22635" s="165"/>
      <c r="C22635" s="166">
        <v>45801</v>
      </c>
      <c r="D22635">
        <v>0</v>
      </c>
    </row>
    <row r="22636" spans="1:4" x14ac:dyDescent="0.35">
      <c r="A22636" s="165" t="s">
        <v>459</v>
      </c>
      <c r="B22636" s="165"/>
      <c r="C22636" s="166">
        <v>45832</v>
      </c>
      <c r="D22636">
        <v>0</v>
      </c>
    </row>
    <row r="22637" spans="1:4" x14ac:dyDescent="0.35">
      <c r="A22637" s="165" t="s">
        <v>459</v>
      </c>
      <c r="B22637" s="165"/>
      <c r="C22637" s="166">
        <v>45862</v>
      </c>
      <c r="D22637">
        <v>0</v>
      </c>
    </row>
    <row r="22638" spans="1:4" x14ac:dyDescent="0.35">
      <c r="A22638" s="165" t="s">
        <v>459</v>
      </c>
      <c r="B22638" s="165"/>
      <c r="C22638" s="166">
        <v>45893</v>
      </c>
      <c r="D22638">
        <v>0</v>
      </c>
    </row>
    <row r="22639" spans="1:4" x14ac:dyDescent="0.35">
      <c r="A22639" s="165" t="s">
        <v>459</v>
      </c>
      <c r="B22639" s="165"/>
      <c r="C22639" s="166">
        <v>45924</v>
      </c>
      <c r="D22639">
        <v>0</v>
      </c>
    </row>
    <row r="22640" spans="1:4" x14ac:dyDescent="0.35">
      <c r="A22640" s="165" t="s">
        <v>459</v>
      </c>
      <c r="B22640" s="165"/>
      <c r="C22640" s="166">
        <v>45954</v>
      </c>
      <c r="D22640">
        <v>0</v>
      </c>
    </row>
    <row r="22641" spans="1:4" x14ac:dyDescent="0.35">
      <c r="A22641" s="165" t="s">
        <v>459</v>
      </c>
      <c r="B22641" s="165"/>
      <c r="C22641" s="166">
        <v>45985</v>
      </c>
      <c r="D22641">
        <v>0</v>
      </c>
    </row>
    <row r="22642" spans="1:4" x14ac:dyDescent="0.35">
      <c r="A22642" s="165" t="s">
        <v>459</v>
      </c>
      <c r="B22642" s="165"/>
      <c r="C22642" s="166">
        <v>46015</v>
      </c>
      <c r="D22642">
        <v>0</v>
      </c>
    </row>
    <row r="22643" spans="1:4" x14ac:dyDescent="0.35">
      <c r="A22643" s="165" t="s">
        <v>459</v>
      </c>
      <c r="B22643" s="165"/>
      <c r="C22643" s="166">
        <v>45682</v>
      </c>
      <c r="D22643">
        <v>0</v>
      </c>
    </row>
    <row r="22644" spans="1:4" x14ac:dyDescent="0.35">
      <c r="A22644" s="165" t="s">
        <v>459</v>
      </c>
      <c r="B22644" s="165"/>
      <c r="C22644" s="166">
        <v>45713</v>
      </c>
      <c r="D22644">
        <v>0</v>
      </c>
    </row>
    <row r="22645" spans="1:4" x14ac:dyDescent="0.35">
      <c r="A22645" s="165" t="s">
        <v>459</v>
      </c>
      <c r="B22645" s="165"/>
      <c r="C22645" s="166">
        <v>45741</v>
      </c>
      <c r="D22645">
        <v>0</v>
      </c>
    </row>
    <row r="22646" spans="1:4" x14ac:dyDescent="0.35">
      <c r="A22646" s="165" t="s">
        <v>459</v>
      </c>
      <c r="B22646" s="165"/>
      <c r="C22646" s="166">
        <v>45772</v>
      </c>
      <c r="D22646">
        <v>0</v>
      </c>
    </row>
    <row r="22647" spans="1:4" x14ac:dyDescent="0.35">
      <c r="A22647" s="165" t="s">
        <v>459</v>
      </c>
      <c r="B22647" s="165"/>
      <c r="C22647" s="166">
        <v>45802</v>
      </c>
      <c r="D22647">
        <v>0</v>
      </c>
    </row>
    <row r="22648" spans="1:4" x14ac:dyDescent="0.35">
      <c r="A22648" s="165" t="s">
        <v>459</v>
      </c>
      <c r="B22648" s="165"/>
      <c r="C22648" s="166">
        <v>45833</v>
      </c>
      <c r="D22648">
        <v>0</v>
      </c>
    </row>
    <row r="22649" spans="1:4" x14ac:dyDescent="0.35">
      <c r="A22649" s="165" t="s">
        <v>459</v>
      </c>
      <c r="B22649" s="165"/>
      <c r="C22649" s="166">
        <v>45863</v>
      </c>
      <c r="D22649">
        <v>0</v>
      </c>
    </row>
    <row r="22650" spans="1:4" x14ac:dyDescent="0.35">
      <c r="A22650" s="165" t="s">
        <v>459</v>
      </c>
      <c r="B22650" s="165"/>
      <c r="C22650" s="166">
        <v>45894</v>
      </c>
      <c r="D22650">
        <v>0</v>
      </c>
    </row>
    <row r="22651" spans="1:4" x14ac:dyDescent="0.35">
      <c r="A22651" s="165" t="s">
        <v>459</v>
      </c>
      <c r="B22651" s="165"/>
      <c r="C22651" s="166">
        <v>45925</v>
      </c>
      <c r="D22651">
        <v>0</v>
      </c>
    </row>
    <row r="22652" spans="1:4" x14ac:dyDescent="0.35">
      <c r="A22652" s="165" t="s">
        <v>459</v>
      </c>
      <c r="B22652" s="165"/>
      <c r="C22652" s="166">
        <v>45955</v>
      </c>
      <c r="D22652">
        <v>0</v>
      </c>
    </row>
    <row r="22653" spans="1:4" x14ac:dyDescent="0.35">
      <c r="A22653" s="165" t="s">
        <v>459</v>
      </c>
      <c r="B22653" s="165"/>
      <c r="C22653" s="166">
        <v>45986</v>
      </c>
      <c r="D22653">
        <v>0</v>
      </c>
    </row>
    <row r="22654" spans="1:4" x14ac:dyDescent="0.35">
      <c r="A22654" s="165" t="s">
        <v>459</v>
      </c>
      <c r="B22654" s="165"/>
      <c r="C22654" s="166">
        <v>46016</v>
      </c>
      <c r="D22654">
        <v>0</v>
      </c>
    </row>
    <row r="22655" spans="1:4" x14ac:dyDescent="0.35">
      <c r="A22655" s="165" t="s">
        <v>459</v>
      </c>
      <c r="B22655" s="165"/>
      <c r="C22655" s="166">
        <v>45683</v>
      </c>
      <c r="D22655">
        <v>0</v>
      </c>
    </row>
    <row r="22656" spans="1:4" x14ac:dyDescent="0.35">
      <c r="A22656" s="165" t="s">
        <v>459</v>
      </c>
      <c r="B22656" s="165"/>
      <c r="C22656" s="166">
        <v>45714</v>
      </c>
      <c r="D22656">
        <v>0</v>
      </c>
    </row>
    <row r="22657" spans="1:4" x14ac:dyDescent="0.35">
      <c r="A22657" s="165" t="s">
        <v>459</v>
      </c>
      <c r="B22657" s="165"/>
      <c r="C22657" s="166">
        <v>45742</v>
      </c>
      <c r="D22657">
        <v>0</v>
      </c>
    </row>
    <row r="22658" spans="1:4" x14ac:dyDescent="0.35">
      <c r="A22658" s="165" t="s">
        <v>459</v>
      </c>
      <c r="B22658" s="165"/>
      <c r="C22658" s="166">
        <v>45773</v>
      </c>
      <c r="D22658">
        <v>0</v>
      </c>
    </row>
    <row r="22659" spans="1:4" x14ac:dyDescent="0.35">
      <c r="A22659" s="165" t="s">
        <v>459</v>
      </c>
      <c r="B22659" s="165"/>
      <c r="C22659" s="166">
        <v>45803</v>
      </c>
      <c r="D22659">
        <v>0</v>
      </c>
    </row>
    <row r="22660" spans="1:4" x14ac:dyDescent="0.35">
      <c r="A22660" s="165" t="s">
        <v>459</v>
      </c>
      <c r="B22660" s="165"/>
      <c r="C22660" s="166">
        <v>45834</v>
      </c>
      <c r="D22660">
        <v>0</v>
      </c>
    </row>
    <row r="22661" spans="1:4" x14ac:dyDescent="0.35">
      <c r="A22661" s="165" t="s">
        <v>459</v>
      </c>
      <c r="B22661" s="165"/>
      <c r="C22661" s="166">
        <v>45864</v>
      </c>
      <c r="D22661">
        <v>0</v>
      </c>
    </row>
    <row r="22662" spans="1:4" x14ac:dyDescent="0.35">
      <c r="A22662" s="165" t="s">
        <v>459</v>
      </c>
      <c r="B22662" s="165"/>
      <c r="C22662" s="166">
        <v>45895</v>
      </c>
      <c r="D22662">
        <v>0</v>
      </c>
    </row>
    <row r="22663" spans="1:4" x14ac:dyDescent="0.35">
      <c r="A22663" s="165" t="s">
        <v>459</v>
      </c>
      <c r="B22663" s="165"/>
      <c r="C22663" s="166">
        <v>45926</v>
      </c>
      <c r="D22663">
        <v>0</v>
      </c>
    </row>
    <row r="22664" spans="1:4" x14ac:dyDescent="0.35">
      <c r="A22664" s="165" t="s">
        <v>459</v>
      </c>
      <c r="B22664" s="165"/>
      <c r="C22664" s="166">
        <v>45956</v>
      </c>
      <c r="D22664">
        <v>0</v>
      </c>
    </row>
    <row r="22665" spans="1:4" x14ac:dyDescent="0.35">
      <c r="A22665" s="165" t="s">
        <v>459</v>
      </c>
      <c r="B22665" s="165"/>
      <c r="C22665" s="166">
        <v>45987</v>
      </c>
      <c r="D22665">
        <v>0</v>
      </c>
    </row>
    <row r="22666" spans="1:4" x14ac:dyDescent="0.35">
      <c r="A22666" s="165" t="s">
        <v>459</v>
      </c>
      <c r="B22666" s="165"/>
      <c r="C22666" s="166">
        <v>46017</v>
      </c>
      <c r="D22666">
        <v>0</v>
      </c>
    </row>
    <row r="22667" spans="1:4" x14ac:dyDescent="0.35">
      <c r="A22667" s="165" t="s">
        <v>459</v>
      </c>
      <c r="B22667" s="165"/>
      <c r="C22667" s="166">
        <v>45684</v>
      </c>
      <c r="D22667">
        <v>0</v>
      </c>
    </row>
    <row r="22668" spans="1:4" x14ac:dyDescent="0.35">
      <c r="A22668" s="165" t="s">
        <v>459</v>
      </c>
      <c r="B22668" s="165"/>
      <c r="C22668" s="166">
        <v>45715</v>
      </c>
      <c r="D22668">
        <v>0</v>
      </c>
    </row>
    <row r="22669" spans="1:4" x14ac:dyDescent="0.35">
      <c r="A22669" s="165" t="s">
        <v>459</v>
      </c>
      <c r="B22669" s="165"/>
      <c r="C22669" s="166">
        <v>45743</v>
      </c>
      <c r="D22669">
        <v>0</v>
      </c>
    </row>
    <row r="22670" spans="1:4" x14ac:dyDescent="0.35">
      <c r="A22670" s="165" t="s">
        <v>459</v>
      </c>
      <c r="B22670" s="165"/>
      <c r="C22670" s="166">
        <v>45774</v>
      </c>
      <c r="D22670">
        <v>0</v>
      </c>
    </row>
    <row r="22671" spans="1:4" x14ac:dyDescent="0.35">
      <c r="A22671" s="165" t="s">
        <v>459</v>
      </c>
      <c r="B22671" s="165"/>
      <c r="C22671" s="166">
        <v>45804</v>
      </c>
      <c r="D22671">
        <v>0</v>
      </c>
    </row>
    <row r="22672" spans="1:4" x14ac:dyDescent="0.35">
      <c r="A22672" s="165" t="s">
        <v>459</v>
      </c>
      <c r="B22672" s="165"/>
      <c r="C22672" s="166">
        <v>45835</v>
      </c>
      <c r="D22672">
        <v>0</v>
      </c>
    </row>
    <row r="22673" spans="1:4" x14ac:dyDescent="0.35">
      <c r="A22673" s="165" t="s">
        <v>459</v>
      </c>
      <c r="B22673" s="165"/>
      <c r="C22673" s="166">
        <v>45865</v>
      </c>
      <c r="D22673">
        <v>0</v>
      </c>
    </row>
    <row r="22674" spans="1:4" x14ac:dyDescent="0.35">
      <c r="A22674" s="165" t="s">
        <v>459</v>
      </c>
      <c r="B22674" s="165"/>
      <c r="C22674" s="166">
        <v>45896</v>
      </c>
      <c r="D22674">
        <v>0</v>
      </c>
    </row>
    <row r="22675" spans="1:4" x14ac:dyDescent="0.35">
      <c r="A22675" s="165" t="s">
        <v>459</v>
      </c>
      <c r="B22675" s="165"/>
      <c r="C22675" s="166">
        <v>45927</v>
      </c>
      <c r="D22675">
        <v>0</v>
      </c>
    </row>
    <row r="22676" spans="1:4" x14ac:dyDescent="0.35">
      <c r="A22676" s="165" t="s">
        <v>459</v>
      </c>
      <c r="B22676" s="165"/>
      <c r="C22676" s="166">
        <v>45957</v>
      </c>
      <c r="D22676">
        <v>0</v>
      </c>
    </row>
    <row r="22677" spans="1:4" x14ac:dyDescent="0.35">
      <c r="A22677" s="165" t="s">
        <v>459</v>
      </c>
      <c r="B22677" s="165"/>
      <c r="C22677" s="166">
        <v>45988</v>
      </c>
      <c r="D22677">
        <v>0</v>
      </c>
    </row>
    <row r="22678" spans="1:4" x14ac:dyDescent="0.35">
      <c r="A22678" s="165" t="s">
        <v>459</v>
      </c>
      <c r="B22678" s="165"/>
      <c r="C22678" s="166">
        <v>46018</v>
      </c>
      <c r="D22678">
        <v>0</v>
      </c>
    </row>
    <row r="22679" spans="1:4" x14ac:dyDescent="0.35">
      <c r="A22679" s="165"/>
      <c r="B22679" s="165"/>
      <c r="C22679" s="166">
        <v>45923</v>
      </c>
      <c r="D22679">
        <v>-6666.6699999999837</v>
      </c>
    </row>
    <row r="22680" spans="1:4" x14ac:dyDescent="0.35">
      <c r="A22680" s="165"/>
      <c r="B22680" s="165"/>
      <c r="C22680" s="166">
        <v>45953</v>
      </c>
      <c r="D22680">
        <v>-6666.6699999999837</v>
      </c>
    </row>
    <row r="22681" spans="1:4" x14ac:dyDescent="0.35">
      <c r="A22681" s="165"/>
      <c r="B22681" s="165"/>
      <c r="C22681" s="166">
        <v>45984</v>
      </c>
      <c r="D22681">
        <v>-286666.65000000002</v>
      </c>
    </row>
    <row r="22682" spans="1:4" x14ac:dyDescent="0.35">
      <c r="A22682" s="165"/>
      <c r="B22682" s="165"/>
      <c r="C22682" s="166">
        <v>46014</v>
      </c>
      <c r="D22682">
        <v>0</v>
      </c>
    </row>
    <row r="22683" spans="1:4" x14ac:dyDescent="0.35">
      <c r="A22683" s="165"/>
      <c r="B22683" s="165"/>
      <c r="C22683" s="166">
        <v>45681</v>
      </c>
      <c r="D22683">
        <v>0</v>
      </c>
    </row>
    <row r="22684" spans="1:4" x14ac:dyDescent="0.35">
      <c r="A22684" s="165"/>
      <c r="B22684" s="165"/>
      <c r="C22684" s="166">
        <v>45712</v>
      </c>
      <c r="D22684">
        <v>0</v>
      </c>
    </row>
    <row r="22685" spans="1:4" x14ac:dyDescent="0.35">
      <c r="A22685" s="165"/>
      <c r="B22685" s="165"/>
      <c r="C22685" s="166">
        <v>45740</v>
      </c>
      <c r="D22685">
        <v>-200000</v>
      </c>
    </row>
    <row r="22686" spans="1:4" x14ac:dyDescent="0.35">
      <c r="A22686" s="165"/>
      <c r="B22686" s="165"/>
      <c r="C22686" s="166">
        <v>45771</v>
      </c>
      <c r="D22686">
        <v>0</v>
      </c>
    </row>
    <row r="22687" spans="1:4" x14ac:dyDescent="0.35">
      <c r="A22687" s="165"/>
      <c r="B22687" s="165"/>
      <c r="C22687" s="166">
        <v>45801</v>
      </c>
      <c r="D22687">
        <v>0</v>
      </c>
    </row>
    <row r="22688" spans="1:4" x14ac:dyDescent="0.35">
      <c r="A22688" s="165"/>
      <c r="B22688" s="165"/>
      <c r="C22688" s="166">
        <v>45832</v>
      </c>
      <c r="D22688">
        <v>0</v>
      </c>
    </row>
    <row r="22689" spans="1:4" x14ac:dyDescent="0.35">
      <c r="A22689" s="165"/>
      <c r="B22689" s="165"/>
      <c r="C22689" s="166">
        <v>45862</v>
      </c>
      <c r="D22689">
        <v>0</v>
      </c>
    </row>
    <row r="22690" spans="1:4" x14ac:dyDescent="0.35">
      <c r="A22690" s="165"/>
      <c r="B22690" s="165"/>
      <c r="C22690" s="166">
        <v>45893</v>
      </c>
      <c r="D22690">
        <v>0</v>
      </c>
    </row>
    <row r="22691" spans="1:4" x14ac:dyDescent="0.35">
      <c r="A22691" s="165"/>
      <c r="B22691" s="165"/>
      <c r="C22691" s="166">
        <v>45924</v>
      </c>
      <c r="D22691">
        <v>0</v>
      </c>
    </row>
    <row r="22692" spans="1:4" x14ac:dyDescent="0.35">
      <c r="A22692" s="165"/>
      <c r="B22692" s="165"/>
      <c r="C22692" s="166">
        <v>45954</v>
      </c>
      <c r="D22692">
        <v>0</v>
      </c>
    </row>
    <row r="22693" spans="1:4" x14ac:dyDescent="0.35">
      <c r="A22693" s="165"/>
      <c r="B22693" s="165"/>
      <c r="C22693" s="166">
        <v>45985</v>
      </c>
      <c r="D22693">
        <v>0</v>
      </c>
    </row>
    <row r="22694" spans="1:4" x14ac:dyDescent="0.35">
      <c r="A22694" s="165"/>
      <c r="B22694" s="165"/>
      <c r="C22694" s="166">
        <v>46015</v>
      </c>
      <c r="D22694">
        <v>0</v>
      </c>
    </row>
    <row r="22695" spans="1:4" x14ac:dyDescent="0.35">
      <c r="A22695" s="165"/>
      <c r="B22695" s="165"/>
      <c r="C22695" s="166">
        <v>45682</v>
      </c>
      <c r="D22695">
        <v>0</v>
      </c>
    </row>
    <row r="22696" spans="1:4" x14ac:dyDescent="0.35">
      <c r="A22696" s="165"/>
      <c r="B22696" s="165"/>
      <c r="C22696" s="166">
        <v>45713</v>
      </c>
      <c r="D22696">
        <v>0</v>
      </c>
    </row>
    <row r="22697" spans="1:4" x14ac:dyDescent="0.35">
      <c r="A22697" s="165"/>
      <c r="B22697" s="165"/>
      <c r="C22697" s="166">
        <v>45741</v>
      </c>
      <c r="D22697">
        <v>0</v>
      </c>
    </row>
    <row r="22698" spans="1:4" x14ac:dyDescent="0.35">
      <c r="A22698" s="165"/>
      <c r="B22698" s="165"/>
      <c r="C22698" s="166">
        <v>45772</v>
      </c>
      <c r="D22698">
        <v>0</v>
      </c>
    </row>
    <row r="22699" spans="1:4" x14ac:dyDescent="0.35">
      <c r="A22699" s="165"/>
      <c r="B22699" s="165"/>
      <c r="C22699" s="166">
        <v>45802</v>
      </c>
      <c r="D22699">
        <v>0</v>
      </c>
    </row>
    <row r="22700" spans="1:4" x14ac:dyDescent="0.35">
      <c r="A22700" s="165"/>
      <c r="B22700" s="165"/>
      <c r="C22700" s="166">
        <v>45833</v>
      </c>
      <c r="D22700">
        <v>0</v>
      </c>
    </row>
    <row r="22701" spans="1:4" x14ac:dyDescent="0.35">
      <c r="A22701" s="165"/>
      <c r="B22701" s="165"/>
      <c r="C22701" s="166">
        <v>45863</v>
      </c>
      <c r="D22701">
        <v>0</v>
      </c>
    </row>
    <row r="22702" spans="1:4" x14ac:dyDescent="0.35">
      <c r="A22702" s="165"/>
      <c r="B22702" s="165"/>
      <c r="C22702" s="166">
        <v>45894</v>
      </c>
      <c r="D22702">
        <v>0</v>
      </c>
    </row>
    <row r="22703" spans="1:4" x14ac:dyDescent="0.35">
      <c r="A22703" s="165"/>
      <c r="B22703" s="165"/>
      <c r="C22703" s="166">
        <v>45925</v>
      </c>
      <c r="D22703">
        <v>0</v>
      </c>
    </row>
    <row r="22704" spans="1:4" x14ac:dyDescent="0.35">
      <c r="A22704" s="165"/>
      <c r="B22704" s="165"/>
      <c r="C22704" s="166">
        <v>45955</v>
      </c>
      <c r="D22704">
        <v>0</v>
      </c>
    </row>
    <row r="22705" spans="1:4" x14ac:dyDescent="0.35">
      <c r="A22705" s="165"/>
      <c r="B22705" s="165"/>
      <c r="C22705" s="166">
        <v>45986</v>
      </c>
      <c r="D22705">
        <v>0</v>
      </c>
    </row>
    <row r="22706" spans="1:4" x14ac:dyDescent="0.35">
      <c r="A22706" s="165"/>
      <c r="B22706" s="165"/>
      <c r="C22706" s="166">
        <v>46016</v>
      </c>
      <c r="D22706">
        <v>0</v>
      </c>
    </row>
    <row r="22707" spans="1:4" x14ac:dyDescent="0.35">
      <c r="A22707" s="165"/>
      <c r="B22707" s="165"/>
      <c r="C22707" s="166">
        <v>45683</v>
      </c>
      <c r="D22707">
        <v>0</v>
      </c>
    </row>
    <row r="22708" spans="1:4" x14ac:dyDescent="0.35">
      <c r="A22708" s="165"/>
      <c r="B22708" s="165"/>
      <c r="C22708" s="166">
        <v>45714</v>
      </c>
      <c r="D22708">
        <v>0</v>
      </c>
    </row>
    <row r="22709" spans="1:4" x14ac:dyDescent="0.35">
      <c r="A22709" s="165"/>
      <c r="B22709" s="165"/>
      <c r="C22709" s="166">
        <v>45742</v>
      </c>
      <c r="D22709">
        <v>0</v>
      </c>
    </row>
    <row r="22710" spans="1:4" x14ac:dyDescent="0.35">
      <c r="A22710" s="165"/>
      <c r="B22710" s="165"/>
      <c r="C22710" s="166">
        <v>45773</v>
      </c>
      <c r="D22710">
        <v>0</v>
      </c>
    </row>
    <row r="22711" spans="1:4" x14ac:dyDescent="0.35">
      <c r="A22711" s="165"/>
      <c r="B22711" s="165"/>
      <c r="C22711" s="166">
        <v>45803</v>
      </c>
      <c r="D22711">
        <v>0</v>
      </c>
    </row>
    <row r="22712" spans="1:4" x14ac:dyDescent="0.35">
      <c r="A22712" s="165"/>
      <c r="B22712" s="165"/>
      <c r="C22712" s="166">
        <v>45834</v>
      </c>
      <c r="D22712">
        <v>0</v>
      </c>
    </row>
    <row r="22713" spans="1:4" x14ac:dyDescent="0.35">
      <c r="A22713" s="165"/>
      <c r="B22713" s="165"/>
      <c r="C22713" s="166">
        <v>45864</v>
      </c>
      <c r="D22713">
        <v>0</v>
      </c>
    </row>
    <row r="22714" spans="1:4" x14ac:dyDescent="0.35">
      <c r="A22714" s="165"/>
      <c r="B22714" s="165"/>
      <c r="C22714" s="166">
        <v>45895</v>
      </c>
      <c r="D22714">
        <v>0</v>
      </c>
    </row>
    <row r="22715" spans="1:4" x14ac:dyDescent="0.35">
      <c r="A22715" s="165"/>
      <c r="B22715" s="165"/>
      <c r="C22715" s="166">
        <v>45926</v>
      </c>
      <c r="D22715">
        <v>0</v>
      </c>
    </row>
    <row r="22716" spans="1:4" x14ac:dyDescent="0.35">
      <c r="A22716" s="165"/>
      <c r="B22716" s="165"/>
      <c r="C22716" s="166">
        <v>45956</v>
      </c>
      <c r="D22716">
        <v>0</v>
      </c>
    </row>
    <row r="22717" spans="1:4" x14ac:dyDescent="0.35">
      <c r="A22717" s="165"/>
      <c r="B22717" s="165"/>
      <c r="C22717" s="166">
        <v>45987</v>
      </c>
      <c r="D22717">
        <v>0</v>
      </c>
    </row>
    <row r="22718" spans="1:4" x14ac:dyDescent="0.35">
      <c r="A22718" s="165"/>
      <c r="B22718" s="165"/>
      <c r="C22718" s="166">
        <v>46017</v>
      </c>
      <c r="D22718">
        <v>0</v>
      </c>
    </row>
    <row r="22719" spans="1:4" x14ac:dyDescent="0.35">
      <c r="A22719" s="165"/>
      <c r="B22719" s="165"/>
      <c r="C22719" s="166">
        <v>45684</v>
      </c>
      <c r="D22719">
        <v>0</v>
      </c>
    </row>
    <row r="22720" spans="1:4" x14ac:dyDescent="0.35">
      <c r="A22720" s="165"/>
      <c r="B22720" s="165"/>
      <c r="C22720" s="166">
        <v>45715</v>
      </c>
      <c r="D22720">
        <v>0</v>
      </c>
    </row>
    <row r="22721" spans="1:4" x14ac:dyDescent="0.35">
      <c r="A22721" s="165"/>
      <c r="B22721" s="165"/>
      <c r="C22721" s="166">
        <v>45743</v>
      </c>
      <c r="D22721">
        <v>0</v>
      </c>
    </row>
    <row r="22722" spans="1:4" x14ac:dyDescent="0.35">
      <c r="A22722" s="165"/>
      <c r="B22722" s="165"/>
      <c r="C22722" s="166">
        <v>45774</v>
      </c>
      <c r="D22722">
        <v>0</v>
      </c>
    </row>
    <row r="22723" spans="1:4" x14ac:dyDescent="0.35">
      <c r="A22723" s="165"/>
      <c r="B22723" s="165"/>
      <c r="C22723" s="166">
        <v>45804</v>
      </c>
      <c r="D22723">
        <v>0</v>
      </c>
    </row>
    <row r="22724" spans="1:4" x14ac:dyDescent="0.35">
      <c r="A22724" s="165"/>
      <c r="B22724" s="165"/>
      <c r="C22724" s="166">
        <v>45835</v>
      </c>
      <c r="D22724">
        <v>0</v>
      </c>
    </row>
    <row r="22725" spans="1:4" x14ac:dyDescent="0.35">
      <c r="A22725" s="165"/>
      <c r="B22725" s="165"/>
      <c r="C22725" s="166">
        <v>45865</v>
      </c>
      <c r="D22725">
        <v>0</v>
      </c>
    </row>
    <row r="22726" spans="1:4" x14ac:dyDescent="0.35">
      <c r="A22726" s="165"/>
      <c r="B22726" s="165"/>
      <c r="C22726" s="166">
        <v>45896</v>
      </c>
      <c r="D22726">
        <v>0</v>
      </c>
    </row>
    <row r="22727" spans="1:4" x14ac:dyDescent="0.35">
      <c r="A22727" s="165"/>
      <c r="B22727" s="165"/>
      <c r="C22727" s="166">
        <v>45927</v>
      </c>
      <c r="D22727">
        <v>0</v>
      </c>
    </row>
    <row r="22728" spans="1:4" x14ac:dyDescent="0.35">
      <c r="A22728" s="165"/>
      <c r="B22728" s="165"/>
      <c r="C22728" s="166">
        <v>45957</v>
      </c>
      <c r="D22728">
        <v>0</v>
      </c>
    </row>
    <row r="22729" spans="1:4" x14ac:dyDescent="0.35">
      <c r="A22729" s="165"/>
      <c r="B22729" s="165"/>
      <c r="C22729" s="166">
        <v>45988</v>
      </c>
      <c r="D22729">
        <v>0</v>
      </c>
    </row>
    <row r="22730" spans="1:4" x14ac:dyDescent="0.35">
      <c r="A22730" s="165"/>
      <c r="B22730" s="165"/>
      <c r="C22730" s="166">
        <v>46018</v>
      </c>
      <c r="D22730">
        <v>0</v>
      </c>
    </row>
    <row r="22731" spans="1:4" x14ac:dyDescent="0.35">
      <c r="A22731" s="165" t="s">
        <v>446</v>
      </c>
      <c r="B22731" s="165"/>
      <c r="C22731" s="166">
        <v>45923</v>
      </c>
      <c r="D22731">
        <v>110870.18000000001</v>
      </c>
    </row>
    <row r="22732" spans="1:4" x14ac:dyDescent="0.35">
      <c r="A22732" s="165" t="s">
        <v>446</v>
      </c>
      <c r="B22732" s="165"/>
      <c r="C22732" s="166">
        <v>45953</v>
      </c>
      <c r="D22732">
        <v>-68923.559583333248</v>
      </c>
    </row>
    <row r="22733" spans="1:4" x14ac:dyDescent="0.35">
      <c r="A22733" s="165" t="s">
        <v>446</v>
      </c>
      <c r="B22733" s="165"/>
      <c r="C22733" s="166">
        <v>45984</v>
      </c>
      <c r="D22733">
        <v>-300260.35000000003</v>
      </c>
    </row>
    <row r="22734" spans="1:4" x14ac:dyDescent="0.35">
      <c r="A22734" s="165" t="s">
        <v>446</v>
      </c>
      <c r="B22734" s="165"/>
      <c r="C22734" s="166">
        <v>46014</v>
      </c>
      <c r="D22734">
        <v>57091.830416666686</v>
      </c>
    </row>
    <row r="22735" spans="1:4" x14ac:dyDescent="0.35">
      <c r="A22735" s="165" t="s">
        <v>446</v>
      </c>
      <c r="B22735" s="165"/>
      <c r="C22735" s="166">
        <v>45681</v>
      </c>
      <c r="D22735">
        <v>-13483.600000000019</v>
      </c>
    </row>
    <row r="22736" spans="1:4" x14ac:dyDescent="0.35">
      <c r="A22736" s="165" t="s">
        <v>446</v>
      </c>
      <c r="B22736" s="165"/>
      <c r="C22736" s="166">
        <v>45712</v>
      </c>
      <c r="D22736">
        <v>-19534.539999999961</v>
      </c>
    </row>
    <row r="22737" spans="1:4" x14ac:dyDescent="0.35">
      <c r="A22737" s="165" t="s">
        <v>446</v>
      </c>
      <c r="B22737" s="165"/>
      <c r="C22737" s="166">
        <v>45740</v>
      </c>
      <c r="D22737">
        <v>-105302.49999999994</v>
      </c>
    </row>
    <row r="22738" spans="1:4" x14ac:dyDescent="0.35">
      <c r="A22738" s="165" t="s">
        <v>446</v>
      </c>
      <c r="B22738" s="165"/>
      <c r="C22738" s="166">
        <v>45771</v>
      </c>
      <c r="D22738">
        <v>-221007.80999999994</v>
      </c>
    </row>
    <row r="22739" spans="1:4" x14ac:dyDescent="0.35">
      <c r="A22739" s="165" t="s">
        <v>446</v>
      </c>
      <c r="B22739" s="165"/>
      <c r="C22739" s="166">
        <v>45801</v>
      </c>
      <c r="D22739">
        <v>261234.85000000003</v>
      </c>
    </row>
    <row r="22740" spans="1:4" x14ac:dyDescent="0.35">
      <c r="A22740" s="165" t="s">
        <v>446</v>
      </c>
      <c r="B22740" s="165"/>
      <c r="C22740" s="166">
        <v>45832</v>
      </c>
      <c r="D22740">
        <v>-206153.11000000002</v>
      </c>
    </row>
    <row r="22741" spans="1:4" x14ac:dyDescent="0.35">
      <c r="A22741" s="165" t="s">
        <v>446</v>
      </c>
      <c r="B22741" s="165"/>
      <c r="C22741" s="166">
        <v>45862</v>
      </c>
      <c r="D22741">
        <v>-24681.969999999896</v>
      </c>
    </row>
    <row r="22742" spans="1:4" x14ac:dyDescent="0.35">
      <c r="A22742" s="165" t="s">
        <v>446</v>
      </c>
      <c r="B22742" s="165"/>
      <c r="C22742" s="166">
        <v>45893</v>
      </c>
      <c r="D22742">
        <v>60416.469999999797</v>
      </c>
    </row>
    <row r="22743" spans="1:4" x14ac:dyDescent="0.35">
      <c r="A22743" s="165" t="s">
        <v>446</v>
      </c>
      <c r="B22743" s="165"/>
      <c r="C22743" s="166">
        <v>45924</v>
      </c>
      <c r="D22743">
        <v>164625.61000000007</v>
      </c>
    </row>
    <row r="22744" spans="1:4" x14ac:dyDescent="0.35">
      <c r="A22744" s="165" t="s">
        <v>446</v>
      </c>
      <c r="B22744" s="165"/>
      <c r="C22744" s="166">
        <v>45954</v>
      </c>
      <c r="D22744">
        <v>-180412.56000000003</v>
      </c>
    </row>
    <row r="22745" spans="1:4" x14ac:dyDescent="0.35">
      <c r="A22745" s="165" t="s">
        <v>446</v>
      </c>
      <c r="B22745" s="165"/>
      <c r="C22745" s="166">
        <v>45985</v>
      </c>
      <c r="D22745">
        <v>34996.91000000028</v>
      </c>
    </row>
    <row r="22746" spans="1:4" x14ac:dyDescent="0.35">
      <c r="A22746" s="165" t="s">
        <v>446</v>
      </c>
      <c r="B22746" s="165"/>
      <c r="C22746" s="166">
        <v>46015</v>
      </c>
      <c r="D22746">
        <v>27279.999999999975</v>
      </c>
    </row>
    <row r="22747" spans="1:4" x14ac:dyDescent="0.35">
      <c r="A22747" s="165" t="s">
        <v>446</v>
      </c>
      <c r="B22747" s="165"/>
      <c r="C22747" s="166">
        <v>45682</v>
      </c>
      <c r="D22747">
        <v>181547.81999999998</v>
      </c>
    </row>
    <row r="22748" spans="1:4" x14ac:dyDescent="0.35">
      <c r="A22748" s="165" t="s">
        <v>446</v>
      </c>
      <c r="B22748" s="165"/>
      <c r="C22748" s="166">
        <v>45713</v>
      </c>
      <c r="D22748">
        <v>83827.900000000052</v>
      </c>
    </row>
    <row r="22749" spans="1:4" x14ac:dyDescent="0.35">
      <c r="A22749" s="165" t="s">
        <v>446</v>
      </c>
      <c r="B22749" s="165"/>
      <c r="C22749" s="166">
        <v>45741</v>
      </c>
      <c r="D22749">
        <v>125740.19999999972</v>
      </c>
    </row>
    <row r="22750" spans="1:4" x14ac:dyDescent="0.35">
      <c r="A22750" s="165" t="s">
        <v>446</v>
      </c>
      <c r="B22750" s="165"/>
      <c r="C22750" s="166">
        <v>45772</v>
      </c>
      <c r="D22750">
        <v>-222950.09999999983</v>
      </c>
    </row>
    <row r="22751" spans="1:4" x14ac:dyDescent="0.35">
      <c r="A22751" s="165" t="s">
        <v>446</v>
      </c>
      <c r="B22751" s="165"/>
      <c r="C22751" s="166">
        <v>45802</v>
      </c>
      <c r="D22751">
        <v>21979.688764831491</v>
      </c>
    </row>
    <row r="22752" spans="1:4" x14ac:dyDescent="0.35">
      <c r="A22752" s="165" t="s">
        <v>446</v>
      </c>
      <c r="B22752" s="165"/>
      <c r="C22752" s="166">
        <v>45833</v>
      </c>
      <c r="D22752">
        <v>123050.54494932177</v>
      </c>
    </row>
    <row r="22753" spans="1:4" x14ac:dyDescent="0.35">
      <c r="A22753" s="165" t="s">
        <v>446</v>
      </c>
      <c r="B22753" s="165"/>
      <c r="C22753" s="166">
        <v>45863</v>
      </c>
      <c r="D22753">
        <v>11119.132080836327</v>
      </c>
    </row>
    <row r="22754" spans="1:4" x14ac:dyDescent="0.35">
      <c r="A22754" s="165" t="s">
        <v>446</v>
      </c>
      <c r="B22754" s="165"/>
      <c r="C22754" s="166">
        <v>45894</v>
      </c>
      <c r="D22754">
        <v>258960.82514483266</v>
      </c>
    </row>
    <row r="22755" spans="1:4" x14ac:dyDescent="0.35">
      <c r="A22755" s="165" t="s">
        <v>446</v>
      </c>
      <c r="B22755" s="165"/>
      <c r="C22755" s="166">
        <v>45925</v>
      </c>
      <c r="D22755">
        <v>190081.55336963941</v>
      </c>
    </row>
    <row r="22756" spans="1:4" x14ac:dyDescent="0.35">
      <c r="A22756" s="165" t="s">
        <v>446</v>
      </c>
      <c r="B22756" s="165"/>
      <c r="C22756" s="166">
        <v>45955</v>
      </c>
      <c r="D22756">
        <v>-273363.44913728174</v>
      </c>
    </row>
    <row r="22757" spans="1:4" x14ac:dyDescent="0.35">
      <c r="A22757" s="165" t="s">
        <v>446</v>
      </c>
      <c r="B22757" s="165"/>
      <c r="C22757" s="166">
        <v>45986</v>
      </c>
      <c r="D22757">
        <v>133500.89552001905</v>
      </c>
    </row>
    <row r="22758" spans="1:4" x14ac:dyDescent="0.35">
      <c r="A22758" s="165" t="s">
        <v>446</v>
      </c>
      <c r="B22758" s="165"/>
      <c r="C22758" s="166">
        <v>46016</v>
      </c>
      <c r="D22758">
        <v>140665.51808369323</v>
      </c>
    </row>
    <row r="22759" spans="1:4" x14ac:dyDescent="0.35">
      <c r="A22759" s="165" t="s">
        <v>446</v>
      </c>
      <c r="B22759" s="165"/>
      <c r="C22759" s="166">
        <v>45683</v>
      </c>
      <c r="D22759">
        <v>-215519.6940652171</v>
      </c>
    </row>
    <row r="22760" spans="1:4" x14ac:dyDescent="0.35">
      <c r="A22760" s="165" t="s">
        <v>446</v>
      </c>
      <c r="B22760" s="165"/>
      <c r="C22760" s="166">
        <v>45714</v>
      </c>
      <c r="D22760">
        <v>127388.43117989854</v>
      </c>
    </row>
    <row r="22761" spans="1:4" x14ac:dyDescent="0.35">
      <c r="A22761" s="165" t="s">
        <v>446</v>
      </c>
      <c r="B22761" s="165"/>
      <c r="C22761" s="166">
        <v>45742</v>
      </c>
      <c r="D22761">
        <v>169591.49451534322</v>
      </c>
    </row>
    <row r="22762" spans="1:4" x14ac:dyDescent="0.35">
      <c r="A22762" s="165" t="s">
        <v>446</v>
      </c>
      <c r="B22762" s="165"/>
      <c r="C22762" s="166">
        <v>45773</v>
      </c>
      <c r="D22762">
        <v>-296572.37497709272</v>
      </c>
    </row>
    <row r="22763" spans="1:4" x14ac:dyDescent="0.35">
      <c r="A22763" s="165" t="s">
        <v>446</v>
      </c>
      <c r="B22763" s="165"/>
      <c r="C22763" s="166">
        <v>45803</v>
      </c>
      <c r="D22763">
        <v>198757.34837426993</v>
      </c>
    </row>
    <row r="22764" spans="1:4" x14ac:dyDescent="0.35">
      <c r="A22764" s="165" t="s">
        <v>446</v>
      </c>
      <c r="B22764" s="165"/>
      <c r="C22764" s="166">
        <v>45834</v>
      </c>
      <c r="D22764">
        <v>143153.76418055038</v>
      </c>
    </row>
    <row r="22765" spans="1:4" x14ac:dyDescent="0.35">
      <c r="A22765" s="165" t="s">
        <v>446</v>
      </c>
      <c r="B22765" s="165"/>
      <c r="C22765" s="166">
        <v>45864</v>
      </c>
      <c r="D22765">
        <v>31117.392775338281</v>
      </c>
    </row>
    <row r="22766" spans="1:4" x14ac:dyDescent="0.35">
      <c r="A22766" s="165" t="s">
        <v>446</v>
      </c>
      <c r="B22766" s="165"/>
      <c r="C22766" s="166">
        <v>45895</v>
      </c>
      <c r="D22766">
        <v>365957.72367820016</v>
      </c>
    </row>
    <row r="22767" spans="1:4" x14ac:dyDescent="0.35">
      <c r="A22767" s="165" t="s">
        <v>446</v>
      </c>
      <c r="B22767" s="165"/>
      <c r="C22767" s="166">
        <v>45926</v>
      </c>
      <c r="D22767">
        <v>-6081.8207118094742</v>
      </c>
    </row>
    <row r="22768" spans="1:4" x14ac:dyDescent="0.35">
      <c r="A22768" s="165" t="s">
        <v>446</v>
      </c>
      <c r="B22768" s="165"/>
      <c r="C22768" s="166">
        <v>45956</v>
      </c>
      <c r="D22768">
        <v>-142566.71357420855</v>
      </c>
    </row>
    <row r="22769" spans="1:4" x14ac:dyDescent="0.35">
      <c r="A22769" s="165" t="s">
        <v>446</v>
      </c>
      <c r="B22769" s="165"/>
      <c r="C22769" s="166">
        <v>45987</v>
      </c>
      <c r="D22769">
        <v>208263.1927861622</v>
      </c>
    </row>
    <row r="22770" spans="1:4" x14ac:dyDescent="0.35">
      <c r="A22770" s="165" t="s">
        <v>446</v>
      </c>
      <c r="B22770" s="165"/>
      <c r="C22770" s="166">
        <v>46017</v>
      </c>
      <c r="D22770">
        <v>203989.03254160474</v>
      </c>
    </row>
    <row r="22771" spans="1:4" x14ac:dyDescent="0.35">
      <c r="A22771" s="165" t="s">
        <v>446</v>
      </c>
      <c r="B22771" s="165"/>
      <c r="C22771" s="166">
        <v>45684</v>
      </c>
      <c r="D22771">
        <v>-72261.566363817037</v>
      </c>
    </row>
    <row r="22772" spans="1:4" x14ac:dyDescent="0.35">
      <c r="A22772" s="165" t="s">
        <v>446</v>
      </c>
      <c r="B22772" s="165"/>
      <c r="C22772" s="166">
        <v>45715</v>
      </c>
      <c r="D22772">
        <v>168342.15532664527</v>
      </c>
    </row>
    <row r="22773" spans="1:4" x14ac:dyDescent="0.35">
      <c r="A22773" s="165" t="s">
        <v>446</v>
      </c>
      <c r="B22773" s="165"/>
      <c r="C22773" s="166">
        <v>45743</v>
      </c>
      <c r="D22773">
        <v>-14092.785097703021</v>
      </c>
    </row>
    <row r="22774" spans="1:4" x14ac:dyDescent="0.35">
      <c r="A22774" s="165" t="s">
        <v>446</v>
      </c>
      <c r="B22774" s="165"/>
      <c r="C22774" s="166">
        <v>45774</v>
      </c>
      <c r="D22774">
        <v>-64548.947539828485</v>
      </c>
    </row>
    <row r="22775" spans="1:4" x14ac:dyDescent="0.35">
      <c r="A22775" s="165" t="s">
        <v>446</v>
      </c>
      <c r="B22775" s="165"/>
      <c r="C22775" s="166">
        <v>45804</v>
      </c>
      <c r="D22775">
        <v>242150.10946454678</v>
      </c>
    </row>
    <row r="22776" spans="1:4" x14ac:dyDescent="0.35">
      <c r="A22776" s="165" t="s">
        <v>446</v>
      </c>
      <c r="B22776" s="165"/>
      <c r="C22776" s="166">
        <v>45835</v>
      </c>
      <c r="D22776">
        <v>189674.48655724002</v>
      </c>
    </row>
    <row r="22777" spans="1:4" x14ac:dyDescent="0.35">
      <c r="A22777" s="165" t="s">
        <v>446</v>
      </c>
      <c r="B22777" s="165"/>
      <c r="C22777" s="166">
        <v>45865</v>
      </c>
      <c r="D22777">
        <v>34384.67586853687</v>
      </c>
    </row>
    <row r="22778" spans="1:4" x14ac:dyDescent="0.35">
      <c r="A22778" s="165" t="s">
        <v>446</v>
      </c>
      <c r="B22778" s="165"/>
      <c r="C22778" s="166">
        <v>45896</v>
      </c>
      <c r="D22778">
        <v>437267.35470640275</v>
      </c>
    </row>
    <row r="22779" spans="1:4" x14ac:dyDescent="0.35">
      <c r="A22779" s="165" t="s">
        <v>446</v>
      </c>
      <c r="B22779" s="165"/>
      <c r="C22779" s="166">
        <v>45927</v>
      </c>
      <c r="D22779">
        <v>13845.623637617329</v>
      </c>
    </row>
    <row r="22780" spans="1:4" x14ac:dyDescent="0.35">
      <c r="A22780" s="165" t="s">
        <v>446</v>
      </c>
      <c r="B22780" s="165"/>
      <c r="C22780" s="166">
        <v>45957</v>
      </c>
      <c r="D22780">
        <v>-167829.63007006884</v>
      </c>
    </row>
    <row r="22781" spans="1:4" x14ac:dyDescent="0.35">
      <c r="A22781" s="165" t="s">
        <v>446</v>
      </c>
      <c r="B22781" s="165"/>
      <c r="C22781" s="166">
        <v>45988</v>
      </c>
      <c r="D22781">
        <v>257059.83013724771</v>
      </c>
    </row>
    <row r="22782" spans="1:4" x14ac:dyDescent="0.35">
      <c r="A22782" s="165" t="s">
        <v>446</v>
      </c>
      <c r="B22782" s="165"/>
      <c r="C22782" s="166">
        <v>46018</v>
      </c>
      <c r="D22782">
        <v>249494.92505014557</v>
      </c>
    </row>
    <row r="22783" spans="1:4" x14ac:dyDescent="0.35">
      <c r="A22783" s="165" t="s">
        <v>447</v>
      </c>
      <c r="B22783" s="165"/>
      <c r="C22783" s="166">
        <v>45923</v>
      </c>
      <c r="D22783">
        <v>778843.65999999992</v>
      </c>
    </row>
    <row r="22784" spans="1:4" x14ac:dyDescent="0.35">
      <c r="A22784" s="165" t="s">
        <v>447</v>
      </c>
      <c r="B22784" s="165"/>
      <c r="C22784" s="166">
        <v>45953</v>
      </c>
      <c r="D22784">
        <v>889937.4800000001</v>
      </c>
    </row>
    <row r="22785" spans="1:4" x14ac:dyDescent="0.35">
      <c r="A22785" s="165" t="s">
        <v>447</v>
      </c>
      <c r="B22785" s="165"/>
      <c r="C22785" s="166">
        <v>45984</v>
      </c>
      <c r="D22785">
        <v>821335.93041666667</v>
      </c>
    </row>
    <row r="22786" spans="1:4" x14ac:dyDescent="0.35">
      <c r="A22786" s="165" t="s">
        <v>447</v>
      </c>
      <c r="B22786" s="165"/>
      <c r="C22786" s="166">
        <v>46014</v>
      </c>
      <c r="D22786">
        <v>521500.17000000004</v>
      </c>
    </row>
    <row r="22787" spans="1:4" x14ac:dyDescent="0.35">
      <c r="A22787" s="165" t="s">
        <v>447</v>
      </c>
      <c r="B22787" s="165"/>
      <c r="C22787" s="166">
        <v>45681</v>
      </c>
      <c r="D22787">
        <v>578592.00041666673</v>
      </c>
    </row>
    <row r="22788" spans="1:4" x14ac:dyDescent="0.35">
      <c r="A22788" s="165" t="s">
        <v>447</v>
      </c>
      <c r="B22788" s="165"/>
      <c r="C22788" s="166">
        <v>45712</v>
      </c>
      <c r="D22788">
        <v>565943.06041666679</v>
      </c>
    </row>
    <row r="22789" spans="1:4" x14ac:dyDescent="0.35">
      <c r="A22789" s="165" t="s">
        <v>447</v>
      </c>
      <c r="B22789" s="165"/>
      <c r="C22789" s="166">
        <v>45740</v>
      </c>
      <c r="D22789">
        <v>546431.12041666673</v>
      </c>
    </row>
    <row r="22790" spans="1:4" x14ac:dyDescent="0.35">
      <c r="A22790" s="165" t="s">
        <v>447</v>
      </c>
      <c r="B22790" s="165"/>
      <c r="C22790" s="166">
        <v>45771</v>
      </c>
      <c r="D22790">
        <v>441128.62041666679</v>
      </c>
    </row>
    <row r="22791" spans="1:4" x14ac:dyDescent="0.35">
      <c r="A22791" s="165" t="s">
        <v>447</v>
      </c>
      <c r="B22791" s="165"/>
      <c r="C22791" s="166">
        <v>45801</v>
      </c>
      <c r="D22791">
        <v>220422.3604166669</v>
      </c>
    </row>
    <row r="22792" spans="1:4" x14ac:dyDescent="0.35">
      <c r="A22792" s="165" t="s">
        <v>447</v>
      </c>
      <c r="B22792" s="165"/>
      <c r="C22792" s="166">
        <v>45832</v>
      </c>
      <c r="D22792">
        <v>481958.46041666699</v>
      </c>
    </row>
    <row r="22793" spans="1:4" x14ac:dyDescent="0.35">
      <c r="A22793" s="165" t="s">
        <v>447</v>
      </c>
      <c r="B22793" s="165"/>
      <c r="C22793" s="166">
        <v>45862</v>
      </c>
      <c r="D22793">
        <v>276073.09041666694</v>
      </c>
    </row>
    <row r="22794" spans="1:4" x14ac:dyDescent="0.35">
      <c r="A22794" s="165" t="s">
        <v>447</v>
      </c>
      <c r="B22794" s="165"/>
      <c r="C22794" s="166">
        <v>45893</v>
      </c>
      <c r="D22794">
        <v>251491.68041666702</v>
      </c>
    </row>
    <row r="22795" spans="1:4" x14ac:dyDescent="0.35">
      <c r="A22795" s="165" t="s">
        <v>447</v>
      </c>
      <c r="B22795" s="165"/>
      <c r="C22795" s="166">
        <v>45924</v>
      </c>
      <c r="D22795">
        <v>312142.96041666699</v>
      </c>
    </row>
    <row r="22796" spans="1:4" x14ac:dyDescent="0.35">
      <c r="A22796" s="165" t="s">
        <v>447</v>
      </c>
      <c r="B22796" s="165"/>
      <c r="C22796" s="166">
        <v>45954</v>
      </c>
      <c r="D22796">
        <v>476981.20041666698</v>
      </c>
    </row>
    <row r="22797" spans="1:4" x14ac:dyDescent="0.35">
      <c r="A22797" s="165" t="s">
        <v>447</v>
      </c>
      <c r="B22797" s="165"/>
      <c r="C22797" s="166">
        <v>45985</v>
      </c>
      <c r="D22797">
        <v>296591.20041666692</v>
      </c>
    </row>
    <row r="22798" spans="1:4" x14ac:dyDescent="0.35">
      <c r="A22798" s="165" t="s">
        <v>447</v>
      </c>
      <c r="B22798" s="165"/>
      <c r="C22798" s="166">
        <v>46015</v>
      </c>
      <c r="D22798">
        <v>331588.11041666719</v>
      </c>
    </row>
    <row r="22799" spans="1:4" x14ac:dyDescent="0.35">
      <c r="A22799" s="165" t="s">
        <v>447</v>
      </c>
      <c r="B22799" s="165"/>
      <c r="C22799" s="166">
        <v>45682</v>
      </c>
      <c r="D22799">
        <v>358868.11041666719</v>
      </c>
    </row>
    <row r="22800" spans="1:4" x14ac:dyDescent="0.35">
      <c r="A22800" s="165" t="s">
        <v>447</v>
      </c>
      <c r="B22800" s="165"/>
      <c r="C22800" s="166">
        <v>45713</v>
      </c>
      <c r="D22800">
        <v>540415.93041666702</v>
      </c>
    </row>
    <row r="22801" spans="1:4" x14ac:dyDescent="0.35">
      <c r="A22801" s="165" t="s">
        <v>447</v>
      </c>
      <c r="B22801" s="165"/>
      <c r="C22801" s="166">
        <v>45741</v>
      </c>
      <c r="D22801">
        <v>624243.83041666716</v>
      </c>
    </row>
    <row r="22802" spans="1:4" x14ac:dyDescent="0.35">
      <c r="A22802" s="165" t="s">
        <v>447</v>
      </c>
      <c r="B22802" s="165"/>
      <c r="C22802" s="166">
        <v>45772</v>
      </c>
      <c r="D22802">
        <v>749984.030416667</v>
      </c>
    </row>
    <row r="22803" spans="1:4" x14ac:dyDescent="0.35">
      <c r="A22803" s="165" t="s">
        <v>447</v>
      </c>
      <c r="B22803" s="165"/>
      <c r="C22803" s="166">
        <v>45802</v>
      </c>
      <c r="D22803">
        <v>527033.93041666714</v>
      </c>
    </row>
    <row r="22804" spans="1:4" x14ac:dyDescent="0.35">
      <c r="A22804" s="165" t="s">
        <v>447</v>
      </c>
      <c r="B22804" s="165"/>
      <c r="C22804" s="166">
        <v>45833</v>
      </c>
      <c r="D22804">
        <v>549013.61918149865</v>
      </c>
    </row>
    <row r="22805" spans="1:4" x14ac:dyDescent="0.35">
      <c r="A22805" s="165" t="s">
        <v>447</v>
      </c>
      <c r="B22805" s="165"/>
      <c r="C22805" s="166">
        <v>45863</v>
      </c>
      <c r="D22805">
        <v>672064.16413082043</v>
      </c>
    </row>
    <row r="22806" spans="1:4" x14ac:dyDescent="0.35">
      <c r="A22806" s="165" t="s">
        <v>447</v>
      </c>
      <c r="B22806" s="165"/>
      <c r="C22806" s="166">
        <v>45894</v>
      </c>
      <c r="D22806">
        <v>683183.29621165677</v>
      </c>
    </row>
    <row r="22807" spans="1:4" x14ac:dyDescent="0.35">
      <c r="A22807" s="165" t="s">
        <v>447</v>
      </c>
      <c r="B22807" s="165"/>
      <c r="C22807" s="166">
        <v>45925</v>
      </c>
      <c r="D22807">
        <v>942144.12135648937</v>
      </c>
    </row>
    <row r="22808" spans="1:4" x14ac:dyDescent="0.35">
      <c r="A22808" s="165" t="s">
        <v>447</v>
      </c>
      <c r="B22808" s="165"/>
      <c r="C22808" s="166">
        <v>45955</v>
      </c>
      <c r="D22808">
        <v>1132225.6747261288</v>
      </c>
    </row>
    <row r="22809" spans="1:4" x14ac:dyDescent="0.35">
      <c r="A22809" s="165" t="s">
        <v>447</v>
      </c>
      <c r="B22809" s="165"/>
      <c r="C22809" s="166">
        <v>45986</v>
      </c>
      <c r="D22809">
        <v>858862.22558884695</v>
      </c>
    </row>
    <row r="22810" spans="1:4" x14ac:dyDescent="0.35">
      <c r="A22810" s="165" t="s">
        <v>447</v>
      </c>
      <c r="B22810" s="165"/>
      <c r="C22810" s="166">
        <v>46016</v>
      </c>
      <c r="D22810">
        <v>992363.12110886583</v>
      </c>
    </row>
    <row r="22811" spans="1:4" x14ac:dyDescent="0.35">
      <c r="A22811" s="165" t="s">
        <v>447</v>
      </c>
      <c r="B22811" s="165"/>
      <c r="C22811" s="166">
        <v>45683</v>
      </c>
      <c r="D22811">
        <v>1133028.6391925591</v>
      </c>
    </row>
    <row r="22812" spans="1:4" x14ac:dyDescent="0.35">
      <c r="A22812" s="165" t="s">
        <v>447</v>
      </c>
      <c r="B22812" s="165"/>
      <c r="C22812" s="166">
        <v>45714</v>
      </c>
      <c r="D22812">
        <v>917508.9451273419</v>
      </c>
    </row>
    <row r="22813" spans="1:4" x14ac:dyDescent="0.35">
      <c r="A22813" s="165" t="s">
        <v>447</v>
      </c>
      <c r="B22813" s="165"/>
      <c r="C22813" s="166">
        <v>45742</v>
      </c>
      <c r="D22813">
        <v>1044897.3763072403</v>
      </c>
    </row>
    <row r="22814" spans="1:4" x14ac:dyDescent="0.35">
      <c r="A22814" s="165" t="s">
        <v>447</v>
      </c>
      <c r="B22814" s="165"/>
      <c r="C22814" s="166">
        <v>45773</v>
      </c>
      <c r="D22814">
        <v>1214488.8708225836</v>
      </c>
    </row>
    <row r="22815" spans="1:4" x14ac:dyDescent="0.35">
      <c r="A22815" s="165" t="s">
        <v>447</v>
      </c>
      <c r="B22815" s="165"/>
      <c r="C22815" s="166">
        <v>45803</v>
      </c>
      <c r="D22815">
        <v>917916.49584549083</v>
      </c>
    </row>
    <row r="22816" spans="1:4" x14ac:dyDescent="0.35">
      <c r="A22816" s="165" t="s">
        <v>447</v>
      </c>
      <c r="B22816" s="165"/>
      <c r="C22816" s="166">
        <v>45834</v>
      </c>
      <c r="D22816">
        <v>1116673.8442197607</v>
      </c>
    </row>
    <row r="22817" spans="1:4" x14ac:dyDescent="0.35">
      <c r="A22817" s="165" t="s">
        <v>447</v>
      </c>
      <c r="B22817" s="165"/>
      <c r="C22817" s="166">
        <v>45864</v>
      </c>
      <c r="D22817">
        <v>1259827.6084003111</v>
      </c>
    </row>
    <row r="22818" spans="1:4" x14ac:dyDescent="0.35">
      <c r="A22818" s="165" t="s">
        <v>447</v>
      </c>
      <c r="B22818" s="165"/>
      <c r="C22818" s="166">
        <v>45895</v>
      </c>
      <c r="D22818">
        <v>1290945.0011756492</v>
      </c>
    </row>
    <row r="22819" spans="1:4" x14ac:dyDescent="0.35">
      <c r="A22819" s="165" t="s">
        <v>447</v>
      </c>
      <c r="B22819" s="165"/>
      <c r="C22819" s="166">
        <v>45926</v>
      </c>
      <c r="D22819">
        <v>1656902.7248538495</v>
      </c>
    </row>
    <row r="22820" spans="1:4" x14ac:dyDescent="0.35">
      <c r="A22820" s="165" t="s">
        <v>447</v>
      </c>
      <c r="B22820" s="165"/>
      <c r="C22820" s="166">
        <v>45956</v>
      </c>
      <c r="D22820">
        <v>1650820.9041420401</v>
      </c>
    </row>
    <row r="22821" spans="1:4" x14ac:dyDescent="0.35">
      <c r="A22821" s="165" t="s">
        <v>447</v>
      </c>
      <c r="B22821" s="165"/>
      <c r="C22821" s="166">
        <v>45987</v>
      </c>
      <c r="D22821">
        <v>1508254.1905678315</v>
      </c>
    </row>
    <row r="22822" spans="1:4" x14ac:dyDescent="0.35">
      <c r="A22822" s="165" t="s">
        <v>447</v>
      </c>
      <c r="B22822" s="165"/>
      <c r="C22822" s="166">
        <v>46017</v>
      </c>
      <c r="D22822">
        <v>1716517.3833539938</v>
      </c>
    </row>
    <row r="22823" spans="1:4" x14ac:dyDescent="0.35">
      <c r="A22823" s="165" t="s">
        <v>447</v>
      </c>
      <c r="B22823" s="165"/>
      <c r="C22823" s="166">
        <v>45684</v>
      </c>
      <c r="D22823">
        <v>1920506.4158955985</v>
      </c>
    </row>
    <row r="22824" spans="1:4" x14ac:dyDescent="0.35">
      <c r="A22824" s="165" t="s">
        <v>447</v>
      </c>
      <c r="B22824" s="165"/>
      <c r="C22824" s="166">
        <v>45715</v>
      </c>
      <c r="D22824">
        <v>1848244.8495317814</v>
      </c>
    </row>
    <row r="22825" spans="1:4" x14ac:dyDescent="0.35">
      <c r="A22825" s="165" t="s">
        <v>447</v>
      </c>
      <c r="B22825" s="165"/>
      <c r="C22825" s="166">
        <v>45743</v>
      </c>
      <c r="D22825">
        <v>2016587.0048584267</v>
      </c>
    </row>
    <row r="22826" spans="1:4" x14ac:dyDescent="0.35">
      <c r="A22826" s="165" t="s">
        <v>447</v>
      </c>
      <c r="B22826" s="165"/>
      <c r="C22826" s="166">
        <v>45774</v>
      </c>
      <c r="D22826">
        <v>2002494.2197607239</v>
      </c>
    </row>
    <row r="22827" spans="1:4" x14ac:dyDescent="0.35">
      <c r="A22827" s="165" t="s">
        <v>447</v>
      </c>
      <c r="B22827" s="165"/>
      <c r="C22827" s="166">
        <v>45804</v>
      </c>
      <c r="D22827">
        <v>1937945.2722208954</v>
      </c>
    </row>
    <row r="22828" spans="1:4" x14ac:dyDescent="0.35">
      <c r="A22828" s="165" t="s">
        <v>447</v>
      </c>
      <c r="B22828" s="165"/>
      <c r="C22828" s="166">
        <v>45835</v>
      </c>
      <c r="D22828">
        <v>2180095.3816854423</v>
      </c>
    </row>
    <row r="22829" spans="1:4" x14ac:dyDescent="0.35">
      <c r="A22829" s="165" t="s">
        <v>447</v>
      </c>
      <c r="B22829" s="165"/>
      <c r="C22829" s="166">
        <v>45865</v>
      </c>
      <c r="D22829">
        <v>2369769.8682426824</v>
      </c>
    </row>
    <row r="22830" spans="1:4" x14ac:dyDescent="0.35">
      <c r="A22830" s="165" t="s">
        <v>447</v>
      </c>
      <c r="B22830" s="165"/>
      <c r="C22830" s="166">
        <v>45896</v>
      </c>
      <c r="D22830">
        <v>2404154.5441112192</v>
      </c>
    </row>
    <row r="22831" spans="1:4" x14ac:dyDescent="0.35">
      <c r="A22831" s="165" t="s">
        <v>447</v>
      </c>
      <c r="B22831" s="165"/>
      <c r="C22831" s="166">
        <v>45927</v>
      </c>
      <c r="D22831">
        <v>2841421.8988176221</v>
      </c>
    </row>
    <row r="22832" spans="1:4" x14ac:dyDescent="0.35">
      <c r="A22832" s="165" t="s">
        <v>447</v>
      </c>
      <c r="B22832" s="165"/>
      <c r="C22832" s="166">
        <v>45957</v>
      </c>
      <c r="D22832">
        <v>2855267.5224552392</v>
      </c>
    </row>
    <row r="22833" spans="1:4" x14ac:dyDescent="0.35">
      <c r="A22833" s="165" t="s">
        <v>447</v>
      </c>
      <c r="B22833" s="165"/>
      <c r="C22833" s="166">
        <v>45988</v>
      </c>
      <c r="D22833">
        <v>2687437.8923851703</v>
      </c>
    </row>
    <row r="22834" spans="1:4" x14ac:dyDescent="0.35">
      <c r="A22834" s="165" t="s">
        <v>447</v>
      </c>
      <c r="B22834" s="165"/>
      <c r="C22834" s="166">
        <v>46018</v>
      </c>
      <c r="D22834">
        <v>2944497.722522418</v>
      </c>
    </row>
    <row r="22835" spans="1:4" x14ac:dyDescent="0.35">
      <c r="A22835" s="165" t="s">
        <v>448</v>
      </c>
      <c r="B22835" s="165"/>
      <c r="C22835" s="166">
        <v>45923</v>
      </c>
      <c r="D22835">
        <v>889713.84</v>
      </c>
    </row>
    <row r="22836" spans="1:4" x14ac:dyDescent="0.35">
      <c r="A22836" s="165" t="s">
        <v>448</v>
      </c>
      <c r="B22836" s="165"/>
      <c r="C22836" s="166">
        <v>45953</v>
      </c>
      <c r="D22836">
        <v>821013.92041666689</v>
      </c>
    </row>
    <row r="22837" spans="1:4" x14ac:dyDescent="0.35">
      <c r="A22837" s="165" t="s">
        <v>448</v>
      </c>
      <c r="B22837" s="165"/>
      <c r="C22837" s="166">
        <v>45984</v>
      </c>
      <c r="D22837">
        <v>521075.58041666663</v>
      </c>
    </row>
    <row r="22838" spans="1:4" x14ac:dyDescent="0.35">
      <c r="A22838" s="165" t="s">
        <v>448</v>
      </c>
      <c r="B22838" s="165"/>
      <c r="C22838" s="166">
        <v>46014</v>
      </c>
      <c r="D22838">
        <v>578592.00041666673</v>
      </c>
    </row>
    <row r="22839" spans="1:4" x14ac:dyDescent="0.35">
      <c r="A22839" s="165" t="s">
        <v>448</v>
      </c>
      <c r="B22839" s="165"/>
      <c r="C22839" s="166">
        <v>45681</v>
      </c>
      <c r="D22839">
        <v>565108.40041666676</v>
      </c>
    </row>
    <row r="22840" spans="1:4" x14ac:dyDescent="0.35">
      <c r="A22840" s="165" t="s">
        <v>448</v>
      </c>
      <c r="B22840" s="165"/>
      <c r="C22840" s="166">
        <v>45712</v>
      </c>
      <c r="D22840">
        <v>546408.52041666687</v>
      </c>
    </row>
    <row r="22841" spans="1:4" x14ac:dyDescent="0.35">
      <c r="A22841" s="165" t="s">
        <v>448</v>
      </c>
      <c r="B22841" s="165"/>
      <c r="C22841" s="166">
        <v>45740</v>
      </c>
      <c r="D22841">
        <v>441128.62041666679</v>
      </c>
    </row>
    <row r="22842" spans="1:4" x14ac:dyDescent="0.35">
      <c r="A22842" s="165" t="s">
        <v>448</v>
      </c>
      <c r="B22842" s="165"/>
      <c r="C22842" s="166">
        <v>45771</v>
      </c>
      <c r="D22842">
        <v>220120.81041666685</v>
      </c>
    </row>
    <row r="22843" spans="1:4" x14ac:dyDescent="0.35">
      <c r="A22843" s="165" t="s">
        <v>448</v>
      </c>
      <c r="B22843" s="165"/>
      <c r="C22843" s="166">
        <v>45801</v>
      </c>
      <c r="D22843">
        <v>481657.21041666693</v>
      </c>
    </row>
    <row r="22844" spans="1:4" x14ac:dyDescent="0.35">
      <c r="A22844" s="165" t="s">
        <v>448</v>
      </c>
      <c r="B22844" s="165"/>
      <c r="C22844" s="166">
        <v>45832</v>
      </c>
      <c r="D22844">
        <v>275805.35041666694</v>
      </c>
    </row>
    <row r="22845" spans="1:4" x14ac:dyDescent="0.35">
      <c r="A22845" s="165" t="s">
        <v>448</v>
      </c>
      <c r="B22845" s="165"/>
      <c r="C22845" s="166">
        <v>45862</v>
      </c>
      <c r="D22845">
        <v>251391.12041666705</v>
      </c>
    </row>
    <row r="22846" spans="1:4" x14ac:dyDescent="0.35">
      <c r="A22846" s="165" t="s">
        <v>448</v>
      </c>
      <c r="B22846" s="165"/>
      <c r="C22846" s="166">
        <v>45893</v>
      </c>
      <c r="D22846">
        <v>311908.15041666682</v>
      </c>
    </row>
    <row r="22847" spans="1:4" x14ac:dyDescent="0.35">
      <c r="A22847" s="165" t="s">
        <v>448</v>
      </c>
      <c r="B22847" s="165"/>
      <c r="C22847" s="166">
        <v>45924</v>
      </c>
      <c r="D22847">
        <v>476768.57041666703</v>
      </c>
    </row>
    <row r="22848" spans="1:4" x14ac:dyDescent="0.35">
      <c r="A22848" s="165" t="s">
        <v>448</v>
      </c>
      <c r="B22848" s="165"/>
      <c r="C22848" s="166">
        <v>45954</v>
      </c>
      <c r="D22848">
        <v>296568.64041666698</v>
      </c>
    </row>
    <row r="22849" spans="1:4" x14ac:dyDescent="0.35">
      <c r="A22849" s="165" t="s">
        <v>448</v>
      </c>
      <c r="B22849" s="165"/>
      <c r="C22849" s="166">
        <v>45985</v>
      </c>
      <c r="D22849">
        <v>331588.11041666719</v>
      </c>
    </row>
    <row r="22850" spans="1:4" x14ac:dyDescent="0.35">
      <c r="A22850" s="165" t="s">
        <v>448</v>
      </c>
      <c r="B22850" s="165"/>
      <c r="C22850" s="166">
        <v>46015</v>
      </c>
      <c r="D22850">
        <v>358868.11041666719</v>
      </c>
    </row>
    <row r="22851" spans="1:4" x14ac:dyDescent="0.35">
      <c r="A22851" s="165" t="s">
        <v>448</v>
      </c>
      <c r="B22851" s="165"/>
      <c r="C22851" s="166">
        <v>45682</v>
      </c>
      <c r="D22851">
        <v>540415.93041666714</v>
      </c>
    </row>
    <row r="22852" spans="1:4" x14ac:dyDescent="0.35">
      <c r="A22852" s="165" t="s">
        <v>448</v>
      </c>
      <c r="B22852" s="165"/>
      <c r="C22852" s="166">
        <v>45713</v>
      </c>
      <c r="D22852">
        <v>624243.83041666704</v>
      </c>
    </row>
    <row r="22853" spans="1:4" x14ac:dyDescent="0.35">
      <c r="A22853" s="165" t="s">
        <v>448</v>
      </c>
      <c r="B22853" s="165"/>
      <c r="C22853" s="166">
        <v>45741</v>
      </c>
      <c r="D22853">
        <v>749984.03041666688</v>
      </c>
    </row>
    <row r="22854" spans="1:4" x14ac:dyDescent="0.35">
      <c r="A22854" s="165" t="s">
        <v>448</v>
      </c>
      <c r="B22854" s="165"/>
      <c r="C22854" s="166">
        <v>45772</v>
      </c>
      <c r="D22854">
        <v>527033.93041666714</v>
      </c>
    </row>
    <row r="22855" spans="1:4" x14ac:dyDescent="0.35">
      <c r="A22855" s="165" t="s">
        <v>448</v>
      </c>
      <c r="B22855" s="165"/>
      <c r="C22855" s="166">
        <v>45802</v>
      </c>
      <c r="D22855">
        <v>549013.61918149865</v>
      </c>
    </row>
    <row r="22856" spans="1:4" x14ac:dyDescent="0.35">
      <c r="A22856" s="165" t="s">
        <v>448</v>
      </c>
      <c r="B22856" s="165"/>
      <c r="C22856" s="166">
        <v>45833</v>
      </c>
      <c r="D22856">
        <v>672064.16413082043</v>
      </c>
    </row>
    <row r="22857" spans="1:4" x14ac:dyDescent="0.35">
      <c r="A22857" s="165" t="s">
        <v>448</v>
      </c>
      <c r="B22857" s="165"/>
      <c r="C22857" s="166">
        <v>45863</v>
      </c>
      <c r="D22857">
        <v>683183.29621165677</v>
      </c>
    </row>
    <row r="22858" spans="1:4" x14ac:dyDescent="0.35">
      <c r="A22858" s="165" t="s">
        <v>448</v>
      </c>
      <c r="B22858" s="165"/>
      <c r="C22858" s="166">
        <v>45894</v>
      </c>
      <c r="D22858">
        <v>942144.12135648937</v>
      </c>
    </row>
    <row r="22859" spans="1:4" x14ac:dyDescent="0.35">
      <c r="A22859" s="165" t="s">
        <v>448</v>
      </c>
      <c r="B22859" s="165"/>
      <c r="C22859" s="166">
        <v>45925</v>
      </c>
      <c r="D22859">
        <v>1132225.6747261288</v>
      </c>
    </row>
    <row r="22860" spans="1:4" x14ac:dyDescent="0.35">
      <c r="A22860" s="165" t="s">
        <v>448</v>
      </c>
      <c r="B22860" s="165"/>
      <c r="C22860" s="166">
        <v>45955</v>
      </c>
      <c r="D22860">
        <v>858862.22558884707</v>
      </c>
    </row>
    <row r="22861" spans="1:4" x14ac:dyDescent="0.35">
      <c r="A22861" s="165" t="s">
        <v>448</v>
      </c>
      <c r="B22861" s="165"/>
      <c r="C22861" s="166">
        <v>45986</v>
      </c>
      <c r="D22861">
        <v>992363.12110886606</v>
      </c>
    </row>
    <row r="22862" spans="1:4" x14ac:dyDescent="0.35">
      <c r="A22862" s="165" t="s">
        <v>448</v>
      </c>
      <c r="B22862" s="165"/>
      <c r="C22862" s="166">
        <v>46016</v>
      </c>
      <c r="D22862">
        <v>1133028.6391925591</v>
      </c>
    </row>
    <row r="22863" spans="1:4" x14ac:dyDescent="0.35">
      <c r="A22863" s="165" t="s">
        <v>448</v>
      </c>
      <c r="B22863" s="165"/>
      <c r="C22863" s="166">
        <v>45683</v>
      </c>
      <c r="D22863">
        <v>917508.9451273419</v>
      </c>
    </row>
    <row r="22864" spans="1:4" x14ac:dyDescent="0.35">
      <c r="A22864" s="165" t="s">
        <v>448</v>
      </c>
      <c r="B22864" s="165"/>
      <c r="C22864" s="166">
        <v>45714</v>
      </c>
      <c r="D22864">
        <v>1044897.3763072405</v>
      </c>
    </row>
    <row r="22865" spans="1:4" x14ac:dyDescent="0.35">
      <c r="A22865" s="165" t="s">
        <v>448</v>
      </c>
      <c r="B22865" s="165"/>
      <c r="C22865" s="166">
        <v>45742</v>
      </c>
      <c r="D22865">
        <v>1214488.8708225836</v>
      </c>
    </row>
    <row r="22866" spans="1:4" x14ac:dyDescent="0.35">
      <c r="A22866" s="165" t="s">
        <v>448</v>
      </c>
      <c r="B22866" s="165"/>
      <c r="C22866" s="166">
        <v>45773</v>
      </c>
      <c r="D22866">
        <v>917916.49584549083</v>
      </c>
    </row>
    <row r="22867" spans="1:4" x14ac:dyDescent="0.35">
      <c r="A22867" s="165" t="s">
        <v>448</v>
      </c>
      <c r="B22867" s="165"/>
      <c r="C22867" s="166">
        <v>45803</v>
      </c>
      <c r="D22867">
        <v>1116673.8442197607</v>
      </c>
    </row>
    <row r="22868" spans="1:4" x14ac:dyDescent="0.35">
      <c r="A22868" s="165" t="s">
        <v>448</v>
      </c>
      <c r="B22868" s="165"/>
      <c r="C22868" s="166">
        <v>45834</v>
      </c>
      <c r="D22868">
        <v>1259827.6084003111</v>
      </c>
    </row>
    <row r="22869" spans="1:4" x14ac:dyDescent="0.35">
      <c r="A22869" s="165" t="s">
        <v>448</v>
      </c>
      <c r="B22869" s="165"/>
      <c r="C22869" s="166">
        <v>45864</v>
      </c>
      <c r="D22869">
        <v>1290945.0011756495</v>
      </c>
    </row>
    <row r="22870" spans="1:4" x14ac:dyDescent="0.35">
      <c r="A22870" s="165" t="s">
        <v>448</v>
      </c>
      <c r="B22870" s="165"/>
      <c r="C22870" s="166">
        <v>45895</v>
      </c>
      <c r="D22870">
        <v>1656902.7248538495</v>
      </c>
    </row>
    <row r="22871" spans="1:4" x14ac:dyDescent="0.35">
      <c r="A22871" s="165" t="s">
        <v>448</v>
      </c>
      <c r="B22871" s="165"/>
      <c r="C22871" s="166">
        <v>45926</v>
      </c>
      <c r="D22871">
        <v>1650820.9041420401</v>
      </c>
    </row>
    <row r="22872" spans="1:4" x14ac:dyDescent="0.35">
      <c r="A22872" s="165" t="s">
        <v>448</v>
      </c>
      <c r="B22872" s="165"/>
      <c r="C22872" s="166">
        <v>45956</v>
      </c>
      <c r="D22872">
        <v>1508254.1905678315</v>
      </c>
    </row>
    <row r="22873" spans="1:4" x14ac:dyDescent="0.35">
      <c r="A22873" s="165" t="s">
        <v>448</v>
      </c>
      <c r="B22873" s="165"/>
      <c r="C22873" s="166">
        <v>45987</v>
      </c>
      <c r="D22873">
        <v>1716517.3833539938</v>
      </c>
    </row>
    <row r="22874" spans="1:4" x14ac:dyDescent="0.35">
      <c r="A22874" s="165" t="s">
        <v>448</v>
      </c>
      <c r="B22874" s="165"/>
      <c r="C22874" s="166">
        <v>46017</v>
      </c>
      <c r="D22874">
        <v>1920506.4158955985</v>
      </c>
    </row>
    <row r="22875" spans="1:4" x14ac:dyDescent="0.35">
      <c r="A22875" s="165" t="s">
        <v>448</v>
      </c>
      <c r="B22875" s="165"/>
      <c r="C22875" s="166">
        <v>45684</v>
      </c>
      <c r="D22875">
        <v>1848244.8495317814</v>
      </c>
    </row>
    <row r="22876" spans="1:4" x14ac:dyDescent="0.35">
      <c r="A22876" s="165" t="s">
        <v>448</v>
      </c>
      <c r="B22876" s="165"/>
      <c r="C22876" s="166">
        <v>45715</v>
      </c>
      <c r="D22876">
        <v>2016587.0048584267</v>
      </c>
    </row>
    <row r="22877" spans="1:4" x14ac:dyDescent="0.35">
      <c r="A22877" s="165" t="s">
        <v>448</v>
      </c>
      <c r="B22877" s="165"/>
      <c r="C22877" s="166">
        <v>45743</v>
      </c>
      <c r="D22877">
        <v>2002494.2197607236</v>
      </c>
    </row>
    <row r="22878" spans="1:4" x14ac:dyDescent="0.35">
      <c r="A22878" s="165" t="s">
        <v>448</v>
      </c>
      <c r="B22878" s="165"/>
      <c r="C22878" s="166">
        <v>45774</v>
      </c>
      <c r="D22878">
        <v>1937945.2722208954</v>
      </c>
    </row>
    <row r="22879" spans="1:4" x14ac:dyDescent="0.35">
      <c r="A22879" s="165" t="s">
        <v>448</v>
      </c>
      <c r="B22879" s="165"/>
      <c r="C22879" s="166">
        <v>45804</v>
      </c>
      <c r="D22879">
        <v>2180095.3816854423</v>
      </c>
    </row>
    <row r="22880" spans="1:4" x14ac:dyDescent="0.35">
      <c r="A22880" s="165" t="s">
        <v>448</v>
      </c>
      <c r="B22880" s="165"/>
      <c r="C22880" s="166">
        <v>45835</v>
      </c>
      <c r="D22880">
        <v>2369769.8682426824</v>
      </c>
    </row>
    <row r="22881" spans="1:4" x14ac:dyDescent="0.35">
      <c r="A22881" s="165" t="s">
        <v>448</v>
      </c>
      <c r="B22881" s="165"/>
      <c r="C22881" s="166">
        <v>45865</v>
      </c>
      <c r="D22881">
        <v>2404154.5441112192</v>
      </c>
    </row>
    <row r="22882" spans="1:4" x14ac:dyDescent="0.35">
      <c r="A22882" s="165" t="s">
        <v>448</v>
      </c>
      <c r="B22882" s="165"/>
      <c r="C22882" s="166">
        <v>45896</v>
      </c>
      <c r="D22882">
        <v>2841421.8988176221</v>
      </c>
    </row>
    <row r="22883" spans="1:4" x14ac:dyDescent="0.35">
      <c r="A22883" s="165" t="s">
        <v>448</v>
      </c>
      <c r="B22883" s="165"/>
      <c r="C22883" s="166">
        <v>45927</v>
      </c>
      <c r="D22883">
        <v>2855267.5224552392</v>
      </c>
    </row>
    <row r="22884" spans="1:4" x14ac:dyDescent="0.35">
      <c r="A22884" s="165" t="s">
        <v>448</v>
      </c>
      <c r="B22884" s="165"/>
      <c r="C22884" s="166">
        <v>45957</v>
      </c>
      <c r="D22884">
        <v>2687437.8923851703</v>
      </c>
    </row>
    <row r="22885" spans="1:4" x14ac:dyDescent="0.35">
      <c r="A22885" s="165" t="s">
        <v>448</v>
      </c>
      <c r="B22885" s="165"/>
      <c r="C22885" s="166">
        <v>45988</v>
      </c>
      <c r="D22885">
        <v>2944497.722522418</v>
      </c>
    </row>
    <row r="22886" spans="1:4" x14ac:dyDescent="0.35">
      <c r="A22886" s="165" t="s">
        <v>448</v>
      </c>
      <c r="B22886" s="165"/>
      <c r="C22886" s="166">
        <v>46018</v>
      </c>
      <c r="D22886">
        <v>3193992.6475725635</v>
      </c>
    </row>
    <row r="22887" spans="1:4" x14ac:dyDescent="0.35">
      <c r="A22887" s="165"/>
      <c r="B22887" s="165"/>
      <c r="C22887" s="166">
        <v>45923</v>
      </c>
      <c r="D22887">
        <v>-223.64000000013039</v>
      </c>
    </row>
    <row r="22888" spans="1:4" x14ac:dyDescent="0.35">
      <c r="A22888" s="165"/>
      <c r="B22888" s="165"/>
      <c r="C22888" s="166">
        <v>45953</v>
      </c>
      <c r="D22888">
        <v>-322.00999999977648</v>
      </c>
    </row>
    <row r="22889" spans="1:4" x14ac:dyDescent="0.35">
      <c r="A22889" s="165"/>
      <c r="B22889" s="165"/>
      <c r="C22889" s="166">
        <v>45984</v>
      </c>
      <c r="D22889">
        <v>-424.58958333340706</v>
      </c>
    </row>
    <row r="22890" spans="1:4" x14ac:dyDescent="0.35">
      <c r="A22890" s="165"/>
      <c r="B22890" s="165"/>
      <c r="C22890" s="166">
        <v>46014</v>
      </c>
      <c r="D22890">
        <v>-42.75</v>
      </c>
    </row>
    <row r="22891" spans="1:4" x14ac:dyDescent="0.35">
      <c r="A22891" s="165"/>
      <c r="B22891" s="165"/>
      <c r="C22891" s="166">
        <v>45681</v>
      </c>
      <c r="D22891">
        <v>-834.6600000000326</v>
      </c>
    </row>
    <row r="22892" spans="1:4" x14ac:dyDescent="0.35">
      <c r="A22892" s="165"/>
      <c r="B22892" s="165"/>
      <c r="C22892" s="166">
        <v>45712</v>
      </c>
      <c r="D22892">
        <v>-22.599999999860302</v>
      </c>
    </row>
    <row r="22893" spans="1:4" x14ac:dyDescent="0.35">
      <c r="A22893" s="165"/>
      <c r="B22893" s="165"/>
      <c r="C22893" s="166">
        <v>45740</v>
      </c>
      <c r="D22893">
        <v>0</v>
      </c>
    </row>
    <row r="22894" spans="1:4" x14ac:dyDescent="0.35">
      <c r="A22894" s="165"/>
      <c r="B22894" s="165"/>
      <c r="C22894" s="166">
        <v>45771</v>
      </c>
      <c r="D22894">
        <v>-301.55000000004657</v>
      </c>
    </row>
    <row r="22895" spans="1:4" x14ac:dyDescent="0.35">
      <c r="A22895" s="165"/>
      <c r="B22895" s="165"/>
      <c r="C22895" s="166">
        <v>45801</v>
      </c>
      <c r="D22895">
        <v>-301.25000000005821</v>
      </c>
    </row>
    <row r="22896" spans="1:4" x14ac:dyDescent="0.35">
      <c r="A22896" s="165"/>
      <c r="B22896" s="165"/>
      <c r="C22896" s="166">
        <v>45832</v>
      </c>
      <c r="D22896">
        <v>-267.73999999999069</v>
      </c>
    </row>
    <row r="22897" spans="1:4" x14ac:dyDescent="0.35">
      <c r="A22897" s="165"/>
      <c r="B22897" s="165"/>
      <c r="C22897" s="166">
        <v>45862</v>
      </c>
      <c r="D22897">
        <v>-100.55999999996857</v>
      </c>
    </row>
    <row r="22898" spans="1:4" x14ac:dyDescent="0.35">
      <c r="A22898" s="165"/>
      <c r="B22898" s="165"/>
      <c r="C22898" s="166">
        <v>45893</v>
      </c>
      <c r="D22898">
        <v>-234.81000000017229</v>
      </c>
    </row>
    <row r="22899" spans="1:4" x14ac:dyDescent="0.35">
      <c r="A22899" s="165"/>
      <c r="B22899" s="165"/>
      <c r="C22899" s="166">
        <v>45924</v>
      </c>
      <c r="D22899">
        <v>-212.62999999994645</v>
      </c>
    </row>
    <row r="22900" spans="1:4" x14ac:dyDescent="0.35">
      <c r="A22900" s="165"/>
      <c r="B22900" s="165"/>
      <c r="C22900" s="166">
        <v>45954</v>
      </c>
      <c r="D22900">
        <v>-22.559999999939464</v>
      </c>
    </row>
    <row r="22901" spans="1:4" x14ac:dyDescent="0.35">
      <c r="A22901" s="165"/>
      <c r="B22901" s="165"/>
      <c r="C22901" s="166">
        <v>45985</v>
      </c>
      <c r="D22901">
        <v>0</v>
      </c>
    </row>
    <row r="22902" spans="1:4" x14ac:dyDescent="0.35">
      <c r="A22902" s="165"/>
      <c r="B22902" s="165"/>
      <c r="C22902" s="166">
        <v>46015</v>
      </c>
      <c r="D22902">
        <v>0</v>
      </c>
    </row>
    <row r="22903" spans="1:4" x14ac:dyDescent="0.35">
      <c r="A22903" s="165"/>
      <c r="B22903" s="165"/>
      <c r="C22903" s="166">
        <v>45682</v>
      </c>
      <c r="D22903">
        <v>0</v>
      </c>
    </row>
    <row r="22904" spans="1:4" x14ac:dyDescent="0.35">
      <c r="A22904" s="165"/>
      <c r="B22904" s="165"/>
      <c r="C22904" s="166">
        <v>45713</v>
      </c>
      <c r="D22904">
        <v>0</v>
      </c>
    </row>
    <row r="22905" spans="1:4" x14ac:dyDescent="0.35">
      <c r="A22905" s="165"/>
      <c r="B22905" s="165"/>
      <c r="C22905" s="166">
        <v>45741</v>
      </c>
      <c r="D22905">
        <v>0</v>
      </c>
    </row>
    <row r="22906" spans="1:4" x14ac:dyDescent="0.35">
      <c r="A22906" s="165"/>
      <c r="B22906" s="165"/>
      <c r="C22906" s="166">
        <v>45772</v>
      </c>
      <c r="D22906">
        <v>0</v>
      </c>
    </row>
    <row r="22907" spans="1:4" x14ac:dyDescent="0.35">
      <c r="A22907" s="165"/>
      <c r="B22907" s="165"/>
      <c r="C22907" s="166">
        <v>45802</v>
      </c>
      <c r="D22907">
        <v>0</v>
      </c>
    </row>
    <row r="22908" spans="1:4" x14ac:dyDescent="0.35">
      <c r="A22908" s="165"/>
      <c r="B22908" s="165"/>
      <c r="C22908" s="166">
        <v>45833</v>
      </c>
      <c r="D22908">
        <v>0</v>
      </c>
    </row>
    <row r="22909" spans="1:4" x14ac:dyDescent="0.35">
      <c r="A22909" s="165"/>
      <c r="B22909" s="165"/>
      <c r="C22909" s="166">
        <v>45863</v>
      </c>
      <c r="D22909">
        <v>0</v>
      </c>
    </row>
    <row r="22910" spans="1:4" x14ac:dyDescent="0.35">
      <c r="A22910" s="165"/>
      <c r="B22910" s="165"/>
      <c r="C22910" s="166">
        <v>45894</v>
      </c>
      <c r="D22910">
        <v>0</v>
      </c>
    </row>
    <row r="22911" spans="1:4" x14ac:dyDescent="0.35">
      <c r="A22911" s="165"/>
      <c r="B22911" s="165"/>
      <c r="C22911" s="166">
        <v>45925</v>
      </c>
      <c r="D22911">
        <v>0</v>
      </c>
    </row>
    <row r="22912" spans="1:4" x14ac:dyDescent="0.35">
      <c r="A22912" s="165"/>
      <c r="B22912" s="165"/>
      <c r="C22912" s="166">
        <v>45955</v>
      </c>
      <c r="D22912">
        <v>0</v>
      </c>
    </row>
    <row r="22913" spans="1:4" x14ac:dyDescent="0.35">
      <c r="A22913" s="165"/>
      <c r="B22913" s="165"/>
      <c r="C22913" s="166">
        <v>45986</v>
      </c>
      <c r="D22913">
        <v>0</v>
      </c>
    </row>
    <row r="22914" spans="1:4" x14ac:dyDescent="0.35">
      <c r="A22914" s="165"/>
      <c r="B22914" s="165"/>
      <c r="C22914" s="166">
        <v>46016</v>
      </c>
      <c r="D22914">
        <v>0</v>
      </c>
    </row>
    <row r="22915" spans="1:4" x14ac:dyDescent="0.35">
      <c r="A22915" s="165"/>
      <c r="B22915" s="165"/>
      <c r="C22915" s="166">
        <v>45683</v>
      </c>
      <c r="D22915">
        <v>0</v>
      </c>
    </row>
    <row r="22916" spans="1:4" x14ac:dyDescent="0.35">
      <c r="A22916" s="165"/>
      <c r="B22916" s="165"/>
      <c r="C22916" s="166">
        <v>45714</v>
      </c>
      <c r="D22916">
        <v>0</v>
      </c>
    </row>
    <row r="22917" spans="1:4" x14ac:dyDescent="0.35">
      <c r="A22917" s="165"/>
      <c r="B22917" s="165"/>
      <c r="C22917" s="166">
        <v>45742</v>
      </c>
      <c r="D22917">
        <v>0</v>
      </c>
    </row>
    <row r="22918" spans="1:4" x14ac:dyDescent="0.35">
      <c r="A22918" s="165"/>
      <c r="B22918" s="165"/>
      <c r="C22918" s="166">
        <v>45773</v>
      </c>
      <c r="D22918">
        <v>0</v>
      </c>
    </row>
    <row r="22919" spans="1:4" x14ac:dyDescent="0.35">
      <c r="A22919" s="165"/>
      <c r="B22919" s="165"/>
      <c r="C22919" s="166">
        <v>45803</v>
      </c>
      <c r="D22919">
        <v>0</v>
      </c>
    </row>
    <row r="22920" spans="1:4" x14ac:dyDescent="0.35">
      <c r="A22920" s="165"/>
      <c r="B22920" s="165"/>
      <c r="C22920" s="166">
        <v>45834</v>
      </c>
      <c r="D22920">
        <v>0</v>
      </c>
    </row>
    <row r="22921" spans="1:4" x14ac:dyDescent="0.35">
      <c r="A22921" s="165"/>
      <c r="B22921" s="165"/>
      <c r="C22921" s="166">
        <v>45864</v>
      </c>
      <c r="D22921">
        <v>0</v>
      </c>
    </row>
    <row r="22922" spans="1:4" x14ac:dyDescent="0.35">
      <c r="A22922" s="165"/>
      <c r="B22922" s="165"/>
      <c r="C22922" s="166">
        <v>45895</v>
      </c>
      <c r="D22922">
        <v>0</v>
      </c>
    </row>
    <row r="22923" spans="1:4" x14ac:dyDescent="0.35">
      <c r="A22923" s="165"/>
      <c r="B22923" s="165"/>
      <c r="C22923" s="166">
        <v>45926</v>
      </c>
      <c r="D22923">
        <v>0</v>
      </c>
    </row>
    <row r="22924" spans="1:4" x14ac:dyDescent="0.35">
      <c r="A22924" s="165"/>
      <c r="B22924" s="165"/>
      <c r="C22924" s="166">
        <v>45956</v>
      </c>
      <c r="D22924">
        <v>0</v>
      </c>
    </row>
    <row r="22925" spans="1:4" x14ac:dyDescent="0.35">
      <c r="A22925" s="165"/>
      <c r="B22925" s="165"/>
      <c r="C22925" s="166">
        <v>45987</v>
      </c>
      <c r="D22925">
        <v>0</v>
      </c>
    </row>
    <row r="22926" spans="1:4" x14ac:dyDescent="0.35">
      <c r="A22926" s="165"/>
      <c r="B22926" s="165"/>
      <c r="C22926" s="166">
        <v>46017</v>
      </c>
      <c r="D22926">
        <v>0</v>
      </c>
    </row>
    <row r="22927" spans="1:4" x14ac:dyDescent="0.35">
      <c r="A22927" s="165"/>
      <c r="B22927" s="165"/>
      <c r="C22927" s="166">
        <v>45684</v>
      </c>
      <c r="D22927">
        <v>0</v>
      </c>
    </row>
    <row r="22928" spans="1:4" x14ac:dyDescent="0.35">
      <c r="A22928" s="165"/>
      <c r="B22928" s="165"/>
      <c r="C22928" s="166">
        <v>45715</v>
      </c>
      <c r="D22928">
        <v>0</v>
      </c>
    </row>
    <row r="22929" spans="1:4" x14ac:dyDescent="0.35">
      <c r="A22929" s="165"/>
      <c r="B22929" s="165"/>
      <c r="C22929" s="166">
        <v>45743</v>
      </c>
      <c r="D22929">
        <v>0</v>
      </c>
    </row>
    <row r="22930" spans="1:4" x14ac:dyDescent="0.35">
      <c r="A22930" s="165"/>
      <c r="B22930" s="165"/>
      <c r="C22930" s="166">
        <v>45774</v>
      </c>
      <c r="D22930">
        <v>0</v>
      </c>
    </row>
    <row r="22931" spans="1:4" x14ac:dyDescent="0.35">
      <c r="A22931" s="165"/>
      <c r="B22931" s="165"/>
      <c r="C22931" s="166">
        <v>45804</v>
      </c>
      <c r="D22931">
        <v>0</v>
      </c>
    </row>
    <row r="22932" spans="1:4" x14ac:dyDescent="0.35">
      <c r="A22932" s="165"/>
      <c r="B22932" s="165"/>
      <c r="C22932" s="166">
        <v>45835</v>
      </c>
      <c r="D22932">
        <v>0</v>
      </c>
    </row>
    <row r="22933" spans="1:4" x14ac:dyDescent="0.35">
      <c r="A22933" s="165"/>
      <c r="B22933" s="165"/>
      <c r="C22933" s="166">
        <v>45865</v>
      </c>
      <c r="D22933">
        <v>0</v>
      </c>
    </row>
    <row r="22934" spans="1:4" x14ac:dyDescent="0.35">
      <c r="A22934" s="165"/>
      <c r="B22934" s="165"/>
      <c r="C22934" s="166">
        <v>45896</v>
      </c>
      <c r="D22934">
        <v>0</v>
      </c>
    </row>
    <row r="22935" spans="1:4" x14ac:dyDescent="0.35">
      <c r="A22935" s="165"/>
      <c r="B22935" s="165"/>
      <c r="C22935" s="166">
        <v>45927</v>
      </c>
      <c r="D22935">
        <v>0</v>
      </c>
    </row>
    <row r="22936" spans="1:4" x14ac:dyDescent="0.35">
      <c r="A22936" s="165"/>
      <c r="B22936" s="165"/>
      <c r="C22936" s="166">
        <v>45957</v>
      </c>
      <c r="D22936">
        <v>0</v>
      </c>
    </row>
    <row r="22937" spans="1:4" x14ac:dyDescent="0.35">
      <c r="A22937" s="165"/>
      <c r="B22937" s="165"/>
      <c r="C22937" s="166">
        <v>45988</v>
      </c>
      <c r="D22937">
        <v>0</v>
      </c>
    </row>
    <row r="22938" spans="1:4" x14ac:dyDescent="0.35">
      <c r="A22938" s="165"/>
      <c r="B22938" s="165"/>
      <c r="C22938" s="166">
        <v>46018</v>
      </c>
      <c r="D2293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BFF13-168C-4593-BFAF-436101773745}">
  <dimension ref="A1:DQ344"/>
  <sheetViews>
    <sheetView topLeftCell="CY1" workbookViewId="0">
      <pane ySplit="1" topLeftCell="A311" activePane="bottomLeft" state="frozen"/>
      <selection pane="bottomLeft" sqref="A1:DQ344"/>
    </sheetView>
  </sheetViews>
  <sheetFormatPr defaultRowHeight="14.5" outlineLevelCol="1" x14ac:dyDescent="0.35"/>
  <cols>
    <col min="1" max="1" width="41" customWidth="1"/>
    <col min="2" max="2" width="55.453125" customWidth="1"/>
    <col min="3" max="13" width="11.81640625" bestFit="1" customWidth="1"/>
    <col min="14" max="14" width="11.81640625" style="10" bestFit="1" customWidth="1"/>
    <col min="15" max="15" width="13.453125" style="10" bestFit="1" customWidth="1"/>
    <col min="16" max="17" width="11.81640625" bestFit="1" customWidth="1"/>
    <col min="18" max="18" width="11.81640625" customWidth="1"/>
    <col min="19" max="20" width="11.81640625" bestFit="1" customWidth="1"/>
    <col min="21" max="27" width="11.81640625" bestFit="1" customWidth="1" outlineLevel="1"/>
    <col min="28" max="28" width="13.453125" style="12" bestFit="1" customWidth="1"/>
    <col min="29" max="29" width="10.6328125" customWidth="1"/>
    <col min="30" max="41" width="11.81640625" bestFit="1" customWidth="1" outlineLevel="1"/>
    <col min="42" max="42" width="13.453125" style="12" bestFit="1" customWidth="1"/>
    <col min="43" max="43" width="10.6328125" customWidth="1"/>
    <col min="44" max="55" width="11.81640625" bestFit="1" customWidth="1" outlineLevel="1"/>
    <col min="56" max="56" width="13.453125" style="50" bestFit="1" customWidth="1"/>
    <col min="57" max="68" width="11.81640625" bestFit="1" customWidth="1" outlineLevel="1"/>
    <col min="69" max="69" width="15.81640625" style="13" bestFit="1" customWidth="1"/>
    <col min="70" max="81" width="11.81640625" bestFit="1" customWidth="1" outlineLevel="1"/>
    <col min="82" max="82" width="15.81640625" style="13" bestFit="1" customWidth="1"/>
    <col min="83" max="90" width="11.81640625" bestFit="1" customWidth="1" outlineLevel="1"/>
    <col min="91" max="91" width="12.7265625" bestFit="1" customWidth="1" outlineLevel="1"/>
    <col min="92" max="93" width="11.81640625" bestFit="1" customWidth="1" outlineLevel="1"/>
    <col min="94" max="94" width="12.7265625" bestFit="1" customWidth="1" outlineLevel="1"/>
    <col min="95" max="95" width="15.81640625" style="13" bestFit="1" customWidth="1"/>
    <col min="96" max="96" width="11.81640625" bestFit="1" customWidth="1" outlineLevel="1"/>
    <col min="97" max="98" width="12.7265625" bestFit="1" customWidth="1" outlineLevel="1"/>
    <col min="99" max="99" width="11.81640625" bestFit="1" customWidth="1" outlineLevel="1"/>
    <col min="100" max="101" width="13.453125" bestFit="1" customWidth="1" outlineLevel="1"/>
    <col min="102" max="106" width="13.453125" customWidth="1" outlineLevel="1"/>
    <col min="107" max="107" width="13.453125" bestFit="1" customWidth="1" outlineLevel="1"/>
    <col min="108" max="108" width="15.81640625" style="13" bestFit="1" customWidth="1"/>
    <col min="109" max="109" width="10.6328125" customWidth="1"/>
    <col min="110" max="121" width="13.453125" bestFit="1" customWidth="1" outlineLevel="1"/>
  </cols>
  <sheetData>
    <row r="1" spans="1:121" x14ac:dyDescent="0.35">
      <c r="A1" s="118" t="s">
        <v>460</v>
      </c>
      <c r="B1" s="118" t="s">
        <v>461</v>
      </c>
      <c r="C1" s="1" t="s">
        <v>462</v>
      </c>
      <c r="D1" s="1" t="s">
        <v>463</v>
      </c>
      <c r="E1" s="1" t="s">
        <v>464</v>
      </c>
      <c r="F1" s="1" t="s">
        <v>465</v>
      </c>
      <c r="G1" s="1" t="s">
        <v>466</v>
      </c>
      <c r="H1" s="1" t="s">
        <v>467</v>
      </c>
      <c r="I1" s="1" t="s">
        <v>468</v>
      </c>
      <c r="J1" s="1" t="s">
        <v>469</v>
      </c>
      <c r="K1" s="1" t="s">
        <v>470</v>
      </c>
      <c r="L1" s="1" t="s">
        <v>471</v>
      </c>
      <c r="M1" s="1" t="s">
        <v>472</v>
      </c>
      <c r="N1" s="1" t="s">
        <v>473</v>
      </c>
      <c r="O1" s="2" t="s">
        <v>0</v>
      </c>
      <c r="P1" s="1" t="s">
        <v>474</v>
      </c>
      <c r="Q1" s="1" t="s">
        <v>475</v>
      </c>
      <c r="R1" s="1" t="s">
        <v>476</v>
      </c>
      <c r="S1" s="1" t="s">
        <v>477</v>
      </c>
      <c r="T1" s="1" t="s">
        <v>478</v>
      </c>
      <c r="U1" s="1" t="s">
        <v>479</v>
      </c>
      <c r="V1" s="1" t="s">
        <v>480</v>
      </c>
      <c r="W1" s="1" t="s">
        <v>481</v>
      </c>
      <c r="X1" s="1" t="s">
        <v>482</v>
      </c>
      <c r="Y1" s="1" t="s">
        <v>483</v>
      </c>
      <c r="Z1" s="1" t="s">
        <v>484</v>
      </c>
      <c r="AA1" s="1" t="s">
        <v>485</v>
      </c>
      <c r="AB1" s="1" t="s">
        <v>1</v>
      </c>
      <c r="AC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3" t="s">
        <v>2</v>
      </c>
      <c r="AQ1" t="s">
        <v>499</v>
      </c>
      <c r="AR1" s="4" t="s">
        <v>500</v>
      </c>
      <c r="AS1" s="4" t="s">
        <v>501</v>
      </c>
      <c r="AT1" s="4" t="s">
        <v>502</v>
      </c>
      <c r="AU1" s="4" t="s">
        <v>503</v>
      </c>
      <c r="AV1" s="4" t="s">
        <v>504</v>
      </c>
      <c r="AW1" s="4" t="s">
        <v>505</v>
      </c>
      <c r="AX1" s="4" t="s">
        <v>506</v>
      </c>
      <c r="AY1" s="4" t="s">
        <v>507</v>
      </c>
      <c r="AZ1" s="4" t="s">
        <v>508</v>
      </c>
      <c r="BA1" s="4" t="s">
        <v>509</v>
      </c>
      <c r="BB1" s="4" t="s">
        <v>510</v>
      </c>
      <c r="BC1" s="4" t="s">
        <v>511</v>
      </c>
      <c r="BD1" s="5" t="s">
        <v>3</v>
      </c>
      <c r="BE1" s="4" t="s">
        <v>512</v>
      </c>
      <c r="BF1" s="4" t="s">
        <v>513</v>
      </c>
      <c r="BG1" s="4" t="s">
        <v>514</v>
      </c>
      <c r="BH1" s="4" t="s">
        <v>515</v>
      </c>
      <c r="BI1" s="4" t="s">
        <v>516</v>
      </c>
      <c r="BJ1" s="4" t="s">
        <v>517</v>
      </c>
      <c r="BK1" s="4" t="s">
        <v>518</v>
      </c>
      <c r="BL1" s="4" t="s">
        <v>519</v>
      </c>
      <c r="BM1" s="4" t="s">
        <v>520</v>
      </c>
      <c r="BN1" s="4" t="s">
        <v>521</v>
      </c>
      <c r="BO1" s="6" t="s">
        <v>522</v>
      </c>
      <c r="BP1" s="6" t="s">
        <v>523</v>
      </c>
      <c r="BQ1" s="7" t="s">
        <v>4</v>
      </c>
      <c r="BR1" s="4" t="s">
        <v>524</v>
      </c>
      <c r="BS1" s="4" t="s">
        <v>525</v>
      </c>
      <c r="BT1" s="4" t="s">
        <v>526</v>
      </c>
      <c r="BU1" s="4" t="s">
        <v>527</v>
      </c>
      <c r="BV1" s="4" t="s">
        <v>528</v>
      </c>
      <c r="BW1" s="4" t="s">
        <v>529</v>
      </c>
      <c r="BX1" s="4" t="s">
        <v>530</v>
      </c>
      <c r="BY1" s="4" t="s">
        <v>531</v>
      </c>
      <c r="BZ1" s="4" t="s">
        <v>532</v>
      </c>
      <c r="CA1" s="4" t="s">
        <v>533</v>
      </c>
      <c r="CB1" s="4" t="s">
        <v>534</v>
      </c>
      <c r="CC1" s="4" t="s">
        <v>535</v>
      </c>
      <c r="CD1" s="7" t="s">
        <v>5</v>
      </c>
      <c r="CE1" s="4" t="s">
        <v>536</v>
      </c>
      <c r="CF1" s="4" t="s">
        <v>537</v>
      </c>
      <c r="CG1" s="4" t="s">
        <v>538</v>
      </c>
      <c r="CH1" s="4" t="s">
        <v>539</v>
      </c>
      <c r="CI1" s="8" t="s">
        <v>540</v>
      </c>
      <c r="CJ1" s="8" t="s">
        <v>541</v>
      </c>
      <c r="CK1" s="8" t="s">
        <v>542</v>
      </c>
      <c r="CL1" s="8" t="s">
        <v>543</v>
      </c>
      <c r="CM1" s="8" t="s">
        <v>544</v>
      </c>
      <c r="CN1" s="8" t="s">
        <v>545</v>
      </c>
      <c r="CO1" s="8" t="s">
        <v>546</v>
      </c>
      <c r="CP1" s="8" t="s">
        <v>547</v>
      </c>
      <c r="CQ1" s="9" t="s">
        <v>6</v>
      </c>
      <c r="CR1" s="8" t="s">
        <v>548</v>
      </c>
      <c r="CS1" s="8" t="s">
        <v>549</v>
      </c>
      <c r="CT1" s="8" t="s">
        <v>550</v>
      </c>
      <c r="CU1" s="8" t="s">
        <v>551</v>
      </c>
      <c r="CV1" s="8" t="s">
        <v>552</v>
      </c>
      <c r="CW1" s="8" t="s">
        <v>553</v>
      </c>
      <c r="CX1" s="8" t="s">
        <v>554</v>
      </c>
      <c r="CY1" s="8" t="s">
        <v>555</v>
      </c>
      <c r="CZ1" s="8" t="s">
        <v>556</v>
      </c>
      <c r="DA1" s="8" t="s">
        <v>557</v>
      </c>
      <c r="DB1" s="8" t="s">
        <v>558</v>
      </c>
      <c r="DC1" s="8" t="s">
        <v>559</v>
      </c>
      <c r="DD1" s="9" t="s">
        <v>7</v>
      </c>
      <c r="DE1" t="s">
        <v>560</v>
      </c>
      <c r="DF1" s="8" t="s">
        <v>561</v>
      </c>
      <c r="DG1" s="8" t="s">
        <v>562</v>
      </c>
      <c r="DH1" s="8" t="s">
        <v>563</v>
      </c>
      <c r="DI1" s="8" t="s">
        <v>564</v>
      </c>
      <c r="DJ1" s="8" t="s">
        <v>565</v>
      </c>
      <c r="DK1" s="8" t="s">
        <v>566</v>
      </c>
      <c r="DL1" s="8" t="s">
        <v>567</v>
      </c>
      <c r="DM1" s="8" t="s">
        <v>568</v>
      </c>
      <c r="DN1" s="8" t="s">
        <v>569</v>
      </c>
      <c r="DO1" s="8" t="s">
        <v>570</v>
      </c>
      <c r="DP1" s="8" t="s">
        <v>571</v>
      </c>
      <c r="DQ1" s="8" t="s">
        <v>572</v>
      </c>
    </row>
    <row r="2" spans="1:121" x14ac:dyDescent="0.35">
      <c r="A2" s="14" t="s">
        <v>8</v>
      </c>
      <c r="B2" s="14" t="s">
        <v>9</v>
      </c>
      <c r="C2" s="15">
        <v>1282.92</v>
      </c>
      <c r="D2" s="15">
        <v>1371.19</v>
      </c>
      <c r="E2" s="15">
        <v>1478.31</v>
      </c>
      <c r="F2" s="15">
        <v>1451.05</v>
      </c>
      <c r="G2" s="15">
        <v>1423.79</v>
      </c>
      <c r="H2" s="15">
        <v>1396.53</v>
      </c>
      <c r="I2" s="15">
        <v>1340.27</v>
      </c>
      <c r="J2" s="15">
        <v>1284.01</v>
      </c>
      <c r="K2" s="15">
        <v>1227.75</v>
      </c>
      <c r="L2" s="15">
        <v>1171.49</v>
      </c>
      <c r="M2" s="15">
        <v>1171.49</v>
      </c>
      <c r="N2" s="15">
        <v>1113.23</v>
      </c>
      <c r="O2" s="16">
        <f>+N2</f>
        <v>1113.23</v>
      </c>
      <c r="P2" s="15">
        <v>1080.69</v>
      </c>
      <c r="Q2" s="15">
        <v>1062.42</v>
      </c>
      <c r="R2" s="15">
        <v>1044.1500000000001</v>
      </c>
      <c r="S2" s="15">
        <v>1025.8800000000001</v>
      </c>
      <c r="T2" s="15">
        <v>1007.61</v>
      </c>
      <c r="U2" s="15">
        <v>989.34</v>
      </c>
      <c r="V2" s="15">
        <v>989.34</v>
      </c>
      <c r="W2" s="15">
        <v>969.07</v>
      </c>
      <c r="X2" s="15">
        <v>934.53</v>
      </c>
      <c r="Y2" s="15">
        <v>0</v>
      </c>
      <c r="Z2" s="15">
        <v>0</v>
      </c>
      <c r="AA2" s="15">
        <v>0</v>
      </c>
      <c r="AB2" s="18">
        <f t="shared" ref="AB2:AB5" si="0">+AA2</f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0</v>
      </c>
      <c r="AN2" s="15">
        <v>0</v>
      </c>
      <c r="AO2" s="15">
        <v>0</v>
      </c>
      <c r="AP2" s="15">
        <f>+AJ2</f>
        <v>0</v>
      </c>
      <c r="AR2" s="15">
        <v>0</v>
      </c>
      <c r="AS2" s="15">
        <v>0</v>
      </c>
      <c r="AT2" s="15">
        <v>0</v>
      </c>
      <c r="AU2" s="15">
        <v>0</v>
      </c>
      <c r="AV2" s="15">
        <v>0</v>
      </c>
      <c r="AW2" s="15">
        <v>0</v>
      </c>
      <c r="AX2" s="15">
        <v>0</v>
      </c>
      <c r="AY2" s="15">
        <v>0</v>
      </c>
      <c r="AZ2" s="15">
        <v>0</v>
      </c>
      <c r="BA2" s="15">
        <v>0</v>
      </c>
      <c r="BB2" s="15">
        <v>0</v>
      </c>
      <c r="BC2" s="15">
        <v>0</v>
      </c>
      <c r="BD2" s="19">
        <f>+BC2</f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5">
        <v>0</v>
      </c>
      <c r="BK2" s="15">
        <v>0</v>
      </c>
      <c r="BL2" s="15">
        <v>0</v>
      </c>
      <c r="BM2" s="15">
        <v>0</v>
      </c>
      <c r="BN2" s="15">
        <v>0</v>
      </c>
      <c r="BO2" s="20">
        <v>0</v>
      </c>
      <c r="BP2" s="20">
        <v>0</v>
      </c>
      <c r="BQ2" s="19">
        <f>+IFERROR(VLOOKUP($A2,'[1]Consolidated Financials'!$A:$O,15,0),0)</f>
        <v>0</v>
      </c>
      <c r="BR2" s="15">
        <v>0</v>
      </c>
      <c r="BS2" s="15">
        <v>0</v>
      </c>
      <c r="BT2" s="15">
        <v>0</v>
      </c>
      <c r="BU2" s="15">
        <v>0</v>
      </c>
      <c r="BV2" s="15">
        <v>0</v>
      </c>
      <c r="BW2" s="15">
        <v>0</v>
      </c>
      <c r="BX2" s="15">
        <v>25000</v>
      </c>
      <c r="BY2" s="15">
        <v>25000</v>
      </c>
      <c r="BZ2" s="15">
        <v>25000</v>
      </c>
      <c r="CA2" s="15">
        <v>25000</v>
      </c>
      <c r="CB2" s="15">
        <v>25000</v>
      </c>
      <c r="CC2" s="15">
        <v>25000</v>
      </c>
      <c r="CD2" s="19">
        <f>+CC2</f>
        <v>25000</v>
      </c>
      <c r="CE2" s="15">
        <v>25000</v>
      </c>
      <c r="CF2" s="15">
        <v>25000</v>
      </c>
      <c r="CG2" s="15">
        <v>25000</v>
      </c>
      <c r="CH2" s="15">
        <v>25000</v>
      </c>
      <c r="CI2" s="15">
        <v>0</v>
      </c>
      <c r="CJ2" s="15">
        <v>0</v>
      </c>
      <c r="CK2" s="15">
        <f>+IFERROR(VLOOKUP($A2,'[1]Consolidated Financials'!$A:$J,10,0),0)</f>
        <v>0</v>
      </c>
      <c r="CL2" s="15">
        <f>+IFERROR(VLOOKUP($A2,'[1]Consolidated Financials'!$A:$K,11,0),0)</f>
        <v>0</v>
      </c>
      <c r="CM2" s="15">
        <f>+IFERROR(VLOOKUP($A2,'[1]Consolidated Financials'!$A:$L,12,0),0)</f>
        <v>0</v>
      </c>
      <c r="CN2" s="15">
        <f>+IFERROR(VLOOKUP($A2,'[1]Consolidated Financials'!$A:$M,13,0),0)</f>
        <v>0</v>
      </c>
      <c r="CO2" s="15">
        <f>+IFERROR(VLOOKUP($A2,'[1]Consolidated Financials'!$A:$N,14,0),0)</f>
        <v>0</v>
      </c>
      <c r="CP2" s="15">
        <f>+IFERROR(VLOOKUP($A2,'[1]Consolidated Financials'!$A:$O,15,0),0)</f>
        <v>0</v>
      </c>
      <c r="CQ2" s="19">
        <f>+IFERROR(VLOOKUP($A2,'[1]Consolidated Financials'!$A:$O,15,0),0)</f>
        <v>0</v>
      </c>
      <c r="CR2" s="15">
        <v>0</v>
      </c>
      <c r="CS2" s="15">
        <v>0</v>
      </c>
      <c r="CT2" s="15">
        <v>0</v>
      </c>
      <c r="CU2" s="15">
        <v>0</v>
      </c>
      <c r="CV2" s="15">
        <v>0</v>
      </c>
      <c r="CW2" s="15">
        <v>0</v>
      </c>
      <c r="CX2" s="15">
        <f>+IFERROR(VLOOKUP($A2,'[1]Consolidated Financials'!$A:$J,10,0),0)</f>
        <v>0</v>
      </c>
      <c r="CY2" s="15">
        <f>+IFERROR(VLOOKUP($A2,'[1]Consolidated Financials'!$A:$K,11,0),0)</f>
        <v>0</v>
      </c>
      <c r="CZ2" s="15">
        <f>+IFERROR(VLOOKUP($A2,'[1]Consolidated Financials'!$A:$L,12,0),0)</f>
        <v>0</v>
      </c>
      <c r="DA2" s="15">
        <f>+IFERROR(VLOOKUP($A2,'[1]Consolidated Financials'!$A:$M,13,0),0)</f>
        <v>0</v>
      </c>
      <c r="DB2" s="15">
        <f>+IFERROR(VLOOKUP($A2,'[1]Consolidated Financials'!$A:$N,14,0),0)</f>
        <v>0</v>
      </c>
      <c r="DC2" s="15">
        <f>+IFERROR(VLOOKUP($A2,'[1]Consolidated Financials'!$A:$O,15,0),0)</f>
        <v>0</v>
      </c>
      <c r="DD2" s="19">
        <f>+IFERROR(VLOOKUP($A2,'[1]Consolidated Financials'!$A:$O,15,0),0)</f>
        <v>0</v>
      </c>
      <c r="DF2" s="15">
        <v>0</v>
      </c>
      <c r="DG2" s="15">
        <v>0</v>
      </c>
      <c r="DH2" s="15">
        <v>0</v>
      </c>
      <c r="DI2" s="15">
        <v>0</v>
      </c>
      <c r="DJ2" s="15">
        <v>0</v>
      </c>
      <c r="DK2" s="15">
        <v>0</v>
      </c>
      <c r="DL2" s="15">
        <f>+IFERROR(VLOOKUP($A2,'[1]Consolidated Financials'!$A:$J,10,0),0)</f>
        <v>0</v>
      </c>
      <c r="DM2" s="15">
        <f>+IFERROR(VLOOKUP($A2,'[1]Consolidated Financials'!$A:$K,11,0),0)</f>
        <v>0</v>
      </c>
      <c r="DN2" s="15">
        <f>+IFERROR(VLOOKUP($A2,'[1]Consolidated Financials'!$A:$L,12,0),0)</f>
        <v>0</v>
      </c>
      <c r="DO2" s="15">
        <f>+IFERROR(VLOOKUP($A2,'[1]Consolidated Financials'!$A:$M,13,0),0)</f>
        <v>0</v>
      </c>
      <c r="DP2" s="15">
        <f>+IFERROR(VLOOKUP($A2,'[1]Consolidated Financials'!$A:$N,14,0),0)</f>
        <v>0</v>
      </c>
      <c r="DQ2" s="15">
        <f>+IFERROR(VLOOKUP($A2,'[1]Consolidated Financials'!$A:$O,15,0),0)</f>
        <v>0</v>
      </c>
    </row>
    <row r="3" spans="1:121" x14ac:dyDescent="0.35">
      <c r="A3" s="14" t="s">
        <v>10</v>
      </c>
      <c r="B3" s="14" t="s">
        <v>11</v>
      </c>
      <c r="C3" s="15">
        <v>43.56</v>
      </c>
      <c r="D3" s="15">
        <v>28.63</v>
      </c>
      <c r="E3" s="15">
        <v>14.67</v>
      </c>
      <c r="F3" s="15">
        <v>0.68</v>
      </c>
      <c r="G3" s="15">
        <v>0.56000000000000005</v>
      </c>
      <c r="H3" s="15">
        <v>-7.105427357601002E-17</v>
      </c>
      <c r="I3" s="15">
        <v>-7.105427357601002E-17</v>
      </c>
      <c r="J3" s="15">
        <v>-64.710000000000008</v>
      </c>
      <c r="K3" s="15">
        <v>-130.63</v>
      </c>
      <c r="L3" s="15">
        <v>-197.68</v>
      </c>
      <c r="M3" s="15">
        <v>-197.68</v>
      </c>
      <c r="N3" s="15">
        <v>-315.62</v>
      </c>
      <c r="O3" s="16">
        <f t="shared" ref="O3:O5" si="1">+N3</f>
        <v>-315.62</v>
      </c>
      <c r="P3" s="15">
        <v>-357.32</v>
      </c>
      <c r="Q3" s="15">
        <v>-429.67</v>
      </c>
      <c r="R3" s="15">
        <v>-534.42999999999995</v>
      </c>
      <c r="S3" s="15">
        <v>-610.39</v>
      </c>
      <c r="T3" s="15">
        <v>-687.25</v>
      </c>
      <c r="U3" s="15">
        <v>-766.6</v>
      </c>
      <c r="V3" s="15">
        <v>-766.6</v>
      </c>
      <c r="W3" s="15">
        <v>-927.18</v>
      </c>
      <c r="X3" s="15">
        <v>-909.19</v>
      </c>
      <c r="Y3" s="15">
        <v>0</v>
      </c>
      <c r="Z3" s="15">
        <v>0</v>
      </c>
      <c r="AA3" s="15">
        <v>0</v>
      </c>
      <c r="AB3" s="18">
        <f t="shared" si="0"/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0</v>
      </c>
      <c r="AL3" s="15">
        <v>0</v>
      </c>
      <c r="AM3" s="15">
        <v>0</v>
      </c>
      <c r="AN3" s="15">
        <v>0</v>
      </c>
      <c r="AO3" s="15">
        <v>0</v>
      </c>
      <c r="AP3" s="15">
        <f t="shared" ref="AP3:AP5" si="2">+AJ3</f>
        <v>0</v>
      </c>
      <c r="AR3" s="15">
        <v>0</v>
      </c>
      <c r="AS3" s="15">
        <v>0</v>
      </c>
      <c r="AT3" s="15">
        <v>0</v>
      </c>
      <c r="AU3" s="15">
        <v>0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9">
        <f t="shared" ref="BD3:BD5" si="3">+BC3</f>
        <v>0</v>
      </c>
      <c r="BE3" s="15">
        <v>0</v>
      </c>
      <c r="BF3" s="15">
        <v>0</v>
      </c>
      <c r="BG3" s="15">
        <v>0</v>
      </c>
      <c r="BH3" s="15">
        <v>0</v>
      </c>
      <c r="BI3" s="15">
        <v>0</v>
      </c>
      <c r="BJ3" s="15">
        <v>0</v>
      </c>
      <c r="BK3" s="15">
        <v>0</v>
      </c>
      <c r="BL3" s="15">
        <v>0</v>
      </c>
      <c r="BM3" s="15">
        <v>0</v>
      </c>
      <c r="BN3" s="15">
        <v>0</v>
      </c>
      <c r="BO3" s="20">
        <v>0</v>
      </c>
      <c r="BP3" s="20">
        <v>0</v>
      </c>
      <c r="BQ3" s="19">
        <f>+IFERROR(VLOOKUP($A3,'[1]Consolidated Financials'!$A:$O,15,0),0)</f>
        <v>0</v>
      </c>
      <c r="BR3" s="15">
        <v>0</v>
      </c>
      <c r="BS3" s="15">
        <v>0</v>
      </c>
      <c r="BT3" s="15">
        <v>0</v>
      </c>
      <c r="BU3" s="15">
        <v>0</v>
      </c>
      <c r="BV3" s="15">
        <v>0</v>
      </c>
      <c r="BW3" s="15">
        <v>0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9">
        <f>+IFERROR(VLOOKUP($A3,'[1]Consolidated Financials'!$A:$O,15,0),0)</f>
        <v>0</v>
      </c>
      <c r="CE3" s="15">
        <v>0</v>
      </c>
      <c r="CF3" s="15">
        <v>0</v>
      </c>
      <c r="CG3" s="15">
        <v>0</v>
      </c>
      <c r="CH3" s="15">
        <v>0</v>
      </c>
      <c r="CI3" s="15">
        <v>0</v>
      </c>
      <c r="CJ3" s="15">
        <v>0</v>
      </c>
      <c r="CK3" s="15">
        <f>+IFERROR(VLOOKUP($A3,'[1]Consolidated Financials'!$A:$J,10,0),0)</f>
        <v>0</v>
      </c>
      <c r="CL3" s="15">
        <f>+IFERROR(VLOOKUP($A3,'[1]Consolidated Financials'!$A:$K,11,0),0)</f>
        <v>0</v>
      </c>
      <c r="CM3" s="15">
        <f>+IFERROR(VLOOKUP($A3,'[1]Consolidated Financials'!$A:$L,12,0),0)</f>
        <v>0</v>
      </c>
      <c r="CN3" s="15">
        <f>+IFERROR(VLOOKUP($A3,'[1]Consolidated Financials'!$A:$M,13,0),0)</f>
        <v>0</v>
      </c>
      <c r="CO3" s="15">
        <f>+IFERROR(VLOOKUP($A3,'[1]Consolidated Financials'!$A:$N,14,0),0)</f>
        <v>0</v>
      </c>
      <c r="CP3" s="15">
        <f>+IFERROR(VLOOKUP($A3,'[1]Consolidated Financials'!$A:$O,15,0),0)</f>
        <v>0</v>
      </c>
      <c r="CQ3" s="19">
        <f>+IFERROR(VLOOKUP($A3,'[1]Consolidated Financials'!$A:$O,15,0),0)</f>
        <v>0</v>
      </c>
      <c r="CR3" s="15">
        <v>0</v>
      </c>
      <c r="CS3" s="15">
        <v>0</v>
      </c>
      <c r="CT3" s="15">
        <v>0</v>
      </c>
      <c r="CU3" s="15">
        <v>0</v>
      </c>
      <c r="CV3" s="15">
        <v>0</v>
      </c>
      <c r="CW3" s="15">
        <v>0</v>
      </c>
      <c r="CX3" s="15">
        <f>+IFERROR(VLOOKUP($A3,'[1]Consolidated Financials'!$A:$J,10,0),0)</f>
        <v>0</v>
      </c>
      <c r="CY3" s="15">
        <f>+IFERROR(VLOOKUP($A3,'[1]Consolidated Financials'!$A:$K,11,0),0)</f>
        <v>0</v>
      </c>
      <c r="CZ3" s="15">
        <f>+IFERROR(VLOOKUP($A3,'[1]Consolidated Financials'!$A:$L,12,0),0)</f>
        <v>0</v>
      </c>
      <c r="DA3" s="15">
        <f>+IFERROR(VLOOKUP($A3,'[1]Consolidated Financials'!$A:$M,13,0),0)</f>
        <v>0</v>
      </c>
      <c r="DB3" s="15">
        <f>+IFERROR(VLOOKUP($A3,'[1]Consolidated Financials'!$A:$N,14,0),0)</f>
        <v>0</v>
      </c>
      <c r="DC3" s="15">
        <f>+IFERROR(VLOOKUP($A3,'[1]Consolidated Financials'!$A:$O,15,0),0)</f>
        <v>0</v>
      </c>
      <c r="DD3" s="19">
        <f>+IFERROR(VLOOKUP($A3,'[1]Consolidated Financials'!$A:$O,15,0),0)</f>
        <v>0</v>
      </c>
      <c r="DF3" s="15">
        <v>0</v>
      </c>
      <c r="DG3" s="15">
        <v>0</v>
      </c>
      <c r="DH3" s="15">
        <v>0</v>
      </c>
      <c r="DI3" s="15">
        <v>0</v>
      </c>
      <c r="DJ3" s="15">
        <v>0</v>
      </c>
      <c r="DK3" s="15">
        <v>0</v>
      </c>
      <c r="DL3" s="15">
        <f>+IFERROR(VLOOKUP($A3,'[1]Consolidated Financials'!$A:$J,10,0),0)</f>
        <v>0</v>
      </c>
      <c r="DM3" s="15">
        <f>+IFERROR(VLOOKUP($A3,'[1]Consolidated Financials'!$A:$K,11,0),0)</f>
        <v>0</v>
      </c>
      <c r="DN3" s="15">
        <f>+IFERROR(VLOOKUP($A3,'[1]Consolidated Financials'!$A:$L,12,0),0)</f>
        <v>0</v>
      </c>
      <c r="DO3" s="15">
        <f>+IFERROR(VLOOKUP($A3,'[1]Consolidated Financials'!$A:$M,13,0),0)</f>
        <v>0</v>
      </c>
      <c r="DP3" s="15">
        <f>+IFERROR(VLOOKUP($A3,'[1]Consolidated Financials'!$A:$N,14,0),0)</f>
        <v>0</v>
      </c>
      <c r="DQ3" s="15">
        <f>+IFERROR(VLOOKUP($A3,'[1]Consolidated Financials'!$A:$O,15,0),0)</f>
        <v>0</v>
      </c>
    </row>
    <row r="4" spans="1:121" x14ac:dyDescent="0.35">
      <c r="A4" s="14" t="s">
        <v>12</v>
      </c>
      <c r="B4" s="14" t="s">
        <v>13</v>
      </c>
      <c r="C4" s="15">
        <v>95485.340000000026</v>
      </c>
      <c r="D4" s="15">
        <v>60861.800000000017</v>
      </c>
      <c r="E4" s="15">
        <v>82748.050000000017</v>
      </c>
      <c r="F4" s="15">
        <v>150914.6</v>
      </c>
      <c r="G4" s="15">
        <v>174655.42</v>
      </c>
      <c r="H4" s="15">
        <v>234550.09</v>
      </c>
      <c r="I4" s="15">
        <v>38529.43</v>
      </c>
      <c r="J4" s="15">
        <v>38233.14</v>
      </c>
      <c r="K4" s="15">
        <v>144164.23000000001</v>
      </c>
      <c r="L4" s="15">
        <v>110119.02</v>
      </c>
      <c r="M4" s="15">
        <v>42447.5</v>
      </c>
      <c r="N4" s="15">
        <v>264755.25</v>
      </c>
      <c r="O4" s="16">
        <f t="shared" si="1"/>
        <v>264755.25</v>
      </c>
      <c r="P4" s="15">
        <v>19782.52</v>
      </c>
      <c r="Q4" s="15">
        <v>40476.71</v>
      </c>
      <c r="R4" s="15">
        <v>190091.3</v>
      </c>
      <c r="S4" s="15">
        <v>270583.03999999998</v>
      </c>
      <c r="T4" s="15">
        <v>285690.49</v>
      </c>
      <c r="U4" s="15">
        <v>288996.56</v>
      </c>
      <c r="V4" s="15">
        <v>265913.06</v>
      </c>
      <c r="W4" s="15">
        <v>223643.26</v>
      </c>
      <c r="X4" s="15">
        <v>225290.73</v>
      </c>
      <c r="Y4" s="15">
        <v>223588.97</v>
      </c>
      <c r="Z4" s="15">
        <v>114520.23</v>
      </c>
      <c r="AA4" s="15">
        <v>267219.58</v>
      </c>
      <c r="AB4" s="18">
        <f t="shared" si="0"/>
        <v>267219.58</v>
      </c>
      <c r="AD4" s="15">
        <v>284823.05</v>
      </c>
      <c r="AE4" s="15">
        <v>214807.13</v>
      </c>
      <c r="AF4" s="15">
        <v>194276.8</v>
      </c>
      <c r="AG4" s="15">
        <v>278828.44</v>
      </c>
      <c r="AH4" s="15">
        <v>310341.31</v>
      </c>
      <c r="AI4" s="15">
        <v>277869.56</v>
      </c>
      <c r="AJ4" s="15">
        <v>456759.06</v>
      </c>
      <c r="AK4" s="15">
        <v>484630.15</v>
      </c>
      <c r="AL4" s="15">
        <v>682115.09</v>
      </c>
      <c r="AM4" s="15">
        <v>630260.6</v>
      </c>
      <c r="AN4" s="15">
        <v>779781.16</v>
      </c>
      <c r="AO4" s="15">
        <v>816728.03</v>
      </c>
      <c r="AP4" s="15">
        <f>+AO4</f>
        <v>816728.03</v>
      </c>
      <c r="AR4" s="15">
        <v>675379.18</v>
      </c>
      <c r="AS4" s="15">
        <v>558903.51</v>
      </c>
      <c r="AT4" s="15">
        <v>724165.82</v>
      </c>
      <c r="AU4" s="15">
        <v>669183.44999999995</v>
      </c>
      <c r="AV4" s="15">
        <v>641086.88</v>
      </c>
      <c r="AW4" s="15">
        <v>566035.29</v>
      </c>
      <c r="AX4" s="15">
        <v>555527.82999999996</v>
      </c>
      <c r="AY4" s="15">
        <v>610952.42000000004</v>
      </c>
      <c r="AZ4" s="15">
        <v>687660.1</v>
      </c>
      <c r="BA4" s="15">
        <v>645949.54</v>
      </c>
      <c r="BB4" s="15">
        <v>603443.39</v>
      </c>
      <c r="BC4" s="15">
        <v>680262.19</v>
      </c>
      <c r="BD4" s="19">
        <f t="shared" si="3"/>
        <v>680262.19</v>
      </c>
      <c r="BE4" s="15">
        <v>640723.55000000005</v>
      </c>
      <c r="BF4" s="15">
        <v>632788.96</v>
      </c>
      <c r="BG4" s="15">
        <v>674222.79</v>
      </c>
      <c r="BH4" s="15">
        <v>677468.56</v>
      </c>
      <c r="BI4" s="15">
        <v>549501.11</v>
      </c>
      <c r="BJ4" s="15">
        <v>650118.05000000005</v>
      </c>
      <c r="BK4" s="15">
        <v>609821.06000000006</v>
      </c>
      <c r="BL4" s="15">
        <v>778843.66</v>
      </c>
      <c r="BM4" s="15">
        <v>889937.48</v>
      </c>
      <c r="BN4" s="15">
        <v>821335.93</v>
      </c>
      <c r="BO4" s="20">
        <v>521500.17</v>
      </c>
      <c r="BP4" s="20">
        <v>578636.75</v>
      </c>
      <c r="BQ4" s="19">
        <f>+BP4</f>
        <v>578636.75</v>
      </c>
      <c r="BR4" s="15">
        <v>565945.06000000006</v>
      </c>
      <c r="BS4" s="15">
        <v>546433.12</v>
      </c>
      <c r="BT4" s="15">
        <v>441130.62</v>
      </c>
      <c r="BU4" s="15">
        <v>220424.36</v>
      </c>
      <c r="BV4" s="15">
        <v>481960.46</v>
      </c>
      <c r="BW4" s="15">
        <v>276075.11</v>
      </c>
      <c r="BX4" s="15">
        <v>226493.7</v>
      </c>
      <c r="BY4" s="15">
        <v>287144.98</v>
      </c>
      <c r="BZ4" s="15">
        <v>451373.72</v>
      </c>
      <c r="CA4" s="15">
        <v>271593.21999999997</v>
      </c>
      <c r="CB4" s="15">
        <v>306590.13</v>
      </c>
      <c r="CC4" s="15">
        <v>333870.13</v>
      </c>
      <c r="CD4" s="19">
        <f>+CC4</f>
        <v>333870.13</v>
      </c>
      <c r="CE4" s="15">
        <v>515417.95</v>
      </c>
      <c r="CF4" s="15">
        <v>599245.85</v>
      </c>
      <c r="CG4" s="15">
        <v>724986.05</v>
      </c>
      <c r="CH4" s="15">
        <v>502035.95</v>
      </c>
      <c r="CI4" s="15">
        <f t="shared" ref="CI4:CP4" si="4">+CI310</f>
        <v>549013.61918149865</v>
      </c>
      <c r="CJ4" s="15">
        <f t="shared" si="4"/>
        <v>672064.16413082043</v>
      </c>
      <c r="CK4" s="15">
        <f t="shared" si="4"/>
        <v>683183.29621165677</v>
      </c>
      <c r="CL4" s="15">
        <f t="shared" si="4"/>
        <v>942144.12135648937</v>
      </c>
      <c r="CM4" s="15">
        <f t="shared" si="4"/>
        <v>1132225.6747261288</v>
      </c>
      <c r="CN4" s="15">
        <f t="shared" si="4"/>
        <v>858862.22558884695</v>
      </c>
      <c r="CO4" s="15">
        <f t="shared" si="4"/>
        <v>992363.12110886583</v>
      </c>
      <c r="CP4" s="15">
        <f t="shared" si="4"/>
        <v>1133028.6391925591</v>
      </c>
      <c r="CQ4" s="19">
        <f>+CP4</f>
        <v>1133028.6391925591</v>
      </c>
      <c r="CR4" s="15">
        <f t="shared" ref="CR4:DC4" si="5">+CR310</f>
        <v>917508.9451273419</v>
      </c>
      <c r="CS4" s="15">
        <f t="shared" si="5"/>
        <v>1044897.3763072403</v>
      </c>
      <c r="CT4" s="15">
        <f t="shared" si="5"/>
        <v>1214488.8708225836</v>
      </c>
      <c r="CU4" s="15">
        <f t="shared" si="5"/>
        <v>917916.49584549083</v>
      </c>
      <c r="CV4" s="15">
        <f t="shared" si="5"/>
        <v>1116673.8442197607</v>
      </c>
      <c r="CW4" s="15">
        <f t="shared" si="5"/>
        <v>1259827.6084003111</v>
      </c>
      <c r="CX4" s="15">
        <f t="shared" si="5"/>
        <v>1290945.0011756492</v>
      </c>
      <c r="CY4" s="15">
        <f t="shared" si="5"/>
        <v>1656902.7248538495</v>
      </c>
      <c r="CZ4" s="15">
        <f t="shared" si="5"/>
        <v>1650820.9041420401</v>
      </c>
      <c r="DA4" s="15">
        <f t="shared" si="5"/>
        <v>1508254.1905678315</v>
      </c>
      <c r="DB4" s="15">
        <f t="shared" si="5"/>
        <v>1716517.3833539938</v>
      </c>
      <c r="DC4" s="15">
        <f t="shared" si="5"/>
        <v>1920506.4158955985</v>
      </c>
      <c r="DD4" s="19">
        <f>+DC4</f>
        <v>1920506.4158955985</v>
      </c>
      <c r="DF4" s="15">
        <f t="shared" ref="DF4:DQ4" si="6">+DF310</f>
        <v>1848244.8495317814</v>
      </c>
      <c r="DG4" s="15">
        <f t="shared" si="6"/>
        <v>2016587.0048584267</v>
      </c>
      <c r="DH4" s="15">
        <f t="shared" si="6"/>
        <v>2002494.2197607239</v>
      </c>
      <c r="DI4" s="15">
        <f t="shared" si="6"/>
        <v>1937945.2722208954</v>
      </c>
      <c r="DJ4" s="15">
        <f t="shared" si="6"/>
        <v>2180095.3816854423</v>
      </c>
      <c r="DK4" s="15">
        <f t="shared" si="6"/>
        <v>2369769.8682426824</v>
      </c>
      <c r="DL4" s="15">
        <f t="shared" si="6"/>
        <v>2404154.5441112192</v>
      </c>
      <c r="DM4" s="15">
        <f t="shared" si="6"/>
        <v>2841421.8988176221</v>
      </c>
      <c r="DN4" s="15">
        <f t="shared" si="6"/>
        <v>2855267.5224552392</v>
      </c>
      <c r="DO4" s="15">
        <f t="shared" si="6"/>
        <v>2687437.8923851703</v>
      </c>
      <c r="DP4" s="15">
        <f t="shared" si="6"/>
        <v>2944497.722522418</v>
      </c>
      <c r="DQ4" s="15">
        <f t="shared" si="6"/>
        <v>3193992.6475725635</v>
      </c>
    </row>
    <row r="5" spans="1:121" x14ac:dyDescent="0.35">
      <c r="A5" s="14" t="s">
        <v>14</v>
      </c>
      <c r="B5" s="14" t="s">
        <v>15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6">
        <f t="shared" si="1"/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-3.46</v>
      </c>
      <c r="Y5" s="15">
        <v>-2.88</v>
      </c>
      <c r="Z5" s="15">
        <v>0</v>
      </c>
      <c r="AA5" s="15">
        <v>0</v>
      </c>
      <c r="AB5" s="18">
        <f t="shared" si="0"/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0</v>
      </c>
      <c r="AL5" s="15">
        <v>0</v>
      </c>
      <c r="AM5" s="15">
        <v>0</v>
      </c>
      <c r="AN5" s="15">
        <v>0</v>
      </c>
      <c r="AO5" s="15">
        <v>0</v>
      </c>
      <c r="AP5" s="15">
        <f t="shared" si="2"/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9">
        <f t="shared" si="3"/>
        <v>0</v>
      </c>
      <c r="BE5" s="15">
        <v>0</v>
      </c>
      <c r="BF5" s="15">
        <v>0</v>
      </c>
      <c r="BG5" s="15">
        <v>0</v>
      </c>
      <c r="BH5" s="15">
        <v>0</v>
      </c>
      <c r="BI5" s="15">
        <v>0</v>
      </c>
      <c r="BJ5" s="15">
        <v>0</v>
      </c>
      <c r="BK5" s="15">
        <v>0</v>
      </c>
      <c r="BL5" s="15">
        <v>0</v>
      </c>
      <c r="BM5" s="15">
        <v>0</v>
      </c>
      <c r="BN5" s="15">
        <v>0</v>
      </c>
      <c r="BO5" s="20">
        <v>0</v>
      </c>
      <c r="BP5" s="20">
        <v>0</v>
      </c>
      <c r="BQ5" s="19">
        <f>+IFERROR(VLOOKUP($A5,'[1]Consolidated Financials'!$A:$O,15,0),0)</f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9">
        <f>+IFERROR(VLOOKUP($A5,'[1]Consolidated Financials'!$A:$O,15,0),0)</f>
        <v>0</v>
      </c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v>0</v>
      </c>
      <c r="CK5" s="15">
        <f>+IFERROR(VLOOKUP($A5,'[1]Consolidated Financials'!$A:$J,10,0),0)</f>
        <v>0</v>
      </c>
      <c r="CL5" s="15">
        <f>+IFERROR(VLOOKUP($A5,'[1]Consolidated Financials'!$A:$K,11,0),0)</f>
        <v>0</v>
      </c>
      <c r="CM5" s="15">
        <f>+IFERROR(VLOOKUP($A5,'[1]Consolidated Financials'!$A:$L,12,0),0)</f>
        <v>0</v>
      </c>
      <c r="CN5" s="15">
        <f>+IFERROR(VLOOKUP($A5,'[1]Consolidated Financials'!$A:$M,13,0),0)</f>
        <v>0</v>
      </c>
      <c r="CO5" s="15">
        <f>+IFERROR(VLOOKUP($A5,'[1]Consolidated Financials'!$A:$N,14,0),0)</f>
        <v>0</v>
      </c>
      <c r="CP5" s="15">
        <f>+IFERROR(VLOOKUP($A5,'[1]Consolidated Financials'!$A:$O,15,0),0)</f>
        <v>0</v>
      </c>
      <c r="CQ5" s="19">
        <f>+IFERROR(VLOOKUP($A5,'[1]Consolidated Financials'!$A:$O,15,0),0)</f>
        <v>0</v>
      </c>
      <c r="CR5" s="15">
        <v>0</v>
      </c>
      <c r="CS5" s="15">
        <v>0</v>
      </c>
      <c r="CT5" s="15">
        <v>0</v>
      </c>
      <c r="CU5" s="15">
        <v>0</v>
      </c>
      <c r="CV5" s="15">
        <v>0</v>
      </c>
      <c r="CW5" s="15">
        <v>0</v>
      </c>
      <c r="CX5" s="15">
        <f>+IFERROR(VLOOKUP($A5,'[1]Consolidated Financials'!$A:$J,10,0),0)</f>
        <v>0</v>
      </c>
      <c r="CY5" s="15">
        <f>+IFERROR(VLOOKUP($A5,'[1]Consolidated Financials'!$A:$K,11,0),0)</f>
        <v>0</v>
      </c>
      <c r="CZ5" s="15">
        <f>+IFERROR(VLOOKUP($A5,'[1]Consolidated Financials'!$A:$L,12,0),0)</f>
        <v>0</v>
      </c>
      <c r="DA5" s="15">
        <f>+IFERROR(VLOOKUP($A5,'[1]Consolidated Financials'!$A:$M,13,0),0)</f>
        <v>0</v>
      </c>
      <c r="DB5" s="15">
        <f>+IFERROR(VLOOKUP($A5,'[1]Consolidated Financials'!$A:$N,14,0),0)</f>
        <v>0</v>
      </c>
      <c r="DC5" s="15">
        <f>+IFERROR(VLOOKUP($A5,'[1]Consolidated Financials'!$A:$O,15,0),0)</f>
        <v>0</v>
      </c>
      <c r="DD5" s="19">
        <f>+IFERROR(VLOOKUP($A5,'[1]Consolidated Financials'!$A:$O,15,0),0)</f>
        <v>0</v>
      </c>
      <c r="DF5" s="15">
        <v>0</v>
      </c>
      <c r="DG5" s="15">
        <v>0</v>
      </c>
      <c r="DH5" s="15">
        <v>0</v>
      </c>
      <c r="DI5" s="15">
        <v>0</v>
      </c>
      <c r="DJ5" s="15">
        <v>0</v>
      </c>
      <c r="DK5" s="15">
        <v>0</v>
      </c>
      <c r="DL5" s="15">
        <f>+IFERROR(VLOOKUP($A5,'[1]Consolidated Financials'!$A:$J,10,0),0)</f>
        <v>0</v>
      </c>
      <c r="DM5" s="15">
        <f>+IFERROR(VLOOKUP($A5,'[1]Consolidated Financials'!$A:$K,11,0),0)</f>
        <v>0</v>
      </c>
      <c r="DN5" s="15">
        <f>+IFERROR(VLOOKUP($A5,'[1]Consolidated Financials'!$A:$L,12,0),0)</f>
        <v>0</v>
      </c>
      <c r="DO5" s="15">
        <f>+IFERROR(VLOOKUP($A5,'[1]Consolidated Financials'!$A:$M,13,0),0)</f>
        <v>0</v>
      </c>
      <c r="DP5" s="15">
        <f>+IFERROR(VLOOKUP($A5,'[1]Consolidated Financials'!$A:$N,14,0),0)</f>
        <v>0</v>
      </c>
      <c r="DQ5" s="15">
        <f>+IFERROR(VLOOKUP($A5,'[1]Consolidated Financials'!$A:$O,15,0),0)</f>
        <v>0</v>
      </c>
    </row>
    <row r="6" spans="1:121" x14ac:dyDescent="0.35">
      <c r="A6" s="21" t="s">
        <v>16</v>
      </c>
      <c r="B6" s="21"/>
      <c r="C6" s="22">
        <f t="shared" ref="C6:P6" si="7">+SUM(C2:C5)</f>
        <v>96811.820000000022</v>
      </c>
      <c r="D6" s="22">
        <f t="shared" si="7"/>
        <v>62261.620000000017</v>
      </c>
      <c r="E6" s="22">
        <f t="shared" si="7"/>
        <v>84241.030000000013</v>
      </c>
      <c r="F6" s="22">
        <f t="shared" si="7"/>
        <v>152366.33000000002</v>
      </c>
      <c r="G6" s="22">
        <f t="shared" si="7"/>
        <v>176079.77000000002</v>
      </c>
      <c r="H6" s="22">
        <f t="shared" si="7"/>
        <v>235946.62</v>
      </c>
      <c r="I6" s="22">
        <f t="shared" si="7"/>
        <v>39869.699999999997</v>
      </c>
      <c r="J6" s="22">
        <f t="shared" si="7"/>
        <v>39452.44</v>
      </c>
      <c r="K6" s="22">
        <f t="shared" si="7"/>
        <v>145261.35</v>
      </c>
      <c r="L6" s="22">
        <f t="shared" si="7"/>
        <v>111092.83</v>
      </c>
      <c r="M6" s="22">
        <f t="shared" si="7"/>
        <v>43421.31</v>
      </c>
      <c r="N6" s="22">
        <f t="shared" si="7"/>
        <v>265552.86</v>
      </c>
      <c r="O6" s="22">
        <f t="shared" si="7"/>
        <v>265552.86</v>
      </c>
      <c r="P6" s="22">
        <f t="shared" si="7"/>
        <v>20505.89</v>
      </c>
      <c r="Q6" s="22">
        <f t="shared" ref="Q6:S6" si="8">+SUM(Q2:Q5)</f>
        <v>41109.46</v>
      </c>
      <c r="R6" s="22">
        <f t="shared" si="8"/>
        <v>190601.02</v>
      </c>
      <c r="S6" s="22">
        <f t="shared" si="8"/>
        <v>270998.52999999997</v>
      </c>
      <c r="T6" s="22">
        <f t="shared" ref="T6:AA6" si="9">+SUM(T2:T5)</f>
        <v>286010.84999999998</v>
      </c>
      <c r="U6" s="22">
        <f t="shared" si="9"/>
        <v>289219.3</v>
      </c>
      <c r="V6" s="22">
        <f t="shared" si="9"/>
        <v>266135.8</v>
      </c>
      <c r="W6" s="22">
        <f t="shared" si="9"/>
        <v>223685.15000000002</v>
      </c>
      <c r="X6" s="22">
        <f t="shared" si="9"/>
        <v>225312.61000000002</v>
      </c>
      <c r="Y6" s="22">
        <f t="shared" si="9"/>
        <v>223586.09</v>
      </c>
      <c r="Z6" s="22">
        <f t="shared" si="9"/>
        <v>114520.23</v>
      </c>
      <c r="AA6" s="22">
        <f t="shared" si="9"/>
        <v>267219.58</v>
      </c>
      <c r="AB6" s="23">
        <f>+SUM(AB2:AB5)</f>
        <v>267219.58</v>
      </c>
      <c r="AD6" s="22">
        <f t="shared" ref="AD6:AP6" si="10">+SUM(AD2:AD5)</f>
        <v>284823.05</v>
      </c>
      <c r="AE6" s="22">
        <f t="shared" si="10"/>
        <v>214807.13</v>
      </c>
      <c r="AF6" s="22">
        <f t="shared" si="10"/>
        <v>194276.8</v>
      </c>
      <c r="AG6" s="22">
        <f t="shared" si="10"/>
        <v>278828.44</v>
      </c>
      <c r="AH6" s="22">
        <f t="shared" si="10"/>
        <v>310341.31</v>
      </c>
      <c r="AI6" s="22">
        <f t="shared" si="10"/>
        <v>277869.56</v>
      </c>
      <c r="AJ6" s="22">
        <f t="shared" si="10"/>
        <v>456759.06</v>
      </c>
      <c r="AK6" s="22">
        <f t="shared" si="10"/>
        <v>484630.15</v>
      </c>
      <c r="AL6" s="22">
        <f t="shared" si="10"/>
        <v>682115.09</v>
      </c>
      <c r="AM6" s="22">
        <f t="shared" si="10"/>
        <v>630260.6</v>
      </c>
      <c r="AN6" s="22">
        <f t="shared" si="10"/>
        <v>779781.16</v>
      </c>
      <c r="AO6" s="22">
        <f t="shared" si="10"/>
        <v>816728.03</v>
      </c>
      <c r="AP6" s="22">
        <f t="shared" si="10"/>
        <v>816728.03</v>
      </c>
      <c r="AR6" s="22">
        <f t="shared" ref="AR6:BD6" si="11">+SUM(AR2:AR5)</f>
        <v>675379.18</v>
      </c>
      <c r="AS6" s="22">
        <f t="shared" si="11"/>
        <v>558903.51</v>
      </c>
      <c r="AT6" s="22">
        <f t="shared" si="11"/>
        <v>724165.82</v>
      </c>
      <c r="AU6" s="22">
        <f t="shared" si="11"/>
        <v>669183.44999999995</v>
      </c>
      <c r="AV6" s="22">
        <f t="shared" si="11"/>
        <v>641086.88</v>
      </c>
      <c r="AW6" s="22">
        <f t="shared" si="11"/>
        <v>566035.29</v>
      </c>
      <c r="AX6" s="22">
        <f t="shared" si="11"/>
        <v>555527.82999999996</v>
      </c>
      <c r="AY6" s="22">
        <f t="shared" si="11"/>
        <v>610952.42000000004</v>
      </c>
      <c r="AZ6" s="22">
        <f t="shared" si="11"/>
        <v>687660.1</v>
      </c>
      <c r="BA6" s="22">
        <f t="shared" si="11"/>
        <v>645949.54</v>
      </c>
      <c r="BB6" s="22">
        <f t="shared" si="11"/>
        <v>603443.39</v>
      </c>
      <c r="BC6" s="22">
        <f t="shared" si="11"/>
        <v>680262.19</v>
      </c>
      <c r="BD6" s="24">
        <f t="shared" si="11"/>
        <v>680262.19</v>
      </c>
      <c r="BE6" s="22">
        <f t="shared" ref="BE6:BQ6" si="12">+SUM(BE2:BE5)</f>
        <v>640723.55000000005</v>
      </c>
      <c r="BF6" s="22">
        <f t="shared" si="12"/>
        <v>632788.96</v>
      </c>
      <c r="BG6" s="22">
        <f t="shared" si="12"/>
        <v>674222.79</v>
      </c>
      <c r="BH6" s="22">
        <f t="shared" si="12"/>
        <v>677468.56</v>
      </c>
      <c r="BI6" s="22">
        <f t="shared" si="12"/>
        <v>549501.11</v>
      </c>
      <c r="BJ6" s="22">
        <f t="shared" si="12"/>
        <v>650118.05000000005</v>
      </c>
      <c r="BK6" s="22">
        <f t="shared" si="12"/>
        <v>609821.06000000006</v>
      </c>
      <c r="BL6" s="22">
        <f t="shared" si="12"/>
        <v>778843.66</v>
      </c>
      <c r="BM6" s="22">
        <f t="shared" si="12"/>
        <v>889937.48</v>
      </c>
      <c r="BN6" s="22">
        <f t="shared" si="12"/>
        <v>821335.93</v>
      </c>
      <c r="BO6" s="25">
        <f t="shared" si="12"/>
        <v>521500.17</v>
      </c>
      <c r="BP6" s="25">
        <f t="shared" si="12"/>
        <v>578636.75</v>
      </c>
      <c r="BQ6" s="24">
        <f t="shared" si="12"/>
        <v>578636.75</v>
      </c>
      <c r="BR6" s="22">
        <f t="shared" ref="BR6:CD6" si="13">+SUM(BR2:BR5)</f>
        <v>565945.06000000006</v>
      </c>
      <c r="BS6" s="22">
        <f t="shared" si="13"/>
        <v>546433.12</v>
      </c>
      <c r="BT6" s="22">
        <f t="shared" si="13"/>
        <v>441130.62</v>
      </c>
      <c r="BU6" s="22">
        <f t="shared" si="13"/>
        <v>220424.36</v>
      </c>
      <c r="BV6" s="22">
        <f t="shared" si="13"/>
        <v>481960.46</v>
      </c>
      <c r="BW6" s="22">
        <f t="shared" si="13"/>
        <v>276075.11</v>
      </c>
      <c r="BX6" s="22">
        <f t="shared" si="13"/>
        <v>251493.7</v>
      </c>
      <c r="BY6" s="22">
        <f t="shared" si="13"/>
        <v>312144.98</v>
      </c>
      <c r="BZ6" s="22">
        <f t="shared" si="13"/>
        <v>476373.72</v>
      </c>
      <c r="CA6" s="22">
        <f t="shared" si="13"/>
        <v>296593.21999999997</v>
      </c>
      <c r="CB6" s="22">
        <f t="shared" si="13"/>
        <v>331590.13</v>
      </c>
      <c r="CC6" s="22">
        <f t="shared" si="13"/>
        <v>358870.13</v>
      </c>
      <c r="CD6" s="24">
        <f t="shared" si="13"/>
        <v>358870.13</v>
      </c>
      <c r="CE6" s="22">
        <f t="shared" ref="CE6:CQ6" si="14">+SUM(CE2:CE5)</f>
        <v>540417.94999999995</v>
      </c>
      <c r="CF6" s="22">
        <f t="shared" si="14"/>
        <v>624245.85</v>
      </c>
      <c r="CG6" s="22">
        <f t="shared" si="14"/>
        <v>749986.05</v>
      </c>
      <c r="CH6" s="22">
        <f t="shared" si="14"/>
        <v>527035.94999999995</v>
      </c>
      <c r="CI6" s="22">
        <f t="shared" si="14"/>
        <v>549013.61918149865</v>
      </c>
      <c r="CJ6" s="22">
        <f t="shared" si="14"/>
        <v>672064.16413082043</v>
      </c>
      <c r="CK6" s="22">
        <f t="shared" si="14"/>
        <v>683183.29621165677</v>
      </c>
      <c r="CL6" s="22">
        <f t="shared" si="14"/>
        <v>942144.12135648937</v>
      </c>
      <c r="CM6" s="22">
        <f t="shared" si="14"/>
        <v>1132225.6747261288</v>
      </c>
      <c r="CN6" s="22">
        <f t="shared" si="14"/>
        <v>858862.22558884695</v>
      </c>
      <c r="CO6" s="22">
        <f t="shared" si="14"/>
        <v>992363.12110886583</v>
      </c>
      <c r="CP6" s="22">
        <f t="shared" si="14"/>
        <v>1133028.6391925591</v>
      </c>
      <c r="CQ6" s="24">
        <f t="shared" si="14"/>
        <v>1133028.6391925591</v>
      </c>
      <c r="CR6" s="22">
        <f t="shared" ref="CR6:DD6" si="15">+SUM(CR2:CR5)</f>
        <v>917508.9451273419</v>
      </c>
      <c r="CS6" s="22">
        <f t="shared" si="15"/>
        <v>1044897.3763072403</v>
      </c>
      <c r="CT6" s="22">
        <f t="shared" si="15"/>
        <v>1214488.8708225836</v>
      </c>
      <c r="CU6" s="22">
        <f t="shared" si="15"/>
        <v>917916.49584549083</v>
      </c>
      <c r="CV6" s="22">
        <f t="shared" si="15"/>
        <v>1116673.8442197607</v>
      </c>
      <c r="CW6" s="22">
        <f t="shared" si="15"/>
        <v>1259827.6084003111</v>
      </c>
      <c r="CX6" s="22">
        <f t="shared" si="15"/>
        <v>1290945.0011756492</v>
      </c>
      <c r="CY6" s="22">
        <f t="shared" si="15"/>
        <v>1656902.7248538495</v>
      </c>
      <c r="CZ6" s="22">
        <f t="shared" si="15"/>
        <v>1650820.9041420401</v>
      </c>
      <c r="DA6" s="22">
        <f t="shared" si="15"/>
        <v>1508254.1905678315</v>
      </c>
      <c r="DB6" s="22">
        <f t="shared" si="15"/>
        <v>1716517.3833539938</v>
      </c>
      <c r="DC6" s="22">
        <f t="shared" si="15"/>
        <v>1920506.4158955985</v>
      </c>
      <c r="DD6" s="24">
        <f t="shared" si="15"/>
        <v>1920506.4158955985</v>
      </c>
      <c r="DF6" s="22">
        <f t="shared" ref="DF6:DQ6" si="16">+SUM(DF2:DF5)</f>
        <v>1848244.8495317814</v>
      </c>
      <c r="DG6" s="22">
        <f t="shared" si="16"/>
        <v>2016587.0048584267</v>
      </c>
      <c r="DH6" s="22">
        <f t="shared" si="16"/>
        <v>2002494.2197607239</v>
      </c>
      <c r="DI6" s="22">
        <f t="shared" si="16"/>
        <v>1937945.2722208954</v>
      </c>
      <c r="DJ6" s="22">
        <f t="shared" si="16"/>
        <v>2180095.3816854423</v>
      </c>
      <c r="DK6" s="22">
        <f t="shared" si="16"/>
        <v>2369769.8682426824</v>
      </c>
      <c r="DL6" s="22">
        <f t="shared" si="16"/>
        <v>2404154.5441112192</v>
      </c>
      <c r="DM6" s="22">
        <f t="shared" si="16"/>
        <v>2841421.8988176221</v>
      </c>
      <c r="DN6" s="22">
        <f t="shared" si="16"/>
        <v>2855267.5224552392</v>
      </c>
      <c r="DO6" s="22">
        <f t="shared" si="16"/>
        <v>2687437.8923851703</v>
      </c>
      <c r="DP6" s="22">
        <f t="shared" si="16"/>
        <v>2944497.722522418</v>
      </c>
      <c r="DQ6" s="22">
        <f t="shared" si="16"/>
        <v>3193992.6475725635</v>
      </c>
    </row>
    <row r="7" spans="1:121" x14ac:dyDescent="0.35">
      <c r="A7" s="26"/>
      <c r="B7" s="26"/>
      <c r="C7" s="15"/>
      <c r="D7" s="26"/>
      <c r="E7" s="26"/>
      <c r="F7" s="26"/>
      <c r="G7" s="26"/>
      <c r="H7" s="26"/>
      <c r="I7" s="26"/>
      <c r="J7" s="15"/>
      <c r="K7" s="26"/>
      <c r="L7" s="26"/>
      <c r="M7" s="26"/>
      <c r="N7" s="15"/>
      <c r="O7" s="16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8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9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20"/>
      <c r="BP7" s="20"/>
      <c r="BQ7" s="19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9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9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9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</row>
    <row r="8" spans="1:121" x14ac:dyDescent="0.35">
      <c r="A8" s="14" t="s">
        <v>17</v>
      </c>
      <c r="B8" s="14" t="s">
        <v>18</v>
      </c>
      <c r="C8" s="15">
        <v>321708.93</v>
      </c>
      <c r="D8" s="15">
        <v>297930.69</v>
      </c>
      <c r="E8" s="15">
        <v>415302.58</v>
      </c>
      <c r="F8" s="15">
        <v>332713.5</v>
      </c>
      <c r="G8" s="15">
        <v>290087.8</v>
      </c>
      <c r="H8" s="15">
        <v>323955.38</v>
      </c>
      <c r="I8" s="15">
        <v>383455.39</v>
      </c>
      <c r="J8" s="15">
        <v>546160.34</v>
      </c>
      <c r="K8" s="15">
        <v>403621.77</v>
      </c>
      <c r="L8" s="15">
        <v>263801.36</v>
      </c>
      <c r="M8" s="15">
        <v>364056.64</v>
      </c>
      <c r="N8" s="15">
        <v>351581.1</v>
      </c>
      <c r="O8" s="16">
        <f t="shared" ref="O8:O13" si="17">+N8</f>
        <v>351581.1</v>
      </c>
      <c r="P8" s="15">
        <v>387163.56</v>
      </c>
      <c r="Q8" s="15">
        <v>414580.66</v>
      </c>
      <c r="R8" s="15">
        <v>224336.21</v>
      </c>
      <c r="S8" s="15">
        <v>122924.28</v>
      </c>
      <c r="T8" s="15">
        <v>91534.7</v>
      </c>
      <c r="U8" s="15">
        <v>63508.28</v>
      </c>
      <c r="V8" s="15">
        <v>37775.760000000002</v>
      </c>
      <c r="W8" s="15">
        <v>58797.02</v>
      </c>
      <c r="X8" s="15">
        <v>99327.21</v>
      </c>
      <c r="Y8" s="15">
        <v>136944.57</v>
      </c>
      <c r="Z8" s="15">
        <v>150743.13</v>
      </c>
      <c r="AA8" s="15">
        <v>107894.02</v>
      </c>
      <c r="AB8" s="18">
        <f t="shared" ref="AB8:AB13" si="18">+AA8</f>
        <v>107894.02</v>
      </c>
      <c r="AD8" s="15">
        <v>89488.71</v>
      </c>
      <c r="AE8" s="15">
        <v>88859.82</v>
      </c>
      <c r="AF8" s="15">
        <v>91478.52</v>
      </c>
      <c r="AG8" s="15">
        <v>105302.92</v>
      </c>
      <c r="AH8" s="15">
        <v>88037.84</v>
      </c>
      <c r="AI8" s="15">
        <v>66640.070000000007</v>
      </c>
      <c r="AJ8" s="15">
        <v>198240.4</v>
      </c>
      <c r="AK8" s="15">
        <v>221908.51</v>
      </c>
      <c r="AL8" s="15">
        <v>162640.79999999999</v>
      </c>
      <c r="AM8" s="15">
        <v>193746.01</v>
      </c>
      <c r="AN8" s="15">
        <v>183541.1</v>
      </c>
      <c r="AO8" s="15">
        <v>162305.85999999999</v>
      </c>
      <c r="AP8" s="15">
        <f t="shared" ref="AP8:AP13" si="19">+AO8</f>
        <v>162305.85999999999</v>
      </c>
      <c r="AR8" s="15">
        <v>169287.29</v>
      </c>
      <c r="AS8" s="15">
        <v>176214.6</v>
      </c>
      <c r="AT8" s="15">
        <v>128731.73</v>
      </c>
      <c r="AU8" s="15">
        <v>104264.43</v>
      </c>
      <c r="AV8" s="15">
        <v>168155.57</v>
      </c>
      <c r="AW8" s="15">
        <v>202280.47</v>
      </c>
      <c r="AX8" s="15">
        <v>256012.5</v>
      </c>
      <c r="AY8" s="15">
        <v>263513.19</v>
      </c>
      <c r="AZ8" s="15">
        <v>285713.91999999998</v>
      </c>
      <c r="BA8" s="15">
        <v>246534.47</v>
      </c>
      <c r="BB8" s="15">
        <v>222134.09</v>
      </c>
      <c r="BC8" s="15">
        <v>248692.46</v>
      </c>
      <c r="BD8" s="19">
        <f t="shared" ref="BD8:BD13" si="20">+BC8</f>
        <v>248692.46</v>
      </c>
      <c r="BE8" s="15">
        <v>245530.42</v>
      </c>
      <c r="BF8" s="15">
        <v>182625.53</v>
      </c>
      <c r="BG8" s="15">
        <v>154772.75</v>
      </c>
      <c r="BH8" s="15">
        <v>204510.49</v>
      </c>
      <c r="BI8" s="15">
        <v>206754.69</v>
      </c>
      <c r="BJ8" s="15">
        <v>241830.86</v>
      </c>
      <c r="BK8" s="15">
        <v>261747.9</v>
      </c>
      <c r="BL8" s="15">
        <v>209593.57</v>
      </c>
      <c r="BM8" s="15">
        <v>257677.09</v>
      </c>
      <c r="BN8" s="15">
        <v>255863.16</v>
      </c>
      <c r="BO8" s="20">
        <v>186432.79</v>
      </c>
      <c r="BP8" s="20">
        <v>239513.9</v>
      </c>
      <c r="BQ8" s="19">
        <f t="shared" ref="BQ8:BQ13" si="21">+BP8</f>
        <v>239513.9</v>
      </c>
      <c r="BR8" s="15">
        <v>200797.16</v>
      </c>
      <c r="BS8" s="15">
        <v>219786.62</v>
      </c>
      <c r="BT8" s="15">
        <v>248798.17</v>
      </c>
      <c r="BU8" s="15">
        <v>241576.33</v>
      </c>
      <c r="BV8" s="15">
        <v>203148.24</v>
      </c>
      <c r="BW8" s="15">
        <v>236027.51999999999</v>
      </c>
      <c r="BX8" s="15">
        <v>228239.8</v>
      </c>
      <c r="BY8" s="15">
        <v>455154.53</v>
      </c>
      <c r="BZ8" s="15">
        <v>344383.6</v>
      </c>
      <c r="CA8" s="15">
        <v>308176.90000000002</v>
      </c>
      <c r="CB8" s="15">
        <v>430135.51</v>
      </c>
      <c r="CC8" s="15">
        <v>363128.25</v>
      </c>
      <c r="CD8" s="19">
        <f t="shared" ref="CD8:CD13" si="22">+CC8</f>
        <v>363128.25</v>
      </c>
      <c r="CE8" s="15">
        <v>255641.51</v>
      </c>
      <c r="CF8" s="15">
        <v>332435.73</v>
      </c>
      <c r="CG8" s="15">
        <v>369915.33</v>
      </c>
      <c r="CH8" s="15">
        <v>275200.7</v>
      </c>
      <c r="CI8" s="15">
        <f t="shared" ref="CI8:CP8" si="23">-0.5*SUM(CI58,CI61:CI66,CI69:CI70,CI75,CI79,CI83)</f>
        <v>182395.39013728916</v>
      </c>
      <c r="CJ8" s="15">
        <f t="shared" si="23"/>
        <v>181370.60997865043</v>
      </c>
      <c r="CK8" s="15">
        <f t="shared" si="23"/>
        <v>224466.20351195487</v>
      </c>
      <c r="CL8" s="15">
        <f t="shared" si="23"/>
        <v>291296.96230942552</v>
      </c>
      <c r="CM8" s="15">
        <f t="shared" si="23"/>
        <v>220263.01374013047</v>
      </c>
      <c r="CN8" s="15">
        <f t="shared" si="23"/>
        <v>212371.25372534158</v>
      </c>
      <c r="CO8" s="15">
        <f t="shared" si="23"/>
        <v>226253.777130228</v>
      </c>
      <c r="CP8" s="15">
        <f t="shared" si="23"/>
        <v>162827.79665097082</v>
      </c>
      <c r="CQ8" s="19">
        <f t="shared" ref="CQ8:CQ13" si="24">+CP8</f>
        <v>162827.79665097082</v>
      </c>
      <c r="CR8" s="15">
        <f t="shared" ref="CR8:DC8" si="25">-0.5*SUM(CR58,CR61:CR66,CR69:CR70,CR75,CR79,CR83)</f>
        <v>277384.46204042435</v>
      </c>
      <c r="CS8" s="15">
        <f t="shared" si="25"/>
        <v>279625.81995531148</v>
      </c>
      <c r="CT8" s="15">
        <f t="shared" si="25"/>
        <v>288259.5733835249</v>
      </c>
      <c r="CU8" s="15">
        <f t="shared" si="25"/>
        <v>310929.87467872683</v>
      </c>
      <c r="CV8" s="15">
        <f t="shared" si="25"/>
        <v>226158.47372013106</v>
      </c>
      <c r="CW8" s="15">
        <f t="shared" si="25"/>
        <v>195984.18436105919</v>
      </c>
      <c r="CX8" s="15">
        <f t="shared" si="25"/>
        <v>341726.5527716194</v>
      </c>
      <c r="CY8" s="15">
        <f t="shared" si="25"/>
        <v>410169.52896049881</v>
      </c>
      <c r="CZ8" s="15">
        <f t="shared" si="25"/>
        <v>231322.50125257569</v>
      </c>
      <c r="DA8" s="15">
        <f t="shared" si="25"/>
        <v>291367.47346092836</v>
      </c>
      <c r="DB8" s="15">
        <f t="shared" si="25"/>
        <v>321285.46351588081</v>
      </c>
      <c r="DC8" s="15">
        <f t="shared" si="25"/>
        <v>238609.97143313201</v>
      </c>
      <c r="DD8" s="19">
        <f t="shared" ref="DD8:DD13" si="26">+DC8</f>
        <v>238609.97143313201</v>
      </c>
      <c r="DF8" s="15">
        <f t="shared" ref="DF8:DQ8" si="27">-0.5*SUM(DF58,DF61:DF66,DF69:DF70,DF75,DF79,DF83)</f>
        <v>330659.27962206636</v>
      </c>
      <c r="DG8" s="15">
        <f t="shared" si="27"/>
        <v>333473.43086846918</v>
      </c>
      <c r="DH8" s="15">
        <f t="shared" si="27"/>
        <v>341718.61259589175</v>
      </c>
      <c r="DI8" s="15">
        <f t="shared" si="27"/>
        <v>367377.05318424181</v>
      </c>
      <c r="DJ8" s="15">
        <f t="shared" si="27"/>
        <v>275075.61634360394</v>
      </c>
      <c r="DK8" s="15">
        <f t="shared" si="27"/>
        <v>235873.63438905304</v>
      </c>
      <c r="DL8" s="15">
        <f t="shared" si="27"/>
        <v>406221.74899726879</v>
      </c>
      <c r="DM8" s="15">
        <f t="shared" si="27"/>
        <v>486021.76594407106</v>
      </c>
      <c r="DN8" s="15">
        <f t="shared" si="27"/>
        <v>287064.17362097971</v>
      </c>
      <c r="DO8" s="15">
        <f t="shared" si="27"/>
        <v>342833.21605815401</v>
      </c>
      <c r="DP8" s="15">
        <f t="shared" si="27"/>
        <v>376587.49738022179</v>
      </c>
      <c r="DQ8" s="15">
        <f t="shared" si="27"/>
        <v>285796.79810170672</v>
      </c>
    </row>
    <row r="9" spans="1:121" x14ac:dyDescent="0.35">
      <c r="A9" s="14" t="s">
        <v>19</v>
      </c>
      <c r="B9" s="14" t="s">
        <v>20</v>
      </c>
      <c r="C9" s="15">
        <v>73573.989999999976</v>
      </c>
      <c r="D9" s="15">
        <v>77269.699999999983</v>
      </c>
      <c r="E9" s="15">
        <v>101494.53999999998</v>
      </c>
      <c r="F9" s="15">
        <v>45524.139999999985</v>
      </c>
      <c r="G9" s="15">
        <v>95042.299999999988</v>
      </c>
      <c r="H9" s="15">
        <v>77931.679999999978</v>
      </c>
      <c r="I9" s="15">
        <v>28086.069999999982</v>
      </c>
      <c r="J9" s="15">
        <v>61948.969999999979</v>
      </c>
      <c r="K9" s="15">
        <v>41134.449999999983</v>
      </c>
      <c r="L9" s="15">
        <v>47372.999999999978</v>
      </c>
      <c r="M9" s="15">
        <v>75728.569999999978</v>
      </c>
      <c r="N9" s="15">
        <v>2534.2399999999816</v>
      </c>
      <c r="O9" s="16">
        <f t="shared" si="17"/>
        <v>2534.2399999999816</v>
      </c>
      <c r="P9" s="15">
        <v>54227</v>
      </c>
      <c r="Q9" s="15">
        <v>46241.59</v>
      </c>
      <c r="R9" s="15">
        <v>99897.37</v>
      </c>
      <c r="S9" s="15">
        <v>121078.08</v>
      </c>
      <c r="T9" s="15">
        <v>144370.85999999999</v>
      </c>
      <c r="U9" s="15">
        <v>166034.6</v>
      </c>
      <c r="V9" s="15">
        <v>193063.37</v>
      </c>
      <c r="W9" s="15">
        <v>287024.26</v>
      </c>
      <c r="X9" s="15">
        <v>10021.849999999962</v>
      </c>
      <c r="Y9" s="15">
        <v>4053.969999999963</v>
      </c>
      <c r="Z9" s="15">
        <v>99100.349999999962</v>
      </c>
      <c r="AA9" s="15">
        <v>2319.1999999999625</v>
      </c>
      <c r="AB9" s="18">
        <f t="shared" si="18"/>
        <v>2319.1999999999625</v>
      </c>
      <c r="AD9" s="15">
        <v>32019.58</v>
      </c>
      <c r="AE9" s="15">
        <v>42708.77</v>
      </c>
      <c r="AF9" s="15">
        <v>111411.36</v>
      </c>
      <c r="AG9" s="15">
        <v>88861.26</v>
      </c>
      <c r="AH9" s="15">
        <v>139264.44</v>
      </c>
      <c r="AI9" s="15">
        <v>213892.25</v>
      </c>
      <c r="AJ9" s="15">
        <v>71252.25</v>
      </c>
      <c r="AK9" s="15">
        <v>65289.16</v>
      </c>
      <c r="AL9" s="15">
        <v>31825.51</v>
      </c>
      <c r="AM9" s="15">
        <v>98365.63</v>
      </c>
      <c r="AN9" s="15">
        <v>60410.74</v>
      </c>
      <c r="AO9" s="15">
        <v>320.61</v>
      </c>
      <c r="AP9" s="15">
        <f t="shared" si="19"/>
        <v>320.61</v>
      </c>
      <c r="AR9" s="15">
        <v>47887</v>
      </c>
      <c r="AS9" s="15">
        <v>73246.25</v>
      </c>
      <c r="AT9" s="15">
        <v>57771.01</v>
      </c>
      <c r="AU9" s="15">
        <v>103403</v>
      </c>
      <c r="AV9" s="15">
        <v>87137.61</v>
      </c>
      <c r="AW9" s="15">
        <v>83267.399999999994</v>
      </c>
      <c r="AX9" s="15">
        <v>92995.38</v>
      </c>
      <c r="AY9" s="15">
        <v>89908.52</v>
      </c>
      <c r="AZ9" s="15">
        <v>69625.11</v>
      </c>
      <c r="BA9" s="15">
        <v>59675.43</v>
      </c>
      <c r="BB9" s="15">
        <v>57585.45</v>
      </c>
      <c r="BC9" s="15">
        <v>3452.8</v>
      </c>
      <c r="BD9" s="19">
        <f t="shared" si="20"/>
        <v>3452.8</v>
      </c>
      <c r="BE9" s="15">
        <v>80914.92</v>
      </c>
      <c r="BF9" s="15">
        <v>72768.75</v>
      </c>
      <c r="BG9" s="15">
        <v>62123.32</v>
      </c>
      <c r="BH9" s="15">
        <v>76584.3</v>
      </c>
      <c r="BI9" s="15">
        <v>92460.96</v>
      </c>
      <c r="BJ9" s="15">
        <v>140609.5</v>
      </c>
      <c r="BK9" s="15">
        <v>110773.89</v>
      </c>
      <c r="BL9" s="15">
        <v>154645.89000000001</v>
      </c>
      <c r="BM9" s="15">
        <v>111769.97</v>
      </c>
      <c r="BN9" s="15">
        <v>96824.57</v>
      </c>
      <c r="BO9" s="20">
        <v>86387.72</v>
      </c>
      <c r="BP9" s="20">
        <v>320.61</v>
      </c>
      <c r="BQ9" s="19">
        <f t="shared" si="21"/>
        <v>320.61</v>
      </c>
      <c r="BR9" s="15">
        <v>54851.72</v>
      </c>
      <c r="BS9" s="15">
        <v>58742.18</v>
      </c>
      <c r="BT9" s="15">
        <v>103213.01</v>
      </c>
      <c r="BU9" s="15">
        <v>121380.85</v>
      </c>
      <c r="BV9" s="15">
        <v>54869.389999999992</v>
      </c>
      <c r="BW9" s="15">
        <v>41803.69999999999</v>
      </c>
      <c r="BX9" s="15">
        <v>89539.51</v>
      </c>
      <c r="BY9" s="15">
        <v>45683.3</v>
      </c>
      <c r="BZ9" s="15">
        <v>34010.07</v>
      </c>
      <c r="CA9" s="15">
        <v>39120.949999999997</v>
      </c>
      <c r="CB9" s="15">
        <v>99963.15</v>
      </c>
      <c r="CC9" s="15">
        <v>320.61</v>
      </c>
      <c r="CD9" s="19">
        <f t="shared" si="22"/>
        <v>320.61</v>
      </c>
      <c r="CE9" s="15">
        <v>38660.310000000005</v>
      </c>
      <c r="CF9" s="15">
        <v>18343.060000000005</v>
      </c>
      <c r="CG9" s="15">
        <v>14810.570000000005</v>
      </c>
      <c r="CH9" s="15">
        <v>320.61000000000467</v>
      </c>
      <c r="CI9" s="15">
        <f t="shared" ref="CI9:CP9" si="28">-0.5*SUM(CI59,CI67,CI73,CI80)</f>
        <v>63746.607666666663</v>
      </c>
      <c r="CJ9" s="15">
        <f t="shared" si="28"/>
        <v>79265.834166666667</v>
      </c>
      <c r="CK9" s="15">
        <f t="shared" si="28"/>
        <v>83289.224166666667</v>
      </c>
      <c r="CL9" s="15">
        <f t="shared" si="28"/>
        <v>76535.676666666666</v>
      </c>
      <c r="CM9" s="15">
        <f t="shared" si="28"/>
        <v>33721.941666666666</v>
      </c>
      <c r="CN9" s="15">
        <f t="shared" si="28"/>
        <v>46163.991666666669</v>
      </c>
      <c r="CO9" s="15">
        <f t="shared" si="28"/>
        <v>51806.316666666666</v>
      </c>
      <c r="CP9" s="15">
        <f t="shared" si="28"/>
        <v>42040.754166666666</v>
      </c>
      <c r="CQ9" s="19">
        <f t="shared" si="24"/>
        <v>42040.754166666666</v>
      </c>
      <c r="CR9" s="15">
        <f t="shared" ref="CR9:DC9" si="29">-0.5*SUM(CR59,CR67,CR73,CR80)</f>
        <v>13820.804166666667</v>
      </c>
      <c r="CS9" s="15">
        <f t="shared" si="29"/>
        <v>16948.596666666668</v>
      </c>
      <c r="CT9" s="15">
        <f t="shared" si="29"/>
        <v>35268.52416666667</v>
      </c>
      <c r="CU9" s="15">
        <f t="shared" si="29"/>
        <v>34076.984166666669</v>
      </c>
      <c r="CV9" s="15">
        <f t="shared" si="29"/>
        <v>65354.909166666672</v>
      </c>
      <c r="CW9" s="15">
        <f t="shared" si="29"/>
        <v>81366.22791666667</v>
      </c>
      <c r="CX9" s="15">
        <f t="shared" si="29"/>
        <v>73546.746666666673</v>
      </c>
      <c r="CY9" s="15">
        <f t="shared" si="29"/>
        <v>71461.551666666681</v>
      </c>
      <c r="CZ9" s="15">
        <f t="shared" si="29"/>
        <v>34076.984166666669</v>
      </c>
      <c r="DA9" s="15">
        <f t="shared" si="29"/>
        <v>37800.546666666669</v>
      </c>
      <c r="DB9" s="15">
        <f t="shared" si="29"/>
        <v>31396.019166666665</v>
      </c>
      <c r="DC9" s="15">
        <f t="shared" si="29"/>
        <v>12927.149166666666</v>
      </c>
      <c r="DD9" s="19">
        <f t="shared" si="26"/>
        <v>12927.149166666666</v>
      </c>
      <c r="DF9" s="15">
        <f t="shared" ref="DF9:DQ9" si="30">-0.5*SUM(DF59,DF67,DF73,DF80)</f>
        <v>13854.554166666667</v>
      </c>
      <c r="DG9" s="15">
        <f t="shared" si="30"/>
        <v>17029.596666666668</v>
      </c>
      <c r="DH9" s="15">
        <f t="shared" si="30"/>
        <v>35626.27416666667</v>
      </c>
      <c r="DI9" s="15">
        <f t="shared" si="30"/>
        <v>34416.734166666669</v>
      </c>
      <c r="DJ9" s="15">
        <f t="shared" si="30"/>
        <v>66167.159166666679</v>
      </c>
      <c r="DK9" s="15">
        <f t="shared" si="30"/>
        <v>82420.35291666667</v>
      </c>
      <c r="DL9" s="15">
        <f t="shared" si="30"/>
        <v>74482.746666666673</v>
      </c>
      <c r="DM9" s="15">
        <f t="shared" si="30"/>
        <v>72366.051666666681</v>
      </c>
      <c r="DN9" s="15">
        <f t="shared" si="30"/>
        <v>34416.734166666669</v>
      </c>
      <c r="DO9" s="15">
        <f t="shared" si="30"/>
        <v>38196.546666666669</v>
      </c>
      <c r="DP9" s="15">
        <f t="shared" si="30"/>
        <v>31695.269166666665</v>
      </c>
      <c r="DQ9" s="15">
        <f t="shared" si="30"/>
        <v>12947.399166666666</v>
      </c>
    </row>
    <row r="10" spans="1:121" x14ac:dyDescent="0.35">
      <c r="A10" s="27" t="s">
        <v>21</v>
      </c>
      <c r="B10" s="14" t="s">
        <v>22</v>
      </c>
      <c r="C10" s="28"/>
      <c r="D10" s="28"/>
      <c r="E10" s="28"/>
      <c r="F10" s="15"/>
      <c r="G10" s="15"/>
      <c r="H10" s="15"/>
      <c r="I10" s="15"/>
      <c r="J10" s="15"/>
      <c r="K10" s="15"/>
      <c r="L10" s="15"/>
      <c r="M10" s="15"/>
      <c r="N10" s="15"/>
      <c r="O10" s="16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8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>
        <v>1387.01</v>
      </c>
      <c r="BC10" s="15">
        <v>7197.19</v>
      </c>
      <c r="BD10" s="19">
        <f t="shared" si="20"/>
        <v>7197.19</v>
      </c>
      <c r="BE10" s="15">
        <v>8794.4599999999991</v>
      </c>
      <c r="BF10" s="15">
        <v>2301.7399999999998</v>
      </c>
      <c r="BG10" s="15">
        <v>7989.26</v>
      </c>
      <c r="BH10" s="15">
        <v>26033.82</v>
      </c>
      <c r="BI10" s="15">
        <v>7375.8099999999977</v>
      </c>
      <c r="BJ10" s="15">
        <v>7191.409999999998</v>
      </c>
      <c r="BK10" s="15">
        <v>7691.739999999998</v>
      </c>
      <c r="BL10" s="15">
        <v>8450.2199999999975</v>
      </c>
      <c r="BM10" s="15">
        <v>16135.029999999997</v>
      </c>
      <c r="BN10" s="15">
        <v>10978.759999999998</v>
      </c>
      <c r="BO10" s="20">
        <v>15018.149999999998</v>
      </c>
      <c r="BP10" s="20">
        <v>24752.36</v>
      </c>
      <c r="BQ10" s="19">
        <f t="shared" si="21"/>
        <v>24752.36</v>
      </c>
      <c r="BR10" s="15">
        <v>22323.4</v>
      </c>
      <c r="BS10" s="15">
        <v>25710.69</v>
      </c>
      <c r="BT10" s="15">
        <v>33854.269999999997</v>
      </c>
      <c r="BU10" s="15">
        <v>27901.39</v>
      </c>
      <c r="BV10" s="15">
        <v>27850.83</v>
      </c>
      <c r="BW10" s="15">
        <v>22431.17</v>
      </c>
      <c r="BX10" s="15">
        <v>30504.1</v>
      </c>
      <c r="BY10" s="15">
        <v>50318.98</v>
      </c>
      <c r="BZ10" s="15">
        <v>30973.98</v>
      </c>
      <c r="CA10" s="15">
        <v>16306.21</v>
      </c>
      <c r="CB10" s="15">
        <v>21154.09</v>
      </c>
      <c r="CC10" s="15">
        <v>24625.95</v>
      </c>
      <c r="CD10" s="19">
        <f t="shared" si="22"/>
        <v>24625.95</v>
      </c>
      <c r="CE10" s="15">
        <v>16490.88</v>
      </c>
      <c r="CF10" s="15">
        <v>11037.68</v>
      </c>
      <c r="CG10" s="15">
        <v>14492.12</v>
      </c>
      <c r="CH10" s="15">
        <v>24235.67</v>
      </c>
      <c r="CI10" s="15">
        <f t="shared" ref="CI10:CP10" si="31">-0.5*SUM(CI60,CI68)</f>
        <v>17352.257194023819</v>
      </c>
      <c r="CJ10" s="15">
        <f t="shared" si="31"/>
        <v>17818.09241096416</v>
      </c>
      <c r="CK10" s="15">
        <f t="shared" si="31"/>
        <v>22132.493106660593</v>
      </c>
      <c r="CL10" s="15">
        <f t="shared" si="31"/>
        <v>26738.148834736196</v>
      </c>
      <c r="CM10" s="15">
        <f t="shared" si="31"/>
        <v>20908.465071820759</v>
      </c>
      <c r="CN10" s="15">
        <f t="shared" si="31"/>
        <v>22386.156667073381</v>
      </c>
      <c r="CO10" s="15">
        <f t="shared" si="31"/>
        <v>26165.622480468533</v>
      </c>
      <c r="CP10" s="15">
        <f t="shared" si="31"/>
        <v>12592.965705357044</v>
      </c>
      <c r="CQ10" s="19">
        <f t="shared" si="24"/>
        <v>12592.965705357044</v>
      </c>
      <c r="CR10" s="15">
        <f t="shared" ref="CR10:DC10" si="32">-0.5*SUM(CR60,CR68)</f>
        <v>18605.334596616769</v>
      </c>
      <c r="CS10" s="15">
        <f t="shared" si="32"/>
        <v>17833.241633618345</v>
      </c>
      <c r="CT10" s="15">
        <f t="shared" si="32"/>
        <v>23074.800169501563</v>
      </c>
      <c r="CU10" s="15">
        <f t="shared" si="32"/>
        <v>16597.036363814004</v>
      </c>
      <c r="CV10" s="15">
        <f t="shared" si="32"/>
        <v>19986.05182341428</v>
      </c>
      <c r="CW10" s="15">
        <f t="shared" si="32"/>
        <v>23541.68209681131</v>
      </c>
      <c r="CX10" s="15">
        <f t="shared" si="32"/>
        <v>22893.050994030335</v>
      </c>
      <c r="CY10" s="15">
        <f t="shared" si="32"/>
        <v>23577.226584388518</v>
      </c>
      <c r="CZ10" s="15">
        <f t="shared" si="32"/>
        <v>25387.129223305925</v>
      </c>
      <c r="DA10" s="15">
        <f t="shared" si="32"/>
        <v>23939.093917965693</v>
      </c>
      <c r="DB10" s="15">
        <f t="shared" si="32"/>
        <v>22839.258282887749</v>
      </c>
      <c r="DC10" s="15">
        <f t="shared" si="32"/>
        <v>19412.888859355273</v>
      </c>
      <c r="DD10" s="19">
        <f t="shared" si="26"/>
        <v>19412.888859355273</v>
      </c>
      <c r="DF10" s="15">
        <f t="shared" ref="DF10:DQ10" si="33">-0.5*SUM(DF60,DF68)</f>
        <v>19087.113105120821</v>
      </c>
      <c r="DG10" s="15">
        <f t="shared" si="33"/>
        <v>18361.283150326897</v>
      </c>
      <c r="DH10" s="15">
        <f t="shared" si="33"/>
        <v>28606.015441960921</v>
      </c>
      <c r="DI10" s="15">
        <f t="shared" si="33"/>
        <v>21457.702088802511</v>
      </c>
      <c r="DJ10" s="15">
        <f t="shared" si="33"/>
        <v>20526.749963474362</v>
      </c>
      <c r="DK10" s="15">
        <f t="shared" si="33"/>
        <v>30516.663409593286</v>
      </c>
      <c r="DL10" s="15">
        <f t="shared" si="33"/>
        <v>28303.856820016321</v>
      </c>
      <c r="DM10" s="15">
        <f t="shared" si="33"/>
        <v>29221.695790815342</v>
      </c>
      <c r="DN10" s="15">
        <f t="shared" si="33"/>
        <v>17526.445647637956</v>
      </c>
      <c r="DO10" s="15">
        <f t="shared" si="33"/>
        <v>29769.337410364435</v>
      </c>
      <c r="DP10" s="15">
        <f t="shared" si="33"/>
        <v>28410.989165742572</v>
      </c>
      <c r="DQ10" s="15">
        <f t="shared" si="33"/>
        <v>16789.173140355968</v>
      </c>
    </row>
    <row r="11" spans="1:121" x14ac:dyDescent="0.35">
      <c r="A11" s="14" t="s">
        <v>23</v>
      </c>
      <c r="B11" s="14" t="s">
        <v>24</v>
      </c>
      <c r="C11" s="15">
        <v>-809.26</v>
      </c>
      <c r="D11" s="15">
        <v>-701.83</v>
      </c>
      <c r="E11" s="15">
        <v>-701.83</v>
      </c>
      <c r="F11" s="15">
        <v>247.64</v>
      </c>
      <c r="G11" s="15">
        <v>-923.07</v>
      </c>
      <c r="H11" s="15">
        <v>-1023.34</v>
      </c>
      <c r="I11" s="15">
        <v>-1023.34</v>
      </c>
      <c r="J11" s="15">
        <v>-830.68</v>
      </c>
      <c r="K11" s="15">
        <v>-930.95</v>
      </c>
      <c r="L11" s="15">
        <v>-1116.82</v>
      </c>
      <c r="M11" s="15">
        <v>-770.42</v>
      </c>
      <c r="N11" s="15">
        <v>-1741.72</v>
      </c>
      <c r="O11" s="16">
        <f t="shared" si="17"/>
        <v>-1741.72</v>
      </c>
      <c r="P11" s="15">
        <v>-1298.3</v>
      </c>
      <c r="Q11" s="15">
        <v>6253.82</v>
      </c>
      <c r="R11" s="15">
        <v>6253.82</v>
      </c>
      <c r="S11" s="15">
        <v>6332.27</v>
      </c>
      <c r="T11" s="15">
        <v>6332.27</v>
      </c>
      <c r="U11" s="15">
        <v>6332.27</v>
      </c>
      <c r="V11" s="15">
        <v>6332.27</v>
      </c>
      <c r="W11" s="15">
        <v>-844.62</v>
      </c>
      <c r="X11" s="15">
        <v>-923.07</v>
      </c>
      <c r="Y11" s="15">
        <v>-923.07</v>
      </c>
      <c r="Z11" s="15">
        <v>-705.25</v>
      </c>
      <c r="AA11" s="15">
        <f>-922.9+2995</f>
        <v>2072.1</v>
      </c>
      <c r="AB11" s="18">
        <f t="shared" si="18"/>
        <v>2072.1</v>
      </c>
      <c r="AD11" s="15">
        <v>3430.63</v>
      </c>
      <c r="AE11" s="15">
        <v>2369.0500000000002</v>
      </c>
      <c r="AF11" s="15">
        <v>1158.46</v>
      </c>
      <c r="AG11" s="15">
        <v>784.00000000000011</v>
      </c>
      <c r="AH11" s="15">
        <v>856.93000000000018</v>
      </c>
      <c r="AI11" s="15">
        <v>38.060000000000144</v>
      </c>
      <c r="AJ11" s="15">
        <v>-626.13999999999987</v>
      </c>
      <c r="AK11" s="15">
        <v>-626.13999999999987</v>
      </c>
      <c r="AL11" s="15">
        <v>-626.13999999999987</v>
      </c>
      <c r="AM11" s="15">
        <v>-626.13999999999987</v>
      </c>
      <c r="AN11" s="15">
        <v>-626.13999999999987</v>
      </c>
      <c r="AO11" s="15">
        <v>-626.13999999999987</v>
      </c>
      <c r="AP11" s="15">
        <f t="shared" si="19"/>
        <v>-626.13999999999987</v>
      </c>
      <c r="AR11" s="15">
        <v>-626.14</v>
      </c>
      <c r="AS11" s="15">
        <v>-13.35</v>
      </c>
      <c r="AT11" s="15">
        <v>451.05</v>
      </c>
      <c r="AU11" s="15">
        <v>1179.43</v>
      </c>
      <c r="AV11" s="15">
        <v>-440.07</v>
      </c>
      <c r="AW11" s="15">
        <v>-576.15</v>
      </c>
      <c r="AX11" s="15">
        <v>-576.15</v>
      </c>
      <c r="AY11" s="15">
        <v>-576.15</v>
      </c>
      <c r="AZ11" s="15">
        <v>-576.15</v>
      </c>
      <c r="BA11" s="15">
        <v>-576.15</v>
      </c>
      <c r="BB11" s="15">
        <v>-576.15</v>
      </c>
      <c r="BC11" s="15">
        <v>-695.91</v>
      </c>
      <c r="BD11" s="19">
        <f t="shared" si="20"/>
        <v>-695.91</v>
      </c>
      <c r="BE11" s="15">
        <v>-576.15</v>
      </c>
      <c r="BF11" s="15">
        <v>-927.34</v>
      </c>
      <c r="BG11" s="15">
        <v>-927.34</v>
      </c>
      <c r="BH11" s="15">
        <v>-927.34</v>
      </c>
      <c r="BI11" s="15">
        <v>-927.34</v>
      </c>
      <c r="BJ11" s="15">
        <v>-1041.5899999999999</v>
      </c>
      <c r="BK11" s="15">
        <v>-1200.98</v>
      </c>
      <c r="BL11" s="15">
        <v>-1200.98</v>
      </c>
      <c r="BM11" s="15">
        <v>-1200.98</v>
      </c>
      <c r="BN11" s="15">
        <v>-1517.68</v>
      </c>
      <c r="BO11" s="20">
        <v>-1561.43</v>
      </c>
      <c r="BP11" s="20">
        <v>-886.47</v>
      </c>
      <c r="BQ11" s="19">
        <f t="shared" si="21"/>
        <v>-886.47</v>
      </c>
      <c r="BR11" s="15">
        <v>-886.47</v>
      </c>
      <c r="BS11" s="15">
        <v>-886.47</v>
      </c>
      <c r="BT11" s="15">
        <v>-886.47</v>
      </c>
      <c r="BU11" s="15">
        <v>-886.47</v>
      </c>
      <c r="BV11" s="15">
        <v>-886.47</v>
      </c>
      <c r="BW11" s="15">
        <v>-886.47</v>
      </c>
      <c r="BX11" s="15">
        <v>-886.47</v>
      </c>
      <c r="BY11" s="15">
        <v>-676.69</v>
      </c>
      <c r="BZ11" s="15">
        <v>-886.47</v>
      </c>
      <c r="CA11" s="15">
        <v>-886.47</v>
      </c>
      <c r="CB11" s="15">
        <v>-886.47</v>
      </c>
      <c r="CC11" s="15">
        <v>-886.47</v>
      </c>
      <c r="CD11" s="19">
        <f t="shared" si="22"/>
        <v>-886.47</v>
      </c>
      <c r="CE11" s="15">
        <v>-886.47</v>
      </c>
      <c r="CF11" s="15">
        <v>-886.47</v>
      </c>
      <c r="CG11" s="15">
        <v>-886.47</v>
      </c>
      <c r="CH11" s="15">
        <v>-886.47</v>
      </c>
      <c r="CI11" s="15">
        <f>+IFERROR(VLOOKUP($A11,'[1]Consolidated Financials'!$A:$ZZ,32,0),0)</f>
        <v>-1041.5899999999999</v>
      </c>
      <c r="CJ11" s="15">
        <f>+IFERROR(VLOOKUP($A11,'[1]Consolidated Financials'!$A:$ZZ,33,0),0)</f>
        <v>-1041.5899999999999</v>
      </c>
      <c r="CK11" s="15">
        <f>+IFERROR(VLOOKUP($A11,'[1]Consolidated Financials'!$A:$ZZ,34,0),0)</f>
        <v>-1041.5899999999999</v>
      </c>
      <c r="CL11" s="15">
        <f>+IFERROR(VLOOKUP($A11,'[1]Consolidated Financials'!$A:$ZZ,35,0),0)</f>
        <v>-1041.5899999999999</v>
      </c>
      <c r="CM11" s="15">
        <f>+IFERROR(VLOOKUP($A11,'[1]Consolidated Financials'!$A:$ZZ,36,0),0)</f>
        <v>-1041.5899999999999</v>
      </c>
      <c r="CN11" s="15">
        <f>+IFERROR(VLOOKUP($A11,'[1]Consolidated Financials'!$A:$ZZ,37,0),0)</f>
        <v>-1041.5899999999999</v>
      </c>
      <c r="CO11" s="15">
        <f>+IFERROR(VLOOKUP($A11,'[1]Consolidated Financials'!$A:$ZZ,38,0),0)</f>
        <v>-1041.5899999999999</v>
      </c>
      <c r="CP11" s="15">
        <f>+IFERROR(VLOOKUP($A11,'[1]Consolidated Financials'!$A:$ZZ,39,0),0)</f>
        <v>-1041.5899999999999</v>
      </c>
      <c r="CQ11" s="19">
        <f t="shared" si="24"/>
        <v>-1041.5899999999999</v>
      </c>
      <c r="CR11" s="15">
        <f>+IFERROR(VLOOKUP($A11,'[1]Consolidated Financials'!$A:$ZZ,40,0),0)</f>
        <v>-1041.5899999999999</v>
      </c>
      <c r="CS11" s="15">
        <f>+IFERROR(VLOOKUP($A11,'[1]Consolidated Financials'!$A:$ZZ,41,0),0)</f>
        <v>-1041.5899999999999</v>
      </c>
      <c r="CT11" s="15">
        <f>+IFERROR(VLOOKUP($A11,'[1]Consolidated Financials'!$A:$ZZ,42,0),0)</f>
        <v>-1041.5899999999999</v>
      </c>
      <c r="CU11" s="15">
        <f>+IFERROR(VLOOKUP($A11,'[1]Consolidated Financials'!$A:$ZZ,43,0),0)</f>
        <v>-1041.5899999999999</v>
      </c>
      <c r="CV11" s="15">
        <f>+IFERROR(VLOOKUP($A11,'[1]Consolidated Financials'!$A:$ZZ,44,0),0)</f>
        <v>-1041.5899999999999</v>
      </c>
      <c r="CW11" s="15">
        <f>+IFERROR(VLOOKUP($A11,'[1]Consolidated Financials'!$A:$ZZ,45,0),0)</f>
        <v>-1041.5899999999999</v>
      </c>
      <c r="CX11" s="15">
        <f>+IFERROR(VLOOKUP($A11,'[1]Consolidated Financials'!$A:$ZZ,46,0),0)</f>
        <v>-1041.5899999999999</v>
      </c>
      <c r="CY11" s="15">
        <f>+IFERROR(VLOOKUP($A11,'[1]Consolidated Financials'!$A:$ZZ,47,0),0)</f>
        <v>-1041.5899999999999</v>
      </c>
      <c r="CZ11" s="15">
        <f>+IFERROR(VLOOKUP($A11,'[1]Consolidated Financials'!$A:$ZZ,48,0),0)</f>
        <v>-1041.5899999999999</v>
      </c>
      <c r="DA11" s="15">
        <f>+IFERROR(VLOOKUP($A11,'[1]Consolidated Financials'!$A:$ZZ,49,0),0)</f>
        <v>-1041.5899999999999</v>
      </c>
      <c r="DB11" s="15">
        <f>+IFERROR(VLOOKUP($A11,'[1]Consolidated Financials'!$A:$ZZ,50,0),0)</f>
        <v>-1041.5899999999999</v>
      </c>
      <c r="DC11" s="15">
        <f>+IFERROR(VLOOKUP($A11,'[1]Consolidated Financials'!$A:$ZZ,51,0),0)</f>
        <v>-1041.5899999999999</v>
      </c>
      <c r="DD11" s="19">
        <f t="shared" si="26"/>
        <v>-1041.5899999999999</v>
      </c>
      <c r="DF11" s="15">
        <f>+IFERROR(VLOOKUP($A11,'[1]Consolidated Financials'!$A:$ZZ,52,0),0)</f>
        <v>-1041.5899999999999</v>
      </c>
      <c r="DG11" s="15">
        <f>+IFERROR(VLOOKUP($A11,'[1]Consolidated Financials'!$A:$ZZ,53,0),0)</f>
        <v>-1041.5899999999999</v>
      </c>
      <c r="DH11" s="15">
        <f>+IFERROR(VLOOKUP($A11,'[1]Consolidated Financials'!$A:$ZZ,54,0),0)</f>
        <v>-1041.5899999999999</v>
      </c>
      <c r="DI11" s="15">
        <f>+IFERROR(VLOOKUP($A11,'[1]Consolidated Financials'!$A:$ZZ,55,0),0)</f>
        <v>-1041.5899999999999</v>
      </c>
      <c r="DJ11" s="15">
        <f>+IFERROR(VLOOKUP($A11,'[1]Consolidated Financials'!$A:$ZZ,56,0),0)</f>
        <v>-1041.5899999999999</v>
      </c>
      <c r="DK11" s="15">
        <f>+IFERROR(VLOOKUP($A11,'[1]Consolidated Financials'!$A:$ZZ,57,0),0)</f>
        <v>-1041.5899999999999</v>
      </c>
      <c r="DL11" s="15">
        <f>+IFERROR(VLOOKUP($A11,'[1]Consolidated Financials'!$A:$ZZ,58,0),0)</f>
        <v>-1041.5899999999999</v>
      </c>
      <c r="DM11" s="15">
        <f>+IFERROR(VLOOKUP($A11,'[1]Consolidated Financials'!$A:$ZZ,59,0),0)</f>
        <v>-1041.5899999999999</v>
      </c>
      <c r="DN11" s="15">
        <f>+IFERROR(VLOOKUP($A11,'[1]Consolidated Financials'!$A:$ZZ,60,0),0)</f>
        <v>-1041.5899999999999</v>
      </c>
      <c r="DO11" s="15">
        <f>+IFERROR(VLOOKUP($A11,'[1]Consolidated Financials'!$A:$ZZ,61,0),0)</f>
        <v>-1041.5899999999999</v>
      </c>
      <c r="DP11" s="15">
        <f>+IFERROR(VLOOKUP($A11,'[1]Consolidated Financials'!$A:$ZZ,62,0),0)</f>
        <v>-1041.5899999999999</v>
      </c>
      <c r="DQ11" s="15">
        <f>+IFERROR(VLOOKUP($A11,'[1]Consolidated Financials'!$A:$ZZ,63,0),0)</f>
        <v>-1041.5899999999999</v>
      </c>
    </row>
    <row r="12" spans="1:121" x14ac:dyDescent="0.35">
      <c r="A12" s="14" t="s">
        <v>25</v>
      </c>
      <c r="B12" s="14" t="s">
        <v>26</v>
      </c>
      <c r="C12" s="15">
        <v>80762.02</v>
      </c>
      <c r="D12" s="15">
        <v>74668.47</v>
      </c>
      <c r="E12" s="15">
        <v>29758.080000000002</v>
      </c>
      <c r="F12" s="15">
        <v>70733.14</v>
      </c>
      <c r="G12" s="15">
        <v>19663.919999999998</v>
      </c>
      <c r="H12" s="15">
        <v>34239.839999999997</v>
      </c>
      <c r="I12" s="15">
        <v>85324.25</v>
      </c>
      <c r="J12" s="15">
        <v>49432.19</v>
      </c>
      <c r="K12" s="15">
        <v>39317.160000000003</v>
      </c>
      <c r="L12" s="15">
        <v>75450.5</v>
      </c>
      <c r="M12" s="15">
        <v>28953</v>
      </c>
      <c r="N12" s="15">
        <v>19529.41</v>
      </c>
      <c r="O12" s="16">
        <f t="shared" si="17"/>
        <v>19529.41</v>
      </c>
      <c r="P12" s="15">
        <v>38978.65</v>
      </c>
      <c r="Q12" s="15">
        <v>41963.85</v>
      </c>
      <c r="R12" s="15">
        <v>12091.99</v>
      </c>
      <c r="S12" s="15">
        <v>20866.939999999999</v>
      </c>
      <c r="T12" s="15">
        <v>15697.24</v>
      </c>
      <c r="U12" s="15">
        <v>19716.650000000001</v>
      </c>
      <c r="V12" s="15">
        <v>22294.41</v>
      </c>
      <c r="W12" s="15">
        <v>85357.45</v>
      </c>
      <c r="X12" s="15">
        <v>92739.13</v>
      </c>
      <c r="Y12" s="15">
        <v>71561.75</v>
      </c>
      <c r="Z12" s="15">
        <v>45924.54</v>
      </c>
      <c r="AA12" s="29">
        <v>68412.06</v>
      </c>
      <c r="AB12" s="18">
        <f t="shared" si="18"/>
        <v>68412.06</v>
      </c>
      <c r="AD12" s="15">
        <v>37701.57</v>
      </c>
      <c r="AE12" s="15">
        <v>50904.92</v>
      </c>
      <c r="AF12" s="15">
        <v>79408.179999999993</v>
      </c>
      <c r="AG12" s="15">
        <v>78688.42</v>
      </c>
      <c r="AH12" s="15">
        <v>35986.370000000003</v>
      </c>
      <c r="AI12" s="15">
        <v>57901.87</v>
      </c>
      <c r="AJ12" s="15">
        <v>37740.519999999997</v>
      </c>
      <c r="AK12" s="15">
        <v>93867.17</v>
      </c>
      <c r="AL12" s="15">
        <v>90275.51</v>
      </c>
      <c r="AM12" s="15">
        <v>59321.81</v>
      </c>
      <c r="AN12" s="15">
        <v>46041.18</v>
      </c>
      <c r="AO12" s="15">
        <v>87621.57</v>
      </c>
      <c r="AP12" s="15">
        <f t="shared" si="19"/>
        <v>87621.57</v>
      </c>
      <c r="AR12" s="15">
        <v>85711.58</v>
      </c>
      <c r="AS12" s="15">
        <v>103265.8</v>
      </c>
      <c r="AT12" s="15">
        <v>57724.84</v>
      </c>
      <c r="AU12" s="15">
        <v>73190.720000000001</v>
      </c>
      <c r="AV12" s="15">
        <v>51785.75</v>
      </c>
      <c r="AW12" s="15">
        <v>46877.19</v>
      </c>
      <c r="AX12" s="15">
        <v>6493</v>
      </c>
      <c r="AY12" s="15">
        <v>53851.7</v>
      </c>
      <c r="AZ12" s="15">
        <v>3359.7</v>
      </c>
      <c r="BA12" s="15">
        <v>14504.99</v>
      </c>
      <c r="BB12" s="15">
        <v>40094.26</v>
      </c>
      <c r="BC12" s="15">
        <v>1377.68</v>
      </c>
      <c r="BD12" s="19">
        <f t="shared" si="20"/>
        <v>1377.68</v>
      </c>
      <c r="BE12" s="15">
        <v>25951.86</v>
      </c>
      <c r="BF12" s="15">
        <v>42895.26</v>
      </c>
      <c r="BG12" s="15">
        <v>93650.240000000005</v>
      </c>
      <c r="BH12" s="15">
        <v>25276.44</v>
      </c>
      <c r="BI12" s="15">
        <v>84437.6</v>
      </c>
      <c r="BJ12" s="15">
        <v>37544.559999999998</v>
      </c>
      <c r="BK12" s="15">
        <v>31220.76</v>
      </c>
      <c r="BL12" s="15">
        <v>124544.44</v>
      </c>
      <c r="BM12" s="15">
        <v>3425.78</v>
      </c>
      <c r="BN12" s="15">
        <v>37518.53</v>
      </c>
      <c r="BO12" s="20">
        <v>77088.160000000003</v>
      </c>
      <c r="BP12" s="20">
        <v>793.11</v>
      </c>
      <c r="BQ12" s="19">
        <f t="shared" si="21"/>
        <v>793.11</v>
      </c>
      <c r="BR12" s="15">
        <v>56085.19</v>
      </c>
      <c r="BS12" s="15">
        <v>80483.460000000006</v>
      </c>
      <c r="BT12" s="15">
        <v>858.10999999999069</v>
      </c>
      <c r="BU12" s="15">
        <v>41587.229999999996</v>
      </c>
      <c r="BV12" s="15">
        <v>1598.1699999999953</v>
      </c>
      <c r="BW12" s="15">
        <v>1740.5799999999954</v>
      </c>
      <c r="BX12" s="15">
        <v>82357.839999999982</v>
      </c>
      <c r="BY12" s="15">
        <v>1439.3599999999815</v>
      </c>
      <c r="BZ12" s="15">
        <v>19549.449999999983</v>
      </c>
      <c r="CA12" s="15">
        <v>82128.879999999976</v>
      </c>
      <c r="CB12" s="15">
        <v>1439.3599999999815</v>
      </c>
      <c r="CC12" s="15">
        <v>32038.119999999981</v>
      </c>
      <c r="CD12" s="19">
        <f t="shared" si="22"/>
        <v>32038.119999999981</v>
      </c>
      <c r="CE12" s="15">
        <v>118972.46</v>
      </c>
      <c r="CF12" s="15">
        <v>885.69</v>
      </c>
      <c r="CG12" s="15">
        <v>38977.18</v>
      </c>
      <c r="CH12" s="15">
        <v>60505.06</v>
      </c>
      <c r="CI12" s="15">
        <f>+IFERROR(VLOOKUP($A12,'[1]Consolidated Financials'!$A:$ZZ,32,0),0)</f>
        <v>37544.559999999998</v>
      </c>
      <c r="CJ12" s="15">
        <f>+IFERROR(VLOOKUP($A12,'[1]Consolidated Financials'!$A:$ZZ,33,0),0)</f>
        <v>37544.559999999998</v>
      </c>
      <c r="CK12" s="15">
        <f>+IFERROR(VLOOKUP($A12,'[1]Consolidated Financials'!$A:$ZZ,34,0),0)</f>
        <v>37544.559999999998</v>
      </c>
      <c r="CL12" s="15">
        <f>+IFERROR(VLOOKUP($A12,'[1]Consolidated Financials'!$A:$ZZ,35,0),0)</f>
        <v>37544.559999999998</v>
      </c>
      <c r="CM12" s="15">
        <f>+IFERROR(VLOOKUP($A12,'[1]Consolidated Financials'!$A:$ZZ,36,0),0)</f>
        <v>37544.559999999998</v>
      </c>
      <c r="CN12" s="15">
        <f>+IFERROR(VLOOKUP($A12,'[1]Consolidated Financials'!$A:$ZZ,37,0),0)</f>
        <v>37544.559999999998</v>
      </c>
      <c r="CO12" s="15">
        <f>+IFERROR(VLOOKUP($A12,'[1]Consolidated Financials'!$A:$ZZ,38,0),0)</f>
        <v>37544.559999999998</v>
      </c>
      <c r="CP12" s="15">
        <f>+IFERROR(VLOOKUP($A12,'[1]Consolidated Financials'!$A:$ZZ,39,0),0)</f>
        <v>37544.559999999998</v>
      </c>
      <c r="CQ12" s="19">
        <f t="shared" si="24"/>
        <v>37544.559999999998</v>
      </c>
      <c r="CR12" s="15">
        <f>+IFERROR(VLOOKUP($A12,'[1]Consolidated Financials'!$A:$ZZ,40,0),0)</f>
        <v>37544.559999999998</v>
      </c>
      <c r="CS12" s="15">
        <f>+IFERROR(VLOOKUP($A12,'[1]Consolidated Financials'!$A:$ZZ,41,0),0)</f>
        <v>37544.559999999998</v>
      </c>
      <c r="CT12" s="15">
        <f>+IFERROR(VLOOKUP($A12,'[1]Consolidated Financials'!$A:$ZZ,42,0),0)</f>
        <v>37544.559999999998</v>
      </c>
      <c r="CU12" s="15">
        <f>+IFERROR(VLOOKUP($A12,'[1]Consolidated Financials'!$A:$ZZ,43,0),0)</f>
        <v>37544.559999999998</v>
      </c>
      <c r="CV12" s="15">
        <f>+IFERROR(VLOOKUP($A12,'[1]Consolidated Financials'!$A:$ZZ,44,0),0)</f>
        <v>37544.559999999998</v>
      </c>
      <c r="CW12" s="15">
        <f>+IFERROR(VLOOKUP($A12,'[1]Consolidated Financials'!$A:$ZZ,45,0),0)</f>
        <v>37544.559999999998</v>
      </c>
      <c r="CX12" s="15">
        <f>+IFERROR(VLOOKUP($A12,'[1]Consolidated Financials'!$A:$ZZ,46,0),0)</f>
        <v>37544.559999999998</v>
      </c>
      <c r="CY12" s="15">
        <f>+IFERROR(VLOOKUP($A12,'[1]Consolidated Financials'!$A:$ZZ,47,0),0)</f>
        <v>37544.559999999998</v>
      </c>
      <c r="CZ12" s="15">
        <f>+IFERROR(VLOOKUP($A12,'[1]Consolidated Financials'!$A:$ZZ,48,0),0)</f>
        <v>37544.559999999998</v>
      </c>
      <c r="DA12" s="15">
        <f>+IFERROR(VLOOKUP($A12,'[1]Consolidated Financials'!$A:$ZZ,49,0),0)</f>
        <v>37544.559999999998</v>
      </c>
      <c r="DB12" s="15">
        <f>+IFERROR(VLOOKUP($A12,'[1]Consolidated Financials'!$A:$ZZ,50,0),0)</f>
        <v>37544.559999999998</v>
      </c>
      <c r="DC12" s="15">
        <f>+IFERROR(VLOOKUP($A12,'[1]Consolidated Financials'!$A:$ZZ,51,0),0)</f>
        <v>37544.559999999998</v>
      </c>
      <c r="DD12" s="19">
        <f t="shared" si="26"/>
        <v>37544.559999999998</v>
      </c>
      <c r="DF12" s="15">
        <f>+IFERROR(VLOOKUP($A12,'[1]Consolidated Financials'!$A:$ZZ,52,0),0)</f>
        <v>37544.559999999998</v>
      </c>
      <c r="DG12" s="15">
        <f>+IFERROR(VLOOKUP($A12,'[1]Consolidated Financials'!$A:$ZZ,53,0),0)</f>
        <v>37544.559999999998</v>
      </c>
      <c r="DH12" s="15">
        <f>+IFERROR(VLOOKUP($A12,'[1]Consolidated Financials'!$A:$ZZ,54,0),0)</f>
        <v>37544.559999999998</v>
      </c>
      <c r="DI12" s="15">
        <f>+IFERROR(VLOOKUP($A12,'[1]Consolidated Financials'!$A:$ZZ,55,0),0)</f>
        <v>37544.559999999998</v>
      </c>
      <c r="DJ12" s="15">
        <f>+IFERROR(VLOOKUP($A12,'[1]Consolidated Financials'!$A:$ZZ,56,0),0)</f>
        <v>37544.559999999998</v>
      </c>
      <c r="DK12" s="15">
        <f>+IFERROR(VLOOKUP($A12,'[1]Consolidated Financials'!$A:$ZZ,57,0),0)</f>
        <v>37544.559999999998</v>
      </c>
      <c r="DL12" s="15">
        <f>+IFERROR(VLOOKUP($A12,'[1]Consolidated Financials'!$A:$ZZ,58,0),0)</f>
        <v>37544.559999999998</v>
      </c>
      <c r="DM12" s="15">
        <f>+IFERROR(VLOOKUP($A12,'[1]Consolidated Financials'!$A:$ZZ,59,0),0)</f>
        <v>37544.559999999998</v>
      </c>
      <c r="DN12" s="15">
        <f>+IFERROR(VLOOKUP($A12,'[1]Consolidated Financials'!$A:$ZZ,60,0),0)</f>
        <v>37544.559999999998</v>
      </c>
      <c r="DO12" s="15">
        <f>+IFERROR(VLOOKUP($A12,'[1]Consolidated Financials'!$A:$ZZ,61,0),0)</f>
        <v>37544.559999999998</v>
      </c>
      <c r="DP12" s="15">
        <f>+IFERROR(VLOOKUP($A12,'[1]Consolidated Financials'!$A:$ZZ,62,0),0)</f>
        <v>37544.559999999998</v>
      </c>
      <c r="DQ12" s="15">
        <f>+IFERROR(VLOOKUP($A12,'[1]Consolidated Financials'!$A:$ZZ,63,0),0)</f>
        <v>37544.559999999998</v>
      </c>
    </row>
    <row r="13" spans="1:121" x14ac:dyDescent="0.35">
      <c r="A13" s="14" t="s">
        <v>27</v>
      </c>
      <c r="B13" s="14" t="s">
        <v>28</v>
      </c>
      <c r="C13" s="15">
        <v>-6848.59</v>
      </c>
      <c r="D13" s="15">
        <v>-7348.59</v>
      </c>
      <c r="E13" s="15">
        <v>-7218.5</v>
      </c>
      <c r="F13" s="15">
        <v>-7718.5</v>
      </c>
      <c r="G13" s="15">
        <v>-8218.5</v>
      </c>
      <c r="H13" s="15">
        <v>-8718.5</v>
      </c>
      <c r="I13" s="15">
        <v>-9218.5</v>
      </c>
      <c r="J13" s="15">
        <v>-9718.5</v>
      </c>
      <c r="K13" s="15">
        <v>-10218.5</v>
      </c>
      <c r="L13" s="15">
        <v>-10718.5</v>
      </c>
      <c r="M13" s="15">
        <v>-11218.5</v>
      </c>
      <c r="N13" s="15">
        <v>-667.92</v>
      </c>
      <c r="O13" s="16">
        <f t="shared" si="17"/>
        <v>-667.92</v>
      </c>
      <c r="P13" s="15">
        <v>-1167.92</v>
      </c>
      <c r="Q13" s="15">
        <v>-1667.92</v>
      </c>
      <c r="R13" s="15">
        <v>-1667.92</v>
      </c>
      <c r="S13" s="15">
        <v>-2167.92</v>
      </c>
      <c r="T13" s="15">
        <v>-2667.92</v>
      </c>
      <c r="U13" s="15">
        <v>-3167.92</v>
      </c>
      <c r="V13" s="15">
        <v>-3667.92</v>
      </c>
      <c r="W13" s="15">
        <v>-4167.92</v>
      </c>
      <c r="X13" s="15">
        <v>-4667.92</v>
      </c>
      <c r="Y13" s="15">
        <v>-5167.92</v>
      </c>
      <c r="Z13" s="15">
        <v>-5667.92</v>
      </c>
      <c r="AA13" s="15">
        <v>-9783.92</v>
      </c>
      <c r="AB13" s="18">
        <f t="shared" si="18"/>
        <v>-9783.92</v>
      </c>
      <c r="AD13" s="15">
        <v>-10283.92</v>
      </c>
      <c r="AE13" s="15">
        <v>-10783.92</v>
      </c>
      <c r="AF13" s="15">
        <v>-11283.92</v>
      </c>
      <c r="AG13" s="15">
        <v>-11783.92</v>
      </c>
      <c r="AH13" s="15">
        <v>-12283.92</v>
      </c>
      <c r="AI13" s="15">
        <v>-3283.92</v>
      </c>
      <c r="AJ13" s="15">
        <v>-3783.92</v>
      </c>
      <c r="AK13" s="15">
        <v>-4283.92</v>
      </c>
      <c r="AL13" s="15">
        <v>-4783.92</v>
      </c>
      <c r="AM13" s="15">
        <v>-5283.92</v>
      </c>
      <c r="AN13" s="15">
        <v>0</v>
      </c>
      <c r="AO13" s="15">
        <v>0</v>
      </c>
      <c r="AP13" s="15">
        <f t="shared" si="19"/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9">
        <f t="shared" si="20"/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-500</v>
      </c>
      <c r="BJ13" s="15">
        <v>-500</v>
      </c>
      <c r="BK13" s="15">
        <v>-500</v>
      </c>
      <c r="BL13" s="15">
        <v>-500</v>
      </c>
      <c r="BM13" s="15">
        <v>-1000</v>
      </c>
      <c r="BN13" s="15">
        <v>-1500</v>
      </c>
      <c r="BO13" s="20">
        <v>-2000</v>
      </c>
      <c r="BP13" s="20">
        <v>-2386</v>
      </c>
      <c r="BQ13" s="19">
        <f t="shared" si="21"/>
        <v>-2386</v>
      </c>
      <c r="BR13" s="15">
        <v>-2901</v>
      </c>
      <c r="BS13" s="15">
        <v>-3416</v>
      </c>
      <c r="BT13" s="15">
        <v>-3931</v>
      </c>
      <c r="BU13" s="15">
        <v>-4446</v>
      </c>
      <c r="BV13" s="15">
        <v>-4795.41</v>
      </c>
      <c r="BW13" s="15">
        <v>-5310.41</v>
      </c>
      <c r="BX13" s="15">
        <v>-5825.41</v>
      </c>
      <c r="BY13" s="15">
        <v>-6340.41</v>
      </c>
      <c r="BZ13" s="15">
        <v>-6855.41</v>
      </c>
      <c r="CA13" s="15">
        <v>-7370.41</v>
      </c>
      <c r="CB13" s="15">
        <v>-7885.41</v>
      </c>
      <c r="CC13" s="15">
        <v>-8400.41</v>
      </c>
      <c r="CD13" s="19">
        <f t="shared" si="22"/>
        <v>-8400.41</v>
      </c>
      <c r="CE13" s="15">
        <v>-8925.7099999999991</v>
      </c>
      <c r="CF13" s="15">
        <v>-9451.01</v>
      </c>
      <c r="CG13" s="15">
        <v>-9976.31</v>
      </c>
      <c r="CH13" s="15">
        <v>-10501.61</v>
      </c>
      <c r="CI13" s="15">
        <f>+IFERROR(VLOOKUP($A13,'[1]Consolidated Financials'!$A:$ZZ,32,0),0)</f>
        <v>-11026.91</v>
      </c>
      <c r="CJ13" s="15">
        <f>+IFERROR(VLOOKUP($A13,'[1]Consolidated Financials'!$A:$ZZ,33,0),0)</f>
        <v>-11552.21</v>
      </c>
      <c r="CK13" s="15">
        <f>+IFERROR(VLOOKUP($A13,'[1]Consolidated Financials'!$A:$ZZ,34,0),0)</f>
        <v>-12077.509999999998</v>
      </c>
      <c r="CL13" s="15">
        <f>+IFERROR(VLOOKUP($A13,'[1]Consolidated Financials'!$A:$ZZ,35,0),0)</f>
        <v>-12602.809999999998</v>
      </c>
      <c r="CM13" s="15">
        <f>+IFERROR(VLOOKUP($A13,'[1]Consolidated Financials'!$A:$ZZ,36,0),0)</f>
        <v>-13128.109999999997</v>
      </c>
      <c r="CN13" s="15">
        <f>+IFERROR(VLOOKUP($A13,'[1]Consolidated Financials'!$A:$ZZ,37,0),0)</f>
        <v>-13653.409999999996</v>
      </c>
      <c r="CO13" s="15">
        <f>+IFERROR(VLOOKUP($A13,'[1]Consolidated Financials'!$A:$ZZ,38,0),0)</f>
        <v>-14178.709999999995</v>
      </c>
      <c r="CP13" s="15">
        <f>+IFERROR(VLOOKUP($A13,'[1]Consolidated Financials'!$A:$ZZ,39,0),0)</f>
        <v>-14704.009999999995</v>
      </c>
      <c r="CQ13" s="19">
        <f t="shared" si="24"/>
        <v>-14704.009999999995</v>
      </c>
      <c r="CR13" s="15">
        <f>+IFERROR(VLOOKUP($A13,'[1]Consolidated Financials'!$A:$ZZ,40,0),0)</f>
        <v>-15239.815999999995</v>
      </c>
      <c r="CS13" s="15">
        <f>+IFERROR(VLOOKUP($A13,'[1]Consolidated Financials'!$A:$ZZ,41,0),0)</f>
        <v>-15775.621999999996</v>
      </c>
      <c r="CT13" s="15">
        <f>+IFERROR(VLOOKUP($A13,'[1]Consolidated Financials'!$A:$ZZ,42,0),0)</f>
        <v>-16311.427999999996</v>
      </c>
      <c r="CU13" s="15">
        <f>+IFERROR(VLOOKUP($A13,'[1]Consolidated Financials'!$A:$ZZ,43,0),0)</f>
        <v>-16847.233999999997</v>
      </c>
      <c r="CV13" s="15">
        <f>+IFERROR(VLOOKUP($A13,'[1]Consolidated Financials'!$A:$ZZ,44,0),0)</f>
        <v>-17383.039999999997</v>
      </c>
      <c r="CW13" s="15">
        <f>+IFERROR(VLOOKUP($A13,'[1]Consolidated Financials'!$A:$ZZ,45,0),0)</f>
        <v>-17918.845999999998</v>
      </c>
      <c r="CX13" s="15">
        <f>+IFERROR(VLOOKUP($A13,'[1]Consolidated Financials'!$A:$ZZ,46,0),0)</f>
        <v>-18454.651999999998</v>
      </c>
      <c r="CY13" s="15">
        <f>+IFERROR(VLOOKUP($A13,'[1]Consolidated Financials'!$A:$ZZ,47,0),0)</f>
        <v>-18990.457999999999</v>
      </c>
      <c r="CZ13" s="15">
        <f>+IFERROR(VLOOKUP($A13,'[1]Consolidated Financials'!$A:$ZZ,48,0),0)</f>
        <v>-19526.263999999999</v>
      </c>
      <c r="DA13" s="15">
        <f>+IFERROR(VLOOKUP($A13,'[1]Consolidated Financials'!$A:$ZZ,49,0),0)</f>
        <v>-20062.07</v>
      </c>
      <c r="DB13" s="15">
        <f>+IFERROR(VLOOKUP($A13,'[1]Consolidated Financials'!$A:$ZZ,50,0),0)</f>
        <v>-20597.876</v>
      </c>
      <c r="DC13" s="15">
        <f>+IFERROR(VLOOKUP($A13,'[1]Consolidated Financials'!$A:$ZZ,51,0),0)</f>
        <v>-21133.682000000001</v>
      </c>
      <c r="DD13" s="19">
        <f t="shared" si="26"/>
        <v>-21133.682000000001</v>
      </c>
      <c r="DF13" s="15">
        <f>+IFERROR(VLOOKUP($A13,'[1]Consolidated Financials'!$A:$ZZ,52,0),0)</f>
        <v>-21680.204120000002</v>
      </c>
      <c r="DG13" s="15">
        <f>+IFERROR(VLOOKUP($A13,'[1]Consolidated Financials'!$A:$ZZ,53,0),0)</f>
        <v>-22226.726240000004</v>
      </c>
      <c r="DH13" s="15">
        <f>+IFERROR(VLOOKUP($A13,'[1]Consolidated Financials'!$A:$ZZ,54,0),0)</f>
        <v>-22773.248360000005</v>
      </c>
      <c r="DI13" s="15">
        <f>+IFERROR(VLOOKUP($A13,'[1]Consolidated Financials'!$A:$ZZ,55,0),0)</f>
        <v>-23319.770480000007</v>
      </c>
      <c r="DJ13" s="15">
        <f>+IFERROR(VLOOKUP($A13,'[1]Consolidated Financials'!$A:$ZZ,56,0),0)</f>
        <v>-23866.292600000008</v>
      </c>
      <c r="DK13" s="15">
        <f>+IFERROR(VLOOKUP($A13,'[1]Consolidated Financials'!$A:$ZZ,57,0),0)</f>
        <v>-24412.814720000009</v>
      </c>
      <c r="DL13" s="15">
        <f>+IFERROR(VLOOKUP($A13,'[1]Consolidated Financials'!$A:$ZZ,58,0),0)</f>
        <v>-24959.336840000011</v>
      </c>
      <c r="DM13" s="15">
        <f>+IFERROR(VLOOKUP($A13,'[1]Consolidated Financials'!$A:$ZZ,59,0),0)</f>
        <v>-25505.858960000012</v>
      </c>
      <c r="DN13" s="15">
        <f>+IFERROR(VLOOKUP($A13,'[1]Consolidated Financials'!$A:$ZZ,60,0),0)</f>
        <v>-26052.381080000014</v>
      </c>
      <c r="DO13" s="15">
        <f>+IFERROR(VLOOKUP($A13,'[1]Consolidated Financials'!$A:$ZZ,61,0),0)</f>
        <v>-26598.903200000015</v>
      </c>
      <c r="DP13" s="15">
        <f>+IFERROR(VLOOKUP($A13,'[1]Consolidated Financials'!$A:$ZZ,62,0),0)</f>
        <v>-27145.425320000017</v>
      </c>
      <c r="DQ13" s="15">
        <f>+IFERROR(VLOOKUP($A13,'[1]Consolidated Financials'!$A:$ZZ,63,0),0)</f>
        <v>-27691.947440000018</v>
      </c>
    </row>
    <row r="14" spans="1:121" x14ac:dyDescent="0.35">
      <c r="A14" s="21" t="s">
        <v>29</v>
      </c>
      <c r="B14" s="21"/>
      <c r="C14" s="22">
        <f t="shared" ref="C14:N14" si="34">SUM(C8:C13)</f>
        <v>468387.08999999997</v>
      </c>
      <c r="D14" s="22">
        <f t="shared" si="34"/>
        <v>441818.44</v>
      </c>
      <c r="E14" s="22">
        <f t="shared" si="34"/>
        <v>538634.87</v>
      </c>
      <c r="F14" s="22">
        <f t="shared" si="34"/>
        <v>441499.92000000004</v>
      </c>
      <c r="G14" s="22">
        <f t="shared" si="34"/>
        <v>395652.44999999995</v>
      </c>
      <c r="H14" s="22">
        <f t="shared" si="34"/>
        <v>426385.05999999994</v>
      </c>
      <c r="I14" s="22">
        <f t="shared" si="34"/>
        <v>486623.87</v>
      </c>
      <c r="J14" s="22">
        <f t="shared" si="34"/>
        <v>646992.31999999983</v>
      </c>
      <c r="K14" s="22">
        <f t="shared" si="34"/>
        <v>472923.92999999993</v>
      </c>
      <c r="L14" s="22">
        <f t="shared" si="34"/>
        <v>374789.54</v>
      </c>
      <c r="M14" s="22">
        <f t="shared" si="34"/>
        <v>456749.29</v>
      </c>
      <c r="N14" s="22">
        <f t="shared" si="34"/>
        <v>371235.11</v>
      </c>
      <c r="O14" s="22">
        <f t="shared" ref="O14:AB14" si="35">SUM(O8:O13)</f>
        <v>371235.11</v>
      </c>
      <c r="P14" s="22">
        <f t="shared" si="35"/>
        <v>477902.99000000005</v>
      </c>
      <c r="Q14" s="22">
        <f t="shared" si="35"/>
        <v>507372</v>
      </c>
      <c r="R14" s="22">
        <f t="shared" si="35"/>
        <v>340911.47</v>
      </c>
      <c r="S14" s="22">
        <f t="shared" si="35"/>
        <v>269033.64999999997</v>
      </c>
      <c r="T14" s="22">
        <f t="shared" si="35"/>
        <v>255267.14999999997</v>
      </c>
      <c r="U14" s="22">
        <f t="shared" si="35"/>
        <v>252423.87999999998</v>
      </c>
      <c r="V14" s="22">
        <f t="shared" si="35"/>
        <v>255797.88999999998</v>
      </c>
      <c r="W14" s="22">
        <f t="shared" si="35"/>
        <v>426166.19000000006</v>
      </c>
      <c r="X14" s="22">
        <f t="shared" si="35"/>
        <v>196497.19999999995</v>
      </c>
      <c r="Y14" s="22">
        <f t="shared" si="35"/>
        <v>206469.29999999996</v>
      </c>
      <c r="Z14" s="22">
        <f t="shared" si="35"/>
        <v>289394.84999999998</v>
      </c>
      <c r="AA14" s="22">
        <f t="shared" si="35"/>
        <v>170913.45999999996</v>
      </c>
      <c r="AB14" s="23">
        <f t="shared" si="35"/>
        <v>170913.45999999996</v>
      </c>
      <c r="AD14" s="22">
        <f t="shared" ref="AD14:AP14" si="36">SUM(AD8:AD13)</f>
        <v>152356.57</v>
      </c>
      <c r="AE14" s="22">
        <f t="shared" si="36"/>
        <v>174058.63999999998</v>
      </c>
      <c r="AF14" s="22">
        <f t="shared" si="36"/>
        <v>272172.60000000003</v>
      </c>
      <c r="AG14" s="22">
        <f t="shared" si="36"/>
        <v>261852.67999999996</v>
      </c>
      <c r="AH14" s="22">
        <f t="shared" si="36"/>
        <v>251861.66</v>
      </c>
      <c r="AI14" s="22">
        <f t="shared" si="36"/>
        <v>335188.33</v>
      </c>
      <c r="AJ14" s="22">
        <f t="shared" si="36"/>
        <v>302823.11000000004</v>
      </c>
      <c r="AK14" s="22">
        <f t="shared" si="36"/>
        <v>376154.78</v>
      </c>
      <c r="AL14" s="22">
        <f t="shared" si="36"/>
        <v>279331.76</v>
      </c>
      <c r="AM14" s="22">
        <f t="shared" si="36"/>
        <v>345523.39</v>
      </c>
      <c r="AN14" s="22">
        <f t="shared" si="36"/>
        <v>289366.88</v>
      </c>
      <c r="AO14" s="22">
        <f t="shared" si="36"/>
        <v>249621.89999999997</v>
      </c>
      <c r="AP14" s="22">
        <f t="shared" si="36"/>
        <v>249621.89999999997</v>
      </c>
      <c r="AR14" s="22">
        <f t="shared" ref="AR14:BD14" si="37">SUM(AR8:AR13)</f>
        <v>302259.73</v>
      </c>
      <c r="AS14" s="22">
        <f t="shared" si="37"/>
        <v>352713.3</v>
      </c>
      <c r="AT14" s="22">
        <f t="shared" si="37"/>
        <v>244678.62999999998</v>
      </c>
      <c r="AU14" s="22">
        <f t="shared" si="37"/>
        <v>282037.57999999996</v>
      </c>
      <c r="AV14" s="22">
        <f t="shared" si="37"/>
        <v>306638.86</v>
      </c>
      <c r="AW14" s="22">
        <f t="shared" si="37"/>
        <v>331848.90999999997</v>
      </c>
      <c r="AX14" s="22">
        <f t="shared" si="37"/>
        <v>354924.73</v>
      </c>
      <c r="AY14" s="22">
        <f t="shared" si="37"/>
        <v>406697.26</v>
      </c>
      <c r="AZ14" s="22">
        <f t="shared" si="37"/>
        <v>358122.57999999996</v>
      </c>
      <c r="BA14" s="22">
        <f t="shared" si="37"/>
        <v>320138.74</v>
      </c>
      <c r="BB14" s="22">
        <f t="shared" si="37"/>
        <v>320624.65999999997</v>
      </c>
      <c r="BC14" s="22">
        <f t="shared" si="37"/>
        <v>260024.21999999997</v>
      </c>
      <c r="BD14" s="24">
        <f t="shared" si="37"/>
        <v>260024.21999999997</v>
      </c>
      <c r="BE14" s="22">
        <f t="shared" ref="BE14:BQ14" si="38">SUM(BE8:BE13)</f>
        <v>360615.51</v>
      </c>
      <c r="BF14" s="22">
        <f t="shared" si="38"/>
        <v>299663.94</v>
      </c>
      <c r="BG14" s="22">
        <f t="shared" si="38"/>
        <v>317608.23000000004</v>
      </c>
      <c r="BH14" s="22">
        <f t="shared" si="38"/>
        <v>331477.70999999996</v>
      </c>
      <c r="BI14" s="22">
        <f t="shared" si="38"/>
        <v>389601.72</v>
      </c>
      <c r="BJ14" s="22">
        <f t="shared" si="38"/>
        <v>425634.73999999993</v>
      </c>
      <c r="BK14" s="22">
        <f t="shared" si="38"/>
        <v>409733.31</v>
      </c>
      <c r="BL14" s="22">
        <f t="shared" si="38"/>
        <v>495533.14</v>
      </c>
      <c r="BM14" s="22">
        <f t="shared" si="38"/>
        <v>386806.89</v>
      </c>
      <c r="BN14" s="22">
        <f t="shared" si="38"/>
        <v>398167.33999999997</v>
      </c>
      <c r="BO14" s="25">
        <f t="shared" si="38"/>
        <v>361365.39</v>
      </c>
      <c r="BP14" s="25">
        <f t="shared" si="38"/>
        <v>262107.51</v>
      </c>
      <c r="BQ14" s="24">
        <f t="shared" si="38"/>
        <v>262107.51</v>
      </c>
      <c r="BR14" s="22">
        <f t="shared" ref="BR14:CD14" si="39">SUM(BR8:BR13)</f>
        <v>330270.00000000006</v>
      </c>
      <c r="BS14" s="22">
        <f t="shared" si="39"/>
        <v>380420.48000000004</v>
      </c>
      <c r="BT14" s="22">
        <f t="shared" si="39"/>
        <v>381906.09</v>
      </c>
      <c r="BU14" s="22">
        <f t="shared" si="39"/>
        <v>427113.33</v>
      </c>
      <c r="BV14" s="22">
        <f t="shared" si="39"/>
        <v>281784.75</v>
      </c>
      <c r="BW14" s="22">
        <f t="shared" si="39"/>
        <v>295806.09000000003</v>
      </c>
      <c r="BX14" s="22">
        <f t="shared" si="39"/>
        <v>423929.37</v>
      </c>
      <c r="BY14" s="22">
        <f t="shared" si="39"/>
        <v>545579.07000000007</v>
      </c>
      <c r="BZ14" s="22">
        <f t="shared" si="39"/>
        <v>421175.22000000003</v>
      </c>
      <c r="CA14" s="22">
        <f t="shared" si="39"/>
        <v>437476.06000000011</v>
      </c>
      <c r="CB14" s="22">
        <f t="shared" si="39"/>
        <v>543920.23</v>
      </c>
      <c r="CC14" s="22">
        <f t="shared" si="39"/>
        <v>410826.05000000005</v>
      </c>
      <c r="CD14" s="24">
        <f t="shared" si="39"/>
        <v>410826.05000000005</v>
      </c>
      <c r="CE14" s="22">
        <f t="shared" ref="CE14:CQ14" si="40">SUM(CE8:CE13)</f>
        <v>419952.98000000004</v>
      </c>
      <c r="CF14" s="22">
        <f t="shared" si="40"/>
        <v>352364.68</v>
      </c>
      <c r="CG14" s="22">
        <f t="shared" si="40"/>
        <v>427332.42000000004</v>
      </c>
      <c r="CH14" s="22">
        <f t="shared" si="40"/>
        <v>348873.96</v>
      </c>
      <c r="CI14" s="22">
        <f t="shared" si="40"/>
        <v>288970.31499797961</v>
      </c>
      <c r="CJ14" s="22">
        <f t="shared" si="40"/>
        <v>303405.29655628122</v>
      </c>
      <c r="CK14" s="22">
        <f t="shared" si="40"/>
        <v>354313.38078528212</v>
      </c>
      <c r="CL14" s="22">
        <f t="shared" si="40"/>
        <v>418470.94781082839</v>
      </c>
      <c r="CM14" s="22">
        <f t="shared" si="40"/>
        <v>298268.28047861787</v>
      </c>
      <c r="CN14" s="22">
        <f t="shared" si="40"/>
        <v>303770.96205908165</v>
      </c>
      <c r="CO14" s="22">
        <f t="shared" si="40"/>
        <v>326549.97627736314</v>
      </c>
      <c r="CP14" s="22">
        <f t="shared" si="40"/>
        <v>239260.47652299452</v>
      </c>
      <c r="CQ14" s="24">
        <f t="shared" si="40"/>
        <v>239260.47652299452</v>
      </c>
      <c r="CR14" s="22">
        <f t="shared" ref="CR14:DD14" si="41">SUM(CR8:CR13)</f>
        <v>331073.75480370771</v>
      </c>
      <c r="CS14" s="22">
        <f t="shared" si="41"/>
        <v>335135.00625559653</v>
      </c>
      <c r="CT14" s="22">
        <f t="shared" si="41"/>
        <v>366794.43971969309</v>
      </c>
      <c r="CU14" s="22">
        <f t="shared" si="41"/>
        <v>381259.63120920752</v>
      </c>
      <c r="CV14" s="22">
        <f t="shared" si="41"/>
        <v>330619.36471021199</v>
      </c>
      <c r="CW14" s="22">
        <f t="shared" si="41"/>
        <v>319476.21837453713</v>
      </c>
      <c r="CX14" s="22">
        <f t="shared" si="41"/>
        <v>456214.66843231639</v>
      </c>
      <c r="CY14" s="22">
        <f t="shared" si="41"/>
        <v>522720.81921155402</v>
      </c>
      <c r="CZ14" s="22">
        <f t="shared" si="41"/>
        <v>307763.32064254821</v>
      </c>
      <c r="DA14" s="22">
        <f t="shared" si="41"/>
        <v>369548.01404556073</v>
      </c>
      <c r="DB14" s="22">
        <f t="shared" si="41"/>
        <v>391425.83496543521</v>
      </c>
      <c r="DC14" s="22">
        <f t="shared" si="41"/>
        <v>286319.29745915392</v>
      </c>
      <c r="DD14" s="24">
        <f t="shared" si="41"/>
        <v>286319.29745915392</v>
      </c>
      <c r="DF14" s="22">
        <f t="shared" ref="DF14:DQ14" si="42">SUM(DF8:DF13)</f>
        <v>378423.7127738538</v>
      </c>
      <c r="DG14" s="22">
        <f t="shared" si="42"/>
        <v>383140.55444546277</v>
      </c>
      <c r="DH14" s="22">
        <f t="shared" si="42"/>
        <v>419680.62384451932</v>
      </c>
      <c r="DI14" s="22">
        <f t="shared" si="42"/>
        <v>436434.688959711</v>
      </c>
      <c r="DJ14" s="22">
        <f t="shared" si="42"/>
        <v>374406.20287374494</v>
      </c>
      <c r="DK14" s="22">
        <f t="shared" si="42"/>
        <v>360900.80599531293</v>
      </c>
      <c r="DL14" s="22">
        <f t="shared" si="42"/>
        <v>520551.98564395169</v>
      </c>
      <c r="DM14" s="22">
        <f t="shared" si="42"/>
        <v>598606.62444155302</v>
      </c>
      <c r="DN14" s="22">
        <f t="shared" si="42"/>
        <v>349457.94235528429</v>
      </c>
      <c r="DO14" s="22">
        <f t="shared" si="42"/>
        <v>420703.16693518509</v>
      </c>
      <c r="DP14" s="22">
        <f t="shared" si="42"/>
        <v>446051.30039263098</v>
      </c>
      <c r="DQ14" s="22">
        <f t="shared" si="42"/>
        <v>324344.39296872931</v>
      </c>
    </row>
    <row r="15" spans="1:121" x14ac:dyDescent="0.35">
      <c r="A15" s="26"/>
      <c r="B15" s="26"/>
      <c r="C15" s="15"/>
      <c r="D15" s="26"/>
      <c r="E15" s="26"/>
      <c r="F15" s="26"/>
      <c r="G15" s="26"/>
      <c r="H15" s="26"/>
      <c r="I15" s="26"/>
      <c r="J15" s="15"/>
      <c r="K15" s="26"/>
      <c r="L15" s="26"/>
      <c r="M15" s="26"/>
      <c r="N15" s="15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8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9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20"/>
      <c r="BP15" s="20"/>
      <c r="BQ15" s="19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9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9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9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</row>
    <row r="16" spans="1:121" x14ac:dyDescent="0.35">
      <c r="A16" s="14" t="s">
        <v>30</v>
      </c>
      <c r="B16" s="14" t="s">
        <v>31</v>
      </c>
      <c r="C16" s="15">
        <v>3493.01</v>
      </c>
      <c r="D16" s="15">
        <v>3175.46</v>
      </c>
      <c r="E16" s="15">
        <v>2857.91</v>
      </c>
      <c r="F16" s="15">
        <v>2540.36</v>
      </c>
      <c r="G16" s="15">
        <v>2222.81</v>
      </c>
      <c r="H16" s="15">
        <v>1905.26</v>
      </c>
      <c r="I16" s="15">
        <v>1587.71</v>
      </c>
      <c r="J16" s="15">
        <v>1270.1600000000001</v>
      </c>
      <c r="K16" s="15">
        <v>952.61</v>
      </c>
      <c r="L16" s="15">
        <v>635.05999999999995</v>
      </c>
      <c r="M16" s="15">
        <v>317.51</v>
      </c>
      <c r="N16" s="15">
        <v>936.81</v>
      </c>
      <c r="O16" s="16">
        <f t="shared" ref="O16:O18" si="43">+N16</f>
        <v>936.81</v>
      </c>
      <c r="P16" s="15">
        <v>851.65</v>
      </c>
      <c r="Q16" s="15">
        <v>766.49</v>
      </c>
      <c r="R16" s="15">
        <v>681.33</v>
      </c>
      <c r="S16" s="15">
        <v>596.16999999999996</v>
      </c>
      <c r="T16" s="15">
        <v>9985.39</v>
      </c>
      <c r="U16" s="15">
        <v>9900.23</v>
      </c>
      <c r="V16" s="15">
        <v>9815.07</v>
      </c>
      <c r="W16" s="15">
        <v>9729.909999999998</v>
      </c>
      <c r="X16" s="15">
        <v>9644.7499999999982</v>
      </c>
      <c r="Y16" s="15">
        <v>18318.189999999999</v>
      </c>
      <c r="Z16" s="15">
        <v>24833.03</v>
      </c>
      <c r="AA16" s="15">
        <v>30949.57</v>
      </c>
      <c r="AB16" s="18">
        <f t="shared" ref="AB16:AB18" si="44">+AA16</f>
        <v>30949.57</v>
      </c>
      <c r="AD16" s="15">
        <v>31392.67</v>
      </c>
      <c r="AE16" s="15">
        <v>29744.42</v>
      </c>
      <c r="AF16" s="15">
        <v>27123.71</v>
      </c>
      <c r="AG16" s="15">
        <v>28354.83</v>
      </c>
      <c r="AH16" s="15">
        <v>25271.39</v>
      </c>
      <c r="AI16" s="15">
        <f>21487.96+1500</f>
        <v>22987.96</v>
      </c>
      <c r="AJ16" s="15">
        <v>21194.32</v>
      </c>
      <c r="AK16" s="15">
        <v>20088.64</v>
      </c>
      <c r="AL16" s="15">
        <v>13764.38</v>
      </c>
      <c r="AM16" s="15">
        <f>10095.22+1950.68</f>
        <v>12045.9</v>
      </c>
      <c r="AN16" s="15">
        <v>8773.27</v>
      </c>
      <c r="AO16" s="15">
        <v>6148.04</v>
      </c>
      <c r="AP16" s="15">
        <f t="shared" ref="AP16:AP18" si="45">+AO16</f>
        <v>6148.04</v>
      </c>
      <c r="AR16" s="15">
        <v>6035.56</v>
      </c>
      <c r="AS16" s="15">
        <v>2545.3200000000002</v>
      </c>
      <c r="AT16" s="15">
        <v>1598.25</v>
      </c>
      <c r="AU16" s="15">
        <v>3721.24</v>
      </c>
      <c r="AV16" s="15">
        <v>1977.58</v>
      </c>
      <c r="AW16" s="15">
        <v>1194.8699999999999</v>
      </c>
      <c r="AX16" s="15">
        <v>1072.1500000000001</v>
      </c>
      <c r="AY16" s="15">
        <v>2184.63</v>
      </c>
      <c r="AZ16" s="15">
        <v>2149.0300000000002</v>
      </c>
      <c r="BA16" s="15">
        <v>1578.06</v>
      </c>
      <c r="BB16" s="15">
        <v>1229.03</v>
      </c>
      <c r="BC16" s="15">
        <v>1148.03</v>
      </c>
      <c r="BD16" s="19">
        <f t="shared" ref="BD16:BD18" si="46">+BC16</f>
        <v>1148.03</v>
      </c>
      <c r="BE16" s="15">
        <v>1148.03</v>
      </c>
      <c r="BF16" s="15">
        <v>986.03</v>
      </c>
      <c r="BG16" s="15">
        <v>905.03</v>
      </c>
      <c r="BH16" s="15">
        <v>824.03</v>
      </c>
      <c r="BI16" s="15">
        <v>743.03</v>
      </c>
      <c r="BJ16" s="15">
        <v>662.03</v>
      </c>
      <c r="BK16" s="15">
        <v>3634.92</v>
      </c>
      <c r="BL16" s="15">
        <v>2590.96</v>
      </c>
      <c r="BM16" s="15">
        <v>1628</v>
      </c>
      <c r="BN16" s="15">
        <v>665.04</v>
      </c>
      <c r="BO16" s="20">
        <v>7404.87</v>
      </c>
      <c r="BP16" s="20">
        <v>19069.419999999998</v>
      </c>
      <c r="BQ16" s="19">
        <f>+BP16</f>
        <v>19069.419999999998</v>
      </c>
      <c r="BR16" s="15">
        <v>16772.510000000002</v>
      </c>
      <c r="BS16" s="15">
        <v>14443.530000000002</v>
      </c>
      <c r="BT16" s="15">
        <v>13328.200000000003</v>
      </c>
      <c r="BU16" s="15">
        <v>11756.100000000002</v>
      </c>
      <c r="BV16" s="15">
        <v>11190.350000000002</v>
      </c>
      <c r="BW16" s="15">
        <v>9541.3100000000031</v>
      </c>
      <c r="BX16" s="15">
        <v>8770.9200000000019</v>
      </c>
      <c r="BY16" s="15">
        <v>9674.8300000000017</v>
      </c>
      <c r="BZ16" s="15">
        <v>8617.6300000000028</v>
      </c>
      <c r="CA16" s="15">
        <v>8956.8500000000022</v>
      </c>
      <c r="CB16" s="15">
        <v>5198.8800000000019</v>
      </c>
      <c r="CC16" s="15">
        <v>7661.0300000000025</v>
      </c>
      <c r="CD16" s="19">
        <f t="shared" ref="CD16:CD18" si="47">+CC16</f>
        <v>7661.0300000000025</v>
      </c>
      <c r="CE16" s="15">
        <v>9759.8700000000008</v>
      </c>
      <c r="CF16" s="15">
        <v>8601.23</v>
      </c>
      <c r="CG16" s="15">
        <v>11829.79</v>
      </c>
      <c r="CH16" s="15">
        <v>9439.7099999999991</v>
      </c>
      <c r="CI16" s="15">
        <f>+IFERROR(VLOOKUP($A16,'[1]Consolidated Financials'!$A:$ZZ,32,0),0)</f>
        <v>4581.4829999999993</v>
      </c>
      <c r="CJ16" s="15">
        <f>+IFERROR(VLOOKUP($A16,'[1]Consolidated Financials'!$A:$ZZ,33,0),0)</f>
        <v>3926.9795999999997</v>
      </c>
      <c r="CK16" s="15">
        <f>+IFERROR(VLOOKUP($A16,'[1]Consolidated Financials'!$A:$ZZ,34,0),0)</f>
        <v>3272.4761999999996</v>
      </c>
      <c r="CL16" s="15">
        <f>+IFERROR(VLOOKUP($A16,'[1]Consolidated Financials'!$A:$ZZ,35,0),0)</f>
        <v>2617.9727999999996</v>
      </c>
      <c r="CM16" s="15">
        <f>+IFERROR(VLOOKUP($A16,'[1]Consolidated Financials'!$A:$ZZ,36,0),0)</f>
        <v>1963.4693999999993</v>
      </c>
      <c r="CN16" s="15">
        <f>+IFERROR(VLOOKUP($A16,'[1]Consolidated Financials'!$A:$ZZ,37,0),0)</f>
        <v>1308.9659999999992</v>
      </c>
      <c r="CO16" s="15">
        <f>+IFERROR(VLOOKUP($A16,'[1]Consolidated Financials'!$A:$ZZ,38,0),0)</f>
        <v>654.46259999999927</v>
      </c>
      <c r="CP16" s="15">
        <f>+IFERROR(VLOOKUP($A16,'[1]Consolidated Financials'!$A:$ZZ,39,0),0)</f>
        <v>8011.08</v>
      </c>
      <c r="CQ16" s="19">
        <f t="shared" ref="CQ16:CQ18" si="48">+CP16</f>
        <v>8011.08</v>
      </c>
      <c r="CR16" s="15">
        <f>+IFERROR(VLOOKUP($A16,'[1]Consolidated Financials'!$A:$ZZ,40,0),0)</f>
        <v>7343.4865320000008</v>
      </c>
      <c r="CS16" s="15">
        <f>+IFERROR(VLOOKUP($A16,'[1]Consolidated Financials'!$A:$ZZ,41,0),0)</f>
        <v>6675.8930639999999</v>
      </c>
      <c r="CT16" s="15">
        <f>+IFERROR(VLOOKUP($A16,'[1]Consolidated Financials'!$A:$ZZ,42,0),0)</f>
        <v>6008.2995960000007</v>
      </c>
      <c r="CU16" s="15">
        <f>+IFERROR(VLOOKUP($A16,'[1]Consolidated Financials'!$A:$ZZ,43,0),0)</f>
        <v>5340.7061279999998</v>
      </c>
      <c r="CV16" s="15">
        <f>+IFERROR(VLOOKUP($A16,'[1]Consolidated Financials'!$A:$ZZ,44,0),0)</f>
        <v>4673.1126599999998</v>
      </c>
      <c r="CW16" s="15">
        <f>+IFERROR(VLOOKUP($A16,'[1]Consolidated Financials'!$A:$ZZ,45,0),0)</f>
        <v>4005.5191919999997</v>
      </c>
      <c r="CX16" s="15">
        <f>+IFERROR(VLOOKUP($A16,'[1]Consolidated Financials'!$A:$ZZ,46,0),0)</f>
        <v>3337.9257239999997</v>
      </c>
      <c r="CY16" s="15">
        <f>+IFERROR(VLOOKUP($A16,'[1]Consolidated Financials'!$A:$ZZ,47,0),0)</f>
        <v>2670.3322559999997</v>
      </c>
      <c r="CZ16" s="15">
        <f>+IFERROR(VLOOKUP($A16,'[1]Consolidated Financials'!$A:$ZZ,48,0),0)</f>
        <v>2002.7387879999992</v>
      </c>
      <c r="DA16" s="15">
        <f>+IFERROR(VLOOKUP($A16,'[1]Consolidated Financials'!$A:$ZZ,49,0),0)</f>
        <v>1335.1453199999992</v>
      </c>
      <c r="DB16" s="15">
        <f>+IFERROR(VLOOKUP($A16,'[1]Consolidated Financials'!$A:$ZZ,50,0),0)</f>
        <v>667.55185199999926</v>
      </c>
      <c r="DC16" s="15">
        <f>+IFERROR(VLOOKUP($A16,'[1]Consolidated Financials'!$A:$ZZ,51,0),0)</f>
        <v>8171.3015999999998</v>
      </c>
      <c r="DD16" s="19">
        <f t="shared" ref="DD16:DD18" si="49">+DC16</f>
        <v>8171.3015999999998</v>
      </c>
      <c r="DF16" s="15">
        <f>+IFERROR(VLOOKUP($A16,'[1]Consolidated Financials'!$A:$ZZ,52,0),0)</f>
        <v>7490.3562626400008</v>
      </c>
      <c r="DG16" s="15">
        <f>+IFERROR(VLOOKUP($A16,'[1]Consolidated Financials'!$A:$ZZ,53,0),0)</f>
        <v>6809.4109252799999</v>
      </c>
      <c r="DH16" s="15">
        <f>+IFERROR(VLOOKUP($A16,'[1]Consolidated Financials'!$A:$ZZ,54,0),0)</f>
        <v>6128.4655879200009</v>
      </c>
      <c r="DI16" s="15">
        <f>+IFERROR(VLOOKUP($A16,'[1]Consolidated Financials'!$A:$ZZ,55,0),0)</f>
        <v>5447.52025056</v>
      </c>
      <c r="DJ16" s="15">
        <f>+IFERROR(VLOOKUP($A16,'[1]Consolidated Financials'!$A:$ZZ,56,0),0)</f>
        <v>4766.5749132000001</v>
      </c>
      <c r="DK16" s="15">
        <f>+IFERROR(VLOOKUP($A16,'[1]Consolidated Financials'!$A:$ZZ,57,0),0)</f>
        <v>4085.6295758399997</v>
      </c>
      <c r="DL16" s="15">
        <f>+IFERROR(VLOOKUP($A16,'[1]Consolidated Financials'!$A:$ZZ,58,0),0)</f>
        <v>3404.6842384799997</v>
      </c>
      <c r="DM16" s="15">
        <f>+IFERROR(VLOOKUP($A16,'[1]Consolidated Financials'!$A:$ZZ,59,0),0)</f>
        <v>2723.7389011199998</v>
      </c>
      <c r="DN16" s="15">
        <f>+IFERROR(VLOOKUP($A16,'[1]Consolidated Financials'!$A:$ZZ,60,0),0)</f>
        <v>2042.7935637599992</v>
      </c>
      <c r="DO16" s="15">
        <f>+IFERROR(VLOOKUP($A16,'[1]Consolidated Financials'!$A:$ZZ,61,0),0)</f>
        <v>1361.8482263999992</v>
      </c>
      <c r="DP16" s="15">
        <f>+IFERROR(VLOOKUP($A16,'[1]Consolidated Financials'!$A:$ZZ,62,0),0)</f>
        <v>680.90288903999931</v>
      </c>
      <c r="DQ16" s="15">
        <f>+IFERROR(VLOOKUP($A16,'[1]Consolidated Financials'!$A:$ZZ,63,0),0)</f>
        <v>8334.7276320000001</v>
      </c>
    </row>
    <row r="17" spans="1:121" x14ac:dyDescent="0.35">
      <c r="A17" s="14" t="s">
        <v>32</v>
      </c>
      <c r="B17" s="14" t="s">
        <v>33</v>
      </c>
      <c r="C17" s="15">
        <v>1734.16</v>
      </c>
      <c r="D17" s="15">
        <v>862.16</v>
      </c>
      <c r="E17" s="15">
        <v>-9.84</v>
      </c>
      <c r="F17" s="15">
        <v>-881.84</v>
      </c>
      <c r="G17" s="15">
        <v>10368.16</v>
      </c>
      <c r="H17" s="15">
        <v>9331.34</v>
      </c>
      <c r="I17" s="15">
        <v>8294.52</v>
      </c>
      <c r="J17" s="15">
        <v>7257.7</v>
      </c>
      <c r="K17" s="15">
        <v>6220.88</v>
      </c>
      <c r="L17" s="15">
        <v>5184.0600000000004</v>
      </c>
      <c r="M17" s="15">
        <v>4147.24</v>
      </c>
      <c r="N17" s="15">
        <v>3110.42</v>
      </c>
      <c r="O17" s="16">
        <f t="shared" si="43"/>
        <v>3110.42</v>
      </c>
      <c r="P17" s="15">
        <v>2073.6</v>
      </c>
      <c r="Q17" s="15">
        <v>1036.78</v>
      </c>
      <c r="R17" s="15">
        <v>0</v>
      </c>
      <c r="S17" s="15">
        <v>16665</v>
      </c>
      <c r="T17" s="15">
        <v>15150</v>
      </c>
      <c r="U17" s="15">
        <v>13635</v>
      </c>
      <c r="V17" s="15">
        <v>12120</v>
      </c>
      <c r="W17" s="15">
        <v>10605</v>
      </c>
      <c r="X17" s="15">
        <v>9090</v>
      </c>
      <c r="Y17" s="15">
        <v>7575</v>
      </c>
      <c r="Z17" s="15">
        <v>6060</v>
      </c>
      <c r="AA17" s="15">
        <v>4545</v>
      </c>
      <c r="AB17" s="18">
        <f t="shared" si="44"/>
        <v>4545</v>
      </c>
      <c r="AD17" s="15">
        <v>3030</v>
      </c>
      <c r="AE17" s="15">
        <v>1515</v>
      </c>
      <c r="AF17" s="15">
        <v>0</v>
      </c>
      <c r="AG17" s="15">
        <v>0</v>
      </c>
      <c r="AH17" s="15">
        <v>1669.48</v>
      </c>
      <c r="AI17" s="15">
        <v>1669.48</v>
      </c>
      <c r="AJ17" s="15">
        <v>1669.48</v>
      </c>
      <c r="AK17" s="15">
        <v>1669.48</v>
      </c>
      <c r="AL17" s="15">
        <v>1669.48</v>
      </c>
      <c r="AM17" s="15">
        <v>1669.48</v>
      </c>
      <c r="AN17" s="15">
        <v>1669.48</v>
      </c>
      <c r="AO17" s="15">
        <v>1669.48</v>
      </c>
      <c r="AP17" s="15">
        <f t="shared" si="45"/>
        <v>1669.48</v>
      </c>
      <c r="AR17" s="15">
        <v>1669.48</v>
      </c>
      <c r="AS17" s="15">
        <v>1669.48</v>
      </c>
      <c r="AT17" s="15">
        <v>0</v>
      </c>
      <c r="AU17" s="15">
        <v>20425.68</v>
      </c>
      <c r="AV17" s="15">
        <v>18568.8</v>
      </c>
      <c r="AW17" s="15">
        <v>16711.919999999998</v>
      </c>
      <c r="AX17" s="15">
        <v>14855.04</v>
      </c>
      <c r="AY17" s="15">
        <v>12998.16</v>
      </c>
      <c r="AZ17" s="15">
        <v>11141.28</v>
      </c>
      <c r="BA17" s="15">
        <v>9284.4</v>
      </c>
      <c r="BB17" s="15">
        <v>7427.52</v>
      </c>
      <c r="BC17" s="15">
        <v>5570.64</v>
      </c>
      <c r="BD17" s="19">
        <f t="shared" si="46"/>
        <v>5570.64</v>
      </c>
      <c r="BE17" s="15">
        <v>3713.76</v>
      </c>
      <c r="BF17" s="15">
        <v>1856.88</v>
      </c>
      <c r="BG17" s="15">
        <v>26401.68</v>
      </c>
      <c r="BH17" s="15">
        <v>24201.54</v>
      </c>
      <c r="BI17" s="15">
        <v>22001.4</v>
      </c>
      <c r="BJ17" s="15">
        <v>19801.259999999998</v>
      </c>
      <c r="BK17" s="15">
        <v>17601.12</v>
      </c>
      <c r="BL17" s="15">
        <v>15400.98</v>
      </c>
      <c r="BM17" s="15">
        <v>13200.84</v>
      </c>
      <c r="BN17" s="15">
        <v>11000.7</v>
      </c>
      <c r="BO17" s="20">
        <v>8800.56</v>
      </c>
      <c r="BP17" s="20">
        <v>6600.42</v>
      </c>
      <c r="BQ17" s="19">
        <f>+BP17</f>
        <v>6600.42</v>
      </c>
      <c r="BR17" s="15">
        <v>4400.28</v>
      </c>
      <c r="BS17" s="15">
        <v>2200.14</v>
      </c>
      <c r="BT17" s="15">
        <v>0</v>
      </c>
      <c r="BU17" s="15">
        <v>34742.58</v>
      </c>
      <c r="BV17" s="15">
        <v>31584.16</v>
      </c>
      <c r="BW17" s="15">
        <v>28425.74</v>
      </c>
      <c r="BX17" s="15">
        <v>25267.32</v>
      </c>
      <c r="BY17" s="15">
        <v>22108.9</v>
      </c>
      <c r="BZ17" s="15">
        <v>18950.48</v>
      </c>
      <c r="CA17" s="15">
        <v>15792.06</v>
      </c>
      <c r="CB17" s="15">
        <v>13194.44</v>
      </c>
      <c r="CC17" s="15">
        <v>10036.02</v>
      </c>
      <c r="CD17" s="19">
        <f t="shared" si="47"/>
        <v>10036.02</v>
      </c>
      <c r="CE17" s="15">
        <v>6841.9</v>
      </c>
      <c r="CF17" s="15">
        <v>3158.38</v>
      </c>
      <c r="CG17" s="15">
        <v>-0.04</v>
      </c>
      <c r="CH17" s="15">
        <v>37108.46</v>
      </c>
      <c r="CI17" s="15">
        <f>+IFERROR(VLOOKUP($A17,'[1]Consolidated Financials'!$A:$ZZ,32,0),0)</f>
        <v>36433.795454545463</v>
      </c>
      <c r="CJ17" s="15">
        <f>+IFERROR(VLOOKUP($A17,'[1]Consolidated Financials'!$A:$ZZ,33,0),0)</f>
        <v>32790.415454545466</v>
      </c>
      <c r="CK17" s="15">
        <f>+IFERROR(VLOOKUP($A17,'[1]Consolidated Financials'!$A:$ZZ,34,0),0)</f>
        <v>29147.035454545465</v>
      </c>
      <c r="CL17" s="15">
        <f>+IFERROR(VLOOKUP($A17,'[1]Consolidated Financials'!$A:$ZZ,35,0),0)</f>
        <v>25503.655454545464</v>
      </c>
      <c r="CM17" s="15">
        <f>+IFERROR(VLOOKUP($A17,'[1]Consolidated Financials'!$A:$ZZ,36,0),0)</f>
        <v>21860.275454545463</v>
      </c>
      <c r="CN17" s="15">
        <f>+IFERROR(VLOOKUP($A17,'[1]Consolidated Financials'!$A:$ZZ,37,0),0)</f>
        <v>18216.895454545462</v>
      </c>
      <c r="CO17" s="15">
        <f>+IFERROR(VLOOKUP($A17,'[1]Consolidated Financials'!$A:$ZZ,38,0),0)</f>
        <v>14573.515454545462</v>
      </c>
      <c r="CP17" s="15">
        <f>+IFERROR(VLOOKUP($A17,'[1]Consolidated Financials'!$A:$ZZ,39,0),0)</f>
        <v>10930.135454545463</v>
      </c>
      <c r="CQ17" s="19">
        <f t="shared" si="48"/>
        <v>10930.135454545463</v>
      </c>
      <c r="CR17" s="15">
        <f>+IFERROR(VLOOKUP($A17,'[1]Consolidated Financials'!$A:$ZZ,40,0),0)</f>
        <v>7286.7554545454641</v>
      </c>
      <c r="CS17" s="15">
        <f>+IFERROR(VLOOKUP($A17,'[1]Consolidated Financials'!$A:$ZZ,41,0),0)</f>
        <v>3643.3754545454644</v>
      </c>
      <c r="CT17" s="15">
        <f>+IFERROR(VLOOKUP($A17,'[1]Consolidated Financials'!$A:$ZZ,42,0),0)</f>
        <v>-4.545454535218596E-3</v>
      </c>
      <c r="CU17" s="15">
        <f>+IFERROR(VLOOKUP($A17,'[1]Consolidated Financials'!$A:$ZZ,43,0),0)</f>
        <v>42882.578054545469</v>
      </c>
      <c r="CV17" s="15">
        <f>+IFERROR(VLOOKUP($A17,'[1]Consolidated Financials'!$A:$ZZ,44,0),0)</f>
        <v>38984.161454545472</v>
      </c>
      <c r="CW17" s="15">
        <f>+IFERROR(VLOOKUP($A17,'[1]Consolidated Financials'!$A:$ZZ,45,0),0)</f>
        <v>35085.744854545475</v>
      </c>
      <c r="CX17" s="15">
        <f>+IFERROR(VLOOKUP($A17,'[1]Consolidated Financials'!$A:$ZZ,46,0),0)</f>
        <v>31187.328254545475</v>
      </c>
      <c r="CY17" s="15">
        <f>+IFERROR(VLOOKUP($A17,'[1]Consolidated Financials'!$A:$ZZ,47,0),0)</f>
        <v>27288.911654545474</v>
      </c>
      <c r="CZ17" s="15">
        <f>+IFERROR(VLOOKUP($A17,'[1]Consolidated Financials'!$A:$ZZ,48,0),0)</f>
        <v>23390.495054545474</v>
      </c>
      <c r="DA17" s="15">
        <f>+IFERROR(VLOOKUP($A17,'[1]Consolidated Financials'!$A:$ZZ,49,0),0)</f>
        <v>19492.078454545474</v>
      </c>
      <c r="DB17" s="15">
        <f>+IFERROR(VLOOKUP($A17,'[1]Consolidated Financials'!$A:$ZZ,50,0),0)</f>
        <v>15593.661854545473</v>
      </c>
      <c r="DC17" s="15">
        <f>+IFERROR(VLOOKUP($A17,'[1]Consolidated Financials'!$A:$ZZ,51,0),0)</f>
        <v>11695.245254545473</v>
      </c>
      <c r="DD17" s="19">
        <f t="shared" si="49"/>
        <v>11695.245254545473</v>
      </c>
      <c r="DF17" s="15">
        <f>+IFERROR(VLOOKUP($A17,'[1]Consolidated Financials'!$A:$ZZ,52,0),0)</f>
        <v>7796.8286545454721</v>
      </c>
      <c r="DG17" s="15">
        <f>+IFERROR(VLOOKUP($A17,'[1]Consolidated Financials'!$A:$ZZ,53,0),0)</f>
        <v>3898.4120545454721</v>
      </c>
      <c r="DH17" s="15">
        <f>+IFERROR(VLOOKUP($A17,'[1]Consolidated Financials'!$A:$ZZ,54,0),0)</f>
        <v>-4.5454545279426384E-3</v>
      </c>
      <c r="DI17" s="15">
        <f>+IFERROR(VLOOKUP($A17,'[1]Consolidated Financials'!$A:$ZZ,55,0),0)</f>
        <v>45884.358836545478</v>
      </c>
      <c r="DJ17" s="15">
        <f>+IFERROR(VLOOKUP($A17,'[1]Consolidated Financials'!$A:$ZZ,56,0),0)</f>
        <v>41713.053074545474</v>
      </c>
      <c r="DK17" s="15">
        <f>+IFERROR(VLOOKUP($A17,'[1]Consolidated Financials'!$A:$ZZ,57,0),0)</f>
        <v>37541.747312545471</v>
      </c>
      <c r="DL17" s="15">
        <f>+IFERROR(VLOOKUP($A17,'[1]Consolidated Financials'!$A:$ZZ,58,0),0)</f>
        <v>33370.441550545467</v>
      </c>
      <c r="DM17" s="15">
        <f>+IFERROR(VLOOKUP($A17,'[1]Consolidated Financials'!$A:$ZZ,59,0),0)</f>
        <v>29199.135788545467</v>
      </c>
      <c r="DN17" s="15">
        <f>+IFERROR(VLOOKUP($A17,'[1]Consolidated Financials'!$A:$ZZ,60,0),0)</f>
        <v>25027.830026545467</v>
      </c>
      <c r="DO17" s="15">
        <f>+IFERROR(VLOOKUP($A17,'[1]Consolidated Financials'!$A:$ZZ,61,0),0)</f>
        <v>20856.524264545467</v>
      </c>
      <c r="DP17" s="15">
        <f>+IFERROR(VLOOKUP($A17,'[1]Consolidated Financials'!$A:$ZZ,62,0),0)</f>
        <v>16685.218502545467</v>
      </c>
      <c r="DQ17" s="15">
        <f>+IFERROR(VLOOKUP($A17,'[1]Consolidated Financials'!$A:$ZZ,63,0),0)</f>
        <v>12513.912740545467</v>
      </c>
    </row>
    <row r="18" spans="1:121" x14ac:dyDescent="0.35">
      <c r="A18" s="14" t="s">
        <v>34</v>
      </c>
      <c r="B18" s="14" t="s">
        <v>35</v>
      </c>
      <c r="C18" s="15">
        <v>500000</v>
      </c>
      <c r="D18" s="15">
        <v>500000</v>
      </c>
      <c r="E18" s="15">
        <v>500000</v>
      </c>
      <c r="F18" s="15">
        <v>500000</v>
      </c>
      <c r="G18" s="15">
        <v>500000</v>
      </c>
      <c r="H18" s="15">
        <v>500000</v>
      </c>
      <c r="I18" s="15">
        <v>500000</v>
      </c>
      <c r="J18" s="15">
        <v>500000</v>
      </c>
      <c r="K18" s="15">
        <v>500000</v>
      </c>
      <c r="L18" s="15">
        <v>500000</v>
      </c>
      <c r="M18" s="15">
        <v>500000</v>
      </c>
      <c r="N18" s="15">
        <v>500000</v>
      </c>
      <c r="O18" s="16">
        <f t="shared" si="43"/>
        <v>500000</v>
      </c>
      <c r="P18" s="15">
        <v>500000</v>
      </c>
      <c r="Q18" s="15">
        <v>500000</v>
      </c>
      <c r="R18" s="15">
        <v>500000</v>
      </c>
      <c r="S18" s="15">
        <v>500000</v>
      </c>
      <c r="T18" s="15">
        <v>500000</v>
      </c>
      <c r="U18" s="15">
        <v>500000</v>
      </c>
      <c r="V18" s="15">
        <v>500000</v>
      </c>
      <c r="W18" s="15">
        <v>500000</v>
      </c>
      <c r="X18" s="15">
        <v>500000</v>
      </c>
      <c r="Y18" s="15">
        <v>500000</v>
      </c>
      <c r="Z18" s="15">
        <v>442098.9</v>
      </c>
      <c r="AA18" s="15">
        <v>384245.64</v>
      </c>
      <c r="AB18" s="18">
        <f t="shared" si="44"/>
        <v>384245.64</v>
      </c>
      <c r="AD18" s="15">
        <v>340656.2</v>
      </c>
      <c r="AE18" s="15">
        <v>295757.01</v>
      </c>
      <c r="AF18" s="15">
        <v>249821.75</v>
      </c>
      <c r="AG18" s="15">
        <v>208312.06</v>
      </c>
      <c r="AH18" s="15">
        <v>165465.89000000001</v>
      </c>
      <c r="AI18" s="15">
        <v>119623.16</v>
      </c>
      <c r="AJ18" s="15">
        <v>73148.5</v>
      </c>
      <c r="AK18" s="15">
        <v>24976.36</v>
      </c>
      <c r="AL18" s="15">
        <v>-14308.24</v>
      </c>
      <c r="AM18" s="15">
        <v>0</v>
      </c>
      <c r="AN18" s="15">
        <v>0</v>
      </c>
      <c r="AO18" s="15">
        <v>0</v>
      </c>
      <c r="AP18" s="15">
        <f t="shared" si="45"/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320000</v>
      </c>
      <c r="AW18" s="15">
        <v>320000</v>
      </c>
      <c r="AX18" s="15">
        <v>320000</v>
      </c>
      <c r="AY18" s="15">
        <v>320000</v>
      </c>
      <c r="AZ18" s="15">
        <v>320000</v>
      </c>
      <c r="BA18" s="15">
        <v>320000</v>
      </c>
      <c r="BB18" s="15">
        <v>320000</v>
      </c>
      <c r="BC18" s="15">
        <v>0</v>
      </c>
      <c r="BD18" s="19">
        <f t="shared" si="46"/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20">
        <v>0</v>
      </c>
      <c r="BP18" s="20">
        <v>0</v>
      </c>
      <c r="BQ18" s="19">
        <f>+IFERROR(VLOOKUP($A18,'[1]Consolidated Financials'!$A:$O,15,0),0)</f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9">
        <f t="shared" si="47"/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f>+IFERROR(VLOOKUP($A18,'[1]Consolidated Financials'!$A:$ZZ,32,0),0)</f>
        <v>0</v>
      </c>
      <c r="CJ18" s="15">
        <f>+IFERROR(VLOOKUP($A18,'[1]Consolidated Financials'!$A:$ZZ,33,0),0)</f>
        <v>0</v>
      </c>
      <c r="CK18" s="15">
        <f>+IFERROR(VLOOKUP($A18,'[1]Consolidated Financials'!$A:$ZZ,34,0),0)</f>
        <v>0</v>
      </c>
      <c r="CL18" s="15">
        <f>+IFERROR(VLOOKUP($A18,'[1]Consolidated Financials'!$A:$ZZ,35,0),0)</f>
        <v>0</v>
      </c>
      <c r="CM18" s="15">
        <f>+IFERROR(VLOOKUP($A18,'[1]Consolidated Financials'!$A:$ZZ,36,0),0)</f>
        <v>0</v>
      </c>
      <c r="CN18" s="15">
        <f>+IFERROR(VLOOKUP($A18,'[1]Consolidated Financials'!$A:$ZZ,37,0),0)</f>
        <v>0</v>
      </c>
      <c r="CO18" s="15">
        <f>+IFERROR(VLOOKUP($A18,'[1]Consolidated Financials'!$A:$ZZ,38,0),0)</f>
        <v>0</v>
      </c>
      <c r="CP18" s="15">
        <f>+IFERROR(VLOOKUP($A18,'[1]Consolidated Financials'!$A:$ZZ,39,0),0)</f>
        <v>0</v>
      </c>
      <c r="CQ18" s="19">
        <f t="shared" si="48"/>
        <v>0</v>
      </c>
      <c r="CR18" s="15">
        <f>+IFERROR(VLOOKUP($A18,'[1]Consolidated Financials'!$A:$ZZ,40,0),0)</f>
        <v>0</v>
      </c>
      <c r="CS18" s="15">
        <f>+IFERROR(VLOOKUP($A18,'[1]Consolidated Financials'!$A:$ZZ,41,0),0)</f>
        <v>0</v>
      </c>
      <c r="CT18" s="15">
        <f>+IFERROR(VLOOKUP($A18,'[1]Consolidated Financials'!$A:$ZZ,42,0),0)</f>
        <v>0</v>
      </c>
      <c r="CU18" s="15">
        <f>+IFERROR(VLOOKUP($A18,'[1]Consolidated Financials'!$A:$ZZ,43,0),0)</f>
        <v>0</v>
      </c>
      <c r="CV18" s="15">
        <f>+IFERROR(VLOOKUP($A18,'[1]Consolidated Financials'!$A:$ZZ,44,0),0)</f>
        <v>0</v>
      </c>
      <c r="CW18" s="15">
        <f>+IFERROR(VLOOKUP($A18,'[1]Consolidated Financials'!$A:$ZZ,45,0),0)</f>
        <v>0</v>
      </c>
      <c r="CX18" s="15">
        <f>+IFERROR(VLOOKUP($A18,'[1]Consolidated Financials'!$A:$ZZ,46,0),0)</f>
        <v>0</v>
      </c>
      <c r="CY18" s="15">
        <f>+IFERROR(VLOOKUP($A18,'[1]Consolidated Financials'!$A:$ZZ,47,0),0)</f>
        <v>0</v>
      </c>
      <c r="CZ18" s="15">
        <f>+IFERROR(VLOOKUP($A18,'[1]Consolidated Financials'!$A:$ZZ,48,0),0)</f>
        <v>0</v>
      </c>
      <c r="DA18" s="15">
        <f>+IFERROR(VLOOKUP($A18,'[1]Consolidated Financials'!$A:$ZZ,49,0),0)</f>
        <v>0</v>
      </c>
      <c r="DB18" s="15">
        <f>+IFERROR(VLOOKUP($A18,'[1]Consolidated Financials'!$A:$ZZ,50,0),0)</f>
        <v>0</v>
      </c>
      <c r="DC18" s="15">
        <f>+IFERROR(VLOOKUP($A18,'[1]Consolidated Financials'!$A:$ZZ,51,0),0)</f>
        <v>0</v>
      </c>
      <c r="DD18" s="19">
        <f t="shared" si="49"/>
        <v>0</v>
      </c>
      <c r="DF18" s="15">
        <f>+IFERROR(VLOOKUP($A18,'[1]Consolidated Financials'!$A:$ZZ,52,0),0)</f>
        <v>0</v>
      </c>
      <c r="DG18" s="15">
        <f>+IFERROR(VLOOKUP($A18,'[1]Consolidated Financials'!$A:$ZZ,53,0),0)</f>
        <v>0</v>
      </c>
      <c r="DH18" s="15">
        <f>+IFERROR(VLOOKUP($A18,'[1]Consolidated Financials'!$A:$ZZ,54,0),0)</f>
        <v>0</v>
      </c>
      <c r="DI18" s="15">
        <f>+IFERROR(VLOOKUP($A18,'[1]Consolidated Financials'!$A:$ZZ,55,0),0)</f>
        <v>0</v>
      </c>
      <c r="DJ18" s="15">
        <f>+IFERROR(VLOOKUP($A18,'[1]Consolidated Financials'!$A:$ZZ,56,0),0)</f>
        <v>0</v>
      </c>
      <c r="DK18" s="15">
        <f>+IFERROR(VLOOKUP($A18,'[1]Consolidated Financials'!$A:$ZZ,57,0),0)</f>
        <v>0</v>
      </c>
      <c r="DL18" s="15">
        <f>+IFERROR(VLOOKUP($A18,'[1]Consolidated Financials'!$A:$ZZ,58,0),0)</f>
        <v>0</v>
      </c>
      <c r="DM18" s="15">
        <f>+IFERROR(VLOOKUP($A18,'[1]Consolidated Financials'!$A:$ZZ,59,0),0)</f>
        <v>0</v>
      </c>
      <c r="DN18" s="15">
        <f>+IFERROR(VLOOKUP($A18,'[1]Consolidated Financials'!$A:$ZZ,60,0),0)</f>
        <v>0</v>
      </c>
      <c r="DO18" s="15">
        <f>+IFERROR(VLOOKUP($A18,'[1]Consolidated Financials'!$A:$ZZ,61,0),0)</f>
        <v>0</v>
      </c>
      <c r="DP18" s="15">
        <f>+IFERROR(VLOOKUP($A18,'[1]Consolidated Financials'!$A:$ZZ,62,0),0)</f>
        <v>0</v>
      </c>
      <c r="DQ18" s="15">
        <f>+IFERROR(VLOOKUP($A18,'[1]Consolidated Financials'!$A:$ZZ,63,0),0)</f>
        <v>0</v>
      </c>
    </row>
    <row r="19" spans="1:121" x14ac:dyDescent="0.35">
      <c r="A19" s="21" t="s">
        <v>36</v>
      </c>
      <c r="B19" s="21"/>
      <c r="C19" s="22">
        <f t="shared" ref="C19:N19" si="50">SUM(C16:C18)</f>
        <v>505227.17</v>
      </c>
      <c r="D19" s="22">
        <f t="shared" si="50"/>
        <v>504037.62</v>
      </c>
      <c r="E19" s="22">
        <f t="shared" si="50"/>
        <v>502848.07</v>
      </c>
      <c r="F19" s="22">
        <f t="shared" si="50"/>
        <v>501658.52</v>
      </c>
      <c r="G19" s="22">
        <f t="shared" si="50"/>
        <v>512590.97</v>
      </c>
      <c r="H19" s="22">
        <f t="shared" si="50"/>
        <v>511236.6</v>
      </c>
      <c r="I19" s="22">
        <f t="shared" si="50"/>
        <v>509882.23</v>
      </c>
      <c r="J19" s="22">
        <f t="shared" si="50"/>
        <v>508527.86</v>
      </c>
      <c r="K19" s="22">
        <f t="shared" si="50"/>
        <v>507173.49</v>
      </c>
      <c r="L19" s="22">
        <f t="shared" si="50"/>
        <v>505819.12</v>
      </c>
      <c r="M19" s="22">
        <f t="shared" si="50"/>
        <v>504464.75</v>
      </c>
      <c r="N19" s="22">
        <f t="shared" si="50"/>
        <v>504047.23</v>
      </c>
      <c r="O19" s="22">
        <f t="shared" ref="O19:AB19" si="51">SUM(O16:O18)</f>
        <v>504047.23</v>
      </c>
      <c r="P19" s="22">
        <f t="shared" si="51"/>
        <v>502925.25</v>
      </c>
      <c r="Q19" s="22">
        <f t="shared" si="51"/>
        <v>501803.27</v>
      </c>
      <c r="R19" s="22">
        <f t="shared" si="51"/>
        <v>500681.33</v>
      </c>
      <c r="S19" s="22">
        <f t="shared" si="51"/>
        <v>517261.17</v>
      </c>
      <c r="T19" s="22">
        <f t="shared" si="51"/>
        <v>525135.39</v>
      </c>
      <c r="U19" s="22">
        <f t="shared" si="51"/>
        <v>523535.23</v>
      </c>
      <c r="V19" s="22">
        <f t="shared" si="51"/>
        <v>521935.07</v>
      </c>
      <c r="W19" s="22">
        <f t="shared" si="51"/>
        <v>520334.91</v>
      </c>
      <c r="X19" s="22">
        <f t="shared" si="51"/>
        <v>518734.75</v>
      </c>
      <c r="Y19" s="22">
        <f t="shared" si="51"/>
        <v>525893.18999999994</v>
      </c>
      <c r="Z19" s="22">
        <f t="shared" si="51"/>
        <v>472991.93000000005</v>
      </c>
      <c r="AA19" s="22">
        <f t="shared" si="51"/>
        <v>419740.21</v>
      </c>
      <c r="AB19" s="23">
        <f t="shared" si="51"/>
        <v>419740.21</v>
      </c>
      <c r="AD19" s="22">
        <f t="shared" ref="AD19:AP19" si="52">SUM(AD16:AD18)</f>
        <v>375078.87</v>
      </c>
      <c r="AE19" s="22">
        <f t="shared" si="52"/>
        <v>327016.43</v>
      </c>
      <c r="AF19" s="22">
        <f t="shared" si="52"/>
        <v>276945.46000000002</v>
      </c>
      <c r="AG19" s="22">
        <f t="shared" si="52"/>
        <v>236666.89</v>
      </c>
      <c r="AH19" s="22">
        <f t="shared" si="52"/>
        <v>192406.76</v>
      </c>
      <c r="AI19" s="22">
        <f t="shared" si="52"/>
        <v>144280.6</v>
      </c>
      <c r="AJ19" s="22">
        <f t="shared" si="52"/>
        <v>96012.3</v>
      </c>
      <c r="AK19" s="22">
        <f t="shared" si="52"/>
        <v>46734.479999999996</v>
      </c>
      <c r="AL19" s="22">
        <f t="shared" si="52"/>
        <v>1125.619999999999</v>
      </c>
      <c r="AM19" s="22">
        <f t="shared" si="52"/>
        <v>13715.38</v>
      </c>
      <c r="AN19" s="22">
        <f t="shared" si="52"/>
        <v>10442.75</v>
      </c>
      <c r="AO19" s="22">
        <f t="shared" si="52"/>
        <v>7817.52</v>
      </c>
      <c r="AP19" s="22">
        <f t="shared" si="52"/>
        <v>7817.52</v>
      </c>
      <c r="AR19" s="22">
        <f t="shared" ref="AR19:BD19" si="53">SUM(AR16:AR18)</f>
        <v>7705.0400000000009</v>
      </c>
      <c r="AS19" s="22">
        <f t="shared" si="53"/>
        <v>4214.8</v>
      </c>
      <c r="AT19" s="22">
        <f t="shared" si="53"/>
        <v>1598.25</v>
      </c>
      <c r="AU19" s="22">
        <f t="shared" si="53"/>
        <v>24146.92</v>
      </c>
      <c r="AV19" s="22">
        <f>SUM(AV16:AV18)</f>
        <v>340546.38</v>
      </c>
      <c r="AW19" s="22">
        <f t="shared" si="53"/>
        <v>337906.79</v>
      </c>
      <c r="AX19" s="22">
        <f t="shared" si="53"/>
        <v>335927.19</v>
      </c>
      <c r="AY19" s="22">
        <f t="shared" si="53"/>
        <v>335182.78999999998</v>
      </c>
      <c r="AZ19" s="22">
        <f t="shared" si="53"/>
        <v>333290.31</v>
      </c>
      <c r="BA19" s="22">
        <f t="shared" si="53"/>
        <v>330862.46000000002</v>
      </c>
      <c r="BB19" s="22">
        <f t="shared" si="53"/>
        <v>328656.55</v>
      </c>
      <c r="BC19" s="22">
        <f t="shared" si="53"/>
        <v>6718.67</v>
      </c>
      <c r="BD19" s="24">
        <f t="shared" si="53"/>
        <v>6718.67</v>
      </c>
      <c r="BE19" s="22">
        <f t="shared" ref="BE19:BQ19" si="54">SUM(BE16:BE18)</f>
        <v>4861.79</v>
      </c>
      <c r="BF19" s="22">
        <f t="shared" si="54"/>
        <v>2842.91</v>
      </c>
      <c r="BG19" s="22">
        <f t="shared" si="54"/>
        <v>27306.71</v>
      </c>
      <c r="BH19" s="22">
        <f t="shared" si="54"/>
        <v>25025.57</v>
      </c>
      <c r="BI19" s="22">
        <f t="shared" si="54"/>
        <v>22744.43</v>
      </c>
      <c r="BJ19" s="22">
        <f t="shared" si="54"/>
        <v>20463.289999999997</v>
      </c>
      <c r="BK19" s="22">
        <f t="shared" si="54"/>
        <v>21236.04</v>
      </c>
      <c r="BL19" s="22">
        <f t="shared" si="54"/>
        <v>17991.939999999999</v>
      </c>
      <c r="BM19" s="22">
        <f t="shared" si="54"/>
        <v>14828.84</v>
      </c>
      <c r="BN19" s="22">
        <f t="shared" si="54"/>
        <v>11665.740000000002</v>
      </c>
      <c r="BO19" s="25">
        <f t="shared" si="54"/>
        <v>16205.43</v>
      </c>
      <c r="BP19" s="25">
        <f t="shared" si="54"/>
        <v>25669.839999999997</v>
      </c>
      <c r="BQ19" s="24">
        <f t="shared" si="54"/>
        <v>25669.839999999997</v>
      </c>
      <c r="BR19" s="22">
        <f t="shared" ref="BR19:CD19" si="55">SUM(BR16:BR18)</f>
        <v>21172.79</v>
      </c>
      <c r="BS19" s="22">
        <f t="shared" si="55"/>
        <v>16643.670000000002</v>
      </c>
      <c r="BT19" s="22">
        <f t="shared" si="55"/>
        <v>13328.200000000003</v>
      </c>
      <c r="BU19" s="22">
        <f t="shared" si="55"/>
        <v>46498.680000000008</v>
      </c>
      <c r="BV19" s="22">
        <f t="shared" si="55"/>
        <v>42774.51</v>
      </c>
      <c r="BW19" s="22">
        <f t="shared" si="55"/>
        <v>37967.050000000003</v>
      </c>
      <c r="BX19" s="22">
        <f t="shared" si="55"/>
        <v>34038.240000000005</v>
      </c>
      <c r="BY19" s="22">
        <f t="shared" si="55"/>
        <v>31783.730000000003</v>
      </c>
      <c r="BZ19" s="22">
        <f t="shared" si="55"/>
        <v>27568.11</v>
      </c>
      <c r="CA19" s="22">
        <f t="shared" si="55"/>
        <v>24748.910000000003</v>
      </c>
      <c r="CB19" s="22">
        <f t="shared" si="55"/>
        <v>18393.320000000003</v>
      </c>
      <c r="CC19" s="22">
        <f t="shared" si="55"/>
        <v>17697.050000000003</v>
      </c>
      <c r="CD19" s="24">
        <f t="shared" si="55"/>
        <v>17697.050000000003</v>
      </c>
      <c r="CE19" s="22">
        <f t="shared" ref="CE19:CQ19" si="56">SUM(CE16:CE18)</f>
        <v>16601.77</v>
      </c>
      <c r="CF19" s="22">
        <f t="shared" si="56"/>
        <v>11759.61</v>
      </c>
      <c r="CG19" s="22">
        <f t="shared" si="56"/>
        <v>11829.75</v>
      </c>
      <c r="CH19" s="22">
        <f t="shared" si="56"/>
        <v>46548.17</v>
      </c>
      <c r="CI19" s="22">
        <f t="shared" si="56"/>
        <v>41015.278454545463</v>
      </c>
      <c r="CJ19" s="22">
        <f t="shared" si="56"/>
        <v>36717.395054545465</v>
      </c>
      <c r="CK19" s="22">
        <f t="shared" si="56"/>
        <v>32419.511654545466</v>
      </c>
      <c r="CL19" s="22">
        <f t="shared" si="56"/>
        <v>28121.628254545463</v>
      </c>
      <c r="CM19" s="22">
        <f t="shared" si="56"/>
        <v>23823.744854545461</v>
      </c>
      <c r="CN19" s="22">
        <f t="shared" si="56"/>
        <v>19525.861454545462</v>
      </c>
      <c r="CO19" s="22">
        <f t="shared" si="56"/>
        <v>15227.978054545461</v>
      </c>
      <c r="CP19" s="22">
        <f t="shared" si="56"/>
        <v>18941.215454545461</v>
      </c>
      <c r="CQ19" s="24">
        <f t="shared" si="56"/>
        <v>18941.215454545461</v>
      </c>
      <c r="CR19" s="22">
        <f t="shared" ref="CR19:DD19" si="57">SUM(CR16:CR18)</f>
        <v>14630.241986545465</v>
      </c>
      <c r="CS19" s="22">
        <f t="shared" si="57"/>
        <v>10319.268518545465</v>
      </c>
      <c r="CT19" s="22">
        <f t="shared" si="57"/>
        <v>6008.2950505454655</v>
      </c>
      <c r="CU19" s="22">
        <f t="shared" si="57"/>
        <v>48223.284182545467</v>
      </c>
      <c r="CV19" s="22">
        <f t="shared" si="57"/>
        <v>43657.274114545471</v>
      </c>
      <c r="CW19" s="22">
        <f t="shared" si="57"/>
        <v>39091.264046545475</v>
      </c>
      <c r="CX19" s="22">
        <f t="shared" si="57"/>
        <v>34525.253978545472</v>
      </c>
      <c r="CY19" s="22">
        <f t="shared" si="57"/>
        <v>29959.243910545476</v>
      </c>
      <c r="CZ19" s="22">
        <f t="shared" si="57"/>
        <v>25393.233842545473</v>
      </c>
      <c r="DA19" s="22">
        <f t="shared" si="57"/>
        <v>20827.223774545473</v>
      </c>
      <c r="DB19" s="22">
        <f t="shared" si="57"/>
        <v>16261.213706545472</v>
      </c>
      <c r="DC19" s="22">
        <f t="shared" si="57"/>
        <v>19866.546854545471</v>
      </c>
      <c r="DD19" s="24">
        <f t="shared" si="57"/>
        <v>19866.546854545471</v>
      </c>
      <c r="DF19" s="22">
        <f t="shared" ref="DF19:DQ19" si="58">SUM(DF16:DF18)</f>
        <v>15287.184917185474</v>
      </c>
      <c r="DG19" s="22">
        <f t="shared" si="58"/>
        <v>10707.822979825472</v>
      </c>
      <c r="DH19" s="22">
        <f t="shared" si="58"/>
        <v>6128.4610424654729</v>
      </c>
      <c r="DI19" s="22">
        <f t="shared" si="58"/>
        <v>51331.879087105481</v>
      </c>
      <c r="DJ19" s="22">
        <f t="shared" si="58"/>
        <v>46479.627987745473</v>
      </c>
      <c r="DK19" s="22">
        <f t="shared" si="58"/>
        <v>41627.376888385472</v>
      </c>
      <c r="DL19" s="22">
        <f t="shared" si="58"/>
        <v>36775.125789025464</v>
      </c>
      <c r="DM19" s="22">
        <f t="shared" si="58"/>
        <v>31922.874689665467</v>
      </c>
      <c r="DN19" s="22">
        <f t="shared" si="58"/>
        <v>27070.623590305466</v>
      </c>
      <c r="DO19" s="22">
        <f t="shared" si="58"/>
        <v>22218.372490945465</v>
      </c>
      <c r="DP19" s="22">
        <f t="shared" si="58"/>
        <v>17366.121391585468</v>
      </c>
      <c r="DQ19" s="22">
        <f t="shared" si="58"/>
        <v>20848.640372545466</v>
      </c>
    </row>
    <row r="20" spans="1:121" x14ac:dyDescent="0.35">
      <c r="A20" s="26"/>
      <c r="B20" s="26"/>
      <c r="C20" s="15"/>
      <c r="D20" s="26"/>
      <c r="E20" s="26"/>
      <c r="F20" s="26"/>
      <c r="G20" s="26"/>
      <c r="H20" s="26"/>
      <c r="I20" s="26"/>
      <c r="J20" s="15"/>
      <c r="K20" s="26"/>
      <c r="L20" s="26"/>
      <c r="M20" s="26"/>
      <c r="N20" s="15"/>
      <c r="O20" s="16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8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9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20"/>
      <c r="BP20" s="20"/>
      <c r="BQ20" s="19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9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9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9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</row>
    <row r="21" spans="1:121" x14ac:dyDescent="0.35">
      <c r="A21" s="14" t="s">
        <v>37</v>
      </c>
      <c r="B21" s="14" t="s">
        <v>38</v>
      </c>
      <c r="C21" s="15">
        <v>27307.55</v>
      </c>
      <c r="D21" s="15">
        <v>29077.55</v>
      </c>
      <c r="E21" s="15">
        <v>27307.55</v>
      </c>
      <c r="F21" s="15">
        <v>27307.55</v>
      </c>
      <c r="G21" s="15">
        <v>27307.55</v>
      </c>
      <c r="H21" s="15">
        <v>27307.55</v>
      </c>
      <c r="I21" s="15">
        <v>27307.55</v>
      </c>
      <c r="J21" s="15">
        <v>27307.55</v>
      </c>
      <c r="K21" s="15">
        <v>27307.55</v>
      </c>
      <c r="L21" s="15">
        <v>27307.55</v>
      </c>
      <c r="M21" s="15">
        <v>27307.55</v>
      </c>
      <c r="N21" s="15">
        <v>27307.55</v>
      </c>
      <c r="O21" s="16">
        <f t="shared" ref="O21:O24" si="59">+N21</f>
        <v>27307.55</v>
      </c>
      <c r="P21" s="15">
        <v>27307.55</v>
      </c>
      <c r="Q21" s="15">
        <v>27307.55</v>
      </c>
      <c r="R21" s="15">
        <v>29626.55</v>
      </c>
      <c r="S21" s="15">
        <v>29626.55</v>
      </c>
      <c r="T21" s="15">
        <v>29626.55</v>
      </c>
      <c r="U21" s="15">
        <v>29626.55</v>
      </c>
      <c r="V21" s="15">
        <v>29626.55</v>
      </c>
      <c r="W21" s="15">
        <v>29626.55</v>
      </c>
      <c r="X21" s="15">
        <v>29626.55</v>
      </c>
      <c r="Y21" s="15">
        <v>29626.55</v>
      </c>
      <c r="Z21" s="15">
        <v>29626.55</v>
      </c>
      <c r="AA21" s="29">
        <v>29626.55</v>
      </c>
      <c r="AB21" s="18">
        <f t="shared" ref="AB21:AB24" si="60">+AA21</f>
        <v>29626.55</v>
      </c>
      <c r="AC21" s="30"/>
      <c r="AD21" s="15">
        <v>29626.55</v>
      </c>
      <c r="AE21" s="15">
        <v>29626.55</v>
      </c>
      <c r="AF21" s="15">
        <v>29626.55</v>
      </c>
      <c r="AG21" s="15">
        <v>29626.55</v>
      </c>
      <c r="AH21" s="15">
        <v>29626.55</v>
      </c>
      <c r="AI21" s="15">
        <v>29626.55</v>
      </c>
      <c r="AJ21" s="15">
        <v>29626.55</v>
      </c>
      <c r="AK21" s="15">
        <v>29626.55</v>
      </c>
      <c r="AL21" s="15">
        <v>31498.32</v>
      </c>
      <c r="AM21" s="15">
        <v>31498.32</v>
      </c>
      <c r="AN21" s="15">
        <v>31498.32</v>
      </c>
      <c r="AO21" s="15">
        <v>31498.32</v>
      </c>
      <c r="AP21" s="15">
        <f t="shared" ref="AP21:AP24" si="61">+AO21</f>
        <v>31498.32</v>
      </c>
      <c r="AR21" s="15">
        <v>33673.629999999997</v>
      </c>
      <c r="AS21" s="15">
        <v>33673.629999999997</v>
      </c>
      <c r="AT21" s="15">
        <v>33673.629999999997</v>
      </c>
      <c r="AU21" s="15">
        <v>33673.629999999997</v>
      </c>
      <c r="AV21" s="15">
        <v>33673.629999999997</v>
      </c>
      <c r="AW21" s="15">
        <v>34284.6</v>
      </c>
      <c r="AX21" s="15">
        <v>34284.6</v>
      </c>
      <c r="AY21" s="15">
        <v>34284.6</v>
      </c>
      <c r="AZ21" s="15">
        <v>34284.6</v>
      </c>
      <c r="BA21" s="15">
        <v>34284.6</v>
      </c>
      <c r="BB21" s="15">
        <v>34284.6</v>
      </c>
      <c r="BC21" s="15">
        <v>34284.6</v>
      </c>
      <c r="BD21" s="19">
        <f t="shared" ref="BD21:BD24" si="62">+BC21</f>
        <v>34284.6</v>
      </c>
      <c r="BE21" s="15">
        <v>34284.6</v>
      </c>
      <c r="BF21" s="15">
        <v>34284.6</v>
      </c>
      <c r="BG21" s="15">
        <v>34284.6</v>
      </c>
      <c r="BH21" s="15">
        <v>34284.6</v>
      </c>
      <c r="BI21" s="15">
        <v>34284.6</v>
      </c>
      <c r="BJ21" s="15">
        <v>34284.6</v>
      </c>
      <c r="BK21" s="15">
        <v>34284.6</v>
      </c>
      <c r="BL21" s="15">
        <v>34284.6</v>
      </c>
      <c r="BM21" s="15">
        <v>34284.6</v>
      </c>
      <c r="BN21" s="15">
        <v>34284.6</v>
      </c>
      <c r="BO21" s="20">
        <v>34284.6</v>
      </c>
      <c r="BP21" s="20">
        <v>34284.6</v>
      </c>
      <c r="BQ21" s="19">
        <f t="shared" ref="BQ21:BQ24" si="63">+BP21</f>
        <v>34284.6</v>
      </c>
      <c r="BR21" s="15">
        <v>34284.6</v>
      </c>
      <c r="BS21" s="15">
        <v>34284.6</v>
      </c>
      <c r="BT21" s="15">
        <v>34284.6</v>
      </c>
      <c r="BU21" s="15">
        <v>34284.6</v>
      </c>
      <c r="BV21" s="15">
        <v>34284.6</v>
      </c>
      <c r="BW21" s="15">
        <v>34284.6</v>
      </c>
      <c r="BX21" s="15">
        <v>34284.6</v>
      </c>
      <c r="BY21" s="15">
        <v>34284.6</v>
      </c>
      <c r="BZ21" s="15">
        <v>34284.6</v>
      </c>
      <c r="CA21" s="15">
        <v>34284.6</v>
      </c>
      <c r="CB21" s="15">
        <v>34284.6</v>
      </c>
      <c r="CC21" s="15">
        <v>34284.6</v>
      </c>
      <c r="CD21" s="19">
        <f t="shared" ref="CD21:CD24" si="64">+CC21</f>
        <v>34284.6</v>
      </c>
      <c r="CE21" s="15">
        <v>35910.6</v>
      </c>
      <c r="CF21" s="15">
        <v>35910.6</v>
      </c>
      <c r="CG21" s="15">
        <v>35910.6</v>
      </c>
      <c r="CH21" s="15">
        <v>35910.6</v>
      </c>
      <c r="CI21" s="15">
        <f>+IFERROR(VLOOKUP($A21,'[1]Consolidated Financials'!$A:$ZZ,32,0),0)</f>
        <v>37910.6</v>
      </c>
      <c r="CJ21" s="15">
        <f>+IFERROR(VLOOKUP($A21,'[1]Consolidated Financials'!$A:$ZZ,33,0),0)</f>
        <v>37910.6</v>
      </c>
      <c r="CK21" s="15">
        <f>+IFERROR(VLOOKUP($A21,'[1]Consolidated Financials'!$A:$ZZ,34,0),0)</f>
        <v>41910.6</v>
      </c>
      <c r="CL21" s="15">
        <f>+IFERROR(VLOOKUP($A21,'[1]Consolidated Financials'!$A:$ZZ,35,0),0)</f>
        <v>41910.6</v>
      </c>
      <c r="CM21" s="15">
        <f>+IFERROR(VLOOKUP($A21,'[1]Consolidated Financials'!$A:$ZZ,36,0),0)</f>
        <v>41910.6</v>
      </c>
      <c r="CN21" s="15">
        <f>+IFERROR(VLOOKUP($A21,'[1]Consolidated Financials'!$A:$ZZ,37,0),0)</f>
        <v>41910.6</v>
      </c>
      <c r="CO21" s="15">
        <f>+IFERROR(VLOOKUP($A21,'[1]Consolidated Financials'!$A:$ZZ,38,0),0)</f>
        <v>41910.6</v>
      </c>
      <c r="CP21" s="15">
        <f>+IFERROR(VLOOKUP($A21,'[1]Consolidated Financials'!$A:$ZZ,39,0),0)</f>
        <v>41910.6</v>
      </c>
      <c r="CQ21" s="19">
        <f t="shared" ref="CQ21:CQ24" si="65">+CP21</f>
        <v>41910.6</v>
      </c>
      <c r="CR21" s="15">
        <f>+IFERROR(VLOOKUP($A21,'[1]Consolidated Financials'!$A:$ZZ,40,0),0)</f>
        <v>43910.6</v>
      </c>
      <c r="CS21" s="15">
        <f>+IFERROR(VLOOKUP($A21,'[1]Consolidated Financials'!$A:$ZZ,41,0),0)</f>
        <v>43910.6</v>
      </c>
      <c r="CT21" s="15">
        <f>+IFERROR(VLOOKUP($A21,'[1]Consolidated Financials'!$A:$ZZ,42,0),0)</f>
        <v>43910.6</v>
      </c>
      <c r="CU21" s="15">
        <f>+IFERROR(VLOOKUP($A21,'[1]Consolidated Financials'!$A:$ZZ,43,0),0)</f>
        <v>43910.6</v>
      </c>
      <c r="CV21" s="15">
        <f>+IFERROR(VLOOKUP($A21,'[1]Consolidated Financials'!$A:$ZZ,44,0),0)</f>
        <v>43910.6</v>
      </c>
      <c r="CW21" s="15">
        <f>+IFERROR(VLOOKUP($A21,'[1]Consolidated Financials'!$A:$ZZ,45,0),0)</f>
        <v>45910.6</v>
      </c>
      <c r="CX21" s="15">
        <f>+IFERROR(VLOOKUP($A21,'[1]Consolidated Financials'!$A:$ZZ,46,0),0)</f>
        <v>45910.6</v>
      </c>
      <c r="CY21" s="15">
        <f>+IFERROR(VLOOKUP($A21,'[1]Consolidated Financials'!$A:$ZZ,47,0),0)</f>
        <v>45910.6</v>
      </c>
      <c r="CZ21" s="15">
        <f>+IFERROR(VLOOKUP($A21,'[1]Consolidated Financials'!$A:$ZZ,48,0),0)</f>
        <v>45910.6</v>
      </c>
      <c r="DA21" s="15">
        <f>+IFERROR(VLOOKUP($A21,'[1]Consolidated Financials'!$A:$ZZ,49,0),0)</f>
        <v>45910.6</v>
      </c>
      <c r="DB21" s="15">
        <f>+IFERROR(VLOOKUP($A21,'[1]Consolidated Financials'!$A:$ZZ,50,0),0)</f>
        <v>45910.6</v>
      </c>
      <c r="DC21" s="15">
        <f>+IFERROR(VLOOKUP($A21,'[1]Consolidated Financials'!$A:$ZZ,51,0),0)</f>
        <v>45910.6</v>
      </c>
      <c r="DD21" s="19">
        <f t="shared" ref="DD21:DD24" si="66">+DC21</f>
        <v>45910.6</v>
      </c>
      <c r="DF21" s="15">
        <f>+IFERROR(VLOOKUP($A21,'[1]Consolidated Financials'!$A:$ZZ,52,0),0)</f>
        <v>45910.6</v>
      </c>
      <c r="DG21" s="15">
        <f>+IFERROR(VLOOKUP($A21,'[1]Consolidated Financials'!$A:$ZZ,53,0),0)</f>
        <v>45910.6</v>
      </c>
      <c r="DH21" s="15">
        <f>+IFERROR(VLOOKUP($A21,'[1]Consolidated Financials'!$A:$ZZ,54,0),0)</f>
        <v>45910.6</v>
      </c>
      <c r="DI21" s="15">
        <f>+IFERROR(VLOOKUP($A21,'[1]Consolidated Financials'!$A:$ZZ,55,0),0)</f>
        <v>45910.6</v>
      </c>
      <c r="DJ21" s="15">
        <f>+IFERROR(VLOOKUP($A21,'[1]Consolidated Financials'!$A:$ZZ,56,0),0)</f>
        <v>45910.6</v>
      </c>
      <c r="DK21" s="15">
        <f>+IFERROR(VLOOKUP($A21,'[1]Consolidated Financials'!$A:$ZZ,57,0),0)</f>
        <v>45910.6</v>
      </c>
      <c r="DL21" s="15">
        <f>+IFERROR(VLOOKUP($A21,'[1]Consolidated Financials'!$A:$ZZ,58,0),0)</f>
        <v>45910.6</v>
      </c>
      <c r="DM21" s="15">
        <f>+IFERROR(VLOOKUP($A21,'[1]Consolidated Financials'!$A:$ZZ,59,0),0)</f>
        <v>45910.6</v>
      </c>
      <c r="DN21" s="15">
        <f>+IFERROR(VLOOKUP($A21,'[1]Consolidated Financials'!$A:$ZZ,60,0),0)</f>
        <v>45910.6</v>
      </c>
      <c r="DO21" s="15">
        <f>+IFERROR(VLOOKUP($A21,'[1]Consolidated Financials'!$A:$ZZ,61,0),0)</f>
        <v>45910.6</v>
      </c>
      <c r="DP21" s="15">
        <f>+IFERROR(VLOOKUP($A21,'[1]Consolidated Financials'!$A:$ZZ,62,0),0)</f>
        <v>45910.6</v>
      </c>
      <c r="DQ21" s="15">
        <f>+IFERROR(VLOOKUP($A21,'[1]Consolidated Financials'!$A:$ZZ,63,0),0)</f>
        <v>45910.6</v>
      </c>
    </row>
    <row r="22" spans="1:121" x14ac:dyDescent="0.35">
      <c r="A22" s="14" t="s">
        <v>39</v>
      </c>
      <c r="B22" s="14" t="s">
        <v>40</v>
      </c>
      <c r="C22" s="15">
        <v>116718.28</v>
      </c>
      <c r="D22" s="15">
        <v>119848.28</v>
      </c>
      <c r="E22" s="15">
        <v>119848.28</v>
      </c>
      <c r="F22" s="15">
        <v>119848.28</v>
      </c>
      <c r="G22" s="15">
        <v>119848.28</v>
      </c>
      <c r="H22" s="15">
        <v>119848.28</v>
      </c>
      <c r="I22" s="15">
        <v>119848.28</v>
      </c>
      <c r="J22" s="15">
        <v>119848.28</v>
      </c>
      <c r="K22" s="15">
        <v>119848.28</v>
      </c>
      <c r="L22" s="15">
        <v>119848.28</v>
      </c>
      <c r="M22" s="15">
        <v>119848.28</v>
      </c>
      <c r="N22" s="15">
        <v>119848.28</v>
      </c>
      <c r="O22" s="16">
        <f t="shared" si="59"/>
        <v>119848.28</v>
      </c>
      <c r="P22" s="15">
        <v>119848.28</v>
      </c>
      <c r="Q22" s="15">
        <v>119848.28</v>
      </c>
      <c r="R22" s="15">
        <v>119848.28</v>
      </c>
      <c r="S22" s="15">
        <v>119848.28</v>
      </c>
      <c r="T22" s="15">
        <v>119848.28</v>
      </c>
      <c r="U22" s="15">
        <v>119848.28</v>
      </c>
      <c r="V22" s="15">
        <v>119848.28</v>
      </c>
      <c r="W22" s="15">
        <v>119848.28</v>
      </c>
      <c r="X22" s="15">
        <v>119848.28</v>
      </c>
      <c r="Y22" s="15">
        <v>119848.28</v>
      </c>
      <c r="Z22" s="15">
        <v>119848.28</v>
      </c>
      <c r="AA22" s="29">
        <v>129748.28</v>
      </c>
      <c r="AB22" s="18">
        <f t="shared" si="60"/>
        <v>129748.28</v>
      </c>
      <c r="AC22" s="30"/>
      <c r="AD22" s="15">
        <v>129748.28</v>
      </c>
      <c r="AE22" s="15">
        <v>129748.28</v>
      </c>
      <c r="AF22" s="15">
        <v>130848.28</v>
      </c>
      <c r="AG22" s="15">
        <v>130848.28</v>
      </c>
      <c r="AH22" s="15">
        <v>130848.28</v>
      </c>
      <c r="AI22" s="15">
        <v>130848.28</v>
      </c>
      <c r="AJ22" s="15">
        <v>130848.28</v>
      </c>
      <c r="AK22" s="15">
        <v>130848.28</v>
      </c>
      <c r="AL22" s="15">
        <v>130848.28</v>
      </c>
      <c r="AM22" s="15">
        <v>130848.28</v>
      </c>
      <c r="AN22" s="15">
        <v>130848.28</v>
      </c>
      <c r="AO22" s="15">
        <v>130848.28</v>
      </c>
      <c r="AP22" s="15">
        <f t="shared" si="61"/>
        <v>130848.28</v>
      </c>
      <c r="AR22" s="15">
        <v>130848.28</v>
      </c>
      <c r="AS22" s="15">
        <v>130848.28</v>
      </c>
      <c r="AT22" s="15">
        <v>130848.28</v>
      </c>
      <c r="AU22" s="15">
        <v>130848.28</v>
      </c>
      <c r="AV22" s="15">
        <v>130848.28</v>
      </c>
      <c r="AW22" s="15">
        <v>130848.28</v>
      </c>
      <c r="AX22" s="15">
        <v>132712.26999999999</v>
      </c>
      <c r="AY22" s="15">
        <v>132712.26999999999</v>
      </c>
      <c r="AZ22" s="15">
        <v>132712.26999999999</v>
      </c>
      <c r="BA22" s="15">
        <v>132712.26999999999</v>
      </c>
      <c r="BB22" s="15">
        <v>132712.26999999999</v>
      </c>
      <c r="BC22" s="15">
        <v>132712.26999999999</v>
      </c>
      <c r="BD22" s="19">
        <f t="shared" si="62"/>
        <v>132712.26999999999</v>
      </c>
      <c r="BE22" s="15">
        <v>140297.68999999997</v>
      </c>
      <c r="BF22" s="15">
        <v>132712.26999999999</v>
      </c>
      <c r="BG22" s="15">
        <v>132712.26999999999</v>
      </c>
      <c r="BH22" s="15">
        <v>132712.26999999999</v>
      </c>
      <c r="BI22" s="15">
        <v>132712.26999999999</v>
      </c>
      <c r="BJ22" s="15">
        <v>132712.26999999999</v>
      </c>
      <c r="BK22" s="15">
        <v>132712.26999999999</v>
      </c>
      <c r="BL22" s="15">
        <v>132712.26999999999</v>
      </c>
      <c r="BM22" s="15">
        <v>132712.26999999999</v>
      </c>
      <c r="BN22" s="15">
        <v>132712.26999999999</v>
      </c>
      <c r="BO22" s="20">
        <v>132712.26999999999</v>
      </c>
      <c r="BP22" s="20">
        <v>132712.26999999999</v>
      </c>
      <c r="BQ22" s="19">
        <f t="shared" si="63"/>
        <v>132712.26999999999</v>
      </c>
      <c r="BR22" s="15">
        <v>132712.26999999999</v>
      </c>
      <c r="BS22" s="15">
        <v>132712.26999999999</v>
      </c>
      <c r="BT22" s="15">
        <v>132712.26999999999</v>
      </c>
      <c r="BU22" s="15">
        <v>132712.26999999999</v>
      </c>
      <c r="BV22" s="15">
        <v>132712.26999999999</v>
      </c>
      <c r="BW22" s="15">
        <v>132712.26999999999</v>
      </c>
      <c r="BX22" s="15">
        <v>132712.26999999999</v>
      </c>
      <c r="BY22" s="15">
        <v>132712.26999999999</v>
      </c>
      <c r="BZ22" s="15">
        <v>132712.26999999999</v>
      </c>
      <c r="CA22" s="15">
        <v>132712.26999999999</v>
      </c>
      <c r="CB22" s="15">
        <v>132712.26999999999</v>
      </c>
      <c r="CC22" s="15">
        <v>132712.26999999999</v>
      </c>
      <c r="CD22" s="19">
        <f t="shared" si="64"/>
        <v>132712.26999999999</v>
      </c>
      <c r="CE22" s="15">
        <v>132712.26999999999</v>
      </c>
      <c r="CF22" s="15">
        <v>132712.26999999999</v>
      </c>
      <c r="CG22" s="15">
        <v>132712.26999999999</v>
      </c>
      <c r="CH22" s="15">
        <v>132712.26999999999</v>
      </c>
      <c r="CI22" s="15">
        <f>+IFERROR(VLOOKUP($A22,'[1]Consolidated Financials'!$A:$ZZ,32,0),0)</f>
        <v>132712.26999999999</v>
      </c>
      <c r="CJ22" s="15">
        <f>+IFERROR(VLOOKUP($A22,'[1]Consolidated Financials'!$A:$ZZ,33,0),0)</f>
        <v>132712.26999999999</v>
      </c>
      <c r="CK22" s="15">
        <f>+IFERROR(VLOOKUP($A22,'[1]Consolidated Financials'!$A:$ZZ,34,0),0)</f>
        <v>132712.26999999999</v>
      </c>
      <c r="CL22" s="15">
        <f>+IFERROR(VLOOKUP($A22,'[1]Consolidated Financials'!$A:$ZZ,35,0),0)</f>
        <v>132712.26999999999</v>
      </c>
      <c r="CM22" s="15">
        <f>+IFERROR(VLOOKUP($A22,'[1]Consolidated Financials'!$A:$ZZ,36,0),0)</f>
        <v>132712.26999999999</v>
      </c>
      <c r="CN22" s="15">
        <f>+IFERROR(VLOOKUP($A22,'[1]Consolidated Financials'!$A:$ZZ,37,0),0)</f>
        <v>132712.26999999999</v>
      </c>
      <c r="CO22" s="15">
        <f>+IFERROR(VLOOKUP($A22,'[1]Consolidated Financials'!$A:$ZZ,38,0),0)</f>
        <v>132712.26999999999</v>
      </c>
      <c r="CP22" s="15">
        <f>+IFERROR(VLOOKUP($A22,'[1]Consolidated Financials'!$A:$ZZ,39,0),0)</f>
        <v>132712.26999999999</v>
      </c>
      <c r="CQ22" s="19">
        <f t="shared" si="65"/>
        <v>132712.26999999999</v>
      </c>
      <c r="CR22" s="15">
        <f>+IFERROR(VLOOKUP($A22,'[1]Consolidated Financials'!$A:$ZZ,40,0),0)</f>
        <v>132712.26999999999</v>
      </c>
      <c r="CS22" s="15">
        <f>+IFERROR(VLOOKUP($A22,'[1]Consolidated Financials'!$A:$ZZ,41,0),0)</f>
        <v>132712.26999999999</v>
      </c>
      <c r="CT22" s="15">
        <f>+IFERROR(VLOOKUP($A22,'[1]Consolidated Financials'!$A:$ZZ,42,0),0)</f>
        <v>132712.26999999999</v>
      </c>
      <c r="CU22" s="15">
        <f>+IFERROR(VLOOKUP($A22,'[1]Consolidated Financials'!$A:$ZZ,43,0),0)</f>
        <v>132712.26999999999</v>
      </c>
      <c r="CV22" s="15">
        <f>+IFERROR(VLOOKUP($A22,'[1]Consolidated Financials'!$A:$ZZ,44,0),0)</f>
        <v>132712.26999999999</v>
      </c>
      <c r="CW22" s="15">
        <f>+IFERROR(VLOOKUP($A22,'[1]Consolidated Financials'!$A:$ZZ,45,0),0)</f>
        <v>132712.26999999999</v>
      </c>
      <c r="CX22" s="15">
        <f>+IFERROR(VLOOKUP($A22,'[1]Consolidated Financials'!$A:$ZZ,46,0),0)</f>
        <v>132712.26999999999</v>
      </c>
      <c r="CY22" s="15">
        <f>+IFERROR(VLOOKUP($A22,'[1]Consolidated Financials'!$A:$ZZ,47,0),0)</f>
        <v>132712.26999999999</v>
      </c>
      <c r="CZ22" s="15">
        <f>+IFERROR(VLOOKUP($A22,'[1]Consolidated Financials'!$A:$ZZ,48,0),0)</f>
        <v>132712.26999999999</v>
      </c>
      <c r="DA22" s="15">
        <f>+IFERROR(VLOOKUP($A22,'[1]Consolidated Financials'!$A:$ZZ,49,0),0)</f>
        <v>132712.26999999999</v>
      </c>
      <c r="DB22" s="15">
        <f>+IFERROR(VLOOKUP($A22,'[1]Consolidated Financials'!$A:$ZZ,50,0),0)</f>
        <v>132712.26999999999</v>
      </c>
      <c r="DC22" s="15">
        <f>+IFERROR(VLOOKUP($A22,'[1]Consolidated Financials'!$A:$ZZ,51,0),0)</f>
        <v>132712.26999999999</v>
      </c>
      <c r="DD22" s="19">
        <f t="shared" si="66"/>
        <v>132712.26999999999</v>
      </c>
      <c r="DF22" s="15">
        <f>+IFERROR(VLOOKUP($A22,'[1]Consolidated Financials'!$A:$ZZ,52,0),0)</f>
        <v>132712.26999999999</v>
      </c>
      <c r="DG22" s="15">
        <f>+IFERROR(VLOOKUP($A22,'[1]Consolidated Financials'!$A:$ZZ,53,0),0)</f>
        <v>132712.26999999999</v>
      </c>
      <c r="DH22" s="15">
        <f>+IFERROR(VLOOKUP($A22,'[1]Consolidated Financials'!$A:$ZZ,54,0),0)</f>
        <v>132712.26999999999</v>
      </c>
      <c r="DI22" s="15">
        <f>+IFERROR(VLOOKUP($A22,'[1]Consolidated Financials'!$A:$ZZ,55,0),0)</f>
        <v>132712.26999999999</v>
      </c>
      <c r="DJ22" s="15">
        <f>+IFERROR(VLOOKUP($A22,'[1]Consolidated Financials'!$A:$ZZ,56,0),0)</f>
        <v>132712.26999999999</v>
      </c>
      <c r="DK22" s="15">
        <f>+IFERROR(VLOOKUP($A22,'[1]Consolidated Financials'!$A:$ZZ,57,0),0)</f>
        <v>132712.26999999999</v>
      </c>
      <c r="DL22" s="15">
        <f>+IFERROR(VLOOKUP($A22,'[1]Consolidated Financials'!$A:$ZZ,58,0),0)</f>
        <v>132712.26999999999</v>
      </c>
      <c r="DM22" s="15">
        <f>+IFERROR(VLOOKUP($A22,'[1]Consolidated Financials'!$A:$ZZ,59,0),0)</f>
        <v>132712.26999999999</v>
      </c>
      <c r="DN22" s="15">
        <f>+IFERROR(VLOOKUP($A22,'[1]Consolidated Financials'!$A:$ZZ,60,0),0)</f>
        <v>132712.26999999999</v>
      </c>
      <c r="DO22" s="15">
        <f>+IFERROR(VLOOKUP($A22,'[1]Consolidated Financials'!$A:$ZZ,61,0),0)</f>
        <v>132712.26999999999</v>
      </c>
      <c r="DP22" s="15">
        <f>+IFERROR(VLOOKUP($A22,'[1]Consolidated Financials'!$A:$ZZ,62,0),0)</f>
        <v>132712.26999999999</v>
      </c>
      <c r="DQ22" s="15">
        <f>+IFERROR(VLOOKUP($A22,'[1]Consolidated Financials'!$A:$ZZ,63,0),0)</f>
        <v>132712.26999999999</v>
      </c>
    </row>
    <row r="23" spans="1:121" x14ac:dyDescent="0.35">
      <c r="A23" s="14" t="s">
        <v>41</v>
      </c>
      <c r="B23" s="14" t="s">
        <v>42</v>
      </c>
      <c r="C23" s="15">
        <v>-18654.72</v>
      </c>
      <c r="D23" s="15">
        <v>-18863.419999999998</v>
      </c>
      <c r="E23" s="15">
        <v>-19072.12</v>
      </c>
      <c r="F23" s="15">
        <v>-19280.82</v>
      </c>
      <c r="G23" s="15">
        <v>-19489.52</v>
      </c>
      <c r="H23" s="15">
        <v>-19698.22</v>
      </c>
      <c r="I23" s="15">
        <v>-19906.919999999998</v>
      </c>
      <c r="J23" s="15">
        <v>-19994.310000000001</v>
      </c>
      <c r="K23" s="15">
        <v>-20252.509999999998</v>
      </c>
      <c r="L23" s="15">
        <v>-20367.46</v>
      </c>
      <c r="M23" s="15">
        <v>-20554.03</v>
      </c>
      <c r="N23" s="15">
        <v>-20740.599999999999</v>
      </c>
      <c r="O23" s="16">
        <f t="shared" si="59"/>
        <v>-20740.599999999999</v>
      </c>
      <c r="P23" s="15">
        <v>-20904.780000000002</v>
      </c>
      <c r="Q23" s="15">
        <v>-21068.959999999999</v>
      </c>
      <c r="R23" s="15">
        <v>-21233.14</v>
      </c>
      <c r="S23" s="15">
        <v>-21513.26</v>
      </c>
      <c r="T23" s="15">
        <v>-21706.43</v>
      </c>
      <c r="U23" s="15">
        <v>-21899.599999999999</v>
      </c>
      <c r="V23" s="15">
        <v>-22092.77</v>
      </c>
      <c r="W23" s="15">
        <v>-22285.94</v>
      </c>
      <c r="X23" s="15">
        <v>-22479.11</v>
      </c>
      <c r="Y23" s="15">
        <v>-22672.28</v>
      </c>
      <c r="Z23" s="15">
        <v>-22865.45</v>
      </c>
      <c r="AA23" s="15">
        <v>-23058.62</v>
      </c>
      <c r="AB23" s="18">
        <f t="shared" si="60"/>
        <v>-23058.62</v>
      </c>
      <c r="AD23" s="15">
        <v>-23222.82</v>
      </c>
      <c r="AE23" s="15">
        <v>-23387.02</v>
      </c>
      <c r="AF23" s="15">
        <v>-23551.22</v>
      </c>
      <c r="AG23" s="15">
        <v>-23715.38</v>
      </c>
      <c r="AH23" s="15">
        <v>-23879.58</v>
      </c>
      <c r="AI23" s="15">
        <v>-24043.78</v>
      </c>
      <c r="AJ23" s="15">
        <v>-24207.99</v>
      </c>
      <c r="AK23" s="15">
        <v>-24372.2</v>
      </c>
      <c r="AL23" s="15">
        <v>-24746.959999999999</v>
      </c>
      <c r="AM23" s="15">
        <v>-24934.54</v>
      </c>
      <c r="AN23" s="15">
        <v>-25122.13</v>
      </c>
      <c r="AO23" s="15">
        <v>-25309.73</v>
      </c>
      <c r="AP23" s="15">
        <f t="shared" si="61"/>
        <v>-25309.73</v>
      </c>
      <c r="AR23" s="15">
        <v>-25491.64</v>
      </c>
      <c r="AS23" s="15">
        <v>-25673.54</v>
      </c>
      <c r="AT23" s="15">
        <v>-25855.439999999999</v>
      </c>
      <c r="AU23" s="15">
        <v>-26037.34</v>
      </c>
      <c r="AV23" s="15">
        <v>-26219.24</v>
      </c>
      <c r="AW23" s="15">
        <v>-26408.52</v>
      </c>
      <c r="AX23" s="15">
        <v>-26597.8</v>
      </c>
      <c r="AY23" s="15">
        <v>-26787.08</v>
      </c>
      <c r="AZ23" s="15">
        <v>-26976.36</v>
      </c>
      <c r="BA23" s="15">
        <v>-27165.64</v>
      </c>
      <c r="BB23" s="15">
        <v>-27354.92</v>
      </c>
      <c r="BC23" s="15">
        <v>-27584.25</v>
      </c>
      <c r="BD23" s="19">
        <f t="shared" si="62"/>
        <v>-27584.25</v>
      </c>
      <c r="BE23" s="15">
        <v>-27773.53</v>
      </c>
      <c r="BF23" s="15">
        <v>-27919.27</v>
      </c>
      <c r="BG23" s="15">
        <v>-28086.78</v>
      </c>
      <c r="BH23" s="15">
        <v>-28254.29</v>
      </c>
      <c r="BI23" s="15">
        <v>-28421.8</v>
      </c>
      <c r="BJ23" s="15">
        <v>-28589.31</v>
      </c>
      <c r="BK23" s="15">
        <v>-28756.82</v>
      </c>
      <c r="BL23" s="15">
        <v>-28924.32</v>
      </c>
      <c r="BM23" s="15">
        <v>-29091.83</v>
      </c>
      <c r="BN23" s="15">
        <v>-29259.34</v>
      </c>
      <c r="BO23" s="20">
        <v>-29426.85</v>
      </c>
      <c r="BP23" s="20">
        <v>-29594.36</v>
      </c>
      <c r="BQ23" s="19">
        <f t="shared" si="63"/>
        <v>-29594.36</v>
      </c>
      <c r="BR23" s="15">
        <v>-29711.62</v>
      </c>
      <c r="BS23" s="15">
        <v>-29828.880000000001</v>
      </c>
      <c r="BT23" s="15">
        <v>-29946.13</v>
      </c>
      <c r="BU23" s="15">
        <v>-30063.38</v>
      </c>
      <c r="BV23" s="15">
        <v>-30180.639999999999</v>
      </c>
      <c r="BW23" s="15">
        <v>-30297.89</v>
      </c>
      <c r="BX23" s="15">
        <v>-30415.15</v>
      </c>
      <c r="BY23" s="15">
        <v>-30532.400000000001</v>
      </c>
      <c r="BZ23" s="15">
        <v>-30649.66</v>
      </c>
      <c r="CA23" s="15">
        <v>-30766.92</v>
      </c>
      <c r="CB23" s="15">
        <v>-30884.17</v>
      </c>
      <c r="CC23" s="15">
        <v>-31001.43</v>
      </c>
      <c r="CD23" s="19">
        <f t="shared" si="64"/>
        <v>-31001.43</v>
      </c>
      <c r="CE23" s="15">
        <v>-31124.16</v>
      </c>
      <c r="CF23" s="15">
        <v>-31246.89</v>
      </c>
      <c r="CG23" s="15">
        <v>-31369.62</v>
      </c>
      <c r="CH23" s="15">
        <v>-31492.35</v>
      </c>
      <c r="CI23" s="15">
        <f>+IFERROR(VLOOKUP($A23,'[1]Consolidated Financials'!$A:$ZZ,32,0),0)</f>
        <v>-31436.832437500008</v>
      </c>
      <c r="CJ23" s="15">
        <f>+IFERROR(VLOOKUP($A23,'[1]Consolidated Financials'!$A:$ZZ,33,0),0)</f>
        <v>-31543.911725000009</v>
      </c>
      <c r="CK23" s="15">
        <f>+IFERROR(VLOOKUP($A23,'[1]Consolidated Financials'!$A:$ZZ,34,0),0)</f>
        <v>-31700.99101250001</v>
      </c>
      <c r="CL23" s="15">
        <f>+IFERROR(VLOOKUP($A23,'[1]Consolidated Financials'!$A:$ZZ,35,0),0)</f>
        <v>-31858.07030000001</v>
      </c>
      <c r="CM23" s="15">
        <f>+IFERROR(VLOOKUP($A23,'[1]Consolidated Financials'!$A:$ZZ,36,0),0)</f>
        <v>-32015.149587500011</v>
      </c>
      <c r="CN23" s="15">
        <f>+IFERROR(VLOOKUP($A23,'[1]Consolidated Financials'!$A:$ZZ,37,0),0)</f>
        <v>-32172.228875000012</v>
      </c>
      <c r="CO23" s="15">
        <f>+IFERROR(VLOOKUP($A23,'[1]Consolidated Financials'!$A:$ZZ,38,0),0)</f>
        <v>-32329.308162500012</v>
      </c>
      <c r="CP23" s="15">
        <f>+IFERROR(VLOOKUP($A23,'[1]Consolidated Financials'!$A:$ZZ,39,0),0)</f>
        <v>-32486.387450000013</v>
      </c>
      <c r="CQ23" s="19">
        <f t="shared" si="65"/>
        <v>-32486.387450000013</v>
      </c>
      <c r="CR23" s="15">
        <f>+IFERROR(VLOOKUP($A23,'[1]Consolidated Financials'!$A:$ZZ,40,0),0)</f>
        <v>-32706.342951250012</v>
      </c>
      <c r="CS23" s="15">
        <f>+IFERROR(VLOOKUP($A23,'[1]Consolidated Financials'!$A:$ZZ,41,0),0)</f>
        <v>-32926.298452500014</v>
      </c>
      <c r="CT23" s="15">
        <f>+IFERROR(VLOOKUP($A23,'[1]Consolidated Financials'!$A:$ZZ,42,0),0)</f>
        <v>-33146.253953750012</v>
      </c>
      <c r="CU23" s="15">
        <f>+IFERROR(VLOOKUP($A23,'[1]Consolidated Financials'!$A:$ZZ,43,0),0)</f>
        <v>-33366.209455000011</v>
      </c>
      <c r="CV23" s="15">
        <f>+IFERROR(VLOOKUP($A23,'[1]Consolidated Financials'!$A:$ZZ,44,0),0)</f>
        <v>-33586.16495625001</v>
      </c>
      <c r="CW23" s="15">
        <f>+IFERROR(VLOOKUP($A23,'[1]Consolidated Financials'!$A:$ZZ,45,0),0)</f>
        <v>-33831.120457500008</v>
      </c>
      <c r="CX23" s="15">
        <f>+IFERROR(VLOOKUP($A23,'[1]Consolidated Financials'!$A:$ZZ,46,0),0)</f>
        <v>-34076.075958750007</v>
      </c>
      <c r="CY23" s="15">
        <f>+IFERROR(VLOOKUP($A23,'[1]Consolidated Financials'!$A:$ZZ,47,0),0)</f>
        <v>-34321.031460000006</v>
      </c>
      <c r="CZ23" s="15">
        <f>+IFERROR(VLOOKUP($A23,'[1]Consolidated Financials'!$A:$ZZ,48,0),0)</f>
        <v>-34565.986961250004</v>
      </c>
      <c r="DA23" s="15">
        <f>+IFERROR(VLOOKUP($A23,'[1]Consolidated Financials'!$A:$ZZ,49,0),0)</f>
        <v>-34810.942462500003</v>
      </c>
      <c r="DB23" s="15">
        <f>+IFERROR(VLOOKUP($A23,'[1]Consolidated Financials'!$A:$ZZ,50,0),0)</f>
        <v>-35055.897963750002</v>
      </c>
      <c r="DC23" s="15">
        <f>+IFERROR(VLOOKUP($A23,'[1]Consolidated Financials'!$A:$ZZ,51,0),0)</f>
        <v>-35300.853465</v>
      </c>
      <c r="DD23" s="19">
        <f t="shared" si="66"/>
        <v>-35300.853465</v>
      </c>
      <c r="DF23" s="15">
        <f>+IFERROR(VLOOKUP($A23,'[1]Consolidated Financials'!$A:$ZZ,52,0),0)</f>
        <v>-35525.447315874997</v>
      </c>
      <c r="DG23" s="15">
        <f>+IFERROR(VLOOKUP($A23,'[1]Consolidated Financials'!$A:$ZZ,53,0),0)</f>
        <v>-35750.041166749994</v>
      </c>
      <c r="DH23" s="15">
        <f>+IFERROR(VLOOKUP($A23,'[1]Consolidated Financials'!$A:$ZZ,54,0),0)</f>
        <v>-35974.635017624991</v>
      </c>
      <c r="DI23" s="15">
        <f>+IFERROR(VLOOKUP($A23,'[1]Consolidated Financials'!$A:$ZZ,55,0),0)</f>
        <v>-36199.228868499988</v>
      </c>
      <c r="DJ23" s="15">
        <f>+IFERROR(VLOOKUP($A23,'[1]Consolidated Financials'!$A:$ZZ,56,0),0)</f>
        <v>-36423.822719374984</v>
      </c>
      <c r="DK23" s="15">
        <f>+IFERROR(VLOOKUP($A23,'[1]Consolidated Financials'!$A:$ZZ,57,0),0)</f>
        <v>-36648.416570249981</v>
      </c>
      <c r="DL23" s="15">
        <f>+IFERROR(VLOOKUP($A23,'[1]Consolidated Financials'!$A:$ZZ,58,0),0)</f>
        <v>-36873.010421124978</v>
      </c>
      <c r="DM23" s="15">
        <f>+IFERROR(VLOOKUP($A23,'[1]Consolidated Financials'!$A:$ZZ,59,0),0)</f>
        <v>-37097.604271999975</v>
      </c>
      <c r="DN23" s="15">
        <f>+IFERROR(VLOOKUP($A23,'[1]Consolidated Financials'!$A:$ZZ,60,0),0)</f>
        <v>-37322.198122874972</v>
      </c>
      <c r="DO23" s="15">
        <f>+IFERROR(VLOOKUP($A23,'[1]Consolidated Financials'!$A:$ZZ,61,0),0)</f>
        <v>-37546.791973749969</v>
      </c>
      <c r="DP23" s="15">
        <f>+IFERROR(VLOOKUP($A23,'[1]Consolidated Financials'!$A:$ZZ,62,0),0)</f>
        <v>-37771.385824624966</v>
      </c>
      <c r="DQ23" s="15">
        <f>+IFERROR(VLOOKUP($A23,'[1]Consolidated Financials'!$A:$ZZ,63,0),0)</f>
        <v>-37995.979675499962</v>
      </c>
    </row>
    <row r="24" spans="1:121" x14ac:dyDescent="0.35">
      <c r="A24" s="14" t="s">
        <v>43</v>
      </c>
      <c r="B24" s="14" t="s">
        <v>44</v>
      </c>
      <c r="C24" s="15">
        <v>-112279.5</v>
      </c>
      <c r="D24" s="15">
        <v>-112537.7</v>
      </c>
      <c r="E24" s="15">
        <v>-112795.9</v>
      </c>
      <c r="F24" s="15">
        <v>-113054.1</v>
      </c>
      <c r="G24" s="15">
        <v>-113312.3</v>
      </c>
      <c r="H24" s="15">
        <v>-113570.5</v>
      </c>
      <c r="I24" s="15">
        <v>-113828.7</v>
      </c>
      <c r="J24" s="15">
        <v>-114152.1</v>
      </c>
      <c r="K24" s="15">
        <v>-114338.67</v>
      </c>
      <c r="L24" s="15">
        <v>-114668.49</v>
      </c>
      <c r="M24" s="15">
        <v>-114926.69</v>
      </c>
      <c r="N24" s="15">
        <v>-115184.89</v>
      </c>
      <c r="O24" s="16">
        <f t="shared" si="59"/>
        <v>-115184.89</v>
      </c>
      <c r="P24" s="15">
        <v>-115379.2</v>
      </c>
      <c r="Q24" s="15">
        <v>-115573.51</v>
      </c>
      <c r="R24" s="15">
        <v>-115767.82</v>
      </c>
      <c r="S24" s="15">
        <v>-115962.12</v>
      </c>
      <c r="T24" s="15">
        <v>-116156.43</v>
      </c>
      <c r="U24" s="15">
        <v>-116350.74</v>
      </c>
      <c r="V24" s="15">
        <v>-116545.05</v>
      </c>
      <c r="W24" s="15">
        <v>-116739.36</v>
      </c>
      <c r="X24" s="15">
        <v>-116933.67</v>
      </c>
      <c r="Y24" s="15">
        <v>-117127.98</v>
      </c>
      <c r="Z24" s="15">
        <v>-117322.29</v>
      </c>
      <c r="AA24" s="15">
        <v>-117516.6</v>
      </c>
      <c r="AB24" s="18">
        <f t="shared" si="60"/>
        <v>-117516.6</v>
      </c>
      <c r="AD24" s="15">
        <v>-117613.75</v>
      </c>
      <c r="AE24" s="15">
        <v>-118535.89</v>
      </c>
      <c r="AF24" s="15">
        <v>-119183.03999999999</v>
      </c>
      <c r="AG24" s="15">
        <v>-119738.53</v>
      </c>
      <c r="AH24" s="15">
        <v>-120294.02</v>
      </c>
      <c r="AI24" s="15">
        <v>-120849.51</v>
      </c>
      <c r="AJ24" s="15">
        <v>-121405</v>
      </c>
      <c r="AK24" s="15">
        <v>-121960.49</v>
      </c>
      <c r="AL24" s="15">
        <v>-122515.98</v>
      </c>
      <c r="AM24" s="15">
        <v>-123071.46</v>
      </c>
      <c r="AN24" s="15">
        <v>-123626.95</v>
      </c>
      <c r="AO24" s="15">
        <v>-123907.43</v>
      </c>
      <c r="AP24" s="15">
        <f t="shared" si="61"/>
        <v>-123907.43</v>
      </c>
      <c r="AR24" s="15">
        <v>-124196.63</v>
      </c>
      <c r="AS24" s="15">
        <v>-124485.84</v>
      </c>
      <c r="AT24" s="15">
        <v>-124775.03999999999</v>
      </c>
      <c r="AU24" s="15">
        <v>-125064.24</v>
      </c>
      <c r="AV24" s="15">
        <v>-125353.44</v>
      </c>
      <c r="AW24" s="15">
        <v>-125642.64</v>
      </c>
      <c r="AX24" s="15">
        <v>-125969.34</v>
      </c>
      <c r="AY24" s="15">
        <v>-126296.04</v>
      </c>
      <c r="AZ24" s="15">
        <v>-126622.74</v>
      </c>
      <c r="BA24" s="15">
        <v>-126949.44</v>
      </c>
      <c r="BB24" s="15">
        <v>-127276.14</v>
      </c>
      <c r="BC24" s="15">
        <v>-127843.85</v>
      </c>
      <c r="BD24" s="19">
        <f t="shared" si="62"/>
        <v>-127843.85</v>
      </c>
      <c r="BE24" s="15">
        <v>-128170.55</v>
      </c>
      <c r="BF24" s="15">
        <v>-128249.55</v>
      </c>
      <c r="BG24" s="15">
        <v>-128452.4</v>
      </c>
      <c r="BH24" s="15">
        <v>-128655.25</v>
      </c>
      <c r="BI24" s="15">
        <v>-128858.1</v>
      </c>
      <c r="BJ24" s="15">
        <v>-129060.95</v>
      </c>
      <c r="BK24" s="15">
        <v>-129263.8</v>
      </c>
      <c r="BL24" s="15">
        <v>-129466.66</v>
      </c>
      <c r="BM24" s="15">
        <v>-129669.51</v>
      </c>
      <c r="BN24" s="15">
        <v>-129872.36</v>
      </c>
      <c r="BO24" s="20">
        <v>-130075.21</v>
      </c>
      <c r="BP24" s="20">
        <v>-130278.06</v>
      </c>
      <c r="BQ24" s="19">
        <f t="shared" si="63"/>
        <v>-130278.06</v>
      </c>
      <c r="BR24" s="15">
        <v>-130379.49</v>
      </c>
      <c r="BS24" s="15">
        <v>-130480.92</v>
      </c>
      <c r="BT24" s="15">
        <v>-130582.34</v>
      </c>
      <c r="BU24" s="15">
        <v>-130683.76</v>
      </c>
      <c r="BV24" s="15">
        <v>-130785.19</v>
      </c>
      <c r="BW24" s="15">
        <v>-130886.61</v>
      </c>
      <c r="BX24" s="15">
        <v>-130988.04</v>
      </c>
      <c r="BY24" s="15">
        <v>-131089.46</v>
      </c>
      <c r="BZ24" s="15">
        <v>-131190.89000000001</v>
      </c>
      <c r="CA24" s="15">
        <v>-131292.32</v>
      </c>
      <c r="CB24" s="15">
        <v>-131393.74</v>
      </c>
      <c r="CC24" s="15">
        <v>-131495.17000000001</v>
      </c>
      <c r="CD24" s="19">
        <f t="shared" si="64"/>
        <v>-131495.17000000001</v>
      </c>
      <c r="CE24" s="15">
        <v>-131545.88</v>
      </c>
      <c r="CF24" s="15">
        <v>-131596.59000000003</v>
      </c>
      <c r="CG24" s="15">
        <v>-131647.30000000002</v>
      </c>
      <c r="CH24" s="15">
        <v>-131698.01</v>
      </c>
      <c r="CI24" s="15">
        <f>+IFERROR(VLOOKUP($A24,'[1]Consolidated Financials'!$A:$ZZ,32,0),0)</f>
        <v>-131748.72354166664</v>
      </c>
      <c r="CJ24" s="15">
        <f>+IFERROR(VLOOKUP($A24,'[1]Consolidated Financials'!$A:$ZZ,33,0),0)</f>
        <v>-131799.43624999997</v>
      </c>
      <c r="CK24" s="15">
        <f>+IFERROR(VLOOKUP($A24,'[1]Consolidated Financials'!$A:$ZZ,34,0),0)</f>
        <v>-131850.1489583333</v>
      </c>
      <c r="CL24" s="15">
        <f>+IFERROR(VLOOKUP($A24,'[1]Consolidated Financials'!$A:$ZZ,35,0),0)</f>
        <v>-131900.86166666663</v>
      </c>
      <c r="CM24" s="15">
        <f>+IFERROR(VLOOKUP($A24,'[1]Consolidated Financials'!$A:$ZZ,36,0),0)</f>
        <v>-131951.57437499997</v>
      </c>
      <c r="CN24" s="15">
        <f>+IFERROR(VLOOKUP($A24,'[1]Consolidated Financials'!$A:$ZZ,37,0),0)</f>
        <v>-132002.2870833333</v>
      </c>
      <c r="CO24" s="15">
        <f>+IFERROR(VLOOKUP($A24,'[1]Consolidated Financials'!$A:$ZZ,38,0),0)</f>
        <v>-132052.99979166663</v>
      </c>
      <c r="CP24" s="15">
        <f>+IFERROR(VLOOKUP($A24,'[1]Consolidated Financials'!$A:$ZZ,39,0),0)</f>
        <v>-132103.71249999997</v>
      </c>
      <c r="CQ24" s="19">
        <f t="shared" si="65"/>
        <v>-132103.71249999997</v>
      </c>
      <c r="CR24" s="15">
        <f>+IFERROR(VLOOKUP($A24,'[1]Consolidated Financials'!$A:$ZZ,40,0),0)</f>
        <v>-132129.06885416663</v>
      </c>
      <c r="CS24" s="15">
        <f>+IFERROR(VLOOKUP($A24,'[1]Consolidated Financials'!$A:$ZZ,41,0),0)</f>
        <v>-132154.4252083333</v>
      </c>
      <c r="CT24" s="15">
        <f>+IFERROR(VLOOKUP($A24,'[1]Consolidated Financials'!$A:$ZZ,42,0),0)</f>
        <v>-132179.78156249996</v>
      </c>
      <c r="CU24" s="15">
        <f>+IFERROR(VLOOKUP($A24,'[1]Consolidated Financials'!$A:$ZZ,43,0),0)</f>
        <v>-132205.13791666663</v>
      </c>
      <c r="CV24" s="15">
        <f>+IFERROR(VLOOKUP($A24,'[1]Consolidated Financials'!$A:$ZZ,44,0),0)</f>
        <v>-132230.4942708333</v>
      </c>
      <c r="CW24" s="15">
        <f>+IFERROR(VLOOKUP($A24,'[1]Consolidated Financials'!$A:$ZZ,45,0),0)</f>
        <v>-132255.85062499996</v>
      </c>
      <c r="CX24" s="15">
        <f>+IFERROR(VLOOKUP($A24,'[1]Consolidated Financials'!$A:$ZZ,46,0),0)</f>
        <v>-132281.20697916663</v>
      </c>
      <c r="CY24" s="15">
        <f>+IFERROR(VLOOKUP($A24,'[1]Consolidated Financials'!$A:$ZZ,47,0),0)</f>
        <v>-132306.5633333333</v>
      </c>
      <c r="CZ24" s="15">
        <f>+IFERROR(VLOOKUP($A24,'[1]Consolidated Financials'!$A:$ZZ,48,0),0)</f>
        <v>-132331.91968749996</v>
      </c>
      <c r="DA24" s="15">
        <f>+IFERROR(VLOOKUP($A24,'[1]Consolidated Financials'!$A:$ZZ,49,0),0)</f>
        <v>-132357.27604166663</v>
      </c>
      <c r="DB24" s="15">
        <f>+IFERROR(VLOOKUP($A24,'[1]Consolidated Financials'!$A:$ZZ,50,0),0)</f>
        <v>-132382.63239583329</v>
      </c>
      <c r="DC24" s="15">
        <f>+IFERROR(VLOOKUP($A24,'[1]Consolidated Financials'!$A:$ZZ,51,0),0)</f>
        <v>-132407.98874999996</v>
      </c>
      <c r="DD24" s="19">
        <f t="shared" si="66"/>
        <v>-132407.98874999996</v>
      </c>
      <c r="DF24" s="15">
        <f>+IFERROR(VLOOKUP($A24,'[1]Consolidated Financials'!$A:$ZZ,52,0),0)</f>
        <v>-132420.66692708331</v>
      </c>
      <c r="DG24" s="15">
        <f>+IFERROR(VLOOKUP($A24,'[1]Consolidated Financials'!$A:$ZZ,53,0),0)</f>
        <v>-132433.34510416666</v>
      </c>
      <c r="DH24" s="15">
        <f>+IFERROR(VLOOKUP($A24,'[1]Consolidated Financials'!$A:$ZZ,54,0),0)</f>
        <v>-132446.02328125</v>
      </c>
      <c r="DI24" s="15">
        <f>+IFERROR(VLOOKUP($A24,'[1]Consolidated Financials'!$A:$ZZ,55,0),0)</f>
        <v>-132458.70145833335</v>
      </c>
      <c r="DJ24" s="15">
        <f>+IFERROR(VLOOKUP($A24,'[1]Consolidated Financials'!$A:$ZZ,56,0),0)</f>
        <v>-132471.3796354167</v>
      </c>
      <c r="DK24" s="15">
        <f>+IFERROR(VLOOKUP($A24,'[1]Consolidated Financials'!$A:$ZZ,57,0),0)</f>
        <v>-132484.05781250005</v>
      </c>
      <c r="DL24" s="15">
        <f>+IFERROR(VLOOKUP($A24,'[1]Consolidated Financials'!$A:$ZZ,58,0),0)</f>
        <v>-132496.73598958339</v>
      </c>
      <c r="DM24" s="15">
        <f>+IFERROR(VLOOKUP($A24,'[1]Consolidated Financials'!$A:$ZZ,59,0),0)</f>
        <v>-132509.41416666674</v>
      </c>
      <c r="DN24" s="15">
        <f>+IFERROR(VLOOKUP($A24,'[1]Consolidated Financials'!$A:$ZZ,60,0),0)</f>
        <v>-132522.09234375009</v>
      </c>
      <c r="DO24" s="15">
        <f>+IFERROR(VLOOKUP($A24,'[1]Consolidated Financials'!$A:$ZZ,61,0),0)</f>
        <v>-132534.77052083344</v>
      </c>
      <c r="DP24" s="15">
        <f>+IFERROR(VLOOKUP($A24,'[1]Consolidated Financials'!$A:$ZZ,62,0),0)</f>
        <v>-132547.44869791679</v>
      </c>
      <c r="DQ24" s="15">
        <f>+IFERROR(VLOOKUP($A24,'[1]Consolidated Financials'!$A:$ZZ,63,0),0)</f>
        <v>-132560.12687500013</v>
      </c>
    </row>
    <row r="25" spans="1:121" x14ac:dyDescent="0.35">
      <c r="A25" s="21" t="s">
        <v>45</v>
      </c>
      <c r="B25" s="21"/>
      <c r="C25" s="22">
        <f t="shared" ref="C25:AB25" si="67">SUM(C21:C24)</f>
        <v>13091.609999999986</v>
      </c>
      <c r="D25" s="22">
        <f t="shared" si="67"/>
        <v>17524.709999999992</v>
      </c>
      <c r="E25" s="22">
        <f t="shared" si="67"/>
        <v>15287.809999999998</v>
      </c>
      <c r="F25" s="22">
        <f t="shared" si="67"/>
        <v>14820.909999999974</v>
      </c>
      <c r="G25" s="22">
        <f t="shared" si="67"/>
        <v>14354.00999999998</v>
      </c>
      <c r="H25" s="22">
        <f t="shared" si="67"/>
        <v>13887.109999999986</v>
      </c>
      <c r="I25" s="22">
        <f t="shared" si="67"/>
        <v>13420.209999999992</v>
      </c>
      <c r="J25" s="22">
        <f t="shared" si="67"/>
        <v>13009.419999999984</v>
      </c>
      <c r="K25" s="22">
        <f t="shared" si="67"/>
        <v>12564.649999999994</v>
      </c>
      <c r="L25" s="22">
        <f t="shared" si="67"/>
        <v>12119.87999999999</v>
      </c>
      <c r="M25" s="22">
        <f t="shared" si="67"/>
        <v>11675.109999999986</v>
      </c>
      <c r="N25" s="22">
        <f t="shared" si="67"/>
        <v>11230.339999999982</v>
      </c>
      <c r="O25" s="22">
        <f t="shared" si="67"/>
        <v>11230.339999999982</v>
      </c>
      <c r="P25" s="22">
        <f t="shared" si="67"/>
        <v>10871.849999999991</v>
      </c>
      <c r="Q25" s="22">
        <f t="shared" si="67"/>
        <v>10513.36</v>
      </c>
      <c r="R25" s="22">
        <f t="shared" si="67"/>
        <v>12473.869999999981</v>
      </c>
      <c r="S25" s="22">
        <f t="shared" si="67"/>
        <v>11999.449999999997</v>
      </c>
      <c r="T25" s="22">
        <f t="shared" si="67"/>
        <v>11611.970000000001</v>
      </c>
      <c r="U25" s="22">
        <f t="shared" si="67"/>
        <v>11224.489999999976</v>
      </c>
      <c r="V25" s="22">
        <f t="shared" si="67"/>
        <v>10837.00999999998</v>
      </c>
      <c r="W25" s="22">
        <f t="shared" si="67"/>
        <v>10449.529999999984</v>
      </c>
      <c r="X25" s="22">
        <f t="shared" si="67"/>
        <v>10062.049999999988</v>
      </c>
      <c r="Y25" s="22">
        <f t="shared" si="67"/>
        <v>9674.5699999999924</v>
      </c>
      <c r="Z25" s="22">
        <f t="shared" si="67"/>
        <v>9287.0899999999965</v>
      </c>
      <c r="AA25" s="22">
        <f t="shared" si="67"/>
        <v>18799.609999999986</v>
      </c>
      <c r="AB25" s="23">
        <f t="shared" si="67"/>
        <v>18799.609999999986</v>
      </c>
      <c r="AD25" s="22">
        <f t="shared" ref="AD25:AP25" si="68">SUM(AD21:AD24)</f>
        <v>18538.25999999998</v>
      </c>
      <c r="AE25" s="22">
        <f t="shared" si="68"/>
        <v>17451.919999999998</v>
      </c>
      <c r="AF25" s="22">
        <f t="shared" si="68"/>
        <v>17740.569999999992</v>
      </c>
      <c r="AG25" s="22">
        <f t="shared" si="68"/>
        <v>17020.919999999984</v>
      </c>
      <c r="AH25" s="22">
        <f t="shared" si="68"/>
        <v>16301.229999999996</v>
      </c>
      <c r="AI25" s="22">
        <f t="shared" si="68"/>
        <v>15581.539999999994</v>
      </c>
      <c r="AJ25" s="22">
        <f t="shared" si="68"/>
        <v>14861.839999999997</v>
      </c>
      <c r="AK25" s="22">
        <f t="shared" si="68"/>
        <v>14142.13999999997</v>
      </c>
      <c r="AL25" s="22">
        <f t="shared" si="68"/>
        <v>15083.660000000018</v>
      </c>
      <c r="AM25" s="22">
        <f t="shared" si="68"/>
        <v>14340.599999999991</v>
      </c>
      <c r="AN25" s="22">
        <f t="shared" si="68"/>
        <v>13597.520000000004</v>
      </c>
      <c r="AO25" s="22">
        <f t="shared" si="68"/>
        <v>13129.440000000002</v>
      </c>
      <c r="AP25" s="22">
        <f t="shared" si="68"/>
        <v>13129.440000000002</v>
      </c>
      <c r="AR25" s="22">
        <f t="shared" ref="AR25:BD25" si="69">SUM(AR21:AR24)</f>
        <v>14833.640000000014</v>
      </c>
      <c r="AS25" s="22">
        <f t="shared" si="69"/>
        <v>14362.529999999999</v>
      </c>
      <c r="AT25" s="22">
        <f t="shared" si="69"/>
        <v>13891.430000000008</v>
      </c>
      <c r="AU25" s="22">
        <f t="shared" si="69"/>
        <v>13420.330000000002</v>
      </c>
      <c r="AV25" s="22">
        <f t="shared" si="69"/>
        <v>12949.23000000001</v>
      </c>
      <c r="AW25" s="22">
        <f t="shared" si="69"/>
        <v>13081.720000000016</v>
      </c>
      <c r="AX25" s="22">
        <f t="shared" si="69"/>
        <v>14429.73000000001</v>
      </c>
      <c r="AY25" s="22">
        <f t="shared" si="69"/>
        <v>13913.749999999985</v>
      </c>
      <c r="AZ25" s="22">
        <f t="shared" si="69"/>
        <v>13397.770000000004</v>
      </c>
      <c r="BA25" s="22">
        <f t="shared" si="69"/>
        <v>12881.789999999979</v>
      </c>
      <c r="BB25" s="22">
        <f t="shared" si="69"/>
        <v>12365.810000000012</v>
      </c>
      <c r="BC25" s="22">
        <f t="shared" si="69"/>
        <v>11568.76999999999</v>
      </c>
      <c r="BD25" s="24">
        <f t="shared" si="69"/>
        <v>11568.76999999999</v>
      </c>
      <c r="BE25" s="22">
        <f t="shared" ref="BE25:BQ25" si="70">SUM(BE21:BE24)</f>
        <v>18638.209999999977</v>
      </c>
      <c r="BF25" s="22">
        <f t="shared" si="70"/>
        <v>10828.050000000003</v>
      </c>
      <c r="BG25" s="22">
        <f t="shared" si="70"/>
        <v>10457.690000000002</v>
      </c>
      <c r="BH25" s="22">
        <f t="shared" si="70"/>
        <v>10087.329999999987</v>
      </c>
      <c r="BI25" s="22">
        <f t="shared" si="70"/>
        <v>9716.9700000000012</v>
      </c>
      <c r="BJ25" s="22">
        <f t="shared" si="70"/>
        <v>9346.61</v>
      </c>
      <c r="BK25" s="22">
        <f t="shared" si="70"/>
        <v>8976.2499999999854</v>
      </c>
      <c r="BL25" s="22">
        <f t="shared" si="70"/>
        <v>8605.8899999999849</v>
      </c>
      <c r="BM25" s="22">
        <f t="shared" si="70"/>
        <v>8235.5299999999843</v>
      </c>
      <c r="BN25" s="22">
        <f t="shared" si="70"/>
        <v>7865.1699999999983</v>
      </c>
      <c r="BO25" s="25">
        <f t="shared" si="70"/>
        <v>7494.8099999999831</v>
      </c>
      <c r="BP25" s="25">
        <f t="shared" si="70"/>
        <v>7124.4500000000116</v>
      </c>
      <c r="BQ25" s="24">
        <f t="shared" si="70"/>
        <v>7124.4500000000116</v>
      </c>
      <c r="BR25" s="22">
        <f t="shared" ref="BR25:BV25" si="71">SUM(BR21:BR24)</f>
        <v>6905.7599999999948</v>
      </c>
      <c r="BS25" s="22">
        <f t="shared" si="71"/>
        <v>6687.0699999999924</v>
      </c>
      <c r="BT25" s="22">
        <f t="shared" si="71"/>
        <v>6468.3999999999942</v>
      </c>
      <c r="BU25" s="22">
        <f t="shared" si="71"/>
        <v>6249.7299999999959</v>
      </c>
      <c r="BV25" s="22">
        <f t="shared" si="71"/>
        <v>6031.039999999979</v>
      </c>
      <c r="BW25" s="22">
        <f>SUM(BW21:BW24)</f>
        <v>5812.3699999999808</v>
      </c>
      <c r="BX25" s="22">
        <f t="shared" ref="BX25:CD25" si="72">SUM(BX21:BX24)</f>
        <v>5593.6800000000076</v>
      </c>
      <c r="BY25" s="22">
        <f t="shared" si="72"/>
        <v>5375.0100000000093</v>
      </c>
      <c r="BZ25" s="22">
        <f t="shared" si="72"/>
        <v>5156.3199999999779</v>
      </c>
      <c r="CA25" s="22">
        <f t="shared" si="72"/>
        <v>4937.6300000000047</v>
      </c>
      <c r="CB25" s="22">
        <f t="shared" si="72"/>
        <v>4718.960000000021</v>
      </c>
      <c r="CC25" s="22">
        <f t="shared" si="72"/>
        <v>4500.2699999999895</v>
      </c>
      <c r="CD25" s="24">
        <f t="shared" si="72"/>
        <v>4500.2699999999895</v>
      </c>
      <c r="CE25" s="22">
        <f t="shared" ref="CE25:CI25" si="73">SUM(CE21:CE24)</f>
        <v>5952.8299999999872</v>
      </c>
      <c r="CF25" s="22">
        <f t="shared" si="73"/>
        <v>5779.3899999999558</v>
      </c>
      <c r="CG25" s="22">
        <f t="shared" si="73"/>
        <v>5605.9499999999825</v>
      </c>
      <c r="CH25" s="22">
        <f t="shared" si="73"/>
        <v>5432.5099999999802</v>
      </c>
      <c r="CI25" s="22">
        <f t="shared" si="73"/>
        <v>7437.3140208333498</v>
      </c>
      <c r="CJ25" s="22">
        <f>SUM(CJ21:CJ24)</f>
        <v>7279.5220250000129</v>
      </c>
      <c r="CK25" s="22">
        <f t="shared" ref="CK25:CQ25" si="74">SUM(CK21:CK24)</f>
        <v>11071.730029166676</v>
      </c>
      <c r="CL25" s="22">
        <f t="shared" si="74"/>
        <v>10863.938033333339</v>
      </c>
      <c r="CM25" s="22">
        <f t="shared" si="74"/>
        <v>10656.146037500002</v>
      </c>
      <c r="CN25" s="22">
        <f t="shared" si="74"/>
        <v>10448.354041666695</v>
      </c>
      <c r="CO25" s="22">
        <f t="shared" si="74"/>
        <v>10240.562045833358</v>
      </c>
      <c r="CP25" s="22">
        <f t="shared" si="74"/>
        <v>10032.770050000021</v>
      </c>
      <c r="CQ25" s="24">
        <f t="shared" si="74"/>
        <v>10032.770050000021</v>
      </c>
      <c r="CR25" s="22">
        <f t="shared" ref="CR25:CV25" si="75">SUM(CR21:CR24)</f>
        <v>11787.458194583363</v>
      </c>
      <c r="CS25" s="22">
        <f t="shared" si="75"/>
        <v>11542.146339166677</v>
      </c>
      <c r="CT25" s="22">
        <f t="shared" si="75"/>
        <v>11296.834483750019</v>
      </c>
      <c r="CU25" s="22">
        <f t="shared" si="75"/>
        <v>11051.522628333361</v>
      </c>
      <c r="CV25" s="22">
        <f t="shared" si="75"/>
        <v>10806.210772916704</v>
      </c>
      <c r="CW25" s="22">
        <f>SUM(CW21:CW24)</f>
        <v>12535.898917500017</v>
      </c>
      <c r="CX25" s="22">
        <f t="shared" ref="CX25:DD25" si="76">SUM(CX21:CX24)</f>
        <v>12265.587062083359</v>
      </c>
      <c r="CY25" s="22">
        <f t="shared" si="76"/>
        <v>11995.275206666702</v>
      </c>
      <c r="CZ25" s="22">
        <f t="shared" si="76"/>
        <v>11724.963351250015</v>
      </c>
      <c r="DA25" s="22">
        <f t="shared" si="76"/>
        <v>11454.651495833357</v>
      </c>
      <c r="DB25" s="22">
        <f t="shared" si="76"/>
        <v>11184.3396404167</v>
      </c>
      <c r="DC25" s="22">
        <f t="shared" si="76"/>
        <v>10914.027785000042</v>
      </c>
      <c r="DD25" s="24">
        <f t="shared" si="76"/>
        <v>10914.027785000042</v>
      </c>
      <c r="DF25" s="22">
        <f t="shared" ref="DF25:DJ25" si="77">SUM(DF21:DF24)</f>
        <v>10676.755757041683</v>
      </c>
      <c r="DG25" s="22">
        <f t="shared" si="77"/>
        <v>10439.483729083353</v>
      </c>
      <c r="DH25" s="22">
        <f t="shared" si="77"/>
        <v>10202.211701124994</v>
      </c>
      <c r="DI25" s="22">
        <f t="shared" si="77"/>
        <v>9964.9396731666639</v>
      </c>
      <c r="DJ25" s="22">
        <f t="shared" si="77"/>
        <v>9727.6676452083047</v>
      </c>
      <c r="DK25" s="22">
        <f>SUM(DK21:DK24)</f>
        <v>9490.3956172499747</v>
      </c>
      <c r="DL25" s="22">
        <f t="shared" ref="DL25:DQ25" si="78">SUM(DL21:DL24)</f>
        <v>9253.1235892916156</v>
      </c>
      <c r="DM25" s="22">
        <f t="shared" si="78"/>
        <v>9015.8515613332856</v>
      </c>
      <c r="DN25" s="22">
        <f t="shared" si="78"/>
        <v>8778.5795333749265</v>
      </c>
      <c r="DO25" s="22">
        <f t="shared" si="78"/>
        <v>8541.3075054165965</v>
      </c>
      <c r="DP25" s="22">
        <f t="shared" si="78"/>
        <v>8304.0354774582374</v>
      </c>
      <c r="DQ25" s="22">
        <f t="shared" si="78"/>
        <v>8066.7634494999074</v>
      </c>
    </row>
    <row r="26" spans="1:121" x14ac:dyDescent="0.35">
      <c r="A26" s="26"/>
      <c r="B26" s="26"/>
      <c r="C26" s="15"/>
      <c r="D26" s="26"/>
      <c r="E26" s="31"/>
      <c r="F26" s="26"/>
      <c r="G26" s="26"/>
      <c r="H26" s="26"/>
      <c r="I26" s="26"/>
      <c r="J26" s="26"/>
      <c r="K26" s="26"/>
      <c r="L26" s="26"/>
      <c r="M26" s="26"/>
      <c r="N26" s="15"/>
      <c r="O26" s="16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8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9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20"/>
      <c r="BP26" s="20"/>
      <c r="BQ26" s="19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9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9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9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</row>
    <row r="27" spans="1:121" x14ac:dyDescent="0.35">
      <c r="A27" s="14" t="s">
        <v>46</v>
      </c>
      <c r="B27" s="14" t="s">
        <v>47</v>
      </c>
      <c r="C27" s="15">
        <v>-2877.91</v>
      </c>
      <c r="D27" s="15">
        <v>-5104.55</v>
      </c>
      <c r="E27" s="15">
        <v>-2917.25</v>
      </c>
      <c r="F27" s="15">
        <v>-12857.57</v>
      </c>
      <c r="G27" s="15">
        <v>-8868.7900000000009</v>
      </c>
      <c r="H27" s="15">
        <v>-2798.27</v>
      </c>
      <c r="I27" s="15">
        <v>-7226.86</v>
      </c>
      <c r="J27" s="15">
        <v>-4861.8</v>
      </c>
      <c r="K27" s="15">
        <v>-2594.9299999999998</v>
      </c>
      <c r="L27" s="15">
        <v>-8479.81</v>
      </c>
      <c r="M27" s="15">
        <v>-3977.03</v>
      </c>
      <c r="N27" s="15">
        <v>-24214.32</v>
      </c>
      <c r="O27" s="16">
        <f t="shared" ref="O27:O45" si="79">+N27</f>
        <v>-24214.32</v>
      </c>
      <c r="P27" s="15">
        <v>-2718.35</v>
      </c>
      <c r="Q27" s="15">
        <v>-2853.5</v>
      </c>
      <c r="R27" s="15">
        <v>-4930.45</v>
      </c>
      <c r="S27" s="15">
        <v>-32213.599999999999</v>
      </c>
      <c r="T27" s="15">
        <v>-28989.4</v>
      </c>
      <c r="U27" s="15">
        <v>-34043.839999999997</v>
      </c>
      <c r="V27" s="15">
        <v>-3789.25</v>
      </c>
      <c r="W27" s="15">
        <v>-2681.27</v>
      </c>
      <c r="X27" s="15">
        <v>-1939.23</v>
      </c>
      <c r="Y27" s="15">
        <v>-64454.66</v>
      </c>
      <c r="Z27" s="15">
        <v>-65730.86</v>
      </c>
      <c r="AA27" s="15">
        <f>-67956.01-14598.47</f>
        <v>-82554.48</v>
      </c>
      <c r="AB27" s="18">
        <f t="shared" ref="AB27:AB45" si="80">+AA27</f>
        <v>-82554.48</v>
      </c>
      <c r="AD27" s="15">
        <v>-46106.93</v>
      </c>
      <c r="AE27" s="15">
        <v>-20324.599999999999</v>
      </c>
      <c r="AF27" s="15">
        <v>-30165.54</v>
      </c>
      <c r="AG27" s="15">
        <v>-33853.54</v>
      </c>
      <c r="AH27" s="15">
        <v>-10571.28</v>
      </c>
      <c r="AI27" s="15">
        <v>-14270.39</v>
      </c>
      <c r="AJ27" s="15">
        <v>-21558.11</v>
      </c>
      <c r="AK27" s="15">
        <v>-7037.29</v>
      </c>
      <c r="AL27" s="15">
        <v>-18963.169999999998</v>
      </c>
      <c r="AM27" s="15">
        <v>-15638.65</v>
      </c>
      <c r="AN27" s="15">
        <v>-20299.509999999998</v>
      </c>
      <c r="AO27" s="15">
        <v>-14993.38</v>
      </c>
      <c r="AP27" s="15">
        <f t="shared" ref="AP27:AP45" si="81">+AO27</f>
        <v>-14993.38</v>
      </c>
      <c r="AR27" s="15">
        <v>-5601.4299999999985</v>
      </c>
      <c r="AS27" s="15">
        <v>-8371.4199999999983</v>
      </c>
      <c r="AT27" s="15">
        <v>-5541.7499999999991</v>
      </c>
      <c r="AU27" s="15">
        <v>-32090.36</v>
      </c>
      <c r="AV27" s="15">
        <v>-10438.14</v>
      </c>
      <c r="AW27" s="15">
        <v>-17642.87</v>
      </c>
      <c r="AX27" s="15">
        <v>-7089.8</v>
      </c>
      <c r="AY27" s="15">
        <v>-16539.97</v>
      </c>
      <c r="AZ27" s="15">
        <v>-10949.99</v>
      </c>
      <c r="BA27" s="15">
        <v>-4815.59</v>
      </c>
      <c r="BB27" s="15">
        <v>584.45000000000005</v>
      </c>
      <c r="BC27" s="15">
        <v>-18806.55</v>
      </c>
      <c r="BD27" s="19">
        <f t="shared" ref="BD27:BD47" si="82">+BC27</f>
        <v>-18806.55</v>
      </c>
      <c r="BE27" s="15">
        <v>-5433.41</v>
      </c>
      <c r="BF27" s="15">
        <v>-6758.7</v>
      </c>
      <c r="BG27" s="15">
        <v>-38164.519999999997</v>
      </c>
      <c r="BH27" s="15">
        <v>-17161.68</v>
      </c>
      <c r="BI27" s="15">
        <v>-880.87</v>
      </c>
      <c r="BJ27" s="15">
        <v>-8514.07</v>
      </c>
      <c r="BK27" s="15">
        <v>-2899.08</v>
      </c>
      <c r="BL27" s="15">
        <v>-6786.47</v>
      </c>
      <c r="BM27" s="15">
        <v>-8948.93</v>
      </c>
      <c r="BN27" s="15">
        <v>-4711.8599999999997</v>
      </c>
      <c r="BO27" s="20">
        <v>-15726.48</v>
      </c>
      <c r="BP27" s="20">
        <v>-46857.15</v>
      </c>
      <c r="BQ27" s="19">
        <f t="shared" ref="BQ27:BQ47" si="83">+BP27</f>
        <v>-46857.15</v>
      </c>
      <c r="BR27" s="15">
        <v>-8203.01</v>
      </c>
      <c r="BS27" s="15">
        <v>-7758.12</v>
      </c>
      <c r="BT27" s="15">
        <v>-19114.39</v>
      </c>
      <c r="BU27" s="15">
        <v>-21991.7</v>
      </c>
      <c r="BV27" s="15">
        <v>-14748.83</v>
      </c>
      <c r="BW27" s="15">
        <v>-3356.5</v>
      </c>
      <c r="BX27" s="15">
        <v>-5973.48</v>
      </c>
      <c r="BY27" s="15">
        <v>-1562.5899999999995</v>
      </c>
      <c r="BZ27" s="15">
        <v>-1978.3199999999995</v>
      </c>
      <c r="CA27" s="15">
        <v>-3929.1499999999996</v>
      </c>
      <c r="CB27" s="15">
        <v>-2106.8299999999995</v>
      </c>
      <c r="CC27" s="15">
        <v>-7289.54</v>
      </c>
      <c r="CD27" s="19">
        <f t="shared" ref="CD27:CD47" si="84">+CC27</f>
        <v>-7289.54</v>
      </c>
      <c r="CE27" s="15">
        <v>-3138.5199999999995</v>
      </c>
      <c r="CF27" s="15">
        <v>-7520</v>
      </c>
      <c r="CG27" s="15">
        <v>-22310.44</v>
      </c>
      <c r="CH27" s="15">
        <v>-17300.29</v>
      </c>
      <c r="CI27" s="15">
        <f>+-IFERROR(VLOOKUP($A27,'[1]Consolidated Financials'!$A:$ZZ,32,0),0)</f>
        <v>-33141.101087999908</v>
      </c>
      <c r="CJ27" s="15">
        <f>+-IFERROR(VLOOKUP($A27,'[1]Consolidated Financials'!$A:$ZZ,33,0),0)</f>
        <v>-24018.705752892143</v>
      </c>
      <c r="CK27" s="15">
        <f>+-IFERROR(VLOOKUP($A27,'[1]Consolidated Financials'!$A:$ZZ,34,0),0)</f>
        <v>-24818.189607016073</v>
      </c>
      <c r="CL27" s="15">
        <f>+-IFERROR(VLOOKUP($A27,'[1]Consolidated Financials'!$A:$ZZ,35,0),0)</f>
        <v>-26384.583706031768</v>
      </c>
      <c r="CM27" s="15">
        <f>+-IFERROR(VLOOKUP($A27,'[1]Consolidated Financials'!$A:$ZZ,36,0),0)</f>
        <v>-26022.841866063864</v>
      </c>
      <c r="CN27" s="15">
        <f>+-IFERROR(VLOOKUP($A27,'[1]Consolidated Financials'!$A:$ZZ,37,0),0)</f>
        <v>-33831.577293509254</v>
      </c>
      <c r="CO27" s="15">
        <f>+-IFERROR(VLOOKUP($A27,'[1]Consolidated Financials'!$A:$ZZ,38,0),0)</f>
        <v>-24045.771978525416</v>
      </c>
      <c r="CP27" s="15">
        <f>+-IFERROR(VLOOKUP($A27,'[1]Consolidated Financials'!$A:$ZZ,39,0),0)</f>
        <v>-25040.678709285086</v>
      </c>
      <c r="CQ27" s="19">
        <f t="shared" ref="CQ27:CQ47" si="85">+CP27</f>
        <v>-25040.678709285086</v>
      </c>
      <c r="CR27" s="15">
        <f>+-IFERROR(VLOOKUP($A27,'[1]Consolidated Financials'!$A:$ZZ,40,0),0)</f>
        <v>-24524.165476055736</v>
      </c>
      <c r="CS27" s="15">
        <f>+-IFERROR(VLOOKUP($A27,'[1]Consolidated Financials'!$A:$ZZ,41,0),0)</f>
        <v>-27377.002391048663</v>
      </c>
      <c r="CT27" s="15">
        <f>+-IFERROR(VLOOKUP($A27,'[1]Consolidated Financials'!$A:$ZZ,42,0),0)</f>
        <v>-30443.352993324082</v>
      </c>
      <c r="CU27" s="15">
        <f>+-IFERROR(VLOOKUP($A27,'[1]Consolidated Financials'!$A:$ZZ,43,0),0)</f>
        <v>-26536.646673915151</v>
      </c>
      <c r="CV27" s="15">
        <f>+-IFERROR(VLOOKUP($A27,'[1]Consolidated Financials'!$A:$ZZ,44,0),0)</f>
        <v>-34926.525294918611</v>
      </c>
      <c r="CW27" s="15">
        <f>+-IFERROR(VLOOKUP($A27,'[1]Consolidated Financials'!$A:$ZZ,45,0),0)</f>
        <v>-25015.745030794267</v>
      </c>
      <c r="CX27" s="15">
        <f>+-IFERROR(VLOOKUP($A27,'[1]Consolidated Financials'!$A:$ZZ,46,0),0)</f>
        <v>-27795.645771142285</v>
      </c>
      <c r="CY27" s="15">
        <f>+-IFERROR(VLOOKUP($A27,'[1]Consolidated Financials'!$A:$ZZ,47,0),0)</f>
        <v>-29420.88031245572</v>
      </c>
      <c r="CZ27" s="15">
        <f>+-IFERROR(VLOOKUP($A27,'[1]Consolidated Financials'!$A:$ZZ,48,0),0)</f>
        <v>-27231.042194236165</v>
      </c>
      <c r="DA27" s="15">
        <f>+-IFERROR(VLOOKUP($A27,'[1]Consolidated Financials'!$A:$ZZ,49,0),0)</f>
        <v>-36499.427666574396</v>
      </c>
      <c r="DB27" s="15">
        <f>+-IFERROR(VLOOKUP($A27,'[1]Consolidated Financials'!$A:$ZZ,50,0),0)</f>
        <v>-26358.53198581066</v>
      </c>
      <c r="DC27" s="15">
        <f>+-IFERROR(VLOOKUP($A27,'[1]Consolidated Financials'!$A:$ZZ,51,0),0)</f>
        <v>-27130.118016266941</v>
      </c>
      <c r="DD27" s="19">
        <f t="shared" ref="DD27:DD47" si="86">+DC27</f>
        <v>-27130.118016266941</v>
      </c>
      <c r="DF27" s="15">
        <f>-+IFERROR(VLOOKUP($A27,'[1]Consolidated Financials'!$A:$ZZ,52,0),0)</f>
        <v>-26185.073643460662</v>
      </c>
      <c r="DG27" s="15">
        <f>-+IFERROR(VLOOKUP($A27,'[1]Consolidated Financials'!$A:$ZZ,53,0),0)</f>
        <v>-29132.431083151823</v>
      </c>
      <c r="DH27" s="15">
        <f>-+IFERROR(VLOOKUP($A27,'[1]Consolidated Financials'!$A:$ZZ,54,0),0)</f>
        <v>-32416.670251428513</v>
      </c>
      <c r="DI27" s="15">
        <f>-+IFERROR(VLOOKUP($A27,'[1]Consolidated Financials'!$A:$ZZ,55,0),0)</f>
        <v>-28364.586194783289</v>
      </c>
      <c r="DJ27" s="15">
        <f>-+IFERROR(VLOOKUP($A27,'[1]Consolidated Financials'!$A:$ZZ,56,0),0)</f>
        <v>-36881.920511421529</v>
      </c>
      <c r="DK27" s="15">
        <f>-+IFERROR(VLOOKUP($A27,'[1]Consolidated Financials'!$A:$ZZ,57,0),0)</f>
        <v>-26601.148722911559</v>
      </c>
      <c r="DL27" s="15">
        <f>-+IFERROR(VLOOKUP($A27,'[1]Consolidated Financials'!$A:$ZZ,58,0),0)</f>
        <v>-29873.346541101961</v>
      </c>
      <c r="DM27" s="15">
        <f>-+IFERROR(VLOOKUP($A27,'[1]Consolidated Financials'!$A:$ZZ,59,0),0)</f>
        <v>-31722.216776500929</v>
      </c>
      <c r="DN27" s="15">
        <f>-+IFERROR(VLOOKUP($A27,'[1]Consolidated Financials'!$A:$ZZ,60,0),0)</f>
        <v>-28878.080171401834</v>
      </c>
      <c r="DO27" s="15">
        <f>-+IFERROR(VLOOKUP($A27,'[1]Consolidated Financials'!$A:$ZZ,61,0),0)</f>
        <v>-42154.041743434114</v>
      </c>
      <c r="DP27" s="15">
        <f>-+IFERROR(VLOOKUP($A27,'[1]Consolidated Financials'!$A:$ZZ,62,0),0)</f>
        <v>-31760.320154414916</v>
      </c>
      <c r="DQ27" s="15">
        <f>-+IFERROR(VLOOKUP($A27,'[1]Consolidated Financials'!$A:$ZZ,63,0),0)</f>
        <v>-32257.795463427334</v>
      </c>
    </row>
    <row r="28" spans="1:121" x14ac:dyDescent="0.35">
      <c r="A28" s="14" t="s">
        <v>48</v>
      </c>
      <c r="B28" s="14" t="s">
        <v>49</v>
      </c>
      <c r="C28" s="15">
        <v>-51303.49</v>
      </c>
      <c r="D28" s="15">
        <v>-96566.68</v>
      </c>
      <c r="E28" s="15">
        <v>-48390.63</v>
      </c>
      <c r="F28" s="15">
        <v>-39036.65</v>
      </c>
      <c r="G28" s="15">
        <v>-75252.3</v>
      </c>
      <c r="H28" s="15">
        <v>-122539.64</v>
      </c>
      <c r="I28" s="15">
        <v>-34404.120000000003</v>
      </c>
      <c r="J28" s="15">
        <v>-84647.98</v>
      </c>
      <c r="K28" s="15">
        <v>-43822.31</v>
      </c>
      <c r="L28" s="15">
        <v>-46914.68</v>
      </c>
      <c r="M28" s="15">
        <v>-45209.75</v>
      </c>
      <c r="N28" s="15">
        <v>-45876.54</v>
      </c>
      <c r="O28" s="16">
        <f t="shared" si="79"/>
        <v>-45876.54</v>
      </c>
      <c r="P28" s="15">
        <v>-51599.14</v>
      </c>
      <c r="Q28" s="15">
        <v>-51393.919999999998</v>
      </c>
      <c r="R28" s="15">
        <v>-100904.38</v>
      </c>
      <c r="S28" s="15">
        <v>-148657.28</v>
      </c>
      <c r="T28" s="15">
        <v>-211785.13</v>
      </c>
      <c r="U28" s="15">
        <v>-259533.54</v>
      </c>
      <c r="V28" s="15">
        <v>-307226.51</v>
      </c>
      <c r="W28" s="15">
        <v>-294303.39</v>
      </c>
      <c r="X28" s="15">
        <v>-50039.79</v>
      </c>
      <c r="Y28" s="15">
        <v>-4462.24</v>
      </c>
      <c r="Z28" s="15">
        <v>-629</v>
      </c>
      <c r="AA28" s="15">
        <v>-111.30999999999993</v>
      </c>
      <c r="AB28" s="18">
        <f t="shared" si="80"/>
        <v>-111.30999999999993</v>
      </c>
      <c r="AD28" s="15">
        <v>-225.15</v>
      </c>
      <c r="AE28" s="15">
        <v>-2245.65</v>
      </c>
      <c r="AF28" s="15">
        <v>-463.1</v>
      </c>
      <c r="AG28" s="15">
        <v>-2606.56</v>
      </c>
      <c r="AH28" s="15">
        <v>-3856.56</v>
      </c>
      <c r="AI28" s="15">
        <v>-852.75</v>
      </c>
      <c r="AJ28" s="15">
        <v>-2279.2399999999998</v>
      </c>
      <c r="AK28" s="15">
        <v>-347.33</v>
      </c>
      <c r="AL28" s="15">
        <v>-2151.46</v>
      </c>
      <c r="AM28" s="15">
        <v>-48988.65</v>
      </c>
      <c r="AN28" s="15">
        <v>-44896.71</v>
      </c>
      <c r="AO28" s="15">
        <v>-45019.08</v>
      </c>
      <c r="AP28" s="15">
        <f t="shared" si="81"/>
        <v>-45019.08</v>
      </c>
      <c r="AR28" s="15">
        <v>-59048.01</v>
      </c>
      <c r="AS28" s="15">
        <v>-66286.64</v>
      </c>
      <c r="AT28" s="15">
        <v>-57208.52</v>
      </c>
      <c r="AU28" s="15">
        <v>-71386.259999999995</v>
      </c>
      <c r="AV28" s="15">
        <v>-66421.83</v>
      </c>
      <c r="AW28" s="15">
        <v>-65097.46</v>
      </c>
      <c r="AX28" s="15">
        <v>-54362.77</v>
      </c>
      <c r="AY28" s="15">
        <v>-70343.87</v>
      </c>
      <c r="AZ28" s="15">
        <v>-66476.56</v>
      </c>
      <c r="BA28" s="15">
        <v>-64074.78</v>
      </c>
      <c r="BB28" s="15">
        <v>-64088.69</v>
      </c>
      <c r="BC28" s="15">
        <v>-34183.870000000003</v>
      </c>
      <c r="BD28" s="19">
        <f t="shared" si="82"/>
        <v>-34183.870000000003</v>
      </c>
      <c r="BE28" s="15">
        <v>-91561.94</v>
      </c>
      <c r="BF28" s="15">
        <v>-65132.47</v>
      </c>
      <c r="BG28" s="15">
        <v>-53397.87</v>
      </c>
      <c r="BH28" s="15">
        <v>-110191.89</v>
      </c>
      <c r="BI28" s="15">
        <v>-62938.62</v>
      </c>
      <c r="BJ28" s="15">
        <v>-117899.72</v>
      </c>
      <c r="BK28" s="15">
        <v>-80465.19</v>
      </c>
      <c r="BL28" s="15">
        <v>-73409.95</v>
      </c>
      <c r="BM28" s="15">
        <v>-83266.080000000002</v>
      </c>
      <c r="BN28" s="15">
        <v>-69126.25</v>
      </c>
      <c r="BO28" s="20">
        <v>-76110.95</v>
      </c>
      <c r="BP28" s="20">
        <f>5621.70000000001-145000</f>
        <v>-139378.29999999999</v>
      </c>
      <c r="BQ28" s="19">
        <f t="shared" si="83"/>
        <v>-139378.29999999999</v>
      </c>
      <c r="BR28" s="15">
        <f>-83844.14-145000</f>
        <v>-228844.14</v>
      </c>
      <c r="BS28" s="15">
        <f>-96901.26-145000</f>
        <v>-241901.26</v>
      </c>
      <c r="BT28" s="15">
        <f>-90005.95-145000</f>
        <v>-235005.95</v>
      </c>
      <c r="BU28" s="15">
        <v>-233840.84</v>
      </c>
      <c r="BV28" s="15">
        <v>-328384.90999999997</v>
      </c>
      <c r="BW28" s="15">
        <v>-91421.2</v>
      </c>
      <c r="BX28" s="15">
        <v>-82488.37</v>
      </c>
      <c r="BY28" s="15">
        <v>-4499.59</v>
      </c>
      <c r="BZ28" s="15">
        <v>-95284.11</v>
      </c>
      <c r="CA28" s="15">
        <v>-91913.15</v>
      </c>
      <c r="CB28" s="15">
        <v>-85895.75</v>
      </c>
      <c r="CC28" s="15">
        <v>0</v>
      </c>
      <c r="CD28" s="19">
        <f t="shared" si="84"/>
        <v>0</v>
      </c>
      <c r="CE28" s="15">
        <v>-69201.649999999994</v>
      </c>
      <c r="CF28" s="15">
        <v>-6204.4399999999905</v>
      </c>
      <c r="CG28" s="15">
        <v>-11322.03999999999</v>
      </c>
      <c r="CH28" s="15">
        <v>-1754.0299999999907</v>
      </c>
      <c r="CI28" s="15">
        <f>+-IFERROR(VLOOKUP($A28,'[1]Consolidated Financials'!$A:$ZZ,32,0),0)</f>
        <v>-61442.507281862228</v>
      </c>
      <c r="CJ28" s="15">
        <f>+-IFERROR(VLOOKUP($A28,'[1]Consolidated Financials'!$A:$ZZ,33,0),0)</f>
        <v>-63383.499740195562</v>
      </c>
      <c r="CK28" s="15">
        <f>+-IFERROR(VLOOKUP($A28,'[1]Consolidated Financials'!$A:$ZZ,34,0),0)</f>
        <v>-66307.025073528901</v>
      </c>
      <c r="CL28" s="15">
        <f>+-IFERROR(VLOOKUP($A28,'[1]Consolidated Financials'!$A:$ZZ,35,0),0)</f>
        <v>-65712.005073528897</v>
      </c>
      <c r="CM28" s="15">
        <f>+-IFERROR(VLOOKUP($A28,'[1]Consolidated Financials'!$A:$ZZ,36,0),0)</f>
        <v>-61903.141323528893</v>
      </c>
      <c r="CN28" s="15">
        <f>+-IFERROR(VLOOKUP($A28,'[1]Consolidated Financials'!$A:$ZZ,37,0),0)</f>
        <v>-62978.678823528899</v>
      </c>
      <c r="CO28" s="15">
        <f>+-IFERROR(VLOOKUP($A28,'[1]Consolidated Financials'!$A:$ZZ,38,0),0)</f>
        <v>-63466.422573528893</v>
      </c>
      <c r="CP28" s="15">
        <f>+-IFERROR(VLOOKUP($A28,'[1]Consolidated Financials'!$A:$ZZ,39,0),0)</f>
        <v>-62622.250698528893</v>
      </c>
      <c r="CQ28" s="19">
        <f t="shared" si="85"/>
        <v>-62622.250698528893</v>
      </c>
      <c r="CR28" s="15">
        <f>+-IFERROR(VLOOKUP($A28,'[1]Consolidated Financials'!$A:$ZZ,40,0),0)</f>
        <v>-63878.911245602954</v>
      </c>
      <c r="CS28" s="15">
        <f>+-IFERROR(VLOOKUP($A28,'[1]Consolidated Financials'!$A:$ZZ,41,0),0)</f>
        <v>-64144.771245602955</v>
      </c>
      <c r="CT28" s="15">
        <f>+-IFERROR(VLOOKUP($A28,'[1]Consolidated Financials'!$A:$ZZ,42,0),0)</f>
        <v>-65701.951245602948</v>
      </c>
      <c r="CU28" s="15">
        <f>+-IFERROR(VLOOKUP($A28,'[1]Consolidated Financials'!$A:$ZZ,43,0),0)</f>
        <v>-65600.671245602949</v>
      </c>
      <c r="CV28" s="15">
        <f>+-IFERROR(VLOOKUP($A28,'[1]Consolidated Financials'!$A:$ZZ,44,0),0)</f>
        <v>-68259.271245602955</v>
      </c>
      <c r="CW28" s="15">
        <f>+-IFERROR(VLOOKUP($A28,'[1]Consolidated Financials'!$A:$ZZ,45,0),0)</f>
        <v>-69620.221245602952</v>
      </c>
      <c r="CX28" s="15">
        <f>+-IFERROR(VLOOKUP($A28,'[1]Consolidated Financials'!$A:$ZZ,46,0),0)</f>
        <v>-68955.571245602958</v>
      </c>
      <c r="CY28" s="15">
        <f>+-IFERROR(VLOOKUP($A28,'[1]Consolidated Financials'!$A:$ZZ,47,0),0)</f>
        <v>-68778.331245602953</v>
      </c>
      <c r="CZ28" s="15">
        <f>+-IFERROR(VLOOKUP($A28,'[1]Consolidated Financials'!$A:$ZZ,48,0),0)</f>
        <v>-65600.671245602949</v>
      </c>
      <c r="DA28" s="15">
        <f>+-IFERROR(VLOOKUP($A28,'[1]Consolidated Financials'!$A:$ZZ,49,0),0)</f>
        <v>-65917.171245602949</v>
      </c>
      <c r="DB28" s="15">
        <f>+-IFERROR(VLOOKUP($A28,'[1]Consolidated Financials'!$A:$ZZ,50,0),0)</f>
        <v>-65372.791245602952</v>
      </c>
      <c r="DC28" s="15">
        <f>+-IFERROR(VLOOKUP($A28,'[1]Consolidated Financials'!$A:$ZZ,51,0),0)</f>
        <v>-63802.951245602955</v>
      </c>
      <c r="DD28" s="19">
        <f t="shared" si="86"/>
        <v>-63802.951245602955</v>
      </c>
      <c r="DF28" s="15">
        <f>-+IFERROR(VLOOKUP($A28,'[1]Consolidated Financials'!$A:$ZZ,52,0),0)</f>
        <v>-69261.525464291626</v>
      </c>
      <c r="DG28" s="15">
        <f>-+IFERROR(VLOOKUP($A28,'[1]Consolidated Financials'!$A:$ZZ,53,0),0)</f>
        <v>-69527.385464291641</v>
      </c>
      <c r="DH28" s="15">
        <f>-+IFERROR(VLOOKUP($A28,'[1]Consolidated Financials'!$A:$ZZ,54,0),0)</f>
        <v>-71084.565464291634</v>
      </c>
      <c r="DI28" s="15">
        <f>-+IFERROR(VLOOKUP($A28,'[1]Consolidated Financials'!$A:$ZZ,55,0),0)</f>
        <v>-70983.285464291635</v>
      </c>
      <c r="DJ28" s="15">
        <f>-+IFERROR(VLOOKUP($A28,'[1]Consolidated Financials'!$A:$ZZ,56,0),0)</f>
        <v>-73641.885464291641</v>
      </c>
      <c r="DK28" s="15">
        <f>-+IFERROR(VLOOKUP($A28,'[1]Consolidated Financials'!$A:$ZZ,57,0),0)</f>
        <v>-75002.835464291624</v>
      </c>
      <c r="DL28" s="15">
        <f>-+IFERROR(VLOOKUP($A28,'[1]Consolidated Financials'!$A:$ZZ,58,0),0)</f>
        <v>-74338.18546429163</v>
      </c>
      <c r="DM28" s="15">
        <f>-+IFERROR(VLOOKUP($A28,'[1]Consolidated Financials'!$A:$ZZ,59,0),0)</f>
        <v>-74160.945464291639</v>
      </c>
      <c r="DN28" s="15">
        <f>-+IFERROR(VLOOKUP($A28,'[1]Consolidated Financials'!$A:$ZZ,60,0),0)</f>
        <v>-70983.285464291635</v>
      </c>
      <c r="DO28" s="15">
        <f>-+IFERROR(VLOOKUP($A28,'[1]Consolidated Financials'!$A:$ZZ,61,0),0)</f>
        <v>-71299.785464291635</v>
      </c>
      <c r="DP28" s="15">
        <f>-+IFERROR(VLOOKUP($A28,'[1]Consolidated Financials'!$A:$ZZ,62,0),0)</f>
        <v>-70755.405464291631</v>
      </c>
      <c r="DQ28" s="15">
        <f>-+IFERROR(VLOOKUP($A28,'[1]Consolidated Financials'!$A:$ZZ,63,0),0)</f>
        <v>-69185.565464291634</v>
      </c>
    </row>
    <row r="29" spans="1:121" x14ac:dyDescent="0.35">
      <c r="A29" s="14" t="s">
        <v>50</v>
      </c>
      <c r="B29" s="14" t="s">
        <v>51</v>
      </c>
      <c r="C29" s="28"/>
      <c r="D29" s="28"/>
      <c r="E29" s="15">
        <v>-10910.29</v>
      </c>
      <c r="F29" s="15">
        <v>-10910.29</v>
      </c>
      <c r="G29" s="15">
        <v>-21820.58</v>
      </c>
      <c r="H29" s="15">
        <v>-32730.87</v>
      </c>
      <c r="I29" s="15">
        <v>-10910.29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6">
        <f t="shared" si="79"/>
        <v>0</v>
      </c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>
        <v>0</v>
      </c>
      <c r="AA29" s="15">
        <v>0</v>
      </c>
      <c r="AB29" s="18">
        <f t="shared" si="80"/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f t="shared" si="81"/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9">
        <f t="shared" si="82"/>
        <v>0</v>
      </c>
      <c r="BE29" s="15">
        <v>0</v>
      </c>
      <c r="BF29" s="15">
        <v>0</v>
      </c>
      <c r="BG29" s="15">
        <v>0</v>
      </c>
      <c r="BH29" s="15">
        <v>0</v>
      </c>
      <c r="BI29" s="15">
        <v>0</v>
      </c>
      <c r="BJ29" s="15">
        <v>0</v>
      </c>
      <c r="BK29" s="15">
        <v>0</v>
      </c>
      <c r="BL29" s="15">
        <v>0</v>
      </c>
      <c r="BM29" s="15">
        <v>0</v>
      </c>
      <c r="BN29" s="15">
        <v>0</v>
      </c>
      <c r="BO29" s="20">
        <v>0</v>
      </c>
      <c r="BP29" s="20">
        <v>0</v>
      </c>
      <c r="BQ29" s="19">
        <f t="shared" si="83"/>
        <v>0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9">
        <f t="shared" si="84"/>
        <v>0</v>
      </c>
      <c r="CE29" s="15">
        <v>0</v>
      </c>
      <c r="CF29" s="15">
        <v>0</v>
      </c>
      <c r="CG29" s="15">
        <v>0</v>
      </c>
      <c r="CH29" s="15">
        <v>0</v>
      </c>
      <c r="CI29" s="15">
        <f>+-IFERROR(VLOOKUP($A29,'[1]Consolidated Financials'!$A:$ZZ,32,0),0)</f>
        <v>0</v>
      </c>
      <c r="CJ29" s="15">
        <f>+-IFERROR(VLOOKUP($A29,'[1]Consolidated Financials'!$A:$ZZ,33,0),0)</f>
        <v>0</v>
      </c>
      <c r="CK29" s="15">
        <f>+-IFERROR(VLOOKUP($A29,'[1]Consolidated Financials'!$A:$ZZ,34,0),0)</f>
        <v>0</v>
      </c>
      <c r="CL29" s="15">
        <f>+-IFERROR(VLOOKUP($A29,'[1]Consolidated Financials'!$A:$ZZ,35,0),0)</f>
        <v>0</v>
      </c>
      <c r="CM29" s="15">
        <f>+-IFERROR(VLOOKUP($A29,'[1]Consolidated Financials'!$A:$ZZ,36,0),0)</f>
        <v>0</v>
      </c>
      <c r="CN29" s="15">
        <f>+-IFERROR(VLOOKUP($A29,'[1]Consolidated Financials'!$A:$ZZ,37,0),0)</f>
        <v>0</v>
      </c>
      <c r="CO29" s="15">
        <f>+-IFERROR(VLOOKUP($A29,'[1]Consolidated Financials'!$A:$ZZ,38,0),0)</f>
        <v>0</v>
      </c>
      <c r="CP29" s="15">
        <f>+-IFERROR(VLOOKUP($A29,'[1]Consolidated Financials'!$A:$ZZ,39,0),0)</f>
        <v>0</v>
      </c>
      <c r="CQ29" s="19">
        <f t="shared" si="85"/>
        <v>0</v>
      </c>
      <c r="CR29" s="15">
        <f>+-IFERROR(VLOOKUP($A29,'[1]Consolidated Financials'!$A:$ZZ,40,0),0)</f>
        <v>0</v>
      </c>
      <c r="CS29" s="15">
        <f>+-IFERROR(VLOOKUP($A29,'[1]Consolidated Financials'!$A:$ZZ,41,0),0)</f>
        <v>0</v>
      </c>
      <c r="CT29" s="15">
        <f>+-IFERROR(VLOOKUP($A29,'[1]Consolidated Financials'!$A:$ZZ,42,0),0)</f>
        <v>0</v>
      </c>
      <c r="CU29" s="15">
        <f>+-IFERROR(VLOOKUP($A29,'[1]Consolidated Financials'!$A:$ZZ,43,0),0)</f>
        <v>0</v>
      </c>
      <c r="CV29" s="15">
        <f>+-IFERROR(VLOOKUP($A29,'[1]Consolidated Financials'!$A:$ZZ,44,0),0)</f>
        <v>0</v>
      </c>
      <c r="CW29" s="15">
        <f>+-IFERROR(VLOOKUP($A29,'[1]Consolidated Financials'!$A:$ZZ,45,0),0)</f>
        <v>0</v>
      </c>
      <c r="CX29" s="15">
        <f>+-IFERROR(VLOOKUP($A29,'[1]Consolidated Financials'!$A:$ZZ,46,0),0)</f>
        <v>0</v>
      </c>
      <c r="CY29" s="15">
        <f>+-IFERROR(VLOOKUP($A29,'[1]Consolidated Financials'!$A:$ZZ,47,0),0)</f>
        <v>0</v>
      </c>
      <c r="CZ29" s="15">
        <f>+-IFERROR(VLOOKUP($A29,'[1]Consolidated Financials'!$A:$ZZ,48,0),0)</f>
        <v>0</v>
      </c>
      <c r="DA29" s="15">
        <f>+-IFERROR(VLOOKUP($A29,'[1]Consolidated Financials'!$A:$ZZ,49,0),0)</f>
        <v>0</v>
      </c>
      <c r="DB29" s="15">
        <f>+-IFERROR(VLOOKUP($A29,'[1]Consolidated Financials'!$A:$ZZ,50,0),0)</f>
        <v>0</v>
      </c>
      <c r="DC29" s="15">
        <f>+-IFERROR(VLOOKUP($A29,'[1]Consolidated Financials'!$A:$ZZ,51,0),0)</f>
        <v>0</v>
      </c>
      <c r="DD29" s="19">
        <f t="shared" si="86"/>
        <v>0</v>
      </c>
      <c r="DF29" s="15">
        <f>-+IFERROR(VLOOKUP($A29,'[1]Consolidated Financials'!$A:$ZZ,52,0),0)</f>
        <v>0</v>
      </c>
      <c r="DG29" s="15">
        <f>-+IFERROR(VLOOKUP($A29,'[1]Consolidated Financials'!$A:$ZZ,53,0),0)</f>
        <v>0</v>
      </c>
      <c r="DH29" s="15">
        <f>-+IFERROR(VLOOKUP($A29,'[1]Consolidated Financials'!$A:$ZZ,54,0),0)</f>
        <v>0</v>
      </c>
      <c r="DI29" s="15">
        <f>-+IFERROR(VLOOKUP($A29,'[1]Consolidated Financials'!$A:$ZZ,55,0),0)</f>
        <v>0</v>
      </c>
      <c r="DJ29" s="15">
        <f>-+IFERROR(VLOOKUP($A29,'[1]Consolidated Financials'!$A:$ZZ,56,0),0)</f>
        <v>0</v>
      </c>
      <c r="DK29" s="15">
        <f>-+IFERROR(VLOOKUP($A29,'[1]Consolidated Financials'!$A:$ZZ,57,0),0)</f>
        <v>0</v>
      </c>
      <c r="DL29" s="15">
        <f>-+IFERROR(VLOOKUP($A29,'[1]Consolidated Financials'!$A:$ZZ,58,0),0)</f>
        <v>0</v>
      </c>
      <c r="DM29" s="15">
        <f>-+IFERROR(VLOOKUP($A29,'[1]Consolidated Financials'!$A:$ZZ,59,0),0)</f>
        <v>0</v>
      </c>
      <c r="DN29" s="15">
        <f>-+IFERROR(VLOOKUP($A29,'[1]Consolidated Financials'!$A:$ZZ,60,0),0)</f>
        <v>0</v>
      </c>
      <c r="DO29" s="15">
        <f>-+IFERROR(VLOOKUP($A29,'[1]Consolidated Financials'!$A:$ZZ,61,0),0)</f>
        <v>0</v>
      </c>
      <c r="DP29" s="15">
        <f>-+IFERROR(VLOOKUP($A29,'[1]Consolidated Financials'!$A:$ZZ,62,0),0)</f>
        <v>0</v>
      </c>
      <c r="DQ29" s="15">
        <f>-+IFERROR(VLOOKUP($A29,'[1]Consolidated Financials'!$A:$ZZ,63,0),0)</f>
        <v>0</v>
      </c>
    </row>
    <row r="30" spans="1:121" x14ac:dyDescent="0.35">
      <c r="A30" s="14" t="s">
        <v>52</v>
      </c>
      <c r="B30" s="14" t="s">
        <v>53</v>
      </c>
      <c r="C30" s="15">
        <v>-10613.78</v>
      </c>
      <c r="D30" s="15">
        <v>-12622.08</v>
      </c>
      <c r="E30" s="15">
        <v>-18911.32</v>
      </c>
      <c r="F30" s="15">
        <v>-11273.06</v>
      </c>
      <c r="G30" s="15">
        <v>-11832.15</v>
      </c>
      <c r="H30" s="15">
        <v>-13137.17</v>
      </c>
      <c r="I30" s="15">
        <v>-42061.4</v>
      </c>
      <c r="J30" s="15">
        <v>-13856.4</v>
      </c>
      <c r="K30" s="15">
        <v>-10570</v>
      </c>
      <c r="L30" s="15">
        <v>-11249.76</v>
      </c>
      <c r="M30" s="15">
        <v>-8610</v>
      </c>
      <c r="N30" s="15">
        <v>-5018.66</v>
      </c>
      <c r="O30" s="16">
        <f t="shared" si="79"/>
        <v>-5018.66</v>
      </c>
      <c r="P30" s="15">
        <v>-5410.68</v>
      </c>
      <c r="Q30" s="15">
        <v>-7500</v>
      </c>
      <c r="R30" s="15">
        <v>-14323.4</v>
      </c>
      <c r="S30" s="15">
        <v>-4723.3999999999996</v>
      </c>
      <c r="T30" s="15">
        <v>-3823.4</v>
      </c>
      <c r="U30" s="15">
        <v>-4623.8900000000003</v>
      </c>
      <c r="V30" s="15">
        <v>-3823.4</v>
      </c>
      <c r="W30" s="15">
        <v>-3088.4</v>
      </c>
      <c r="X30" s="15">
        <f>-3758.4-8500</f>
        <v>-12258.4</v>
      </c>
      <c r="Y30" s="15">
        <v>-13155</v>
      </c>
      <c r="Z30" s="15">
        <v>-17317</v>
      </c>
      <c r="AA30" s="15">
        <f>-11788.29-22620</f>
        <v>-34408.29</v>
      </c>
      <c r="AB30" s="18">
        <f t="shared" si="80"/>
        <v>-34408.29</v>
      </c>
      <c r="AD30" s="15">
        <v>-43128</v>
      </c>
      <c r="AE30" s="15">
        <v>-6460</v>
      </c>
      <c r="AF30" s="15">
        <v>-2820</v>
      </c>
      <c r="AG30" s="15">
        <v>-8041.3</v>
      </c>
      <c r="AH30" s="15">
        <v>-6024.48</v>
      </c>
      <c r="AI30" s="15">
        <v>-816.95999999999947</v>
      </c>
      <c r="AJ30" s="15">
        <v>-4291.6499999999996</v>
      </c>
      <c r="AK30" s="15">
        <v>-5780</v>
      </c>
      <c r="AL30" s="15">
        <v>-1116.28</v>
      </c>
      <c r="AM30" s="15">
        <v>-15254</v>
      </c>
      <c r="AN30" s="15">
        <v>-7393.13</v>
      </c>
      <c r="AO30" s="15">
        <v>-2799.92</v>
      </c>
      <c r="AP30" s="15">
        <f t="shared" si="81"/>
        <v>-2799.92</v>
      </c>
      <c r="AR30" s="15">
        <v>-4757.1400000000003</v>
      </c>
      <c r="AS30" s="15">
        <v>-6382.2</v>
      </c>
      <c r="AT30" s="15">
        <v>-14611.27</v>
      </c>
      <c r="AU30" s="15">
        <v>-7524.01</v>
      </c>
      <c r="AV30" s="15">
        <v>-18341.47</v>
      </c>
      <c r="AW30" s="15">
        <v>-7932.21</v>
      </c>
      <c r="AX30" s="15">
        <v>-13337.49</v>
      </c>
      <c r="AY30" s="15">
        <v>-19199.23</v>
      </c>
      <c r="AZ30" s="15">
        <v>-26856.47</v>
      </c>
      <c r="BA30" s="15">
        <v>-23599.73</v>
      </c>
      <c r="BB30" s="15">
        <v>-30458.57</v>
      </c>
      <c r="BC30" s="15">
        <f>-20811.09-7705</f>
        <v>-28516.09</v>
      </c>
      <c r="BD30" s="19">
        <f t="shared" si="82"/>
        <v>-28516.09</v>
      </c>
      <c r="BE30" s="15">
        <f>-29468.85-7705</f>
        <v>-37173.85</v>
      </c>
      <c r="BF30" s="15">
        <f>-12623.71-7705</f>
        <v>-20328.71</v>
      </c>
      <c r="BG30" s="15">
        <f>-10609.01-7705</f>
        <v>-18314.010000000002</v>
      </c>
      <c r="BH30" s="15">
        <f>-16939.87-7705</f>
        <v>-24644.87</v>
      </c>
      <c r="BI30" s="15">
        <f>-24311.4-7705</f>
        <v>-32016.400000000001</v>
      </c>
      <c r="BJ30" s="15">
        <v>-30695.919999999998</v>
      </c>
      <c r="BK30" s="15">
        <v>-23966.81</v>
      </c>
      <c r="BL30" s="15">
        <v>-32327.7</v>
      </c>
      <c r="BM30" s="15">
        <v>-39439.339999999997</v>
      </c>
      <c r="BN30" s="15">
        <v>-45599.58</v>
      </c>
      <c r="BO30" s="20">
        <v>-15829.04</v>
      </c>
      <c r="BP30" s="20">
        <v>-3118.59</v>
      </c>
      <c r="BQ30" s="19">
        <f t="shared" si="83"/>
        <v>-3118.59</v>
      </c>
      <c r="BR30" s="15">
        <v>-8291.2000000000007</v>
      </c>
      <c r="BS30" s="15">
        <v>-18412.88</v>
      </c>
      <c r="BT30" s="15">
        <v>-30169.31</v>
      </c>
      <c r="BU30" s="15">
        <v>-50081.97</v>
      </c>
      <c r="BV30" s="15">
        <v>-32748.53</v>
      </c>
      <c r="BW30" s="15">
        <v>-45203.91</v>
      </c>
      <c r="BX30" s="15">
        <v>-57985.78</v>
      </c>
      <c r="BY30" s="15">
        <v>-60826.39</v>
      </c>
      <c r="BZ30" s="15">
        <f>-48410.46-3000</f>
        <v>-51410.46</v>
      </c>
      <c r="CA30" s="15">
        <v>-48226.13</v>
      </c>
      <c r="CB30" s="15">
        <v>-55111.02</v>
      </c>
      <c r="CC30" s="15">
        <v>-379998.14</v>
      </c>
      <c r="CD30" s="19">
        <f t="shared" si="84"/>
        <v>-379998.14</v>
      </c>
      <c r="CE30" s="15">
        <v>-363392.41</v>
      </c>
      <c r="CF30" s="15">
        <v>-371473.09</v>
      </c>
      <c r="CG30" s="15">
        <v>-368921.47</v>
      </c>
      <c r="CH30" s="15">
        <v>-354451.43</v>
      </c>
      <c r="CI30" s="15">
        <f>+-IFERROR(VLOOKUP($A30,'[1]Consolidated Financials'!$A:$ZZ,32,0),0)</f>
        <v>0</v>
      </c>
      <c r="CJ30" s="15">
        <f>+-IFERROR(VLOOKUP($A30,'[1]Consolidated Financials'!$A:$ZZ,33,0),0)</f>
        <v>0</v>
      </c>
      <c r="CK30" s="15">
        <f>+-IFERROR(VLOOKUP($A30,'[1]Consolidated Financials'!$A:$ZZ,34,0),0)</f>
        <v>0</v>
      </c>
      <c r="CL30" s="15">
        <f>+-IFERROR(VLOOKUP($A30,'[1]Consolidated Financials'!$A:$ZZ,35,0),0)</f>
        <v>0</v>
      </c>
      <c r="CM30" s="15">
        <f>+-IFERROR(VLOOKUP($A30,'[1]Consolidated Financials'!$A:$ZZ,36,0),0)</f>
        <v>0</v>
      </c>
      <c r="CN30" s="15">
        <f>+-IFERROR(VLOOKUP($A30,'[1]Consolidated Financials'!$A:$ZZ,37,0),0)</f>
        <v>0</v>
      </c>
      <c r="CO30" s="15">
        <f>+-IFERROR(VLOOKUP($A30,'[1]Consolidated Financials'!$A:$ZZ,38,0),0)</f>
        <v>0</v>
      </c>
      <c r="CP30" s="15">
        <f>+-IFERROR(VLOOKUP($A30,'[1]Consolidated Financials'!$A:$ZZ,39,0),0)</f>
        <v>0</v>
      </c>
      <c r="CQ30" s="19">
        <f t="shared" si="85"/>
        <v>0</v>
      </c>
      <c r="CR30" s="15">
        <f>+-IFERROR(VLOOKUP($A30,'[1]Consolidated Financials'!$A:$ZZ,40,0),0)</f>
        <v>0</v>
      </c>
      <c r="CS30" s="15">
        <f>+-IFERROR(VLOOKUP($A30,'[1]Consolidated Financials'!$A:$ZZ,41,0),0)</f>
        <v>0</v>
      </c>
      <c r="CT30" s="15">
        <f>+-IFERROR(VLOOKUP($A30,'[1]Consolidated Financials'!$A:$ZZ,42,0),0)</f>
        <v>0</v>
      </c>
      <c r="CU30" s="15">
        <f>+-IFERROR(VLOOKUP($A30,'[1]Consolidated Financials'!$A:$ZZ,43,0),0)</f>
        <v>0</v>
      </c>
      <c r="CV30" s="15">
        <f>+-IFERROR(VLOOKUP($A30,'[1]Consolidated Financials'!$A:$ZZ,44,0),0)</f>
        <v>0</v>
      </c>
      <c r="CW30" s="15">
        <f>+-IFERROR(VLOOKUP($A30,'[1]Consolidated Financials'!$A:$ZZ,45,0),0)</f>
        <v>0</v>
      </c>
      <c r="CX30" s="15">
        <f>+-IFERROR(VLOOKUP($A30,'[1]Consolidated Financials'!$A:$ZZ,46,0),0)</f>
        <v>0</v>
      </c>
      <c r="CY30" s="15">
        <f>+-IFERROR(VLOOKUP($A30,'[1]Consolidated Financials'!$A:$ZZ,47,0),0)</f>
        <v>0</v>
      </c>
      <c r="CZ30" s="15">
        <f>+-IFERROR(VLOOKUP($A30,'[1]Consolidated Financials'!$A:$ZZ,48,0),0)</f>
        <v>0</v>
      </c>
      <c r="DA30" s="15">
        <f>+-IFERROR(VLOOKUP($A30,'[1]Consolidated Financials'!$A:$ZZ,49,0),0)</f>
        <v>0</v>
      </c>
      <c r="DB30" s="15">
        <f>+-IFERROR(VLOOKUP($A30,'[1]Consolidated Financials'!$A:$ZZ,50,0),0)</f>
        <v>0</v>
      </c>
      <c r="DC30" s="15">
        <f>+-IFERROR(VLOOKUP($A30,'[1]Consolidated Financials'!$A:$ZZ,51,0),0)</f>
        <v>0</v>
      </c>
      <c r="DD30" s="19">
        <f t="shared" si="86"/>
        <v>0</v>
      </c>
      <c r="DF30" s="15">
        <f>-+IFERROR(VLOOKUP($A30,'[1]Consolidated Financials'!$A:$ZZ,52,0),0)</f>
        <v>0</v>
      </c>
      <c r="DG30" s="15">
        <f>-+IFERROR(VLOOKUP($A30,'[1]Consolidated Financials'!$A:$ZZ,53,0),0)</f>
        <v>0</v>
      </c>
      <c r="DH30" s="15">
        <f>-+IFERROR(VLOOKUP($A30,'[1]Consolidated Financials'!$A:$ZZ,54,0),0)</f>
        <v>0</v>
      </c>
      <c r="DI30" s="15">
        <f>-+IFERROR(VLOOKUP($A30,'[1]Consolidated Financials'!$A:$ZZ,55,0),0)</f>
        <v>0</v>
      </c>
      <c r="DJ30" s="15">
        <f>-+IFERROR(VLOOKUP($A30,'[1]Consolidated Financials'!$A:$ZZ,56,0),0)</f>
        <v>0</v>
      </c>
      <c r="DK30" s="15">
        <f>-+IFERROR(VLOOKUP($A30,'[1]Consolidated Financials'!$A:$ZZ,57,0),0)</f>
        <v>0</v>
      </c>
      <c r="DL30" s="15">
        <f>-+IFERROR(VLOOKUP($A30,'[1]Consolidated Financials'!$A:$ZZ,58,0),0)</f>
        <v>0</v>
      </c>
      <c r="DM30" s="15">
        <f>-+IFERROR(VLOOKUP($A30,'[1]Consolidated Financials'!$A:$ZZ,59,0),0)</f>
        <v>0</v>
      </c>
      <c r="DN30" s="15">
        <f>-+IFERROR(VLOOKUP($A30,'[1]Consolidated Financials'!$A:$ZZ,60,0),0)</f>
        <v>0</v>
      </c>
      <c r="DO30" s="15">
        <f>-+IFERROR(VLOOKUP($A30,'[1]Consolidated Financials'!$A:$ZZ,61,0),0)</f>
        <v>0</v>
      </c>
      <c r="DP30" s="15">
        <f>-+IFERROR(VLOOKUP($A30,'[1]Consolidated Financials'!$A:$ZZ,62,0),0)</f>
        <v>0</v>
      </c>
      <c r="DQ30" s="15">
        <f>-+IFERROR(VLOOKUP($A30,'[1]Consolidated Financials'!$A:$ZZ,63,0),0)</f>
        <v>0</v>
      </c>
    </row>
    <row r="31" spans="1:121" x14ac:dyDescent="0.35">
      <c r="A31" s="14" t="s">
        <v>54</v>
      </c>
      <c r="B31" s="14" t="s">
        <v>55</v>
      </c>
      <c r="C31" s="15">
        <v>120</v>
      </c>
      <c r="D31" s="15">
        <v>475</v>
      </c>
      <c r="E31" s="15">
        <v>0.39</v>
      </c>
      <c r="F31" s="15">
        <v>221.65</v>
      </c>
      <c r="G31" s="15">
        <v>307.27999999999997</v>
      </c>
      <c r="H31" s="15">
        <v>547.57000000000005</v>
      </c>
      <c r="I31" s="15">
        <v>621.26</v>
      </c>
      <c r="J31" s="15">
        <v>669.32</v>
      </c>
      <c r="K31" s="15">
        <v>750.32</v>
      </c>
      <c r="L31" s="15">
        <v>776.15</v>
      </c>
      <c r="M31" s="15">
        <v>776.15</v>
      </c>
      <c r="N31" s="15">
        <v>-28.84</v>
      </c>
      <c r="O31" s="16">
        <f t="shared" si="79"/>
        <v>-28.84</v>
      </c>
      <c r="P31" s="15">
        <v>-3.84</v>
      </c>
      <c r="Q31" s="15">
        <v>1.1599999999999999</v>
      </c>
      <c r="R31" s="15">
        <v>91.16</v>
      </c>
      <c r="S31" s="15">
        <v>91.16</v>
      </c>
      <c r="T31" s="15">
        <v>226.16</v>
      </c>
      <c r="U31" s="15">
        <v>331.16</v>
      </c>
      <c r="V31" s="15">
        <v>331.16</v>
      </c>
      <c r="W31" s="15">
        <v>331.16</v>
      </c>
      <c r="X31" s="15">
        <v>331.16</v>
      </c>
      <c r="Y31" s="15">
        <v>331.16</v>
      </c>
      <c r="Z31" s="15">
        <v>331.16</v>
      </c>
      <c r="AA31" s="15">
        <v>0</v>
      </c>
      <c r="AB31" s="18">
        <f t="shared" si="80"/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f t="shared" si="81"/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9">
        <f t="shared" si="82"/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20">
        <v>0</v>
      </c>
      <c r="BP31" s="20">
        <v>0</v>
      </c>
      <c r="BQ31" s="19">
        <f t="shared" si="83"/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9">
        <f t="shared" si="84"/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f>+-IFERROR(VLOOKUP($A31,'[1]Consolidated Financials'!$A:$ZZ,32,0),0)</f>
        <v>0</v>
      </c>
      <c r="CJ31" s="15">
        <f>+-IFERROR(VLOOKUP($A31,'[1]Consolidated Financials'!$A:$ZZ,33,0),0)</f>
        <v>0</v>
      </c>
      <c r="CK31" s="15">
        <f>+-IFERROR(VLOOKUP($A31,'[1]Consolidated Financials'!$A:$ZZ,34,0),0)</f>
        <v>0</v>
      </c>
      <c r="CL31" s="15">
        <f>+-IFERROR(VLOOKUP($A31,'[1]Consolidated Financials'!$A:$ZZ,35,0),0)</f>
        <v>0</v>
      </c>
      <c r="CM31" s="15">
        <f>+-IFERROR(VLOOKUP($A31,'[1]Consolidated Financials'!$A:$ZZ,36,0),0)</f>
        <v>0</v>
      </c>
      <c r="CN31" s="15">
        <f>+-IFERROR(VLOOKUP($A31,'[1]Consolidated Financials'!$A:$ZZ,37,0),0)</f>
        <v>0</v>
      </c>
      <c r="CO31" s="15">
        <f>+-IFERROR(VLOOKUP($A31,'[1]Consolidated Financials'!$A:$ZZ,38,0),0)</f>
        <v>0</v>
      </c>
      <c r="CP31" s="15">
        <f>+-IFERROR(VLOOKUP($A31,'[1]Consolidated Financials'!$A:$ZZ,39,0),0)</f>
        <v>0</v>
      </c>
      <c r="CQ31" s="19">
        <f t="shared" si="85"/>
        <v>0</v>
      </c>
      <c r="CR31" s="15">
        <f>+-IFERROR(VLOOKUP($A31,'[1]Consolidated Financials'!$A:$ZZ,40,0),0)</f>
        <v>0</v>
      </c>
      <c r="CS31" s="15">
        <f>+-IFERROR(VLOOKUP($A31,'[1]Consolidated Financials'!$A:$ZZ,41,0),0)</f>
        <v>0</v>
      </c>
      <c r="CT31" s="15">
        <f>+-IFERROR(VLOOKUP($A31,'[1]Consolidated Financials'!$A:$ZZ,42,0),0)</f>
        <v>0</v>
      </c>
      <c r="CU31" s="15">
        <f>+-IFERROR(VLOOKUP($A31,'[1]Consolidated Financials'!$A:$ZZ,43,0),0)</f>
        <v>0</v>
      </c>
      <c r="CV31" s="15">
        <f>+-IFERROR(VLOOKUP($A31,'[1]Consolidated Financials'!$A:$ZZ,44,0),0)</f>
        <v>0</v>
      </c>
      <c r="CW31" s="15">
        <f>+-IFERROR(VLOOKUP($A31,'[1]Consolidated Financials'!$A:$ZZ,45,0),0)</f>
        <v>0</v>
      </c>
      <c r="CX31" s="15">
        <f>+-IFERROR(VLOOKUP($A31,'[1]Consolidated Financials'!$A:$ZZ,46,0),0)</f>
        <v>0</v>
      </c>
      <c r="CY31" s="15">
        <f>+-IFERROR(VLOOKUP($A31,'[1]Consolidated Financials'!$A:$ZZ,47,0),0)</f>
        <v>0</v>
      </c>
      <c r="CZ31" s="15">
        <f>+-IFERROR(VLOOKUP($A31,'[1]Consolidated Financials'!$A:$ZZ,48,0),0)</f>
        <v>0</v>
      </c>
      <c r="DA31" s="15">
        <f>+-IFERROR(VLOOKUP($A31,'[1]Consolidated Financials'!$A:$ZZ,49,0),0)</f>
        <v>0</v>
      </c>
      <c r="DB31" s="15">
        <f>+-IFERROR(VLOOKUP($A31,'[1]Consolidated Financials'!$A:$ZZ,50,0),0)</f>
        <v>0</v>
      </c>
      <c r="DC31" s="15">
        <f>+-IFERROR(VLOOKUP($A31,'[1]Consolidated Financials'!$A:$ZZ,51,0),0)</f>
        <v>0</v>
      </c>
      <c r="DD31" s="19">
        <f t="shared" si="86"/>
        <v>0</v>
      </c>
      <c r="DF31" s="15">
        <f>-+IFERROR(VLOOKUP($A31,'[1]Consolidated Financials'!$A:$ZZ,52,0),0)</f>
        <v>0</v>
      </c>
      <c r="DG31" s="15">
        <f>-+IFERROR(VLOOKUP($A31,'[1]Consolidated Financials'!$A:$ZZ,53,0),0)</f>
        <v>0</v>
      </c>
      <c r="DH31" s="15">
        <f>-+IFERROR(VLOOKUP($A31,'[1]Consolidated Financials'!$A:$ZZ,54,0),0)</f>
        <v>0</v>
      </c>
      <c r="DI31" s="15">
        <f>-+IFERROR(VLOOKUP($A31,'[1]Consolidated Financials'!$A:$ZZ,55,0),0)</f>
        <v>0</v>
      </c>
      <c r="DJ31" s="15">
        <f>-+IFERROR(VLOOKUP($A31,'[1]Consolidated Financials'!$A:$ZZ,56,0),0)</f>
        <v>0</v>
      </c>
      <c r="DK31" s="15">
        <f>-+IFERROR(VLOOKUP($A31,'[1]Consolidated Financials'!$A:$ZZ,57,0),0)</f>
        <v>0</v>
      </c>
      <c r="DL31" s="15">
        <f>-+IFERROR(VLOOKUP($A31,'[1]Consolidated Financials'!$A:$ZZ,58,0),0)</f>
        <v>0</v>
      </c>
      <c r="DM31" s="15">
        <f>-+IFERROR(VLOOKUP($A31,'[1]Consolidated Financials'!$A:$ZZ,59,0),0)</f>
        <v>0</v>
      </c>
      <c r="DN31" s="15">
        <f>-+IFERROR(VLOOKUP($A31,'[1]Consolidated Financials'!$A:$ZZ,60,0),0)</f>
        <v>0</v>
      </c>
      <c r="DO31" s="15">
        <f>-+IFERROR(VLOOKUP($A31,'[1]Consolidated Financials'!$A:$ZZ,61,0),0)</f>
        <v>0</v>
      </c>
      <c r="DP31" s="15">
        <f>-+IFERROR(VLOOKUP($A31,'[1]Consolidated Financials'!$A:$ZZ,62,0),0)</f>
        <v>0</v>
      </c>
      <c r="DQ31" s="15">
        <f>-+IFERROR(VLOOKUP($A31,'[1]Consolidated Financials'!$A:$ZZ,63,0),0)</f>
        <v>0</v>
      </c>
    </row>
    <row r="32" spans="1:121" x14ac:dyDescent="0.35">
      <c r="A32" s="14" t="s">
        <v>56</v>
      </c>
      <c r="B32" s="14" t="s">
        <v>57</v>
      </c>
      <c r="C32" s="15">
        <v>-12627</v>
      </c>
      <c r="D32" s="15">
        <v>-13520</v>
      </c>
      <c r="E32" s="15">
        <v>-14413</v>
      </c>
      <c r="F32" s="15">
        <v>-15306</v>
      </c>
      <c r="G32" s="15">
        <v>-16199</v>
      </c>
      <c r="H32" s="15">
        <v>-7170</v>
      </c>
      <c r="I32" s="15">
        <v>-9875</v>
      </c>
      <c r="J32" s="15">
        <v>-12580</v>
      </c>
      <c r="K32" s="15">
        <v>-15285</v>
      </c>
      <c r="L32" s="15">
        <v>-17990</v>
      </c>
      <c r="M32" s="15">
        <v>-20695</v>
      </c>
      <c r="N32" s="15">
        <v>-39150</v>
      </c>
      <c r="O32" s="16">
        <f t="shared" si="79"/>
        <v>-39150</v>
      </c>
      <c r="P32" s="15">
        <v>-26378</v>
      </c>
      <c r="Q32" s="15">
        <v>-29356</v>
      </c>
      <c r="R32" s="15">
        <v>-32334</v>
      </c>
      <c r="S32" s="15">
        <v>-35312</v>
      </c>
      <c r="T32" s="15">
        <v>-38290</v>
      </c>
      <c r="U32" s="15">
        <v>-41268</v>
      </c>
      <c r="V32" s="15">
        <v>-44246</v>
      </c>
      <c r="W32" s="15">
        <v>-47224</v>
      </c>
      <c r="X32" s="15">
        <v>-50202</v>
      </c>
      <c r="Y32" s="15">
        <v>-29780</v>
      </c>
      <c r="Z32" s="15">
        <v>-29449.5</v>
      </c>
      <c r="AA32" s="15">
        <f>-32427.5-23828.5</f>
        <v>-56256</v>
      </c>
      <c r="AB32" s="18">
        <f t="shared" si="80"/>
        <v>-56256</v>
      </c>
      <c r="AD32" s="15">
        <v>-59629</v>
      </c>
      <c r="AE32" s="15">
        <v>-43797</v>
      </c>
      <c r="AF32" s="15">
        <v>-40195</v>
      </c>
      <c r="AG32" s="15">
        <v>-43568</v>
      </c>
      <c r="AH32" s="15">
        <v>-41941</v>
      </c>
      <c r="AI32" s="15">
        <v>-40314</v>
      </c>
      <c r="AJ32" s="15">
        <v>-41961.5</v>
      </c>
      <c r="AK32" s="15">
        <v>-45334.5</v>
      </c>
      <c r="AL32" s="15">
        <v>-48707.5</v>
      </c>
      <c r="AM32" s="15">
        <v>-52080.5</v>
      </c>
      <c r="AN32" s="15">
        <v>-55453.5</v>
      </c>
      <c r="AO32" s="15">
        <v>-20303</v>
      </c>
      <c r="AP32" s="15">
        <f t="shared" si="81"/>
        <v>-20303</v>
      </c>
      <c r="AR32" s="15">
        <v>-21753</v>
      </c>
      <c r="AS32" s="15">
        <v>-23203</v>
      </c>
      <c r="AT32" s="15">
        <v>-24653</v>
      </c>
      <c r="AU32" s="15">
        <v>-26103</v>
      </c>
      <c r="AV32" s="15">
        <v>-23128</v>
      </c>
      <c r="AW32" s="15">
        <v>-24878</v>
      </c>
      <c r="AX32" s="15">
        <v>-26628</v>
      </c>
      <c r="AY32" s="15">
        <v>-25053</v>
      </c>
      <c r="AZ32" s="15">
        <v>-26803</v>
      </c>
      <c r="BA32" s="15">
        <v>-28553</v>
      </c>
      <c r="BB32" s="15">
        <v>-30303</v>
      </c>
      <c r="BC32" s="15">
        <v>-5300</v>
      </c>
      <c r="BD32" s="19">
        <f t="shared" si="82"/>
        <v>-5300</v>
      </c>
      <c r="BE32" s="15">
        <v>-7050</v>
      </c>
      <c r="BF32" s="15">
        <v>-3800</v>
      </c>
      <c r="BG32" s="15">
        <v>-5550</v>
      </c>
      <c r="BH32" s="15">
        <v>-7300</v>
      </c>
      <c r="BI32" s="15">
        <v>-9050</v>
      </c>
      <c r="BJ32" s="15">
        <v>-9735</v>
      </c>
      <c r="BK32" s="15">
        <v>-11485</v>
      </c>
      <c r="BL32" s="15">
        <v>-13235</v>
      </c>
      <c r="BM32" s="15">
        <v>-14985</v>
      </c>
      <c r="BN32" s="15">
        <v>-16735</v>
      </c>
      <c r="BO32" s="20">
        <v>-18485</v>
      </c>
      <c r="BP32" s="20">
        <v>-20235</v>
      </c>
      <c r="BQ32" s="19">
        <f t="shared" si="83"/>
        <v>-20235</v>
      </c>
      <c r="BR32" s="15">
        <v>-22037.5</v>
      </c>
      <c r="BS32" s="15">
        <v>-23840</v>
      </c>
      <c r="BT32" s="15">
        <v>-20917.5</v>
      </c>
      <c r="BU32" s="15">
        <v>-22720</v>
      </c>
      <c r="BV32" s="15">
        <v>-23577.5</v>
      </c>
      <c r="BW32" s="15">
        <v>-24092.5</v>
      </c>
      <c r="BX32" s="15">
        <v>-24607.5</v>
      </c>
      <c r="BY32" s="15">
        <v>-24897.5</v>
      </c>
      <c r="BZ32" s="15">
        <v>-25412.5</v>
      </c>
      <c r="CA32" s="15">
        <v>-25927.5</v>
      </c>
      <c r="CB32" s="15">
        <v>-26442.5</v>
      </c>
      <c r="CC32" s="15">
        <v>-5766.8</v>
      </c>
      <c r="CD32" s="19">
        <f t="shared" si="84"/>
        <v>-5766.8</v>
      </c>
      <c r="CE32" s="15">
        <v>-6792.1</v>
      </c>
      <c r="CF32" s="15">
        <v>-3092.4</v>
      </c>
      <c r="CG32" s="15">
        <v>-4117.7</v>
      </c>
      <c r="CH32" s="15">
        <v>-5143</v>
      </c>
      <c r="CI32" s="15">
        <f>+-IFERROR(VLOOKUP($A32,'[1]Consolidated Financials'!$A:$ZZ,32,0),0)</f>
        <v>-17743.999999999996</v>
      </c>
      <c r="CJ32" s="15">
        <f>+-IFERROR(VLOOKUP($A32,'[1]Consolidated Financials'!$A:$ZZ,33,0),0)</f>
        <v>-6151.7999999999956</v>
      </c>
      <c r="CK32" s="15">
        <f>+-IFERROR(VLOOKUP($A32,'[1]Consolidated Financials'!$A:$ZZ,34,0),0)</f>
        <v>-7177.0999999999958</v>
      </c>
      <c r="CL32" s="15">
        <f>+-IFERROR(VLOOKUP($A32,'[1]Consolidated Financials'!$A:$ZZ,35,0),0)</f>
        <v>-8202.399999999996</v>
      </c>
      <c r="CM32" s="15">
        <f>+-IFERROR(VLOOKUP($A32,'[1]Consolidated Financials'!$A:$ZZ,36,0),0)</f>
        <v>-9227.6999999999953</v>
      </c>
      <c r="CN32" s="15">
        <f>+-IFERROR(VLOOKUP($A32,'[1]Consolidated Financials'!$A:$ZZ,37,0),0)</f>
        <v>-10252.999999999995</v>
      </c>
      <c r="CO32" s="15">
        <f>+-IFERROR(VLOOKUP($A32,'[1]Consolidated Financials'!$A:$ZZ,38,0),0)</f>
        <v>-11278.299999999994</v>
      </c>
      <c r="CP32" s="15">
        <f>+-IFERROR(VLOOKUP($A32,'[1]Consolidated Financials'!$A:$ZZ,39,0),0)</f>
        <v>-12303.599999999993</v>
      </c>
      <c r="CQ32" s="19">
        <f t="shared" si="85"/>
        <v>-12303.599999999993</v>
      </c>
      <c r="CR32" s="15">
        <f>+-IFERROR(VLOOKUP($A32,'[1]Consolidated Financials'!$A:$ZZ,40,0),0)</f>
        <v>-13349.405999999994</v>
      </c>
      <c r="CS32" s="15">
        <f>+-IFERROR(VLOOKUP($A32,'[1]Consolidated Financials'!$A:$ZZ,41,0),0)</f>
        <v>-14395.211999999994</v>
      </c>
      <c r="CT32" s="15">
        <f>+-IFERROR(VLOOKUP($A32,'[1]Consolidated Financials'!$A:$ZZ,42,0),0)</f>
        <v>-15441.017999999995</v>
      </c>
      <c r="CU32" s="15">
        <f>+-IFERROR(VLOOKUP($A32,'[1]Consolidated Financials'!$A:$ZZ,43,0),0)</f>
        <v>-16486.823999999993</v>
      </c>
      <c r="CV32" s="15">
        <f>+-IFERROR(VLOOKUP($A32,'[1]Consolidated Financials'!$A:$ZZ,44,0),0)</f>
        <v>-17532.629999999994</v>
      </c>
      <c r="CW32" s="15">
        <f>+-IFERROR(VLOOKUP($A32,'[1]Consolidated Financials'!$A:$ZZ,45,0),0)</f>
        <v>-6274.8360000000011</v>
      </c>
      <c r="CX32" s="15">
        <f>+-IFERROR(VLOOKUP($A32,'[1]Consolidated Financials'!$A:$ZZ,46,0),0)</f>
        <v>-7320.6420000000016</v>
      </c>
      <c r="CY32" s="15">
        <f>+-IFERROR(VLOOKUP($A32,'[1]Consolidated Financials'!$A:$ZZ,47,0),0)</f>
        <v>-8366.4480000000021</v>
      </c>
      <c r="CZ32" s="15">
        <f>+-IFERROR(VLOOKUP($A32,'[1]Consolidated Financials'!$A:$ZZ,48,0),0)</f>
        <v>-9412.2540000000026</v>
      </c>
      <c r="DA32" s="15">
        <f>+-IFERROR(VLOOKUP($A32,'[1]Consolidated Financials'!$A:$ZZ,49,0),0)</f>
        <v>-10458.060000000003</v>
      </c>
      <c r="DB32" s="15">
        <f>+-IFERROR(VLOOKUP($A32,'[1]Consolidated Financials'!$A:$ZZ,50,0),0)</f>
        <v>-11503.866000000004</v>
      </c>
      <c r="DC32" s="15">
        <f>+-IFERROR(VLOOKUP($A32,'[1]Consolidated Financials'!$A:$ZZ,51,0),0)</f>
        <v>-12549.672000000004</v>
      </c>
      <c r="DD32" s="19">
        <f t="shared" si="86"/>
        <v>-12549.672000000004</v>
      </c>
      <c r="DF32" s="15">
        <f>-+IFERROR(VLOOKUP($A32,'[1]Consolidated Financials'!$A:$ZZ,52,0),0)</f>
        <v>-13616.394120000004</v>
      </c>
      <c r="DG32" s="15">
        <f>-+IFERROR(VLOOKUP($A32,'[1]Consolidated Financials'!$A:$ZZ,53,0),0)</f>
        <v>-14683.116240000005</v>
      </c>
      <c r="DH32" s="15">
        <f>-+IFERROR(VLOOKUP($A32,'[1]Consolidated Financials'!$A:$ZZ,54,0),0)</f>
        <v>-15749.838360000005</v>
      </c>
      <c r="DI32" s="15">
        <f>-+IFERROR(VLOOKUP($A32,'[1]Consolidated Financials'!$A:$ZZ,55,0),0)</f>
        <v>-16816.560480000004</v>
      </c>
      <c r="DJ32" s="15">
        <f>-+IFERROR(VLOOKUP($A32,'[1]Consolidated Financials'!$A:$ZZ,56,0),0)</f>
        <v>-17883.282600000002</v>
      </c>
      <c r="DK32" s="15">
        <f>-+IFERROR(VLOOKUP($A32,'[1]Consolidated Financials'!$A:$ZZ,57,0),0)</f>
        <v>-18950.004720000001</v>
      </c>
      <c r="DL32" s="15">
        <f>-+IFERROR(VLOOKUP($A32,'[1]Consolidated Financials'!$A:$ZZ,58,0),0)</f>
        <v>-20016.726839999999</v>
      </c>
      <c r="DM32" s="15">
        <f>-+IFERROR(VLOOKUP($A32,'[1]Consolidated Financials'!$A:$ZZ,59,0),0)</f>
        <v>-21083.448959999998</v>
      </c>
      <c r="DN32" s="15">
        <f>-+IFERROR(VLOOKUP($A32,'[1]Consolidated Financials'!$A:$ZZ,60,0),0)</f>
        <v>-22150.171079999996</v>
      </c>
      <c r="DO32" s="15">
        <f>-+IFERROR(VLOOKUP($A32,'[1]Consolidated Financials'!$A:$ZZ,61,0),0)</f>
        <v>-23216.893199999995</v>
      </c>
      <c r="DP32" s="15">
        <f>-+IFERROR(VLOOKUP($A32,'[1]Consolidated Financials'!$A:$ZZ,62,0),0)</f>
        <v>-24283.615319999994</v>
      </c>
      <c r="DQ32" s="15">
        <f>-+IFERROR(VLOOKUP($A32,'[1]Consolidated Financials'!$A:$ZZ,63,0),0)</f>
        <v>-25350.337439999992</v>
      </c>
    </row>
    <row r="33" spans="1:121" x14ac:dyDescent="0.35">
      <c r="A33" s="14" t="s">
        <v>58</v>
      </c>
      <c r="B33" s="14" t="s">
        <v>59</v>
      </c>
      <c r="C33" s="15">
        <v>252.10000000000014</v>
      </c>
      <c r="D33" s="15">
        <v>252.10000000000014</v>
      </c>
      <c r="E33" s="15">
        <v>-10052.9</v>
      </c>
      <c r="F33" s="15">
        <v>-20052.900000000001</v>
      </c>
      <c r="G33" s="15">
        <v>-20052.900000000001</v>
      </c>
      <c r="H33" s="15">
        <v>-20052.900000000001</v>
      </c>
      <c r="I33" s="15">
        <v>-12423.87</v>
      </c>
      <c r="J33" s="15">
        <v>-23423.87</v>
      </c>
      <c r="K33" s="15">
        <v>5.99</v>
      </c>
      <c r="L33" s="15">
        <v>3405.99</v>
      </c>
      <c r="M33" s="15">
        <v>-7094.01</v>
      </c>
      <c r="N33" s="15">
        <v>1524.01</v>
      </c>
      <c r="O33" s="16">
        <f t="shared" si="79"/>
        <v>1524.01</v>
      </c>
      <c r="P33" s="15">
        <v>-1465.99</v>
      </c>
      <c r="Q33" s="15">
        <v>-19965.990000000002</v>
      </c>
      <c r="R33" s="15">
        <v>3034.01</v>
      </c>
      <c r="S33" s="15">
        <v>12234.01</v>
      </c>
      <c r="T33" s="15">
        <v>28234.01</v>
      </c>
      <c r="U33" s="15">
        <v>33734.01</v>
      </c>
      <c r="V33" s="15">
        <v>53567.01</v>
      </c>
      <c r="W33" s="15">
        <v>27005.01</v>
      </c>
      <c r="X33" s="15">
        <v>33029.01</v>
      </c>
      <c r="Y33" s="15">
        <v>39929.01</v>
      </c>
      <c r="Z33" s="15">
        <v>32539.01</v>
      </c>
      <c r="AA33" s="29">
        <v>-0.46</v>
      </c>
      <c r="AB33" s="18">
        <f t="shared" si="80"/>
        <v>-0.46</v>
      </c>
      <c r="AD33" s="15">
        <f>48080.13-43480.59</f>
        <v>4599.5400000000009</v>
      </c>
      <c r="AE33" s="15">
        <f>46645.02-43480.59</f>
        <v>3164.4300000000003</v>
      </c>
      <c r="AF33" s="15">
        <f>47971.02-43480.59</f>
        <v>4490.43</v>
      </c>
      <c r="AG33" s="15">
        <f>38735.02-43480.59</f>
        <v>-4745.57</v>
      </c>
      <c r="AH33" s="15">
        <v>-1388.5699999999997</v>
      </c>
      <c r="AI33" s="15">
        <v>-3754.57</v>
      </c>
      <c r="AJ33" s="15">
        <v>-11735.57</v>
      </c>
      <c r="AK33" s="15">
        <v>-23148.57</v>
      </c>
      <c r="AL33" s="15">
        <v>-27951.57</v>
      </c>
      <c r="AM33" s="15">
        <v>-27415.06</v>
      </c>
      <c r="AN33" s="15">
        <v>-38424.699999999997</v>
      </c>
      <c r="AO33" s="15">
        <v>-58759.51</v>
      </c>
      <c r="AP33" s="15">
        <f t="shared" si="81"/>
        <v>-58759.51</v>
      </c>
      <c r="AR33" s="15">
        <f>-55343.61+3897.1</f>
        <v>-51446.51</v>
      </c>
      <c r="AS33" s="15">
        <v>9489</v>
      </c>
      <c r="AT33" s="15">
        <v>3921</v>
      </c>
      <c r="AU33" s="15">
        <v>9287</v>
      </c>
      <c r="AV33" s="15">
        <v>15962</v>
      </c>
      <c r="AW33" s="15">
        <v>15035</v>
      </c>
      <c r="AX33" s="15">
        <v>15008</v>
      </c>
      <c r="AY33" s="15">
        <v>10890</v>
      </c>
      <c r="AZ33" s="15">
        <v>12003</v>
      </c>
      <c r="BA33" s="15">
        <v>16973</v>
      </c>
      <c r="BB33" s="15">
        <v>16973</v>
      </c>
      <c r="BC33" s="15">
        <v>7766.74</v>
      </c>
      <c r="BD33" s="19">
        <f t="shared" si="82"/>
        <v>7766.74</v>
      </c>
      <c r="BE33" s="15">
        <v>7766.74</v>
      </c>
      <c r="BF33" s="15">
        <v>7766.74</v>
      </c>
      <c r="BG33" s="15">
        <v>7766.74</v>
      </c>
      <c r="BH33" s="15">
        <v>7766.74</v>
      </c>
      <c r="BI33" s="15">
        <v>7766.74</v>
      </c>
      <c r="BJ33" s="15">
        <v>7766.74</v>
      </c>
      <c r="BK33" s="15">
        <v>5.74</v>
      </c>
      <c r="BL33" s="15">
        <f>5.74-31656</f>
        <v>-31650.26</v>
      </c>
      <c r="BM33" s="15">
        <v>-30287.26</v>
      </c>
      <c r="BN33" s="15">
        <v>-30287.26</v>
      </c>
      <c r="BO33" s="20">
        <v>-39482.160000000003</v>
      </c>
      <c r="BP33" s="20">
        <f>-39723.7+39729.44</f>
        <v>5.7400000000052387</v>
      </c>
      <c r="BQ33" s="19">
        <f t="shared" si="83"/>
        <v>5.7400000000052387</v>
      </c>
      <c r="BR33" s="15">
        <f>-39723.7+39729.44</f>
        <v>5.7400000000052387</v>
      </c>
      <c r="BS33" s="15">
        <f>-5544.7+39729.44</f>
        <v>34184.740000000005</v>
      </c>
      <c r="BT33" s="15">
        <f>-11679.7+39729.44</f>
        <v>28049.74</v>
      </c>
      <c r="BU33" s="15">
        <v>21819.74</v>
      </c>
      <c r="BV33" s="15">
        <v>24547.74</v>
      </c>
      <c r="BW33" s="15">
        <v>23442.74</v>
      </c>
      <c r="BX33" s="15">
        <v>5439.74</v>
      </c>
      <c r="BY33" s="15">
        <v>-23838.26</v>
      </c>
      <c r="BZ33" s="15">
        <v>-20852.259999999998</v>
      </c>
      <c r="CA33" s="15">
        <v>-30745.759999999998</v>
      </c>
      <c r="CB33" s="15">
        <v>-43389.56</v>
      </c>
      <c r="CC33" s="15">
        <v>40401.160000000003</v>
      </c>
      <c r="CD33" s="19">
        <f t="shared" si="84"/>
        <v>40401.160000000003</v>
      </c>
      <c r="CE33" s="15">
        <v>8864.1600000000053</v>
      </c>
      <c r="CF33" s="15">
        <v>10587.720000000005</v>
      </c>
      <c r="CG33" s="15">
        <v>15862.720000000005</v>
      </c>
      <c r="CH33" s="15">
        <v>9267.7200000000048</v>
      </c>
      <c r="CI33" s="15">
        <f>+-IFERROR(VLOOKUP($A33,'[1]Consolidated Financials'!$A:$ZZ,32,0),0)</f>
        <v>-61227.39519949539</v>
      </c>
      <c r="CJ33" s="15">
        <f>+-IFERROR(VLOOKUP($A33,'[1]Consolidated Financials'!$A:$ZZ,33,0),0)</f>
        <v>-75980.371962624034</v>
      </c>
      <c r="CK33" s="15">
        <f>+-IFERROR(VLOOKUP($A33,'[1]Consolidated Financials'!$A:$ZZ,34,0),0)</f>
        <v>-96070.326969281959</v>
      </c>
      <c r="CL33" s="15">
        <f>+-IFERROR(VLOOKUP($A33,'[1]Consolidated Financials'!$A:$ZZ,35,0),0)</f>
        <v>-132221.77136557133</v>
      </c>
      <c r="CM33" s="15">
        <f>+-IFERROR(VLOOKUP($A33,'[1]Consolidated Financials'!$A:$ZZ,36,0),0)</f>
        <v>-141367.17105573087</v>
      </c>
      <c r="CN33" s="15">
        <f>+-IFERROR(VLOOKUP($A33,'[1]Consolidated Financials'!$A:$ZZ,37,0),0)</f>
        <v>-148568.73355578742</v>
      </c>
      <c r="CO33" s="15">
        <f>+-IFERROR(VLOOKUP($A33,'[1]Consolidated Financials'!$A:$ZZ,38,0),0)</f>
        <v>-166607.48983722238</v>
      </c>
      <c r="CP33" s="15">
        <f>+-IFERROR(VLOOKUP($A33,'[1]Consolidated Financials'!$A:$ZZ,39,0),0)</f>
        <v>-162144.72864421719</v>
      </c>
      <c r="CQ33" s="19">
        <f t="shared" si="85"/>
        <v>-162144.72864421719</v>
      </c>
      <c r="CR33" s="15">
        <f>+-IFERROR(VLOOKUP($A33,'[1]Consolidated Financials'!$A:$ZZ,40,0),0)</f>
        <v>-12237.748556144921</v>
      </c>
      <c r="CS33" s="15">
        <f>+-IFERROR(VLOOKUP($A33,'[1]Consolidated Financials'!$A:$ZZ,41,0),0)</f>
        <v>-24498.553381524958</v>
      </c>
      <c r="CT33" s="15">
        <f>+-IFERROR(VLOOKUP($A33,'[1]Consolidated Financials'!$A:$ZZ,42,0),0)</f>
        <v>-46218.529153981654</v>
      </c>
      <c r="CU33" s="15">
        <f>+-IFERROR(VLOOKUP($A33,'[1]Consolidated Financials'!$A:$ZZ,43,0),0)</f>
        <v>-67743.206218961786</v>
      </c>
      <c r="CV33" s="15">
        <f>+-IFERROR(VLOOKUP($A33,'[1]Consolidated Financials'!$A:$ZZ,44,0),0)</f>
        <v>-76828.340395369989</v>
      </c>
      <c r="CW33" s="15">
        <f>+-IFERROR(VLOOKUP($A33,'[1]Consolidated Financials'!$A:$ZZ,45,0),0)</f>
        <v>-90464.481866778195</v>
      </c>
      <c r="CX33" s="15">
        <f>+-IFERROR(VLOOKUP($A33,'[1]Consolidated Financials'!$A:$ZZ,46,0),0)</f>
        <v>-125139.58405620864</v>
      </c>
      <c r="CY33" s="15">
        <f>+-IFERROR(VLOOKUP($A33,'[1]Consolidated Financials'!$A:$ZZ,47,0),0)</f>
        <v>-177798.55427836577</v>
      </c>
      <c r="CZ33" s="15">
        <f>+-IFERROR(VLOOKUP($A33,'[1]Consolidated Financials'!$A:$ZZ,48,0),0)</f>
        <v>-185205.28079573408</v>
      </c>
      <c r="DA33" s="15">
        <f>+-IFERROR(VLOOKUP($A33,'[1]Consolidated Financials'!$A:$ZZ,49,0),0)</f>
        <v>-201040.95211973746</v>
      </c>
      <c r="DB33" s="15">
        <f>+-IFERROR(VLOOKUP($A33,'[1]Consolidated Financials'!$A:$ZZ,50,0),0)</f>
        <v>-229066.21453123144</v>
      </c>
      <c r="DC33" s="15">
        <f>+-IFERROR(VLOOKUP($A33,'[1]Consolidated Financials'!$A:$ZZ,51,0),0)</f>
        <v>-229793.00513129681</v>
      </c>
      <c r="DD33" s="19">
        <f t="shared" si="86"/>
        <v>-229793.00513129681</v>
      </c>
      <c r="DF33" s="15">
        <f>-+IFERROR(VLOOKUP($A33,'[1]Consolidated Financials'!$A:$ZZ,52,0),0)</f>
        <v>-247602.77449194324</v>
      </c>
      <c r="DG33" s="15">
        <f>-+IFERROR(VLOOKUP($A33,'[1]Consolidated Financials'!$A:$ZZ,53,0),0)</f>
        <v>-265512.11003701732</v>
      </c>
      <c r="DH33" s="15">
        <f>-+IFERROR(VLOOKUP($A33,'[1]Consolidated Financials'!$A:$ZZ,54,0),0)</f>
        <v>-294414.80902394885</v>
      </c>
      <c r="DI33" s="15">
        <f>-+IFERROR(VLOOKUP($A33,'[1]Consolidated Financials'!$A:$ZZ,55,0),0)</f>
        <v>-322236.37727242534</v>
      </c>
      <c r="DJ33" s="15">
        <f>-+IFERROR(VLOOKUP($A33,'[1]Consolidated Financials'!$A:$ZZ,56,0),0)</f>
        <v>-335868.40378157323</v>
      </c>
      <c r="DK33" s="15">
        <f>-+IFERROR(VLOOKUP($A33,'[1]Consolidated Financials'!$A:$ZZ,57,0),0)</f>
        <v>-354194.50306044304</v>
      </c>
      <c r="DL33" s="15">
        <f>-+IFERROR(VLOOKUP($A33,'[1]Consolidated Financials'!$A:$ZZ,58,0),0)</f>
        <v>-397080.23599672021</v>
      </c>
      <c r="DM33" s="15">
        <f>-+IFERROR(VLOOKUP($A33,'[1]Consolidated Financials'!$A:$ZZ,59,0),0)</f>
        <v>-461198.09613544261</v>
      </c>
      <c r="DN33" s="15">
        <f>-+IFERROR(VLOOKUP($A33,'[1]Consolidated Financials'!$A:$ZZ,60,0),0)</f>
        <v>-473298.76896901173</v>
      </c>
      <c r="DO33" s="15">
        <f>-+IFERROR(VLOOKUP($A33,'[1]Consolidated Financials'!$A:$ZZ,61,0),0)</f>
        <v>-494118.47329134477</v>
      </c>
      <c r="DP33" s="15">
        <f>-+IFERROR(VLOOKUP($A33,'[1]Consolidated Financials'!$A:$ZZ,62,0),0)</f>
        <v>-528699.95693572378</v>
      </c>
      <c r="DQ33" s="15">
        <f>-+IFERROR(VLOOKUP($A33,'[1]Consolidated Financials'!$A:$ZZ,63,0),0)</f>
        <v>-531802.83368279401</v>
      </c>
    </row>
    <row r="34" spans="1:121" x14ac:dyDescent="0.35">
      <c r="A34" s="14" t="s">
        <v>60</v>
      </c>
      <c r="B34" s="14" t="s">
        <v>61</v>
      </c>
      <c r="C34" s="15">
        <v>-42899.87</v>
      </c>
      <c r="D34" s="15">
        <v>-81032.73</v>
      </c>
      <c r="E34" s="15">
        <v>-142361.79999999999</v>
      </c>
      <c r="F34" s="15">
        <v>-54538.559999999998</v>
      </c>
      <c r="G34" s="15">
        <v>-104745.46</v>
      </c>
      <c r="H34" s="15">
        <v>-144700.43</v>
      </c>
      <c r="I34" s="15">
        <v>-53208.54</v>
      </c>
      <c r="J34" s="15">
        <v>-118938</v>
      </c>
      <c r="K34" s="15">
        <v>-152914.68</v>
      </c>
      <c r="L34" s="15">
        <v>-32963.550000000003</v>
      </c>
      <c r="M34" s="15">
        <v>-82430.720000000001</v>
      </c>
      <c r="N34" s="15">
        <v>-124033.96</v>
      </c>
      <c r="O34" s="16">
        <f t="shared" si="79"/>
        <v>-124033.96</v>
      </c>
      <c r="P34" s="15">
        <v>-41982.46</v>
      </c>
      <c r="Q34" s="15">
        <v>-89820.59</v>
      </c>
      <c r="R34" s="15">
        <v>-116501.44</v>
      </c>
      <c r="S34" s="15">
        <v>-118933.08</v>
      </c>
      <c r="T34" s="15">
        <v>-121369.87</v>
      </c>
      <c r="U34" s="15">
        <v>-123882.28</v>
      </c>
      <c r="V34" s="15">
        <v>-127358.59</v>
      </c>
      <c r="W34" s="15">
        <v>-142617.89000000001</v>
      </c>
      <c r="X34" s="15">
        <v>-151377.4</v>
      </c>
      <c r="Y34" s="15">
        <v>-173509.13</v>
      </c>
      <c r="Z34" s="15">
        <v>-71893.52</v>
      </c>
      <c r="AA34" s="15">
        <f>-77239.8+10808.54</f>
        <v>-66431.260000000009</v>
      </c>
      <c r="AB34" s="18">
        <f t="shared" si="80"/>
        <v>-66431.260000000009</v>
      </c>
      <c r="AD34" s="15">
        <v>-80320.689999999988</v>
      </c>
      <c r="AE34" s="15">
        <v>-28339.459999999992</v>
      </c>
      <c r="AF34" s="15">
        <v>-46592.479999999989</v>
      </c>
      <c r="AG34" s="15">
        <v>-21827.659999999989</v>
      </c>
      <c r="AH34" s="15">
        <v>-38643.839999999989</v>
      </c>
      <c r="AI34" s="15">
        <v>-58532.909999999989</v>
      </c>
      <c r="AJ34" s="15">
        <v>-92899.55</v>
      </c>
      <c r="AK34" s="15">
        <v>-69759.12</v>
      </c>
      <c r="AL34" s="15">
        <v>-98305.7</v>
      </c>
      <c r="AM34" s="15">
        <v>-38133.660000000003</v>
      </c>
      <c r="AN34" s="15">
        <v>-70724.399999999994</v>
      </c>
      <c r="AO34" s="15">
        <v>-101518.73</v>
      </c>
      <c r="AP34" s="15">
        <f t="shared" si="81"/>
        <v>-101518.73</v>
      </c>
      <c r="AR34" s="15">
        <v>-18654.549999999992</v>
      </c>
      <c r="AS34" s="15">
        <v>-37360.789999999994</v>
      </c>
      <c r="AT34" s="15">
        <v>-58935.37999999999</v>
      </c>
      <c r="AU34" s="15">
        <v>-17584.169999999991</v>
      </c>
      <c r="AV34" s="15">
        <v>-39976.739999999991</v>
      </c>
      <c r="AW34" s="15">
        <v>-60360.939999999988</v>
      </c>
      <c r="AX34" s="15">
        <v>-34324.119999999988</v>
      </c>
      <c r="AY34" s="15">
        <v>-65211.69999999999</v>
      </c>
      <c r="AZ34" s="15">
        <v>-99154.8</v>
      </c>
      <c r="BA34" s="15">
        <v>-24580.92</v>
      </c>
      <c r="BB34" s="15">
        <v>-48918.33</v>
      </c>
      <c r="BC34" s="15">
        <v>-76232.509999999995</v>
      </c>
      <c r="BD34" s="19">
        <f t="shared" si="82"/>
        <v>-76232.509999999995</v>
      </c>
      <c r="BE34" s="15">
        <v>-100359.53</v>
      </c>
      <c r="BF34" s="15">
        <v>-47751.72</v>
      </c>
      <c r="BG34" s="15">
        <v>-75135.98</v>
      </c>
      <c r="BH34" s="15">
        <v>-33541.17</v>
      </c>
      <c r="BI34" s="15">
        <v>-66738.12</v>
      </c>
      <c r="BJ34" s="15">
        <v>-109229.91</v>
      </c>
      <c r="BK34" s="15">
        <v>-43929.99</v>
      </c>
      <c r="BL34" s="15">
        <v>-93386.14</v>
      </c>
      <c r="BM34" s="15">
        <v>-144633.74</v>
      </c>
      <c r="BN34" s="15">
        <v>-36454.639999999999</v>
      </c>
      <c r="BO34" s="20">
        <v>-74687.929999999993</v>
      </c>
      <c r="BP34" s="20">
        <f>-116409.45</f>
        <v>-116409.45</v>
      </c>
      <c r="BQ34" s="19">
        <f t="shared" si="83"/>
        <v>-116409.45</v>
      </c>
      <c r="BR34" s="15">
        <v>-36617.760000000002</v>
      </c>
      <c r="BS34" s="15">
        <v>-76042.34</v>
      </c>
      <c r="BT34" s="15">
        <v>-127373.22</v>
      </c>
      <c r="BU34" s="15">
        <v>-42632.94</v>
      </c>
      <c r="BV34" s="15">
        <v>-86789.83</v>
      </c>
      <c r="BW34" s="15">
        <v>-126547.42</v>
      </c>
      <c r="BX34" s="15">
        <v>-55283.97</v>
      </c>
      <c r="BY34" s="15">
        <v>-137980.53</v>
      </c>
      <c r="BZ34" s="15">
        <v>-178275.57</v>
      </c>
      <c r="CA34" s="15">
        <v>-42728.679999999978</v>
      </c>
      <c r="CB34" s="15">
        <v>-100216.51999999997</v>
      </c>
      <c r="CC34" s="15">
        <v>-136589.4</v>
      </c>
      <c r="CD34" s="19">
        <f t="shared" si="84"/>
        <v>-136589.4</v>
      </c>
      <c r="CE34" s="15">
        <v>-43180.79</v>
      </c>
      <c r="CF34" s="15">
        <v>-103689.55</v>
      </c>
      <c r="CG34" s="15">
        <v>-165390.31</v>
      </c>
      <c r="CH34" s="15">
        <v>-47232.29</v>
      </c>
      <c r="CI34" s="15">
        <f>+-IFERROR(VLOOKUP($A34,'[1]Consolidated Financials'!$A:$ZZ,32,0),0)</f>
        <v>-129493.4808059395</v>
      </c>
      <c r="CJ34" s="15">
        <f>+-IFERROR(VLOOKUP($A34,'[1]Consolidated Financials'!$A:$ZZ,33,0),0)</f>
        <v>-198228.86437723931</v>
      </c>
      <c r="CK34" s="15">
        <f>+-IFERROR(VLOOKUP($A34,'[1]Consolidated Financials'!$A:$ZZ,34,0),0)</f>
        <v>-82069.40667084005</v>
      </c>
      <c r="CL34" s="15">
        <f>+-IFERROR(VLOOKUP($A34,'[1]Consolidated Financials'!$A:$ZZ,35,0),0)</f>
        <v>-181021.24696832208</v>
      </c>
      <c r="CM34" s="15">
        <f>+-IFERROR(VLOOKUP($A34,'[1]Consolidated Financials'!$A:$ZZ,36,0),0)</f>
        <v>-249282.97314692941</v>
      </c>
      <c r="CN34" s="15">
        <f>+-IFERROR(VLOOKUP($A34,'[1]Consolidated Financials'!$A:$ZZ,37,0),0)</f>
        <v>-69717.690514527902</v>
      </c>
      <c r="CO34" s="15">
        <f>+-IFERROR(VLOOKUP($A34,'[1]Consolidated Financials'!$A:$ZZ,38,0),0)</f>
        <v>-145444.02453830902</v>
      </c>
      <c r="CP34" s="15">
        <f>+-IFERROR(VLOOKUP($A34,'[1]Consolidated Financials'!$A:$ZZ,39,0),0)</f>
        <v>-198699.03271970426</v>
      </c>
      <c r="CQ34" s="19">
        <f t="shared" si="85"/>
        <v>-198699.03271970426</v>
      </c>
      <c r="CR34" s="15">
        <f>+-IFERROR(VLOOKUP($A34,'[1]Consolidated Financials'!$A:$ZZ,40,0),0)</f>
        <v>-77517.513875630684</v>
      </c>
      <c r="CS34" s="15">
        <f>+-IFERROR(VLOOKUP($A34,'[1]Consolidated Financials'!$A:$ZZ,41,0),0)</f>
        <v>-156201.27008875244</v>
      </c>
      <c r="CT34" s="15">
        <f>+-IFERROR(VLOOKUP($A34,'[1]Consolidated Financials'!$A:$ZZ,42,0),0)</f>
        <v>-243085.97476253932</v>
      </c>
      <c r="CU34" s="15">
        <f>+-IFERROR(VLOOKUP($A34,'[1]Consolidated Financials'!$A:$ZZ,43,0),0)</f>
        <v>-90796.008821060648</v>
      </c>
      <c r="CV34" s="15">
        <f>+-IFERROR(VLOOKUP($A34,'[1]Consolidated Financials'!$A:$ZZ,44,0),0)</f>
        <v>-168274.93191238242</v>
      </c>
      <c r="CW34" s="15">
        <f>+-IFERROR(VLOOKUP($A34,'[1]Consolidated Financials'!$A:$ZZ,45,0),0)</f>
        <v>-242847.53201642877</v>
      </c>
      <c r="CX34" s="15">
        <f>+-IFERROR(VLOOKUP($A34,'[1]Consolidated Financials'!$A:$ZZ,46,0),0)</f>
        <v>-110336.38817906892</v>
      </c>
      <c r="CY34" s="15">
        <f>+-IFERROR(VLOOKUP($A34,'[1]Consolidated Financials'!$A:$ZZ,47,0),0)</f>
        <v>-238123.01352073965</v>
      </c>
      <c r="CZ34" s="15">
        <f>+-IFERROR(VLOOKUP($A34,'[1]Consolidated Financials'!$A:$ZZ,48,0),0)</f>
        <v>-310506.52939446887</v>
      </c>
      <c r="DA34" s="15">
        <f>+-IFERROR(VLOOKUP($A34,'[1]Consolidated Financials'!$A:$ZZ,49,0),0)</f>
        <v>-88552.330718512472</v>
      </c>
      <c r="DB34" s="15">
        <f>+-IFERROR(VLOOKUP($A34,'[1]Consolidated Financials'!$A:$ZZ,50,0),0)</f>
        <v>-182991.57023619232</v>
      </c>
      <c r="DC34" s="15">
        <f>+-IFERROR(VLOOKUP($A34,'[1]Consolidated Financials'!$A:$ZZ,51,0),0)</f>
        <v>-250413.613962239</v>
      </c>
      <c r="DD34" s="19">
        <f t="shared" si="86"/>
        <v>-250413.613962239</v>
      </c>
      <c r="DF34" s="15">
        <f>-+IFERROR(VLOOKUP($A34,'[1]Consolidated Financials'!$A:$ZZ,52,0),0)</f>
        <v>-91503.003859068675</v>
      </c>
      <c r="DG34" s="15">
        <f>-+IFERROR(VLOOKUP($A34,'[1]Consolidated Financials'!$A:$ZZ,53,0),0)</f>
        <v>-184345.48970395565</v>
      </c>
      <c r="DH34" s="15">
        <f>-+IFERROR(VLOOKUP($A34,'[1]Consolidated Financials'!$A:$ZZ,54,0),0)</f>
        <v>-286660.67554379732</v>
      </c>
      <c r="DI34" s="15">
        <f>-+IFERROR(VLOOKUP($A34,'[1]Consolidated Financials'!$A:$ZZ,55,0),0)</f>
        <v>-106824.38332099153</v>
      </c>
      <c r="DJ34" s="15">
        <f>-+IFERROR(VLOOKUP($A34,'[1]Consolidated Financials'!$A:$ZZ,56,0),0)</f>
        <v>-197373.53001083189</v>
      </c>
      <c r="DK34" s="15">
        <f>-+IFERROR(VLOOKUP($A34,'[1]Consolidated Financials'!$A:$ZZ,57,0),0)</f>
        <v>-284404.95476347994</v>
      </c>
      <c r="DL34" s="15">
        <f>-+IFERROR(VLOOKUP($A34,'[1]Consolidated Financials'!$A:$ZZ,58,0),0)</f>
        <v>-128755.30871249415</v>
      </c>
      <c r="DM34" s="15">
        <f>-+IFERROR(VLOOKUP($A34,'[1]Consolidated Financials'!$A:$ZZ,59,0),0)</f>
        <v>-277966.24766356463</v>
      </c>
      <c r="DN34" s="15">
        <f>-+IFERROR(VLOOKUP($A34,'[1]Consolidated Financials'!$A:$ZZ,60,0),0)</f>
        <v>-362887.15562340524</v>
      </c>
      <c r="DO34" s="15">
        <f>-+IFERROR(VLOOKUP($A34,'[1]Consolidated Financials'!$A:$ZZ,61,0),0)</f>
        <v>-103552.24710181478</v>
      </c>
      <c r="DP34" s="15">
        <f>-+IFERROR(VLOOKUP($A34,'[1]Consolidated Financials'!$A:$ZZ,62,0),0)</f>
        <v>-213896.47045376553</v>
      </c>
      <c r="DQ34" s="15">
        <f>-+IFERROR(VLOOKUP($A34,'[1]Consolidated Financials'!$A:$ZZ,63,0),0)</f>
        <v>-292910.18802670186</v>
      </c>
    </row>
    <row r="35" spans="1:121" x14ac:dyDescent="0.35">
      <c r="A35" s="14" t="s">
        <v>62</v>
      </c>
      <c r="B35" s="14" t="s">
        <v>63</v>
      </c>
      <c r="C35" s="15">
        <v>8818.2000000000007</v>
      </c>
      <c r="D35" s="15">
        <v>9857.8700000000008</v>
      </c>
      <c r="E35" s="15">
        <v>10044.66</v>
      </c>
      <c r="F35" s="15">
        <v>9516.18</v>
      </c>
      <c r="G35" s="15">
        <v>11463.68</v>
      </c>
      <c r="H35" s="15">
        <v>14996.36</v>
      </c>
      <c r="I35" s="15">
        <v>9602.34</v>
      </c>
      <c r="J35" s="15">
        <v>11696.21</v>
      </c>
      <c r="K35" s="15">
        <v>13107.25</v>
      </c>
      <c r="L35" s="15">
        <v>3174.7899999999991</v>
      </c>
      <c r="M35" s="15">
        <v>3615.9899999999989</v>
      </c>
      <c r="N35" s="15">
        <v>7200.2399999999989</v>
      </c>
      <c r="O35" s="16">
        <f t="shared" si="79"/>
        <v>7200.2399999999989</v>
      </c>
      <c r="P35" s="15">
        <v>2391.5</v>
      </c>
      <c r="Q35" s="15">
        <v>3164.13</v>
      </c>
      <c r="R35" s="15">
        <v>3937.46</v>
      </c>
      <c r="S35" s="15">
        <v>5729.42</v>
      </c>
      <c r="T35" s="15">
        <v>6687.34</v>
      </c>
      <c r="U35" s="15">
        <v>8105.85</v>
      </c>
      <c r="V35" s="15">
        <v>9279.64</v>
      </c>
      <c r="W35" s="15">
        <v>10679.71</v>
      </c>
      <c r="X35" s="15">
        <v>10808.54</v>
      </c>
      <c r="Y35" s="15">
        <v>18441.73</v>
      </c>
      <c r="Z35" s="15">
        <v>20334.009999999998</v>
      </c>
      <c r="AA35" s="15">
        <f>22715.06-9129.07</f>
        <v>13585.990000000002</v>
      </c>
      <c r="AB35" s="18">
        <f t="shared" si="80"/>
        <v>13585.990000000002</v>
      </c>
      <c r="AD35" s="15">
        <v>14246.24</v>
      </c>
      <c r="AE35" s="15">
        <v>3507.99</v>
      </c>
      <c r="AF35" s="15">
        <v>7183.25</v>
      </c>
      <c r="AG35" s="15">
        <v>729.97</v>
      </c>
      <c r="AH35" s="15">
        <v>3395.55</v>
      </c>
      <c r="AI35" s="15">
        <v>5974.07</v>
      </c>
      <c r="AJ35" s="15">
        <v>7537.51</v>
      </c>
      <c r="AK35" s="15">
        <v>2673.34</v>
      </c>
      <c r="AL35" s="15">
        <v>4902.3599999999997</v>
      </c>
      <c r="AM35" s="15">
        <v>1627.41</v>
      </c>
      <c r="AN35" s="15">
        <v>3666.04</v>
      </c>
      <c r="AO35" s="15">
        <v>5479.03</v>
      </c>
      <c r="AP35" s="15">
        <f t="shared" si="81"/>
        <v>5479.03</v>
      </c>
      <c r="AR35" s="15">
        <v>5083.5600000000004</v>
      </c>
      <c r="AS35" s="15">
        <v>24805.34</v>
      </c>
      <c r="AT35" s="15">
        <v>30139.85</v>
      </c>
      <c r="AU35" s="15">
        <v>8046.37</v>
      </c>
      <c r="AV35" s="15">
        <v>14331.78</v>
      </c>
      <c r="AW35" s="15">
        <v>21811.84</v>
      </c>
      <c r="AX35" s="15">
        <v>5870.83</v>
      </c>
      <c r="AY35" s="15">
        <v>13178.05</v>
      </c>
      <c r="AZ35" s="15">
        <v>19548.689999999999</v>
      </c>
      <c r="BA35" s="15">
        <v>7164.18</v>
      </c>
      <c r="BB35" s="15">
        <v>15142.22</v>
      </c>
      <c r="BC35" s="15">
        <v>23658.99</v>
      </c>
      <c r="BD35" s="19">
        <f t="shared" si="82"/>
        <v>23658.99</v>
      </c>
      <c r="BE35" s="15">
        <v>31696.79</v>
      </c>
      <c r="BF35" s="15">
        <v>17806.37</v>
      </c>
      <c r="BG35" s="15">
        <v>26414.94</v>
      </c>
      <c r="BH35" s="15">
        <v>4603.37</v>
      </c>
      <c r="BI35" s="15">
        <v>6699.6</v>
      </c>
      <c r="BJ35" s="15">
        <v>19280.830000000002</v>
      </c>
      <c r="BK35" s="15">
        <v>7926.46</v>
      </c>
      <c r="BL35" s="15">
        <v>12913.98</v>
      </c>
      <c r="BM35" s="15">
        <v>20505.93</v>
      </c>
      <c r="BN35" s="15">
        <v>7074.23</v>
      </c>
      <c r="BO35" s="20">
        <v>17901.82</v>
      </c>
      <c r="BP35" s="20">
        <v>33802.160000000003</v>
      </c>
      <c r="BQ35" s="19">
        <f t="shared" si="83"/>
        <v>33802.160000000003</v>
      </c>
      <c r="BR35" s="15">
        <v>7942.230000000005</v>
      </c>
      <c r="BS35" s="15">
        <v>15914.710000000005</v>
      </c>
      <c r="BT35" s="15">
        <v>25133.830000000005</v>
      </c>
      <c r="BU35" s="15">
        <v>9994.9700000000048</v>
      </c>
      <c r="BV35" s="15">
        <v>19779.480000000003</v>
      </c>
      <c r="BW35" s="15">
        <v>28927.750000000004</v>
      </c>
      <c r="BX35" s="15">
        <v>20590.990000000005</v>
      </c>
      <c r="BY35" s="15">
        <v>28061.230000000003</v>
      </c>
      <c r="BZ35" s="15">
        <v>37702.15</v>
      </c>
      <c r="CA35" s="15">
        <v>8166.4200000000046</v>
      </c>
      <c r="CB35" s="15">
        <v>15936.160000000005</v>
      </c>
      <c r="CC35" s="15">
        <v>26103.450000000004</v>
      </c>
      <c r="CD35" s="19">
        <f t="shared" si="84"/>
        <v>26103.450000000004</v>
      </c>
      <c r="CE35" s="15">
        <v>8292.58</v>
      </c>
      <c r="CF35" s="15">
        <v>16399.53</v>
      </c>
      <c r="CG35" s="15">
        <v>26477.79</v>
      </c>
      <c r="CH35" s="15">
        <v>11694.61</v>
      </c>
      <c r="CI35" s="15">
        <f>+-IFERROR(VLOOKUP($A35,'[1]Consolidated Financials'!$A:$ZZ,32,0),0)</f>
        <v>11644.233215790347</v>
      </c>
      <c r="CJ35" s="15">
        <f>+-IFERROR(VLOOKUP($A35,'[1]Consolidated Financials'!$A:$ZZ,33,0),0)</f>
        <v>14945.382380306201</v>
      </c>
      <c r="CK35" s="15">
        <f>+-IFERROR(VLOOKUP($A35,'[1]Consolidated Financials'!$A:$ZZ,34,0),0)</f>
        <v>6556.1145877804993</v>
      </c>
      <c r="CL35" s="15">
        <f>+-IFERROR(VLOOKUP($A35,'[1]Consolidated Financials'!$A:$ZZ,35,0),0)</f>
        <v>9812.3010097290353</v>
      </c>
      <c r="CM35" s="15">
        <f>+-IFERROR(VLOOKUP($A35,'[1]Consolidated Financials'!$A:$ZZ,36,0),0)</f>
        <v>13387.338476453968</v>
      </c>
      <c r="CN35" s="15">
        <f>+-IFERROR(VLOOKUP($A35,'[1]Consolidated Financials'!$A:$ZZ,37,0),0)</f>
        <v>8140.5683688733989</v>
      </c>
      <c r="CO35" s="15">
        <f>+-IFERROR(VLOOKUP($A35,'[1]Consolidated Financials'!$A:$ZZ,38,0),0)</f>
        <v>11369.412175353211</v>
      </c>
      <c r="CP35" s="15">
        <f>+-IFERROR(VLOOKUP($A35,'[1]Consolidated Financials'!$A:$ZZ,39,0),0)</f>
        <v>14990.271690635185</v>
      </c>
      <c r="CQ35" s="19">
        <f t="shared" si="85"/>
        <v>14990.271690635185</v>
      </c>
      <c r="CR35" s="15">
        <f>+-IFERROR(VLOOKUP($A35,'[1]Consolidated Financials'!$A:$ZZ,40,0),0)</f>
        <v>6912.7666425420266</v>
      </c>
      <c r="CS35" s="15">
        <f>+-IFERROR(VLOOKUP($A35,'[1]Consolidated Financials'!$A:$ZZ,41,0),0)</f>
        <v>10562.684033191777</v>
      </c>
      <c r="CT35" s="15">
        <f>+-IFERROR(VLOOKUP($A35,'[1]Consolidated Financials'!$A:$ZZ,42,0),0)</f>
        <v>14519.733604978523</v>
      </c>
      <c r="CU35" s="15">
        <f>+-IFERROR(VLOOKUP($A35,'[1]Consolidated Financials'!$A:$ZZ,43,0),0)</f>
        <v>7398.909028712369</v>
      </c>
      <c r="CV35" s="15">
        <f>+-IFERROR(VLOOKUP($A35,'[1]Consolidated Financials'!$A:$ZZ,44,0),0)</f>
        <v>12085.268358023604</v>
      </c>
      <c r="CW35" s="15">
        <f>+-IFERROR(VLOOKUP($A35,'[1]Consolidated Financials'!$A:$ZZ,45,0),0)</f>
        <v>15513.16329521057</v>
      </c>
      <c r="CX35" s="15">
        <f>+-IFERROR(VLOOKUP($A35,'[1]Consolidated Financials'!$A:$ZZ,46,0),0)</f>
        <v>6820.9142366392916</v>
      </c>
      <c r="CY35" s="15">
        <f>+-IFERROR(VLOOKUP($A35,'[1]Consolidated Financials'!$A:$ZZ,47,0),0)</f>
        <v>10224.032979881413</v>
      </c>
      <c r="CZ35" s="15">
        <f>+-IFERROR(VLOOKUP($A35,'[1]Consolidated Financials'!$A:$ZZ,48,0),0)</f>
        <v>13968.173577075953</v>
      </c>
      <c r="DA35" s="15">
        <f>+-IFERROR(VLOOKUP($A35,'[1]Consolidated Financials'!$A:$ZZ,49,0),0)</f>
        <v>8504.2235860037217</v>
      </c>
      <c r="DB35" s="15">
        <f>+-IFERROR(VLOOKUP($A35,'[1]Consolidated Financials'!$A:$ZZ,50,0),0)</f>
        <v>11886.150660317406</v>
      </c>
      <c r="DC35" s="15">
        <f>+-IFERROR(VLOOKUP($A35,'[1]Consolidated Financials'!$A:$ZZ,51,0),0)</f>
        <v>15672.145096868997</v>
      </c>
      <c r="DD35" s="19">
        <f t="shared" si="86"/>
        <v>15672.145096868997</v>
      </c>
      <c r="DF35" s="15">
        <f>-+IFERROR(VLOOKUP($A35,'[1]Consolidated Financials'!$A:$ZZ,52,0),0)</f>
        <v>7195.3459179452257</v>
      </c>
      <c r="DG35" s="15">
        <f>-+IFERROR(VLOOKUP($A35,'[1]Consolidated Financials'!$A:$ZZ,53,0),0)</f>
        <v>10972.930539038793</v>
      </c>
      <c r="DH35" s="15">
        <f>-+IFERROR(VLOOKUP($A35,'[1]Consolidated Financials'!$A:$ZZ,54,0),0)</f>
        <v>15071.281070973098</v>
      </c>
      <c r="DI35" s="15">
        <f>-+IFERROR(VLOOKUP($A35,'[1]Consolidated Financials'!$A:$ZZ,55,0),0)</f>
        <v>7658.4336135452904</v>
      </c>
      <c r="DJ35" s="15">
        <f>-+IFERROR(VLOOKUP($A35,'[1]Consolidated Financials'!$A:$ZZ,56,0),0)</f>
        <v>12504.285145643622</v>
      </c>
      <c r="DK35" s="15">
        <f>-+IFERROR(VLOOKUP($A35,'[1]Consolidated Financials'!$A:$ZZ,57,0),0)</f>
        <v>16048.38060379031</v>
      </c>
      <c r="DL35" s="15">
        <f>-+IFERROR(VLOOKUP($A35,'[1]Consolidated Financials'!$A:$ZZ,58,0),0)</f>
        <v>7053.6830069778662</v>
      </c>
      <c r="DM35" s="15">
        <f>-+IFERROR(VLOOKUP($A35,'[1]Consolidated Financials'!$A:$ZZ,59,0),0)</f>
        <v>10570.137483958773</v>
      </c>
      <c r="DN35" s="15">
        <f>-+IFERROR(VLOOKUP($A35,'[1]Consolidated Financials'!$A:$ZZ,60,0),0)</f>
        <v>14443.028503098894</v>
      </c>
      <c r="DO35" s="15">
        <f>-+IFERROR(VLOOKUP($A35,'[1]Consolidated Financials'!$A:$ZZ,61,0),0)</f>
        <v>9252.3685644037723</v>
      </c>
      <c r="DP35" s="15">
        <f>-+IFERROR(VLOOKUP($A35,'[1]Consolidated Financials'!$A:$ZZ,62,0),0)</f>
        <v>13211.213951749072</v>
      </c>
      <c r="DQ35" s="15">
        <f>-+IFERROR(VLOOKUP($A35,'[1]Consolidated Financials'!$A:$ZZ,63,0),0)</f>
        <v>17587.26952775829</v>
      </c>
    </row>
    <row r="36" spans="1:121" x14ac:dyDescent="0.35">
      <c r="A36" s="14" t="s">
        <v>64</v>
      </c>
      <c r="B36" s="14" t="s">
        <v>65</v>
      </c>
      <c r="C36" s="15">
        <v>-4552.9799999999996</v>
      </c>
      <c r="D36" s="15">
        <v>-4268.21</v>
      </c>
      <c r="E36" s="15">
        <v>-6550.11</v>
      </c>
      <c r="F36" s="15">
        <v>-8081.22</v>
      </c>
      <c r="G36" s="15">
        <v>-1885.64</v>
      </c>
      <c r="H36" s="15">
        <v>-2445.9499999999998</v>
      </c>
      <c r="I36" s="15">
        <v>-4545.16</v>
      </c>
      <c r="J36" s="15">
        <v>-6926.79</v>
      </c>
      <c r="K36" s="15">
        <v>-4724.67</v>
      </c>
      <c r="L36" s="15">
        <v>-1057.28</v>
      </c>
      <c r="M36" s="15">
        <v>-2280.75</v>
      </c>
      <c r="N36" s="15">
        <v>-6470.36</v>
      </c>
      <c r="O36" s="16">
        <f t="shared" si="79"/>
        <v>-6470.36</v>
      </c>
      <c r="P36" s="15">
        <v>-5079.67</v>
      </c>
      <c r="Q36" s="15">
        <v>-1521.25</v>
      </c>
      <c r="R36" s="15">
        <v>-857.02</v>
      </c>
      <c r="S36" s="15">
        <v>-761.78</v>
      </c>
      <c r="T36" s="15">
        <v>-597.83000000000004</v>
      </c>
      <c r="U36" s="15">
        <v>-533.75</v>
      </c>
      <c r="V36" s="15">
        <v>-876.44</v>
      </c>
      <c r="W36" s="15">
        <v>-2371.4299999999998</v>
      </c>
      <c r="X36" s="15">
        <v>-2975.07</v>
      </c>
      <c r="Y36" s="15">
        <v>-3826.49</v>
      </c>
      <c r="Z36" s="15">
        <v>-3524.56</v>
      </c>
      <c r="AA36" s="15">
        <v>-1731.97</v>
      </c>
      <c r="AB36" s="18">
        <f t="shared" si="80"/>
        <v>-1731.97</v>
      </c>
      <c r="AD36" s="15">
        <v>-1406.15</v>
      </c>
      <c r="AE36" s="15">
        <v>-2384.34</v>
      </c>
      <c r="AF36" s="15">
        <v>-3356.23</v>
      </c>
      <c r="AG36" s="15">
        <v>-3492.39</v>
      </c>
      <c r="AH36" s="15">
        <v>-3303.07</v>
      </c>
      <c r="AI36" s="15">
        <v>-1622.96</v>
      </c>
      <c r="AJ36" s="15">
        <v>-3227.11</v>
      </c>
      <c r="AK36" s="15">
        <v>-5539.52</v>
      </c>
      <c r="AL36" s="15">
        <v>-4516.17</v>
      </c>
      <c r="AM36" s="15">
        <v>-5382.05</v>
      </c>
      <c r="AN36" s="15">
        <v>-6218.91</v>
      </c>
      <c r="AO36" s="15">
        <v>-2008.65</v>
      </c>
      <c r="AP36" s="15">
        <f t="shared" si="81"/>
        <v>-2008.65</v>
      </c>
      <c r="AR36" s="15">
        <v>-2871.28</v>
      </c>
      <c r="AS36" s="15">
        <v>-4532.4799999999996</v>
      </c>
      <c r="AT36" s="15">
        <v>-4589.78</v>
      </c>
      <c r="AU36" s="15">
        <v>-4429.5200000000004</v>
      </c>
      <c r="AV36" s="15">
        <v>-5971.62</v>
      </c>
      <c r="AW36" s="15">
        <v>-1908.74</v>
      </c>
      <c r="AX36" s="15">
        <v>-3742.04</v>
      </c>
      <c r="AY36" s="15">
        <v>-5729.61</v>
      </c>
      <c r="AZ36" s="15">
        <v>-5125.63</v>
      </c>
      <c r="BA36" s="15">
        <v>-549.59</v>
      </c>
      <c r="BB36" s="15">
        <v>-1652.94</v>
      </c>
      <c r="BC36" s="15">
        <v>-1360.98</v>
      </c>
      <c r="BD36" s="19">
        <f t="shared" si="82"/>
        <v>-1360.98</v>
      </c>
      <c r="BE36" s="15">
        <v>-3617.97</v>
      </c>
      <c r="BF36" s="15">
        <v>-2961.56</v>
      </c>
      <c r="BG36" s="15">
        <v>-5144.17</v>
      </c>
      <c r="BH36" s="15">
        <v>-6176.93</v>
      </c>
      <c r="BI36" s="15">
        <v>-2326.6799999999998</v>
      </c>
      <c r="BJ36" s="15">
        <v>-4878.08</v>
      </c>
      <c r="BK36" s="15">
        <v>-6044.54</v>
      </c>
      <c r="BL36" s="15">
        <v>-11895.25</v>
      </c>
      <c r="BM36" s="15">
        <v>-8189.4</v>
      </c>
      <c r="BN36" s="15">
        <v>-7739.07</v>
      </c>
      <c r="BO36" s="20">
        <v>-3454.12</v>
      </c>
      <c r="BP36" s="20">
        <v>-4229.96</v>
      </c>
      <c r="BQ36" s="19">
        <f t="shared" si="83"/>
        <v>-4229.96</v>
      </c>
      <c r="BR36" s="15">
        <v>-6709.96</v>
      </c>
      <c r="BS36" s="15">
        <v>-7760.88</v>
      </c>
      <c r="BT36" s="15">
        <v>-8862.39</v>
      </c>
      <c r="BU36" s="15">
        <v>-1878.37</v>
      </c>
      <c r="BV36" s="15">
        <v>-4009.24</v>
      </c>
      <c r="BW36" s="15">
        <v>-4168.79</v>
      </c>
      <c r="BX36" s="15">
        <v>-9450.94</v>
      </c>
      <c r="BY36" s="15">
        <v>-13794.32</v>
      </c>
      <c r="BZ36" s="15">
        <v>-9225.11</v>
      </c>
      <c r="CA36" s="15">
        <v>-3438.99</v>
      </c>
      <c r="CB36" s="15">
        <v>-5478.81</v>
      </c>
      <c r="CC36" s="15">
        <v>-3894.49</v>
      </c>
      <c r="CD36" s="19">
        <f t="shared" si="84"/>
        <v>-3894.49</v>
      </c>
      <c r="CE36" s="15">
        <v>-9658.17</v>
      </c>
      <c r="CF36" s="15">
        <v>-9180.33</v>
      </c>
      <c r="CG36" s="15">
        <v>-12314.81</v>
      </c>
      <c r="CH36" s="15">
        <v>-2707.3</v>
      </c>
      <c r="CI36" s="15">
        <f>+-IFERROR(VLOOKUP($A36,'[1]Consolidated Financials'!$A:$ZZ,32,0),0)</f>
        <v>0</v>
      </c>
      <c r="CJ36" s="15">
        <f>+-IFERROR(VLOOKUP($A36,'[1]Consolidated Financials'!$A:$ZZ,33,0),0)</f>
        <v>0</v>
      </c>
      <c r="CK36" s="15">
        <f>+-IFERROR(VLOOKUP($A36,'[1]Consolidated Financials'!$A:$ZZ,34,0),0)</f>
        <v>0</v>
      </c>
      <c r="CL36" s="15">
        <f>+-IFERROR(VLOOKUP($A36,'[1]Consolidated Financials'!$A:$ZZ,35,0),0)</f>
        <v>0</v>
      </c>
      <c r="CM36" s="15">
        <f>+-IFERROR(VLOOKUP($A36,'[1]Consolidated Financials'!$A:$ZZ,36,0),0)</f>
        <v>0</v>
      </c>
      <c r="CN36" s="15">
        <f>+-IFERROR(VLOOKUP($A36,'[1]Consolidated Financials'!$A:$ZZ,37,0),0)</f>
        <v>0</v>
      </c>
      <c r="CO36" s="15">
        <f>+-IFERROR(VLOOKUP($A36,'[1]Consolidated Financials'!$A:$ZZ,38,0),0)</f>
        <v>0</v>
      </c>
      <c r="CP36" s="15">
        <f>+-IFERROR(VLOOKUP($A36,'[1]Consolidated Financials'!$A:$ZZ,39,0),0)</f>
        <v>0</v>
      </c>
      <c r="CQ36" s="19">
        <f t="shared" si="85"/>
        <v>0</v>
      </c>
      <c r="CR36" s="15">
        <f>+-IFERROR(VLOOKUP($A36,'[1]Consolidated Financials'!$A:$ZZ,40,0),0)</f>
        <v>0</v>
      </c>
      <c r="CS36" s="15">
        <f>+-IFERROR(VLOOKUP($A36,'[1]Consolidated Financials'!$A:$ZZ,41,0),0)</f>
        <v>0</v>
      </c>
      <c r="CT36" s="15">
        <f>+-IFERROR(VLOOKUP($A36,'[1]Consolidated Financials'!$A:$ZZ,42,0),0)</f>
        <v>0</v>
      </c>
      <c r="CU36" s="15">
        <f>+-IFERROR(VLOOKUP($A36,'[1]Consolidated Financials'!$A:$ZZ,43,0),0)</f>
        <v>0</v>
      </c>
      <c r="CV36" s="15">
        <f>+-IFERROR(VLOOKUP($A36,'[1]Consolidated Financials'!$A:$ZZ,44,0),0)</f>
        <v>0</v>
      </c>
      <c r="CW36" s="15">
        <f>+-IFERROR(VLOOKUP($A36,'[1]Consolidated Financials'!$A:$ZZ,45,0),0)</f>
        <v>0</v>
      </c>
      <c r="CX36" s="15">
        <f>+-IFERROR(VLOOKUP($A36,'[1]Consolidated Financials'!$A:$ZZ,46,0),0)</f>
        <v>0</v>
      </c>
      <c r="CY36" s="15">
        <f>+-IFERROR(VLOOKUP($A36,'[1]Consolidated Financials'!$A:$ZZ,47,0),0)</f>
        <v>0</v>
      </c>
      <c r="CZ36" s="15">
        <f>+-IFERROR(VLOOKUP($A36,'[1]Consolidated Financials'!$A:$ZZ,48,0),0)</f>
        <v>0</v>
      </c>
      <c r="DA36" s="15">
        <f>+-IFERROR(VLOOKUP($A36,'[1]Consolidated Financials'!$A:$ZZ,49,0),0)</f>
        <v>0</v>
      </c>
      <c r="DB36" s="15">
        <f>+-IFERROR(VLOOKUP($A36,'[1]Consolidated Financials'!$A:$ZZ,50,0),0)</f>
        <v>0</v>
      </c>
      <c r="DC36" s="15">
        <f>+-IFERROR(VLOOKUP($A36,'[1]Consolidated Financials'!$A:$ZZ,51,0),0)</f>
        <v>0</v>
      </c>
      <c r="DD36" s="19">
        <f t="shared" si="86"/>
        <v>0</v>
      </c>
      <c r="DF36" s="15">
        <f>-+IFERROR(VLOOKUP($A36,'[1]Consolidated Financials'!$A:$ZZ,52,0),0)</f>
        <v>0</v>
      </c>
      <c r="DG36" s="15">
        <f>-+IFERROR(VLOOKUP($A36,'[1]Consolidated Financials'!$A:$ZZ,53,0),0)</f>
        <v>0</v>
      </c>
      <c r="DH36" s="15">
        <f>-+IFERROR(VLOOKUP($A36,'[1]Consolidated Financials'!$A:$ZZ,54,0),0)</f>
        <v>0</v>
      </c>
      <c r="DI36" s="15">
        <f>-+IFERROR(VLOOKUP($A36,'[1]Consolidated Financials'!$A:$ZZ,55,0),0)</f>
        <v>0</v>
      </c>
      <c r="DJ36" s="15">
        <f>-+IFERROR(VLOOKUP($A36,'[1]Consolidated Financials'!$A:$ZZ,56,0),0)</f>
        <v>0</v>
      </c>
      <c r="DK36" s="15">
        <f>-+IFERROR(VLOOKUP($A36,'[1]Consolidated Financials'!$A:$ZZ,57,0),0)</f>
        <v>0</v>
      </c>
      <c r="DL36" s="15">
        <f>-+IFERROR(VLOOKUP($A36,'[1]Consolidated Financials'!$A:$ZZ,58,0),0)</f>
        <v>0</v>
      </c>
      <c r="DM36" s="15">
        <f>-+IFERROR(VLOOKUP($A36,'[1]Consolidated Financials'!$A:$ZZ,59,0),0)</f>
        <v>0</v>
      </c>
      <c r="DN36" s="15">
        <f>-+IFERROR(VLOOKUP($A36,'[1]Consolidated Financials'!$A:$ZZ,60,0),0)</f>
        <v>0</v>
      </c>
      <c r="DO36" s="15">
        <f>-+IFERROR(VLOOKUP($A36,'[1]Consolidated Financials'!$A:$ZZ,61,0),0)</f>
        <v>0</v>
      </c>
      <c r="DP36" s="15">
        <f>-+IFERROR(VLOOKUP($A36,'[1]Consolidated Financials'!$A:$ZZ,62,0),0)</f>
        <v>0</v>
      </c>
      <c r="DQ36" s="15">
        <f>-+IFERROR(VLOOKUP($A36,'[1]Consolidated Financials'!$A:$ZZ,63,0),0)</f>
        <v>0</v>
      </c>
    </row>
    <row r="37" spans="1:121" x14ac:dyDescent="0.35">
      <c r="A37" s="14" t="s">
        <v>66</v>
      </c>
      <c r="B37" s="14" t="s">
        <v>67</v>
      </c>
      <c r="C37" s="15">
        <v>-1138.5200000000002</v>
      </c>
      <c r="D37" s="15">
        <v>-1065.2600000000002</v>
      </c>
      <c r="E37" s="15">
        <v>-1652.2900000000002</v>
      </c>
      <c r="F37" s="15">
        <v>-2046.1800000000003</v>
      </c>
      <c r="G37" s="15">
        <v>-452.33000000000027</v>
      </c>
      <c r="H37" s="15">
        <v>-596.48000000000025</v>
      </c>
      <c r="I37" s="15">
        <v>-1136.5100000000002</v>
      </c>
      <c r="J37" s="15">
        <v>-1749.2100000000003</v>
      </c>
      <c r="K37" s="15">
        <v>-1182.7000000000003</v>
      </c>
      <c r="L37" s="15">
        <v>-1265.8400000000004</v>
      </c>
      <c r="M37" s="15">
        <v>-553.98000000000025</v>
      </c>
      <c r="N37" s="15">
        <v>-2017.8100000000004</v>
      </c>
      <c r="O37" s="16">
        <f t="shared" si="79"/>
        <v>-2017.8100000000004</v>
      </c>
      <c r="P37" s="15">
        <v>-1337.61</v>
      </c>
      <c r="Q37" s="15">
        <v>-74.62</v>
      </c>
      <c r="R37" s="15">
        <v>-217.79</v>
      </c>
      <c r="S37" s="15">
        <v>-189.44</v>
      </c>
      <c r="T37" s="15">
        <v>-222.85</v>
      </c>
      <c r="U37" s="15">
        <v>-145.53</v>
      </c>
      <c r="V37" s="15">
        <v>-259.98</v>
      </c>
      <c r="W37" s="15">
        <v>-658.82</v>
      </c>
      <c r="X37" s="15">
        <v>-831.55</v>
      </c>
      <c r="Y37" s="15">
        <v>-1210.72</v>
      </c>
      <c r="Z37" s="15">
        <v>-1164.48</v>
      </c>
      <c r="AA37" s="15">
        <v>-448.45</v>
      </c>
      <c r="AB37" s="18">
        <f t="shared" si="80"/>
        <v>-448.45</v>
      </c>
      <c r="AD37" s="15">
        <v>-361.69</v>
      </c>
      <c r="AE37" s="15">
        <v>-610.70000000000005</v>
      </c>
      <c r="AF37" s="15">
        <v>-879.21</v>
      </c>
      <c r="AG37" s="15">
        <v>-1029.51</v>
      </c>
      <c r="AH37" s="15">
        <v>-981.77</v>
      </c>
      <c r="AI37" s="15">
        <v>-429.85000000000008</v>
      </c>
      <c r="AJ37" s="15">
        <v>-887.44</v>
      </c>
      <c r="AK37" s="15">
        <v>-1516.87</v>
      </c>
      <c r="AL37" s="15">
        <v>-1268.01</v>
      </c>
      <c r="AM37" s="15">
        <v>-1660.85</v>
      </c>
      <c r="AN37" s="15">
        <v>-1900.71</v>
      </c>
      <c r="AO37" s="15">
        <v>-575.14</v>
      </c>
      <c r="AP37" s="15">
        <f t="shared" si="81"/>
        <v>-575.14</v>
      </c>
      <c r="AR37" s="15">
        <v>-752.04</v>
      </c>
      <c r="AS37" s="15">
        <v>-1168.76</v>
      </c>
      <c r="AT37" s="15">
        <v>-1200.94</v>
      </c>
      <c r="AU37" s="15">
        <v>-1253.08</v>
      </c>
      <c r="AV37" s="15">
        <v>-1798.04</v>
      </c>
      <c r="AW37" s="15">
        <v>-498.92999999999984</v>
      </c>
      <c r="AX37" s="15">
        <v>-978.13999999999987</v>
      </c>
      <c r="AY37" s="15">
        <v>-1497.6899999999996</v>
      </c>
      <c r="AZ37" s="15">
        <v>-1467.5499999999997</v>
      </c>
      <c r="BA37" s="15">
        <v>-143.6699999999997</v>
      </c>
      <c r="BB37" s="15">
        <v>-432.06999999999971</v>
      </c>
      <c r="BC37" s="15">
        <v>-355.74999999999972</v>
      </c>
      <c r="BD37" s="19">
        <f t="shared" si="82"/>
        <v>-355.74999999999972</v>
      </c>
      <c r="BE37" s="15">
        <v>-945.74</v>
      </c>
      <c r="BF37" s="15">
        <v>-774.13</v>
      </c>
      <c r="BG37" s="15">
        <v>-1344.67</v>
      </c>
      <c r="BH37" s="15">
        <v>-1752.14</v>
      </c>
      <c r="BI37" s="15">
        <v>-601.80999999999995</v>
      </c>
      <c r="BJ37" s="15">
        <v>-1304.51</v>
      </c>
      <c r="BK37" s="15">
        <v>-1614.02</v>
      </c>
      <c r="BL37" s="15">
        <v>-3147.45</v>
      </c>
      <c r="BM37" s="15">
        <v>-2203.8000000000002</v>
      </c>
      <c r="BN37" s="15">
        <v>-2729.19</v>
      </c>
      <c r="BO37" s="20">
        <v>-928.5</v>
      </c>
      <c r="BP37" s="20">
        <v>-1138.74</v>
      </c>
      <c r="BQ37" s="19">
        <f t="shared" si="83"/>
        <v>-1138.74</v>
      </c>
      <c r="BR37" s="15">
        <v>-1720.02</v>
      </c>
      <c r="BS37" s="15">
        <v>-1988.56</v>
      </c>
      <c r="BT37" s="15">
        <v>-2520.9899999999998</v>
      </c>
      <c r="BU37" s="15">
        <v>-493.65</v>
      </c>
      <c r="BV37" s="15">
        <v>-1081.75</v>
      </c>
      <c r="BW37" s="15">
        <v>-1121.6199999999999</v>
      </c>
      <c r="BX37" s="15">
        <v>-3153.55</v>
      </c>
      <c r="BY37" s="15">
        <v>-4463.4799999999996</v>
      </c>
      <c r="BZ37" s="15">
        <v>-3397.15</v>
      </c>
      <c r="CA37" s="15">
        <v>-1151.94</v>
      </c>
      <c r="CB37" s="15">
        <v>-1743.44</v>
      </c>
      <c r="CC37" s="15">
        <v>-1486.34</v>
      </c>
      <c r="CD37" s="19">
        <f t="shared" si="84"/>
        <v>-1486.34</v>
      </c>
      <c r="CE37" s="15">
        <v>-3921.34</v>
      </c>
      <c r="CF37" s="15">
        <v>-4061.89</v>
      </c>
      <c r="CG37" s="15">
        <v>-4762.3500000000004</v>
      </c>
      <c r="CH37" s="15">
        <v>-692.51</v>
      </c>
      <c r="CI37" s="15">
        <f>+-IFERROR(VLOOKUP($A37,'[1]Consolidated Financials'!$A:$ZZ,32,0),0)</f>
        <v>0</v>
      </c>
      <c r="CJ37" s="15">
        <f>+-IFERROR(VLOOKUP($A37,'[1]Consolidated Financials'!$A:$ZZ,33,0),0)</f>
        <v>0</v>
      </c>
      <c r="CK37" s="15">
        <f>+-IFERROR(VLOOKUP($A37,'[1]Consolidated Financials'!$A:$ZZ,34,0),0)</f>
        <v>0</v>
      </c>
      <c r="CL37" s="15">
        <f>+-IFERROR(VLOOKUP($A37,'[1]Consolidated Financials'!$A:$ZZ,35,0),0)</f>
        <v>0</v>
      </c>
      <c r="CM37" s="15">
        <f>+-IFERROR(VLOOKUP($A37,'[1]Consolidated Financials'!$A:$ZZ,36,0),0)</f>
        <v>0</v>
      </c>
      <c r="CN37" s="15">
        <f>+-IFERROR(VLOOKUP($A37,'[1]Consolidated Financials'!$A:$ZZ,37,0),0)</f>
        <v>0</v>
      </c>
      <c r="CO37" s="15">
        <f>+-IFERROR(VLOOKUP($A37,'[1]Consolidated Financials'!$A:$ZZ,38,0),0)</f>
        <v>0</v>
      </c>
      <c r="CP37" s="15">
        <f>+-IFERROR(VLOOKUP($A37,'[1]Consolidated Financials'!$A:$ZZ,39,0),0)</f>
        <v>0</v>
      </c>
      <c r="CQ37" s="19">
        <f t="shared" si="85"/>
        <v>0</v>
      </c>
      <c r="CR37" s="15">
        <f>+-IFERROR(VLOOKUP($A37,'[1]Consolidated Financials'!$A:$ZZ,40,0),0)</f>
        <v>0</v>
      </c>
      <c r="CS37" s="15">
        <f>+-IFERROR(VLOOKUP($A37,'[1]Consolidated Financials'!$A:$ZZ,41,0),0)</f>
        <v>0</v>
      </c>
      <c r="CT37" s="15">
        <f>+-IFERROR(VLOOKUP($A37,'[1]Consolidated Financials'!$A:$ZZ,42,0),0)</f>
        <v>0</v>
      </c>
      <c r="CU37" s="15">
        <f>+-IFERROR(VLOOKUP($A37,'[1]Consolidated Financials'!$A:$ZZ,43,0),0)</f>
        <v>0</v>
      </c>
      <c r="CV37" s="15">
        <f>+-IFERROR(VLOOKUP($A37,'[1]Consolidated Financials'!$A:$ZZ,44,0),0)</f>
        <v>0</v>
      </c>
      <c r="CW37" s="15">
        <f>+-IFERROR(VLOOKUP($A37,'[1]Consolidated Financials'!$A:$ZZ,45,0),0)</f>
        <v>0</v>
      </c>
      <c r="CX37" s="15">
        <f>+-IFERROR(VLOOKUP($A37,'[1]Consolidated Financials'!$A:$ZZ,46,0),0)</f>
        <v>0</v>
      </c>
      <c r="CY37" s="15">
        <f>+-IFERROR(VLOOKUP($A37,'[1]Consolidated Financials'!$A:$ZZ,47,0),0)</f>
        <v>0</v>
      </c>
      <c r="CZ37" s="15">
        <f>+-IFERROR(VLOOKUP($A37,'[1]Consolidated Financials'!$A:$ZZ,48,0),0)</f>
        <v>0</v>
      </c>
      <c r="DA37" s="15">
        <f>+-IFERROR(VLOOKUP($A37,'[1]Consolidated Financials'!$A:$ZZ,49,0),0)</f>
        <v>0</v>
      </c>
      <c r="DB37" s="15">
        <f>+-IFERROR(VLOOKUP($A37,'[1]Consolidated Financials'!$A:$ZZ,50,0),0)</f>
        <v>0</v>
      </c>
      <c r="DC37" s="15">
        <f>+-IFERROR(VLOOKUP($A37,'[1]Consolidated Financials'!$A:$ZZ,51,0),0)</f>
        <v>0</v>
      </c>
      <c r="DD37" s="19">
        <f t="shared" si="86"/>
        <v>0</v>
      </c>
      <c r="DF37" s="15">
        <f>-+IFERROR(VLOOKUP($A37,'[1]Consolidated Financials'!$A:$ZZ,52,0),0)</f>
        <v>0</v>
      </c>
      <c r="DG37" s="15">
        <f>-+IFERROR(VLOOKUP($A37,'[1]Consolidated Financials'!$A:$ZZ,53,0),0)</f>
        <v>0</v>
      </c>
      <c r="DH37" s="15">
        <f>-+IFERROR(VLOOKUP($A37,'[1]Consolidated Financials'!$A:$ZZ,54,0),0)</f>
        <v>0</v>
      </c>
      <c r="DI37" s="15">
        <f>-+IFERROR(VLOOKUP($A37,'[1]Consolidated Financials'!$A:$ZZ,55,0),0)</f>
        <v>0</v>
      </c>
      <c r="DJ37" s="15">
        <f>-+IFERROR(VLOOKUP($A37,'[1]Consolidated Financials'!$A:$ZZ,56,0),0)</f>
        <v>0</v>
      </c>
      <c r="DK37" s="15">
        <f>-+IFERROR(VLOOKUP($A37,'[1]Consolidated Financials'!$A:$ZZ,57,0),0)</f>
        <v>0</v>
      </c>
      <c r="DL37" s="15">
        <f>-+IFERROR(VLOOKUP($A37,'[1]Consolidated Financials'!$A:$ZZ,58,0),0)</f>
        <v>0</v>
      </c>
      <c r="DM37" s="15">
        <f>-+IFERROR(VLOOKUP($A37,'[1]Consolidated Financials'!$A:$ZZ,59,0),0)</f>
        <v>0</v>
      </c>
      <c r="DN37" s="15">
        <f>-+IFERROR(VLOOKUP($A37,'[1]Consolidated Financials'!$A:$ZZ,60,0),0)</f>
        <v>0</v>
      </c>
      <c r="DO37" s="15">
        <f>-+IFERROR(VLOOKUP($A37,'[1]Consolidated Financials'!$A:$ZZ,61,0),0)</f>
        <v>0</v>
      </c>
      <c r="DP37" s="15">
        <f>-+IFERROR(VLOOKUP($A37,'[1]Consolidated Financials'!$A:$ZZ,62,0),0)</f>
        <v>0</v>
      </c>
      <c r="DQ37" s="15">
        <f>-+IFERROR(VLOOKUP($A37,'[1]Consolidated Financials'!$A:$ZZ,63,0),0)</f>
        <v>0</v>
      </c>
    </row>
    <row r="38" spans="1:121" x14ac:dyDescent="0.35">
      <c r="A38" s="14" t="s">
        <v>68</v>
      </c>
      <c r="B38" s="14" t="s">
        <v>69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6">
        <f t="shared" si="79"/>
        <v>0</v>
      </c>
      <c r="P38" s="15">
        <v>0</v>
      </c>
      <c r="Q38" s="15">
        <v>400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8">
        <f t="shared" si="80"/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f t="shared" si="81"/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9">
        <f t="shared" si="82"/>
        <v>0</v>
      </c>
      <c r="BE38" s="15">
        <v>0</v>
      </c>
      <c r="BF38" s="15">
        <v>0</v>
      </c>
      <c r="BG38" s="15">
        <v>0</v>
      </c>
      <c r="BH38" s="15">
        <v>0</v>
      </c>
      <c r="BI38" s="15">
        <v>0</v>
      </c>
      <c r="BJ38" s="15">
        <v>0</v>
      </c>
      <c r="BK38" s="15">
        <v>0</v>
      </c>
      <c r="BL38" s="15">
        <v>0</v>
      </c>
      <c r="BM38" s="15">
        <v>0</v>
      </c>
      <c r="BN38" s="15">
        <v>0</v>
      </c>
      <c r="BO38" s="20">
        <v>0</v>
      </c>
      <c r="BP38" s="20">
        <v>0</v>
      </c>
      <c r="BQ38" s="19">
        <f t="shared" si="83"/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9">
        <f t="shared" si="84"/>
        <v>0</v>
      </c>
      <c r="CE38" s="15">
        <v>0</v>
      </c>
      <c r="CF38" s="15">
        <v>0</v>
      </c>
      <c r="CG38" s="15">
        <v>0</v>
      </c>
      <c r="CH38" s="15">
        <v>0</v>
      </c>
      <c r="CI38" s="15">
        <f>+-IFERROR(VLOOKUP($A38,'[1]Consolidated Financials'!$A:$ZZ,32,0),0)</f>
        <v>0</v>
      </c>
      <c r="CJ38" s="15">
        <f>+-IFERROR(VLOOKUP($A38,'[1]Consolidated Financials'!$A:$ZZ,33,0),0)</f>
        <v>0</v>
      </c>
      <c r="CK38" s="15">
        <f>+-IFERROR(VLOOKUP($A38,'[1]Consolidated Financials'!$A:$ZZ,34,0),0)</f>
        <v>0</v>
      </c>
      <c r="CL38" s="15">
        <f>+-IFERROR(VLOOKUP($A38,'[1]Consolidated Financials'!$A:$ZZ,35,0),0)</f>
        <v>0</v>
      </c>
      <c r="CM38" s="15">
        <f>+-IFERROR(VLOOKUP($A38,'[1]Consolidated Financials'!$A:$ZZ,36,0),0)</f>
        <v>0</v>
      </c>
      <c r="CN38" s="15">
        <f>+-IFERROR(VLOOKUP($A38,'[1]Consolidated Financials'!$A:$ZZ,37,0),0)</f>
        <v>0</v>
      </c>
      <c r="CO38" s="15">
        <f>+-IFERROR(VLOOKUP($A38,'[1]Consolidated Financials'!$A:$ZZ,38,0),0)</f>
        <v>0</v>
      </c>
      <c r="CP38" s="15">
        <f>+-IFERROR(VLOOKUP($A38,'[1]Consolidated Financials'!$A:$ZZ,39,0),0)</f>
        <v>0</v>
      </c>
      <c r="CQ38" s="19">
        <f t="shared" si="85"/>
        <v>0</v>
      </c>
      <c r="CR38" s="15">
        <f>+-IFERROR(VLOOKUP($A38,'[1]Consolidated Financials'!$A:$ZZ,40,0),0)</f>
        <v>0</v>
      </c>
      <c r="CS38" s="15">
        <f>+-IFERROR(VLOOKUP($A38,'[1]Consolidated Financials'!$A:$ZZ,41,0),0)</f>
        <v>0</v>
      </c>
      <c r="CT38" s="15">
        <f>+-IFERROR(VLOOKUP($A38,'[1]Consolidated Financials'!$A:$ZZ,42,0),0)</f>
        <v>0</v>
      </c>
      <c r="CU38" s="15">
        <f>+-IFERROR(VLOOKUP($A38,'[1]Consolidated Financials'!$A:$ZZ,43,0),0)</f>
        <v>0</v>
      </c>
      <c r="CV38" s="15">
        <f>+-IFERROR(VLOOKUP($A38,'[1]Consolidated Financials'!$A:$ZZ,44,0),0)</f>
        <v>0</v>
      </c>
      <c r="CW38" s="15">
        <f>+-IFERROR(VLOOKUP($A38,'[1]Consolidated Financials'!$A:$ZZ,45,0),0)</f>
        <v>0</v>
      </c>
      <c r="CX38" s="15">
        <f>+-IFERROR(VLOOKUP($A38,'[1]Consolidated Financials'!$A:$ZZ,46,0),0)</f>
        <v>0</v>
      </c>
      <c r="CY38" s="15">
        <f>+-IFERROR(VLOOKUP($A38,'[1]Consolidated Financials'!$A:$ZZ,47,0),0)</f>
        <v>0</v>
      </c>
      <c r="CZ38" s="15">
        <f>+-IFERROR(VLOOKUP($A38,'[1]Consolidated Financials'!$A:$ZZ,48,0),0)</f>
        <v>0</v>
      </c>
      <c r="DA38" s="15">
        <f>+-IFERROR(VLOOKUP($A38,'[1]Consolidated Financials'!$A:$ZZ,49,0),0)</f>
        <v>0</v>
      </c>
      <c r="DB38" s="15">
        <f>+-IFERROR(VLOOKUP($A38,'[1]Consolidated Financials'!$A:$ZZ,50,0),0)</f>
        <v>0</v>
      </c>
      <c r="DC38" s="15">
        <f>+-IFERROR(VLOOKUP($A38,'[1]Consolidated Financials'!$A:$ZZ,51,0),0)</f>
        <v>0</v>
      </c>
      <c r="DD38" s="19">
        <f t="shared" si="86"/>
        <v>0</v>
      </c>
      <c r="DF38" s="15">
        <f>-+IFERROR(VLOOKUP($A38,'[1]Consolidated Financials'!$A:$ZZ,52,0),0)</f>
        <v>0</v>
      </c>
      <c r="DG38" s="15">
        <f>-+IFERROR(VLOOKUP($A38,'[1]Consolidated Financials'!$A:$ZZ,53,0),0)</f>
        <v>0</v>
      </c>
      <c r="DH38" s="15">
        <f>-+IFERROR(VLOOKUP($A38,'[1]Consolidated Financials'!$A:$ZZ,54,0),0)</f>
        <v>0</v>
      </c>
      <c r="DI38" s="15">
        <f>-+IFERROR(VLOOKUP($A38,'[1]Consolidated Financials'!$A:$ZZ,55,0),0)</f>
        <v>0</v>
      </c>
      <c r="DJ38" s="15">
        <f>-+IFERROR(VLOOKUP($A38,'[1]Consolidated Financials'!$A:$ZZ,56,0),0)</f>
        <v>0</v>
      </c>
      <c r="DK38" s="15">
        <f>-+IFERROR(VLOOKUP($A38,'[1]Consolidated Financials'!$A:$ZZ,57,0),0)</f>
        <v>0</v>
      </c>
      <c r="DL38" s="15">
        <f>-+IFERROR(VLOOKUP($A38,'[1]Consolidated Financials'!$A:$ZZ,58,0),0)</f>
        <v>0</v>
      </c>
      <c r="DM38" s="15">
        <f>-+IFERROR(VLOOKUP($A38,'[1]Consolidated Financials'!$A:$ZZ,59,0),0)</f>
        <v>0</v>
      </c>
      <c r="DN38" s="15">
        <f>-+IFERROR(VLOOKUP($A38,'[1]Consolidated Financials'!$A:$ZZ,60,0),0)</f>
        <v>0</v>
      </c>
      <c r="DO38" s="15">
        <f>-+IFERROR(VLOOKUP($A38,'[1]Consolidated Financials'!$A:$ZZ,61,0),0)</f>
        <v>0</v>
      </c>
      <c r="DP38" s="15">
        <f>-+IFERROR(VLOOKUP($A38,'[1]Consolidated Financials'!$A:$ZZ,62,0),0)</f>
        <v>0</v>
      </c>
      <c r="DQ38" s="15">
        <f>-+IFERROR(VLOOKUP($A38,'[1]Consolidated Financials'!$A:$ZZ,63,0),0)</f>
        <v>0</v>
      </c>
    </row>
    <row r="39" spans="1:121" x14ac:dyDescent="0.35">
      <c r="A39" s="14" t="s">
        <v>70</v>
      </c>
      <c r="B39" s="14" t="s">
        <v>71</v>
      </c>
      <c r="C39" s="15">
        <v>-2648.92</v>
      </c>
      <c r="D39" s="15">
        <v>-3166.65</v>
      </c>
      <c r="E39" s="15">
        <v>-5732.98</v>
      </c>
      <c r="F39" s="15">
        <v>-2679.01</v>
      </c>
      <c r="G39" s="15">
        <v>-2695.34</v>
      </c>
      <c r="H39" s="15">
        <v>-2528.12</v>
      </c>
      <c r="I39" s="15">
        <v>-1233.8699999999999</v>
      </c>
      <c r="J39" s="15">
        <v>-3062.38</v>
      </c>
      <c r="K39" s="15">
        <v>-2188.9699999999998</v>
      </c>
      <c r="L39" s="15">
        <v>-2117.12</v>
      </c>
      <c r="M39" s="15">
        <v>-2339.46</v>
      </c>
      <c r="N39" s="15">
        <v>-3142.94</v>
      </c>
      <c r="O39" s="16">
        <f t="shared" si="79"/>
        <v>-3142.94</v>
      </c>
      <c r="P39" s="15">
        <v>-2963.19</v>
      </c>
      <c r="Q39" s="15">
        <v>-2953.85</v>
      </c>
      <c r="R39" s="15">
        <v>-1822.59</v>
      </c>
      <c r="S39" s="15">
        <v>-1919.99</v>
      </c>
      <c r="T39" s="15">
        <v>-2039.85</v>
      </c>
      <c r="U39" s="15">
        <v>-2185.17</v>
      </c>
      <c r="V39" s="15">
        <v>-2408.29</v>
      </c>
      <c r="W39" s="15">
        <v>-3275.17</v>
      </c>
      <c r="X39" s="15">
        <v>-3362.87</v>
      </c>
      <c r="Y39" s="15">
        <v>-4303.58</v>
      </c>
      <c r="Z39" s="15">
        <v>-3504.99</v>
      </c>
      <c r="AA39" s="15">
        <v>-3028.88</v>
      </c>
      <c r="AB39" s="18">
        <f t="shared" si="80"/>
        <v>-3028.88</v>
      </c>
      <c r="AD39" s="15">
        <v>-2924.33</v>
      </c>
      <c r="AE39" s="15">
        <v>-3664.2</v>
      </c>
      <c r="AF39" s="15">
        <v>-3137.66</v>
      </c>
      <c r="AG39" s="15">
        <v>-3655.96</v>
      </c>
      <c r="AH39" s="15">
        <v>-3267.45</v>
      </c>
      <c r="AI39" s="15">
        <v>-978.36</v>
      </c>
      <c r="AJ39" s="15">
        <v>-1778.76</v>
      </c>
      <c r="AK39" s="15">
        <v>-1905.46</v>
      </c>
      <c r="AL39" s="15">
        <v>-1985.71</v>
      </c>
      <c r="AM39" s="15">
        <v>-2173.62</v>
      </c>
      <c r="AN39" s="15">
        <v>-2454.71</v>
      </c>
      <c r="AO39" s="15">
        <v>-2066.6799999999998</v>
      </c>
      <c r="AP39" s="15">
        <f t="shared" si="81"/>
        <v>-2066.6799999999998</v>
      </c>
      <c r="AR39" s="15">
        <v>-1439.7099999999998</v>
      </c>
      <c r="AS39" s="15">
        <v>-2157.2799999999997</v>
      </c>
      <c r="AT39" s="15">
        <v>-2146.8199999999997</v>
      </c>
      <c r="AU39" s="15">
        <v>-2812.68</v>
      </c>
      <c r="AV39" s="15">
        <v>7561.4</v>
      </c>
      <c r="AW39" s="15">
        <v>6049.2</v>
      </c>
      <c r="AX39" s="15">
        <v>4096.0200000000004</v>
      </c>
      <c r="AY39" s="15">
        <v>1653.7599999999998</v>
      </c>
      <c r="AZ39" s="15">
        <v>-235.8600000000003</v>
      </c>
      <c r="BA39" s="15">
        <v>-1255.9000000000005</v>
      </c>
      <c r="BB39" s="15">
        <v>-2898.4200000000005</v>
      </c>
      <c r="BC39" s="15">
        <v>-159.02000000000058</v>
      </c>
      <c r="BD39" s="19">
        <f t="shared" si="82"/>
        <v>-159.02000000000058</v>
      </c>
      <c r="BE39" s="15">
        <v>-383.38</v>
      </c>
      <c r="BF39" s="15">
        <v>-308.58999999999997</v>
      </c>
      <c r="BG39" s="15">
        <v>-557.28</v>
      </c>
      <c r="BH39" s="15">
        <v>-101.07</v>
      </c>
      <c r="BI39" s="15">
        <v>452.65</v>
      </c>
      <c r="BJ39" s="15">
        <v>586.69000000000005</v>
      </c>
      <c r="BK39" s="15">
        <v>437.46</v>
      </c>
      <c r="BL39" s="15">
        <v>-301.83</v>
      </c>
      <c r="BM39" s="15">
        <v>153.05000000000001</v>
      </c>
      <c r="BN39" s="15">
        <v>-53.03</v>
      </c>
      <c r="BO39" s="20">
        <v>787.45</v>
      </c>
      <c r="BP39" s="20">
        <f>-7187.09-16900</f>
        <v>-24087.09</v>
      </c>
      <c r="BQ39" s="19">
        <f t="shared" si="83"/>
        <v>-24087.09</v>
      </c>
      <c r="BR39" s="15">
        <f>-7464-16900</f>
        <v>-24364</v>
      </c>
      <c r="BS39" s="15">
        <f>-7572.25-16900</f>
        <v>-24472.25</v>
      </c>
      <c r="BT39" s="15">
        <f>-8058.78-16900</f>
        <v>-24958.78</v>
      </c>
      <c r="BU39" s="15">
        <v>-15019.96</v>
      </c>
      <c r="BV39" s="15">
        <v>2093.3500000000022</v>
      </c>
      <c r="BW39" s="15">
        <v>2076.8500000000022</v>
      </c>
      <c r="BX39" s="15">
        <v>1392.5000000000023</v>
      </c>
      <c r="BY39" s="15">
        <v>925.01000000000238</v>
      </c>
      <c r="BZ39" s="15">
        <v>1430.2600000000023</v>
      </c>
      <c r="CA39" s="15">
        <v>3288.4700000000025</v>
      </c>
      <c r="CB39" s="15">
        <v>3041.6500000000024</v>
      </c>
      <c r="CC39" s="15">
        <v>3198.7300000000023</v>
      </c>
      <c r="CD39" s="19">
        <f t="shared" si="84"/>
        <v>3198.7300000000023</v>
      </c>
      <c r="CE39" s="15">
        <v>3600.86</v>
      </c>
      <c r="CF39" s="15">
        <v>3518.45</v>
      </c>
      <c r="CG39" s="15">
        <v>3320.17</v>
      </c>
      <c r="CH39" s="15">
        <v>5364.39</v>
      </c>
      <c r="CI39" s="15">
        <f>+-IFERROR(VLOOKUP($A39,'[1]Consolidated Financials'!$A:$ZZ,32,0),0)</f>
        <v>0</v>
      </c>
      <c r="CJ39" s="15">
        <f>+-IFERROR(VLOOKUP($A39,'[1]Consolidated Financials'!$A:$ZZ,33,0),0)</f>
        <v>0</v>
      </c>
      <c r="CK39" s="15">
        <f>+-IFERROR(VLOOKUP($A39,'[1]Consolidated Financials'!$A:$ZZ,34,0),0)</f>
        <v>0</v>
      </c>
      <c r="CL39" s="15">
        <f>+-IFERROR(VLOOKUP($A39,'[1]Consolidated Financials'!$A:$ZZ,35,0),0)</f>
        <v>0</v>
      </c>
      <c r="CM39" s="15">
        <f>+-IFERROR(VLOOKUP($A39,'[1]Consolidated Financials'!$A:$ZZ,36,0),0)</f>
        <v>0</v>
      </c>
      <c r="CN39" s="15">
        <f>+-IFERROR(VLOOKUP($A39,'[1]Consolidated Financials'!$A:$ZZ,37,0),0)</f>
        <v>0</v>
      </c>
      <c r="CO39" s="15">
        <f>+-IFERROR(VLOOKUP($A39,'[1]Consolidated Financials'!$A:$ZZ,38,0),0)</f>
        <v>0</v>
      </c>
      <c r="CP39" s="15">
        <f>+-IFERROR(VLOOKUP($A39,'[1]Consolidated Financials'!$A:$ZZ,39,0),0)</f>
        <v>0</v>
      </c>
      <c r="CQ39" s="19">
        <f t="shared" si="85"/>
        <v>0</v>
      </c>
      <c r="CR39" s="15">
        <f>+-IFERROR(VLOOKUP($A39,'[1]Consolidated Financials'!$A:$ZZ,40,0),0)</f>
        <v>0</v>
      </c>
      <c r="CS39" s="15">
        <f>+-IFERROR(VLOOKUP($A39,'[1]Consolidated Financials'!$A:$ZZ,41,0),0)</f>
        <v>0</v>
      </c>
      <c r="CT39" s="15">
        <f>+-IFERROR(VLOOKUP($A39,'[1]Consolidated Financials'!$A:$ZZ,42,0),0)</f>
        <v>0</v>
      </c>
      <c r="CU39" s="15">
        <f>+-IFERROR(VLOOKUP($A39,'[1]Consolidated Financials'!$A:$ZZ,43,0),0)</f>
        <v>0</v>
      </c>
      <c r="CV39" s="15">
        <f>+-IFERROR(VLOOKUP($A39,'[1]Consolidated Financials'!$A:$ZZ,44,0),0)</f>
        <v>0</v>
      </c>
      <c r="CW39" s="15">
        <f>+-IFERROR(VLOOKUP($A39,'[1]Consolidated Financials'!$A:$ZZ,45,0),0)</f>
        <v>0</v>
      </c>
      <c r="CX39" s="15">
        <f>+-IFERROR(VLOOKUP($A39,'[1]Consolidated Financials'!$A:$ZZ,46,0),0)</f>
        <v>0</v>
      </c>
      <c r="CY39" s="15">
        <f>+-IFERROR(VLOOKUP($A39,'[1]Consolidated Financials'!$A:$ZZ,47,0),0)</f>
        <v>0</v>
      </c>
      <c r="CZ39" s="15">
        <f>+-IFERROR(VLOOKUP($A39,'[1]Consolidated Financials'!$A:$ZZ,48,0),0)</f>
        <v>0</v>
      </c>
      <c r="DA39" s="15">
        <f>+-IFERROR(VLOOKUP($A39,'[1]Consolidated Financials'!$A:$ZZ,49,0),0)</f>
        <v>0</v>
      </c>
      <c r="DB39" s="15">
        <f>+-IFERROR(VLOOKUP($A39,'[1]Consolidated Financials'!$A:$ZZ,50,0),0)</f>
        <v>0</v>
      </c>
      <c r="DC39" s="15">
        <f>+-IFERROR(VLOOKUP($A39,'[1]Consolidated Financials'!$A:$ZZ,51,0),0)</f>
        <v>0</v>
      </c>
      <c r="DD39" s="19">
        <f t="shared" si="86"/>
        <v>0</v>
      </c>
      <c r="DF39" s="15">
        <f>-+IFERROR(VLOOKUP($A39,'[1]Consolidated Financials'!$A:$ZZ,52,0),0)</f>
        <v>0</v>
      </c>
      <c r="DG39" s="15">
        <f>-+IFERROR(VLOOKUP($A39,'[1]Consolidated Financials'!$A:$ZZ,53,0),0)</f>
        <v>0</v>
      </c>
      <c r="DH39" s="15">
        <f>-+IFERROR(VLOOKUP($A39,'[1]Consolidated Financials'!$A:$ZZ,54,0),0)</f>
        <v>0</v>
      </c>
      <c r="DI39" s="15">
        <f>-+IFERROR(VLOOKUP($A39,'[1]Consolidated Financials'!$A:$ZZ,55,0),0)</f>
        <v>0</v>
      </c>
      <c r="DJ39" s="15">
        <f>-+IFERROR(VLOOKUP($A39,'[1]Consolidated Financials'!$A:$ZZ,56,0),0)</f>
        <v>0</v>
      </c>
      <c r="DK39" s="15">
        <f>-+IFERROR(VLOOKUP($A39,'[1]Consolidated Financials'!$A:$ZZ,57,0),0)</f>
        <v>0</v>
      </c>
      <c r="DL39" s="15">
        <f>-+IFERROR(VLOOKUP($A39,'[1]Consolidated Financials'!$A:$ZZ,58,0),0)</f>
        <v>0</v>
      </c>
      <c r="DM39" s="15">
        <f>-+IFERROR(VLOOKUP($A39,'[1]Consolidated Financials'!$A:$ZZ,59,0),0)</f>
        <v>0</v>
      </c>
      <c r="DN39" s="15">
        <f>-+IFERROR(VLOOKUP($A39,'[1]Consolidated Financials'!$A:$ZZ,60,0),0)</f>
        <v>0</v>
      </c>
      <c r="DO39" s="15">
        <f>-+IFERROR(VLOOKUP($A39,'[1]Consolidated Financials'!$A:$ZZ,61,0),0)</f>
        <v>0</v>
      </c>
      <c r="DP39" s="15">
        <f>-+IFERROR(VLOOKUP($A39,'[1]Consolidated Financials'!$A:$ZZ,62,0),0)</f>
        <v>0</v>
      </c>
      <c r="DQ39" s="15">
        <f>-+IFERROR(VLOOKUP($A39,'[1]Consolidated Financials'!$A:$ZZ,63,0),0)</f>
        <v>0</v>
      </c>
    </row>
    <row r="40" spans="1:121" x14ac:dyDescent="0.35">
      <c r="A40" s="14" t="s">
        <v>72</v>
      </c>
      <c r="B40" s="14" t="s">
        <v>73</v>
      </c>
      <c r="C40" s="15">
        <v>-178516.78</v>
      </c>
      <c r="D40" s="15">
        <v>-50671.98</v>
      </c>
      <c r="E40" s="15">
        <v>-82450.03</v>
      </c>
      <c r="F40" s="15">
        <v>-106411.88</v>
      </c>
      <c r="G40" s="15">
        <v>-10928.09</v>
      </c>
      <c r="H40" s="15">
        <v>-18320.150000000001</v>
      </c>
      <c r="I40" s="15">
        <v>-51683.18</v>
      </c>
      <c r="J40" s="15">
        <v>-87866.39</v>
      </c>
      <c r="K40" s="15">
        <v>-105743.14</v>
      </c>
      <c r="L40" s="15">
        <v>-91380.49</v>
      </c>
      <c r="M40" s="15">
        <v>-16140.76</v>
      </c>
      <c r="N40" s="15">
        <v>-107844.89</v>
      </c>
      <c r="O40" s="16">
        <f t="shared" si="79"/>
        <v>-107844.89</v>
      </c>
      <c r="P40" s="15">
        <v>-87304.37</v>
      </c>
      <c r="Q40" s="15">
        <v>-28829.360000000001</v>
      </c>
      <c r="R40" s="15">
        <v>-10227.66</v>
      </c>
      <c r="S40" s="15">
        <v>-10172.4</v>
      </c>
      <c r="T40" s="15">
        <v>-11905.43</v>
      </c>
      <c r="U40" s="15">
        <v>-7939.87</v>
      </c>
      <c r="V40" s="15">
        <v>-13808.31</v>
      </c>
      <c r="W40" s="15">
        <v>-33582.47</v>
      </c>
      <c r="X40" s="15">
        <v>-43119.24</v>
      </c>
      <c r="Y40" s="15">
        <v>-59983.15</v>
      </c>
      <c r="Z40" s="15">
        <v>-57166.45</v>
      </c>
      <c r="AA40" s="15">
        <v>-26725.66</v>
      </c>
      <c r="AB40" s="18">
        <f t="shared" si="80"/>
        <v>-26725.66</v>
      </c>
      <c r="AD40" s="15">
        <v>-18547.43</v>
      </c>
      <c r="AE40" s="15">
        <v>-31255.74</v>
      </c>
      <c r="AF40" s="15">
        <v>-44754.86</v>
      </c>
      <c r="AG40" s="15">
        <v>-51815.55</v>
      </c>
      <c r="AH40" s="15">
        <v>-49269.49</v>
      </c>
      <c r="AI40" s="15">
        <v>-22004.74</v>
      </c>
      <c r="AJ40" s="15">
        <v>-44953.120000000003</v>
      </c>
      <c r="AK40" s="15">
        <v>-78297.73</v>
      </c>
      <c r="AL40" s="15">
        <v>-65018.16</v>
      </c>
      <c r="AM40" s="15">
        <v>-82451.14</v>
      </c>
      <c r="AN40" s="15">
        <v>-93838.68</v>
      </c>
      <c r="AO40" s="15">
        <v>-28202.889999999992</v>
      </c>
      <c r="AP40" s="15">
        <f t="shared" si="81"/>
        <v>-28202.889999999992</v>
      </c>
      <c r="AR40" s="15">
        <v>-38533.14</v>
      </c>
      <c r="AS40" s="15">
        <v>-44985.43</v>
      </c>
      <c r="AT40" s="15">
        <v>-61492.79</v>
      </c>
      <c r="AU40" s="15">
        <v>-64152.19</v>
      </c>
      <c r="AV40" s="15">
        <v>-89454.75</v>
      </c>
      <c r="AW40" s="15">
        <v>-31083.52</v>
      </c>
      <c r="AX40" s="15">
        <v>-57458.78</v>
      </c>
      <c r="AY40" s="15">
        <v>-89150.16</v>
      </c>
      <c r="AZ40" s="15">
        <v>-87589.32</v>
      </c>
      <c r="BA40" s="15">
        <v>-103410.26</v>
      </c>
      <c r="BB40" s="15">
        <v>-26270.240000000002</v>
      </c>
      <c r="BC40" s="15">
        <v>-42746.14</v>
      </c>
      <c r="BD40" s="19">
        <f t="shared" si="82"/>
        <v>-42746.14</v>
      </c>
      <c r="BE40" s="15">
        <v>-53165.77</v>
      </c>
      <c r="BF40" s="15">
        <v>-62888.54</v>
      </c>
      <c r="BG40" s="15">
        <v>-114772.26</v>
      </c>
      <c r="BH40" s="15">
        <v>-119392.75</v>
      </c>
      <c r="BI40" s="15">
        <v>-45352.88</v>
      </c>
      <c r="BJ40" s="15">
        <v>-81659.61</v>
      </c>
      <c r="BK40" s="15">
        <v>-96756.67</v>
      </c>
      <c r="BL40" s="15">
        <v>-175115.96</v>
      </c>
      <c r="BM40" s="15">
        <v>-126507.96</v>
      </c>
      <c r="BN40" s="15">
        <v>-152660.01</v>
      </c>
      <c r="BO40" s="20">
        <v>-62081.61</v>
      </c>
      <c r="BP40" s="20">
        <v>-70983.13</v>
      </c>
      <c r="BQ40" s="19">
        <f t="shared" si="83"/>
        <v>-70983.13</v>
      </c>
      <c r="BR40" s="15">
        <v>-101657.89</v>
      </c>
      <c r="BS40" s="15">
        <v>-124217.22</v>
      </c>
      <c r="BT40" s="15">
        <v>-138485.45000000001</v>
      </c>
      <c r="BU40" s="15">
        <v>-36189.550000000003</v>
      </c>
      <c r="BV40" s="15">
        <v>-65598.899999999994</v>
      </c>
      <c r="BW40" s="15">
        <v>-69667.100000000006</v>
      </c>
      <c r="BX40" s="15">
        <v>-143223.26</v>
      </c>
      <c r="BY40" s="15">
        <v>-206287.96</v>
      </c>
      <c r="BZ40" s="15">
        <v>-147478.66</v>
      </c>
      <c r="CA40" s="15">
        <v>-60659.97</v>
      </c>
      <c r="CB40" s="15">
        <v>-89930.96</v>
      </c>
      <c r="CC40" s="15">
        <v>-68926.62</v>
      </c>
      <c r="CD40" s="19">
        <f t="shared" si="84"/>
        <v>-68926.62</v>
      </c>
      <c r="CE40" s="15">
        <v>-151878.49</v>
      </c>
      <c r="CF40" s="15">
        <v>-151361.97</v>
      </c>
      <c r="CG40" s="15">
        <v>-187689.21</v>
      </c>
      <c r="CH40" s="15">
        <v>-46343.56</v>
      </c>
      <c r="CI40" s="15">
        <f>+-IFERROR(VLOOKUP($A40,'[1]Consolidated Financials'!$A:$ZZ,32,0),0)</f>
        <v>-91660.386600276062</v>
      </c>
      <c r="CJ40" s="15">
        <f>+-IFERROR(VLOOKUP($A40,'[1]Consolidated Financials'!$A:$ZZ,33,0),0)</f>
        <v>-114353.06613218946</v>
      </c>
      <c r="CK40" s="15">
        <f>+-IFERROR(VLOOKUP($A40,'[1]Consolidated Financials'!$A:$ZZ,34,0),0)</f>
        <v>-196730.76669955289</v>
      </c>
      <c r="CL40" s="15">
        <f>+-IFERROR(VLOOKUP($A40,'[1]Consolidated Financials'!$A:$ZZ,35,0),0)</f>
        <v>-273710.47523560229</v>
      </c>
      <c r="CM40" s="15">
        <f>+-IFERROR(VLOOKUP($A40,'[1]Consolidated Financials'!$A:$ZZ,36,0),0)</f>
        <v>-237471.02520722031</v>
      </c>
      <c r="CN40" s="15">
        <f>+-IFERROR(VLOOKUP($A40,'[1]Consolidated Financials'!$A:$ZZ,37,0),0)</f>
        <v>-96918.54118889301</v>
      </c>
      <c r="CO40" s="15">
        <f>+-IFERROR(VLOOKUP($A40,'[1]Consolidated Financials'!$A:$ZZ,38,0),0)</f>
        <v>-110191.55167222826</v>
      </c>
      <c r="CP40" s="15">
        <f>+-IFERROR(VLOOKUP($A40,'[1]Consolidated Financials'!$A:$ZZ,39,0),0)</f>
        <v>-128530.63465564804</v>
      </c>
      <c r="CQ40" s="19">
        <f t="shared" si="85"/>
        <v>-128530.63465564804</v>
      </c>
      <c r="CR40" s="15">
        <f>+-IFERROR(VLOOKUP($A40,'[1]Consolidated Financials'!$A:$ZZ,40,0),0)</f>
        <v>-226202.57492993321</v>
      </c>
      <c r="CS40" s="15">
        <f>+-IFERROR(VLOOKUP($A40,'[1]Consolidated Financials'!$A:$ZZ,41,0),0)</f>
        <v>-253186.83546476188</v>
      </c>
      <c r="CT40" s="15">
        <f>+-IFERROR(VLOOKUP($A40,'[1]Consolidated Financials'!$A:$ZZ,42,0),0)</f>
        <v>-275286.23399423994</v>
      </c>
      <c r="CU40" s="15">
        <f>+-IFERROR(VLOOKUP($A40,'[1]Consolidated Financials'!$A:$ZZ,43,0),0)</f>
        <v>-98032.945920506812</v>
      </c>
      <c r="CV40" s="15">
        <f>+-IFERROR(VLOOKUP($A40,'[1]Consolidated Financials'!$A:$ZZ,44,0),0)</f>
        <v>-119049.14966726741</v>
      </c>
      <c r="CW40" s="15">
        <f>+-IFERROR(VLOOKUP($A40,'[1]Consolidated Financials'!$A:$ZZ,45,0),0)</f>
        <v>-141979.78265237002</v>
      </c>
      <c r="CX40" s="15">
        <f>+-IFERROR(VLOOKUP($A40,'[1]Consolidated Financials'!$A:$ZZ,46,0),0)</f>
        <v>-289831.47988218878</v>
      </c>
      <c r="CY40" s="15">
        <f>+-IFERROR(VLOOKUP($A40,'[1]Consolidated Financials'!$A:$ZZ,47,0),0)</f>
        <v>-385587.34035535029</v>
      </c>
      <c r="CZ40" s="15">
        <f>+-IFERROR(VLOOKUP($A40,'[1]Consolidated Financials'!$A:$ZZ,48,0),0)</f>
        <v>-64446.722243950702</v>
      </c>
      <c r="DA40" s="15">
        <f>+-IFERROR(VLOOKUP($A40,'[1]Consolidated Financials'!$A:$ZZ,49,0),0)</f>
        <v>-121321.62512597362</v>
      </c>
      <c r="DB40" s="15">
        <f>+-IFERROR(VLOOKUP($A40,'[1]Consolidated Financials'!$A:$ZZ,50,0),0)</f>
        <v>-154959.11926588623</v>
      </c>
      <c r="DC40" s="15">
        <f>+-IFERROR(VLOOKUP($A40,'[1]Consolidated Financials'!$A:$ZZ,51,0),0)</f>
        <v>-188037.8017453849</v>
      </c>
      <c r="DD40" s="19">
        <f t="shared" si="86"/>
        <v>-188037.8017453849</v>
      </c>
      <c r="DF40" s="15">
        <f>-+IFERROR(VLOOKUP($A40,'[1]Consolidated Financials'!$A:$ZZ,52,0),0)</f>
        <v>-276889.70194321702</v>
      </c>
      <c r="DG40" s="15">
        <f>-+IFERROR(VLOOKUP($A40,'[1]Consolidated Financials'!$A:$ZZ,53,0),0)</f>
        <v>-280376.4035833886</v>
      </c>
      <c r="DH40" s="15">
        <f>-+IFERROR(VLOOKUP($A40,'[1]Consolidated Financials'!$A:$ZZ,54,0),0)</f>
        <v>-80189.089629892711</v>
      </c>
      <c r="DI40" s="15">
        <f>-+IFERROR(VLOOKUP($A40,'[1]Consolidated Financials'!$A:$ZZ,55,0),0)</f>
        <v>-143335.64737851798</v>
      </c>
      <c r="DJ40" s="15">
        <f>-+IFERROR(VLOOKUP($A40,'[1]Consolidated Financials'!$A:$ZZ,56,0),0)</f>
        <v>-165462.16402583645</v>
      </c>
      <c r="DK40" s="15">
        <f>-+IFERROR(VLOOKUP($A40,'[1]Consolidated Financials'!$A:$ZZ,57,0),0)</f>
        <v>-187893.74290437897</v>
      </c>
      <c r="DL40" s="15">
        <f>-+IFERROR(VLOOKUP($A40,'[1]Consolidated Financials'!$A:$ZZ,58,0),0)</f>
        <v>-352346.86631169636</v>
      </c>
      <c r="DM40" s="15">
        <f>-+IFERROR(VLOOKUP($A40,'[1]Consolidated Financials'!$A:$ZZ,59,0),0)</f>
        <v>-465010.5846586593</v>
      </c>
      <c r="DN40" s="15">
        <f>-+IFERROR(VLOOKUP($A40,'[1]Consolidated Financials'!$A:$ZZ,60,0),0)</f>
        <v>-99455.250446673454</v>
      </c>
      <c r="DO40" s="15">
        <f>-+IFERROR(VLOOKUP($A40,'[1]Consolidated Financials'!$A:$ZZ,61,0),0)</f>
        <v>-154661.84004438974</v>
      </c>
      <c r="DP40" s="15">
        <f>-+IFERROR(VLOOKUP($A40,'[1]Consolidated Financials'!$A:$ZZ,62,0),0)</f>
        <v>-199931.81487111078</v>
      </c>
      <c r="DQ40" s="15">
        <f>-+IFERROR(VLOOKUP($A40,'[1]Consolidated Financials'!$A:$ZZ,63,0),0)</f>
        <v>-241870.15786899798</v>
      </c>
    </row>
    <row r="41" spans="1:121" x14ac:dyDescent="0.35">
      <c r="A41" s="14" t="s">
        <v>74</v>
      </c>
      <c r="B41" s="14" t="s">
        <v>75</v>
      </c>
      <c r="C41" s="15">
        <v>-16273.76</v>
      </c>
      <c r="D41" s="15">
        <v>-18301.11</v>
      </c>
      <c r="E41" s="15">
        <v>-21645.59</v>
      </c>
      <c r="F41" s="15">
        <v>-24854.71</v>
      </c>
      <c r="G41" s="15">
        <v>-24389.48</v>
      </c>
      <c r="H41" s="15">
        <v>-23879.4</v>
      </c>
      <c r="I41" s="15">
        <v>-27310.639999999999</v>
      </c>
      <c r="J41" s="15">
        <v>-20761.45</v>
      </c>
      <c r="K41" s="15">
        <v>-18471.09</v>
      </c>
      <c r="L41" s="15">
        <v>-11930.24</v>
      </c>
      <c r="M41" s="15">
        <v>-12599.28</v>
      </c>
      <c r="N41" s="15">
        <v>-27899.8</v>
      </c>
      <c r="O41" s="16">
        <f t="shared" si="79"/>
        <v>-27899.8</v>
      </c>
      <c r="P41" s="15">
        <v>-1474.9</v>
      </c>
      <c r="Q41" s="15">
        <v>-501</v>
      </c>
      <c r="R41" s="15">
        <v>-3636.21</v>
      </c>
      <c r="S41" s="15">
        <v>-2975.43</v>
      </c>
      <c r="T41" s="15">
        <v>-3666.32</v>
      </c>
      <c r="U41" s="15">
        <v>-4481.82</v>
      </c>
      <c r="V41" s="15">
        <v>-5416.23</v>
      </c>
      <c r="W41" s="15">
        <v>-6570.62</v>
      </c>
      <c r="X41" s="15">
        <v>-7374.17</v>
      </c>
      <c r="Y41" s="15">
        <v>-7992.06</v>
      </c>
      <c r="Z41" s="15">
        <v>-7862.34</v>
      </c>
      <c r="AA41" s="15">
        <v>-2151.91</v>
      </c>
      <c r="AB41" s="18">
        <f t="shared" si="80"/>
        <v>-2151.91</v>
      </c>
      <c r="AD41" s="15">
        <v>-1301.72</v>
      </c>
      <c r="AE41" s="15">
        <v>-2127.84</v>
      </c>
      <c r="AF41" s="15">
        <v>-3775.58</v>
      </c>
      <c r="AG41" s="15">
        <v>-440.73</v>
      </c>
      <c r="AH41" s="15">
        <v>-675.84</v>
      </c>
      <c r="AI41" s="15">
        <v>-1203.6400000000001</v>
      </c>
      <c r="AJ41" s="15">
        <v>-1134.03</v>
      </c>
      <c r="AK41" s="15">
        <v>-3468.31</v>
      </c>
      <c r="AL41" s="15">
        <v>-3860.23</v>
      </c>
      <c r="AM41" s="15">
        <v>-5130.8</v>
      </c>
      <c r="AN41" s="15">
        <v>-7678.59</v>
      </c>
      <c r="AO41" s="15">
        <v>-2003.69</v>
      </c>
      <c r="AP41" s="15">
        <f t="shared" si="81"/>
        <v>-2003.69</v>
      </c>
      <c r="AR41" s="15">
        <v>-3491.54</v>
      </c>
      <c r="AS41" s="15">
        <v>-4572.37</v>
      </c>
      <c r="AT41" s="15">
        <v>-5285.08</v>
      </c>
      <c r="AU41" s="15">
        <v>-6357.89</v>
      </c>
      <c r="AV41" s="15">
        <v>-7589.46</v>
      </c>
      <c r="AW41" s="15">
        <v>-6592.54</v>
      </c>
      <c r="AX41" s="15">
        <v>-9866.83</v>
      </c>
      <c r="AY41" s="15">
        <v>-8436.93</v>
      </c>
      <c r="AZ41" s="15">
        <v>-9059.82</v>
      </c>
      <c r="BA41" s="15">
        <v>-4386.07</v>
      </c>
      <c r="BB41" s="15">
        <v>-4344.21</v>
      </c>
      <c r="BC41" s="15">
        <v>-131.54</v>
      </c>
      <c r="BD41" s="19">
        <f t="shared" si="82"/>
        <v>-131.54</v>
      </c>
      <c r="BE41" s="15">
        <v>-4582.3999999999996</v>
      </c>
      <c r="BF41" s="15">
        <v>-6825.38</v>
      </c>
      <c r="BG41" s="15">
        <v>-8223.93</v>
      </c>
      <c r="BH41" s="15">
        <v>-9709.7999999999993</v>
      </c>
      <c r="BI41" s="15">
        <v>-7597.8</v>
      </c>
      <c r="BJ41" s="15">
        <v>-10102.23</v>
      </c>
      <c r="BK41" s="15">
        <v>-10684.01</v>
      </c>
      <c r="BL41" s="15">
        <v>-10459.5</v>
      </c>
      <c r="BM41" s="15">
        <v>-8717.09</v>
      </c>
      <c r="BN41" s="15">
        <v>-11648.29</v>
      </c>
      <c r="BO41" s="20">
        <v>-7234.16</v>
      </c>
      <c r="BP41" s="20">
        <v>-4295.92</v>
      </c>
      <c r="BQ41" s="19">
        <f t="shared" si="83"/>
        <v>-4295.92</v>
      </c>
      <c r="BR41" s="15">
        <v>-6153.59</v>
      </c>
      <c r="BS41" s="15">
        <v>-6372.16</v>
      </c>
      <c r="BT41" s="15">
        <v>-5749.81</v>
      </c>
      <c r="BU41" s="15">
        <v>-3594.32</v>
      </c>
      <c r="BV41" s="15">
        <v>-4625.54</v>
      </c>
      <c r="BW41" s="15">
        <v>-6329.33</v>
      </c>
      <c r="BX41" s="15">
        <v>-8845.64</v>
      </c>
      <c r="BY41" s="15">
        <v>-8845.48</v>
      </c>
      <c r="BZ41" s="15">
        <v>-8052.11</v>
      </c>
      <c r="CA41" s="15">
        <v>-4883.6899999999996</v>
      </c>
      <c r="CB41" s="15">
        <v>-7568.59</v>
      </c>
      <c r="CC41" s="15">
        <v>-6862.91</v>
      </c>
      <c r="CD41" s="19">
        <f t="shared" si="84"/>
        <v>-6862.91</v>
      </c>
      <c r="CE41" s="15">
        <v>-9848.26</v>
      </c>
      <c r="CF41" s="15">
        <v>-10823.67</v>
      </c>
      <c r="CG41" s="15">
        <v>-13536.43</v>
      </c>
      <c r="CH41" s="15">
        <v>-3533.87</v>
      </c>
      <c r="CI41" s="15">
        <f>+-IFERROR(VLOOKUP($A41,'[1]Consolidated Financials'!$A:$ZZ,32,0),0)</f>
        <v>0</v>
      </c>
      <c r="CJ41" s="15">
        <f>+-IFERROR(VLOOKUP($A41,'[1]Consolidated Financials'!$A:$ZZ,33,0),0)</f>
        <v>0</v>
      </c>
      <c r="CK41" s="15">
        <f>+-IFERROR(VLOOKUP($A41,'[1]Consolidated Financials'!$A:$ZZ,34,0),0)</f>
        <v>0</v>
      </c>
      <c r="CL41" s="15">
        <f>+-IFERROR(VLOOKUP($A41,'[1]Consolidated Financials'!$A:$ZZ,35,0),0)</f>
        <v>0</v>
      </c>
      <c r="CM41" s="15">
        <f>+-IFERROR(VLOOKUP($A41,'[1]Consolidated Financials'!$A:$ZZ,36,0),0)</f>
        <v>0</v>
      </c>
      <c r="CN41" s="15">
        <f>+-IFERROR(VLOOKUP($A41,'[1]Consolidated Financials'!$A:$ZZ,37,0),0)</f>
        <v>0</v>
      </c>
      <c r="CO41" s="15">
        <f>+-IFERROR(VLOOKUP($A41,'[1]Consolidated Financials'!$A:$ZZ,38,0),0)</f>
        <v>0</v>
      </c>
      <c r="CP41" s="15">
        <f>+-IFERROR(VLOOKUP($A41,'[1]Consolidated Financials'!$A:$ZZ,39,0),0)</f>
        <v>0</v>
      </c>
      <c r="CQ41" s="19">
        <f t="shared" si="85"/>
        <v>0</v>
      </c>
      <c r="CR41" s="15">
        <f>+-IFERROR(VLOOKUP($A41,'[1]Consolidated Financials'!$A:$ZZ,40,0),0)</f>
        <v>0</v>
      </c>
      <c r="CS41" s="15">
        <f>+-IFERROR(VLOOKUP($A41,'[1]Consolidated Financials'!$A:$ZZ,41,0),0)</f>
        <v>0</v>
      </c>
      <c r="CT41" s="15">
        <f>+-IFERROR(VLOOKUP($A41,'[1]Consolidated Financials'!$A:$ZZ,42,0),0)</f>
        <v>0</v>
      </c>
      <c r="CU41" s="15">
        <f>+-IFERROR(VLOOKUP($A41,'[1]Consolidated Financials'!$A:$ZZ,43,0),0)</f>
        <v>0</v>
      </c>
      <c r="CV41" s="15">
        <f>+-IFERROR(VLOOKUP($A41,'[1]Consolidated Financials'!$A:$ZZ,44,0),0)</f>
        <v>0</v>
      </c>
      <c r="CW41" s="15">
        <f>+-IFERROR(VLOOKUP($A41,'[1]Consolidated Financials'!$A:$ZZ,45,0),0)</f>
        <v>0</v>
      </c>
      <c r="CX41" s="15">
        <f>+-IFERROR(VLOOKUP($A41,'[1]Consolidated Financials'!$A:$ZZ,46,0),0)</f>
        <v>0</v>
      </c>
      <c r="CY41" s="15">
        <f>+-IFERROR(VLOOKUP($A41,'[1]Consolidated Financials'!$A:$ZZ,47,0),0)</f>
        <v>0</v>
      </c>
      <c r="CZ41" s="15">
        <f>+-IFERROR(VLOOKUP($A41,'[1]Consolidated Financials'!$A:$ZZ,48,0),0)</f>
        <v>0</v>
      </c>
      <c r="DA41" s="15">
        <f>+-IFERROR(VLOOKUP($A41,'[1]Consolidated Financials'!$A:$ZZ,49,0),0)</f>
        <v>0</v>
      </c>
      <c r="DB41" s="15">
        <f>+-IFERROR(VLOOKUP($A41,'[1]Consolidated Financials'!$A:$ZZ,50,0),0)</f>
        <v>0</v>
      </c>
      <c r="DC41" s="15">
        <f>+-IFERROR(VLOOKUP($A41,'[1]Consolidated Financials'!$A:$ZZ,51,0),0)</f>
        <v>0</v>
      </c>
      <c r="DD41" s="19">
        <f t="shared" si="86"/>
        <v>0</v>
      </c>
      <c r="DF41" s="15">
        <f>-+IFERROR(VLOOKUP($A41,'[1]Consolidated Financials'!$A:$ZZ,52,0),0)</f>
        <v>0</v>
      </c>
      <c r="DG41" s="15">
        <f>-+IFERROR(VLOOKUP($A41,'[1]Consolidated Financials'!$A:$ZZ,53,0),0)</f>
        <v>0</v>
      </c>
      <c r="DH41" s="15">
        <f>-+IFERROR(VLOOKUP($A41,'[1]Consolidated Financials'!$A:$ZZ,54,0),0)</f>
        <v>0</v>
      </c>
      <c r="DI41" s="15">
        <f>-+IFERROR(VLOOKUP($A41,'[1]Consolidated Financials'!$A:$ZZ,55,0),0)</f>
        <v>0</v>
      </c>
      <c r="DJ41" s="15">
        <f>-+IFERROR(VLOOKUP($A41,'[1]Consolidated Financials'!$A:$ZZ,56,0),0)</f>
        <v>0</v>
      </c>
      <c r="DK41" s="15">
        <f>-+IFERROR(VLOOKUP($A41,'[1]Consolidated Financials'!$A:$ZZ,57,0),0)</f>
        <v>0</v>
      </c>
      <c r="DL41" s="15">
        <f>-+IFERROR(VLOOKUP($A41,'[1]Consolidated Financials'!$A:$ZZ,58,0),0)</f>
        <v>0</v>
      </c>
      <c r="DM41" s="15">
        <f>-+IFERROR(VLOOKUP($A41,'[1]Consolidated Financials'!$A:$ZZ,59,0),0)</f>
        <v>0</v>
      </c>
      <c r="DN41" s="15">
        <f>-+IFERROR(VLOOKUP($A41,'[1]Consolidated Financials'!$A:$ZZ,60,0),0)</f>
        <v>0</v>
      </c>
      <c r="DO41" s="15">
        <f>-+IFERROR(VLOOKUP($A41,'[1]Consolidated Financials'!$A:$ZZ,61,0),0)</f>
        <v>0</v>
      </c>
      <c r="DP41" s="15">
        <f>-+IFERROR(VLOOKUP($A41,'[1]Consolidated Financials'!$A:$ZZ,62,0),0)</f>
        <v>0</v>
      </c>
      <c r="DQ41" s="15">
        <f>-+IFERROR(VLOOKUP($A41,'[1]Consolidated Financials'!$A:$ZZ,63,0),0)</f>
        <v>0</v>
      </c>
    </row>
    <row r="42" spans="1:121" x14ac:dyDescent="0.35">
      <c r="A42" s="14" t="s">
        <v>76</v>
      </c>
      <c r="B42" s="14" t="s">
        <v>77</v>
      </c>
      <c r="C42" s="15">
        <v>-21115.87</v>
      </c>
      <c r="D42" s="15">
        <v>-4374.6299999999974</v>
      </c>
      <c r="E42" s="15">
        <v>-7017.2299999999977</v>
      </c>
      <c r="F42" s="15">
        <v>-9785.6699999999983</v>
      </c>
      <c r="G42" s="15">
        <v>-12679.939999999997</v>
      </c>
      <c r="H42" s="15">
        <v>-15196.699999999997</v>
      </c>
      <c r="I42" s="15">
        <v>-18090.969999999998</v>
      </c>
      <c r="J42" s="15">
        <v>-21323.01</v>
      </c>
      <c r="K42" s="15">
        <v>-23965.61</v>
      </c>
      <c r="L42" s="15">
        <v>-25872.57</v>
      </c>
      <c r="M42" s="15">
        <v>-27758.080000000002</v>
      </c>
      <c r="N42" s="15">
        <v>-22075.1</v>
      </c>
      <c r="O42" s="16">
        <f t="shared" si="79"/>
        <v>-22075.1</v>
      </c>
      <c r="P42" s="15">
        <v>-24749.01</v>
      </c>
      <c r="Q42" s="15">
        <v>-12102.34</v>
      </c>
      <c r="R42" s="15">
        <v>-13921.53</v>
      </c>
      <c r="S42" s="15">
        <v>-15749.22</v>
      </c>
      <c r="T42" s="15">
        <v>-17493.84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8">
        <f t="shared" si="80"/>
        <v>0</v>
      </c>
      <c r="AD42" s="15">
        <v>-631.38</v>
      </c>
      <c r="AE42" s="15">
        <v>-1315.94</v>
      </c>
      <c r="AF42" s="15">
        <v>-1980.56</v>
      </c>
      <c r="AG42" s="15">
        <v>-2944.25</v>
      </c>
      <c r="AH42" s="15">
        <v>-3592.25</v>
      </c>
      <c r="AI42" s="15">
        <v>-4223.71</v>
      </c>
      <c r="AJ42" s="15">
        <v>0</v>
      </c>
      <c r="AK42" s="15">
        <v>-2043</v>
      </c>
      <c r="AL42" s="15">
        <v>-4086</v>
      </c>
      <c r="AM42" s="15">
        <v>-6129</v>
      </c>
      <c r="AN42" s="15">
        <v>-8172</v>
      </c>
      <c r="AO42" s="15">
        <v>-24510.04</v>
      </c>
      <c r="AP42" s="15">
        <f t="shared" si="81"/>
        <v>-24510.04</v>
      </c>
      <c r="AR42" s="15">
        <f>-11846.5-14706.04</f>
        <v>-26552.54</v>
      </c>
      <c r="AS42" s="15">
        <v>-4085</v>
      </c>
      <c r="AT42" s="15">
        <v>-6127.5</v>
      </c>
      <c r="AU42" s="15">
        <v>-8170</v>
      </c>
      <c r="AV42" s="15">
        <v>-10212.5</v>
      </c>
      <c r="AW42" s="15">
        <v>-12255</v>
      </c>
      <c r="AX42" s="15">
        <v>-14338</v>
      </c>
      <c r="AY42" s="15">
        <v>-16421</v>
      </c>
      <c r="AZ42" s="15">
        <v>-18504</v>
      </c>
      <c r="BA42" s="15">
        <v>-20587</v>
      </c>
      <c r="BB42" s="15">
        <v>-22670</v>
      </c>
      <c r="BC42" s="15">
        <v>-10350</v>
      </c>
      <c r="BD42" s="19">
        <f t="shared" si="82"/>
        <v>-10350</v>
      </c>
      <c r="BE42" s="15">
        <v>-11736</v>
      </c>
      <c r="BF42" s="15">
        <v>-4706</v>
      </c>
      <c r="BG42" s="15">
        <v>-6906</v>
      </c>
      <c r="BH42" s="15">
        <v>-8856</v>
      </c>
      <c r="BI42" s="15">
        <v>-10856</v>
      </c>
      <c r="BJ42" s="15">
        <v>-12756</v>
      </c>
      <c r="BK42" s="15">
        <v>-14756</v>
      </c>
      <c r="BL42" s="15">
        <v>-22120</v>
      </c>
      <c r="BM42" s="15">
        <v>-24020</v>
      </c>
      <c r="BN42" s="15">
        <v>-26020</v>
      </c>
      <c r="BO42" s="20">
        <v>-29250.1</v>
      </c>
      <c r="BP42" s="20">
        <v>-31224.2</v>
      </c>
      <c r="BQ42" s="19">
        <f t="shared" si="83"/>
        <v>-31224.2</v>
      </c>
      <c r="BR42" s="15">
        <v>-33094.400000000001</v>
      </c>
      <c r="BS42" s="15">
        <v>-8002.55</v>
      </c>
      <c r="BT42" s="15">
        <v>-10080.549999999999</v>
      </c>
      <c r="BU42" s="15">
        <v>-13145.6</v>
      </c>
      <c r="BV42" s="15">
        <v>-15119.7</v>
      </c>
      <c r="BW42" s="15">
        <v>-17093.8</v>
      </c>
      <c r="BX42" s="15">
        <v>-19119.849999999999</v>
      </c>
      <c r="BY42" s="15">
        <v>-21197.85</v>
      </c>
      <c r="BZ42" s="15">
        <v>-23207.279999999999</v>
      </c>
      <c r="CA42" s="15">
        <v>-26269.11</v>
      </c>
      <c r="CB42" s="15">
        <v>-28417.77</v>
      </c>
      <c r="CC42" s="15">
        <v>-9796.2000000000007</v>
      </c>
      <c r="CD42" s="19">
        <f t="shared" si="84"/>
        <v>-9796.2000000000007</v>
      </c>
      <c r="CE42" s="15">
        <v>-11925.730000000003</v>
      </c>
      <c r="CF42" s="15">
        <v>-8493.3300000000017</v>
      </c>
      <c r="CG42" s="15">
        <v>-10702.150000000001</v>
      </c>
      <c r="CH42" s="15">
        <v>-14015.380000000003</v>
      </c>
      <c r="CI42" s="15">
        <f>+-IFERROR(VLOOKUP($A42,'[1]Consolidated Financials'!$A:$ZZ,32,0),0)</f>
        <v>-12044.179444444448</v>
      </c>
      <c r="CJ42" s="15">
        <f>+-IFERROR(VLOOKUP($A42,'[1]Consolidated Financials'!$A:$ZZ,33,0),0)</f>
        <v>-14453.015333333336</v>
      </c>
      <c r="CK42" s="15">
        <f>+-IFERROR(VLOOKUP($A42,'[1]Consolidated Financials'!$A:$ZZ,34,0),0)</f>
        <v>-16861.851222222227</v>
      </c>
      <c r="CL42" s="15">
        <f>+-IFERROR(VLOOKUP($A42,'[1]Consolidated Financials'!$A:$ZZ,35,0),0)</f>
        <v>-19270.687111111118</v>
      </c>
      <c r="CM42" s="15">
        <f>+-IFERROR(VLOOKUP($A42,'[1]Consolidated Financials'!$A:$ZZ,36,0),0)</f>
        <v>-21679.523000000008</v>
      </c>
      <c r="CN42" s="15">
        <f>+-IFERROR(VLOOKUP($A42,'[1]Consolidated Financials'!$A:$ZZ,37,0),0)</f>
        <v>-24088.358888888899</v>
      </c>
      <c r="CO42" s="15">
        <f>+-IFERROR(VLOOKUP($A42,'[1]Consolidated Financials'!$A:$ZZ,38,0),0)</f>
        <v>-26497.19477777779</v>
      </c>
      <c r="CP42" s="15">
        <f>+-IFERROR(VLOOKUP($A42,'[1]Consolidated Financials'!$A:$ZZ,39,0),0)</f>
        <v>-28906.03066666668</v>
      </c>
      <c r="CQ42" s="19">
        <f t="shared" si="85"/>
        <v>-28906.03066666668</v>
      </c>
      <c r="CR42" s="15">
        <f>+-IFERROR(VLOOKUP($A42,'[1]Consolidated Financials'!$A:$ZZ,40,0),0)</f>
        <v>-31365.914733333346</v>
      </c>
      <c r="CS42" s="15">
        <f>+-IFERROR(VLOOKUP($A42,'[1]Consolidated Financials'!$A:$ZZ,41,0),0)</f>
        <v>-4919.7681333333312</v>
      </c>
      <c r="CT42" s="15">
        <f>+-IFERROR(VLOOKUP($A42,'[1]Consolidated Financials'!$A:$ZZ,42,0),0)</f>
        <v>-7379.6521999999986</v>
      </c>
      <c r="CU42" s="15">
        <f>+-IFERROR(VLOOKUP($A42,'[1]Consolidated Financials'!$A:$ZZ,43,0),0)</f>
        <v>-9839.5362666666661</v>
      </c>
      <c r="CV42" s="15">
        <f>+-IFERROR(VLOOKUP($A42,'[1]Consolidated Financials'!$A:$ZZ,44,0),0)</f>
        <v>-12299.420333333333</v>
      </c>
      <c r="CW42" s="15">
        <f>+-IFERROR(VLOOKUP($A42,'[1]Consolidated Financials'!$A:$ZZ,45,0),0)</f>
        <v>-14759.304400000001</v>
      </c>
      <c r="CX42" s="15">
        <f>+-IFERROR(VLOOKUP($A42,'[1]Consolidated Financials'!$A:$ZZ,46,0),0)</f>
        <v>-17219.188466666666</v>
      </c>
      <c r="CY42" s="15">
        <f>+-IFERROR(VLOOKUP($A42,'[1]Consolidated Financials'!$A:$ZZ,47,0),0)</f>
        <v>-19679.072533333332</v>
      </c>
      <c r="CZ42" s="15">
        <f>+-IFERROR(VLOOKUP($A42,'[1]Consolidated Financials'!$A:$ZZ,48,0),0)</f>
        <v>-22138.956599999998</v>
      </c>
      <c r="DA42" s="15">
        <f>+-IFERROR(VLOOKUP($A42,'[1]Consolidated Financials'!$A:$ZZ,49,0),0)</f>
        <v>-24598.840666666663</v>
      </c>
      <c r="DB42" s="15">
        <f>+-IFERROR(VLOOKUP($A42,'[1]Consolidated Financials'!$A:$ZZ,50,0),0)</f>
        <v>-27058.724733333329</v>
      </c>
      <c r="DC42" s="15">
        <f>+-IFERROR(VLOOKUP($A42,'[1]Consolidated Financials'!$A:$ZZ,51,0),0)</f>
        <v>-29518.608799999995</v>
      </c>
      <c r="DD42" s="19">
        <f t="shared" si="86"/>
        <v>-29518.608799999995</v>
      </c>
      <c r="DF42" s="15">
        <f>-+IFERROR(VLOOKUP($A42,'[1]Consolidated Financials'!$A:$ZZ,52,0),0)</f>
        <v>-32047.369620533329</v>
      </c>
      <c r="DG42" s="15">
        <f>-+IFERROR(VLOOKUP($A42,'[1]Consolidated Financials'!$A:$ZZ,53,0),0)</f>
        <v>-34576.130441066663</v>
      </c>
      <c r="DH42" s="15">
        <f>-+IFERROR(VLOOKUP($A42,'[1]Consolidated Financials'!$A:$ZZ,54,0),0)</f>
        <v>-37104.891261599994</v>
      </c>
      <c r="DI42" s="15">
        <f>-+IFERROR(VLOOKUP($A42,'[1]Consolidated Financials'!$A:$ZZ,55,0),0)</f>
        <v>-39633.652082133325</v>
      </c>
      <c r="DJ42" s="15">
        <f>-+IFERROR(VLOOKUP($A42,'[1]Consolidated Financials'!$A:$ZZ,56,0),0)</f>
        <v>-42162.412902666656</v>
      </c>
      <c r="DK42" s="15">
        <f>-+IFERROR(VLOOKUP($A42,'[1]Consolidated Financials'!$A:$ZZ,57,0),0)</f>
        <v>-44691.173723199987</v>
      </c>
      <c r="DL42" s="15">
        <f>-+IFERROR(VLOOKUP($A42,'[1]Consolidated Financials'!$A:$ZZ,58,0),0)</f>
        <v>-47219.934543733318</v>
      </c>
      <c r="DM42" s="15">
        <f>-+IFERROR(VLOOKUP($A42,'[1]Consolidated Financials'!$A:$ZZ,59,0),0)</f>
        <v>-49748.695364266649</v>
      </c>
      <c r="DN42" s="15">
        <f>-+IFERROR(VLOOKUP($A42,'[1]Consolidated Financials'!$A:$ZZ,60,0),0)</f>
        <v>-52277.456184799979</v>
      </c>
      <c r="DO42" s="15">
        <f>-+IFERROR(VLOOKUP($A42,'[1]Consolidated Financials'!$A:$ZZ,61,0),0)</f>
        <v>-54806.21700533331</v>
      </c>
      <c r="DP42" s="15">
        <f>-+IFERROR(VLOOKUP($A42,'[1]Consolidated Financials'!$A:$ZZ,62,0),0)</f>
        <v>-57334.977825866641</v>
      </c>
      <c r="DQ42" s="15">
        <f>-+IFERROR(VLOOKUP($A42,'[1]Consolidated Financials'!$A:$ZZ,63,0),0)</f>
        <v>-59863.738646399972</v>
      </c>
    </row>
    <row r="43" spans="1:121" x14ac:dyDescent="0.35">
      <c r="A43" s="32" t="s">
        <v>78</v>
      </c>
      <c r="B43" s="14" t="s">
        <v>79</v>
      </c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6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8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9"/>
      <c r="BE43" s="15"/>
      <c r="BF43" s="15">
        <v>-351.19</v>
      </c>
      <c r="BG43" s="15">
        <v>-144.94</v>
      </c>
      <c r="BH43" s="15">
        <v>-144.94</v>
      </c>
      <c r="BI43" s="15">
        <v>-144.94</v>
      </c>
      <c r="BJ43" s="15">
        <v>-30.97</v>
      </c>
      <c r="BK43" s="15">
        <v>129.96</v>
      </c>
      <c r="BL43" s="15">
        <v>129.96</v>
      </c>
      <c r="BM43" s="15">
        <v>494.81</v>
      </c>
      <c r="BN43" s="15">
        <v>756.81</v>
      </c>
      <c r="BO43" s="20">
        <v>765.3</v>
      </c>
      <c r="BP43" s="20">
        <v>6.9</v>
      </c>
      <c r="BQ43" s="19">
        <f t="shared" si="83"/>
        <v>6.9</v>
      </c>
      <c r="BR43" s="15">
        <v>6.9</v>
      </c>
      <c r="BS43" s="15">
        <v>6.9</v>
      </c>
      <c r="BT43" s="15">
        <v>6.9</v>
      </c>
      <c r="BU43" s="15">
        <v>6.9</v>
      </c>
      <c r="BV43" s="15">
        <v>6.9</v>
      </c>
      <c r="BW43" s="15">
        <v>6.9</v>
      </c>
      <c r="BX43" s="15">
        <v>6.9</v>
      </c>
      <c r="BY43" s="15">
        <v>6.9</v>
      </c>
      <c r="BZ43" s="15">
        <v>6.9</v>
      </c>
      <c r="CA43" s="15">
        <v>6.9</v>
      </c>
      <c r="CB43" s="15">
        <v>6.9</v>
      </c>
      <c r="CC43" s="15">
        <v>6.9</v>
      </c>
      <c r="CD43" s="19">
        <f t="shared" si="84"/>
        <v>6.9</v>
      </c>
      <c r="CE43" s="15">
        <v>6.9</v>
      </c>
      <c r="CF43" s="15">
        <v>6.9</v>
      </c>
      <c r="CG43" s="15">
        <v>6.9</v>
      </c>
      <c r="CH43" s="15">
        <v>6.9</v>
      </c>
      <c r="CI43" s="15">
        <f>+-IFERROR(VLOOKUP($A43,'[1]Consolidated Financials'!$A:$ZZ,32,0),0)</f>
        <v>0</v>
      </c>
      <c r="CJ43" s="15">
        <f>+-IFERROR(VLOOKUP($A43,'[1]Consolidated Financials'!$A:$ZZ,33,0),0)</f>
        <v>0</v>
      </c>
      <c r="CK43" s="15">
        <f>+-IFERROR(VLOOKUP($A43,'[1]Consolidated Financials'!$A:$ZZ,34,0),0)</f>
        <v>0</v>
      </c>
      <c r="CL43" s="15">
        <f>+-IFERROR(VLOOKUP($A43,'[1]Consolidated Financials'!$A:$ZZ,35,0),0)</f>
        <v>0</v>
      </c>
      <c r="CM43" s="15">
        <f>+-IFERROR(VLOOKUP($A43,'[1]Consolidated Financials'!$A:$ZZ,36,0),0)</f>
        <v>0</v>
      </c>
      <c r="CN43" s="15">
        <f>+-IFERROR(VLOOKUP($A43,'[1]Consolidated Financials'!$A:$ZZ,37,0),0)</f>
        <v>0</v>
      </c>
      <c r="CO43" s="15">
        <f>+-IFERROR(VLOOKUP($A43,'[1]Consolidated Financials'!$A:$ZZ,38,0),0)</f>
        <v>0</v>
      </c>
      <c r="CP43" s="15">
        <f>+-IFERROR(VLOOKUP($A43,'[1]Consolidated Financials'!$A:$ZZ,39,0),0)</f>
        <v>0</v>
      </c>
      <c r="CQ43" s="19">
        <f t="shared" si="85"/>
        <v>0</v>
      </c>
      <c r="CR43" s="15">
        <f>+-IFERROR(VLOOKUP($A43,'[1]Consolidated Financials'!$A:$ZZ,40,0),0)</f>
        <v>0</v>
      </c>
      <c r="CS43" s="15">
        <f>+-IFERROR(VLOOKUP($A43,'[1]Consolidated Financials'!$A:$ZZ,41,0),0)</f>
        <v>0</v>
      </c>
      <c r="CT43" s="15">
        <f>+-IFERROR(VLOOKUP($A43,'[1]Consolidated Financials'!$A:$ZZ,42,0),0)</f>
        <v>0</v>
      </c>
      <c r="CU43" s="15">
        <f>+-IFERROR(VLOOKUP($A43,'[1]Consolidated Financials'!$A:$ZZ,43,0),0)</f>
        <v>0</v>
      </c>
      <c r="CV43" s="15">
        <f>+-IFERROR(VLOOKUP($A43,'[1]Consolidated Financials'!$A:$ZZ,44,0),0)</f>
        <v>0</v>
      </c>
      <c r="CW43" s="15">
        <f>+-IFERROR(VLOOKUP($A43,'[1]Consolidated Financials'!$A:$ZZ,45,0),0)</f>
        <v>0</v>
      </c>
      <c r="CX43" s="15">
        <f>+-IFERROR(VLOOKUP($A43,'[1]Consolidated Financials'!$A:$ZZ,46,0),0)</f>
        <v>0</v>
      </c>
      <c r="CY43" s="15">
        <f>+-IFERROR(VLOOKUP($A43,'[1]Consolidated Financials'!$A:$ZZ,47,0),0)</f>
        <v>0</v>
      </c>
      <c r="CZ43" s="15">
        <f>+-IFERROR(VLOOKUP($A43,'[1]Consolidated Financials'!$A:$ZZ,48,0),0)</f>
        <v>0</v>
      </c>
      <c r="DA43" s="15">
        <f>+-IFERROR(VLOOKUP($A43,'[1]Consolidated Financials'!$A:$ZZ,49,0),0)</f>
        <v>0</v>
      </c>
      <c r="DB43" s="15">
        <f>+-IFERROR(VLOOKUP($A43,'[1]Consolidated Financials'!$A:$ZZ,50,0),0)</f>
        <v>0</v>
      </c>
      <c r="DC43" s="15">
        <f>+-IFERROR(VLOOKUP($A43,'[1]Consolidated Financials'!$A:$ZZ,51,0),0)</f>
        <v>0</v>
      </c>
      <c r="DD43" s="19">
        <f t="shared" si="86"/>
        <v>0</v>
      </c>
      <c r="DF43" s="15">
        <f>-+IFERROR(VLOOKUP($A43,'[1]Consolidated Financials'!$A:$ZZ,52,0),0)</f>
        <v>0</v>
      </c>
      <c r="DG43" s="15">
        <f>-+IFERROR(VLOOKUP($A43,'[1]Consolidated Financials'!$A:$ZZ,53,0),0)</f>
        <v>0</v>
      </c>
      <c r="DH43" s="15">
        <f>-+IFERROR(VLOOKUP($A43,'[1]Consolidated Financials'!$A:$ZZ,54,0),0)</f>
        <v>0</v>
      </c>
      <c r="DI43" s="15">
        <f>-+IFERROR(VLOOKUP($A43,'[1]Consolidated Financials'!$A:$ZZ,55,0),0)</f>
        <v>0</v>
      </c>
      <c r="DJ43" s="15">
        <f>-+IFERROR(VLOOKUP($A43,'[1]Consolidated Financials'!$A:$ZZ,56,0),0)</f>
        <v>0</v>
      </c>
      <c r="DK43" s="15">
        <f>-+IFERROR(VLOOKUP($A43,'[1]Consolidated Financials'!$A:$ZZ,57,0),0)</f>
        <v>0</v>
      </c>
      <c r="DL43" s="15">
        <f>-+IFERROR(VLOOKUP($A43,'[1]Consolidated Financials'!$A:$ZZ,58,0),0)</f>
        <v>0</v>
      </c>
      <c r="DM43" s="15">
        <f>-+IFERROR(VLOOKUP($A43,'[1]Consolidated Financials'!$A:$ZZ,59,0),0)</f>
        <v>0</v>
      </c>
      <c r="DN43" s="15">
        <f>-+IFERROR(VLOOKUP($A43,'[1]Consolidated Financials'!$A:$ZZ,60,0),0)</f>
        <v>0</v>
      </c>
      <c r="DO43" s="15">
        <f>-+IFERROR(VLOOKUP($A43,'[1]Consolidated Financials'!$A:$ZZ,61,0),0)</f>
        <v>0</v>
      </c>
      <c r="DP43" s="15">
        <f>-+IFERROR(VLOOKUP($A43,'[1]Consolidated Financials'!$A:$ZZ,62,0),0)</f>
        <v>0</v>
      </c>
      <c r="DQ43" s="15">
        <f>-+IFERROR(VLOOKUP($A43,'[1]Consolidated Financials'!$A:$ZZ,63,0),0)</f>
        <v>0</v>
      </c>
    </row>
    <row r="44" spans="1:121" x14ac:dyDescent="0.35">
      <c r="A44" s="27" t="s">
        <v>80</v>
      </c>
      <c r="B44" s="14" t="s">
        <v>81</v>
      </c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6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8"/>
      <c r="AD44" s="15"/>
      <c r="AE44" s="15"/>
      <c r="AF44" s="15"/>
      <c r="AG44" s="15"/>
      <c r="AH44" s="15"/>
      <c r="AI44" s="15">
        <v>-2021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f t="shared" si="81"/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9">
        <f t="shared" si="82"/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20">
        <v>0</v>
      </c>
      <c r="BP44" s="20">
        <v>0</v>
      </c>
      <c r="BQ44" s="19">
        <f t="shared" si="83"/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9">
        <f t="shared" si="84"/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f>+-IFERROR(VLOOKUP($A44,'[1]Consolidated Financials'!$A:$ZZ,32,0),0)</f>
        <v>0</v>
      </c>
      <c r="CJ44" s="15">
        <f>+-IFERROR(VLOOKUP($A44,'[1]Consolidated Financials'!$A:$ZZ,33,0),0)</f>
        <v>0</v>
      </c>
      <c r="CK44" s="15">
        <f>+-IFERROR(VLOOKUP($A44,'[1]Consolidated Financials'!$A:$ZZ,34,0),0)</f>
        <v>0</v>
      </c>
      <c r="CL44" s="15">
        <f>+-IFERROR(VLOOKUP($A44,'[1]Consolidated Financials'!$A:$ZZ,35,0),0)</f>
        <v>0</v>
      </c>
      <c r="CM44" s="15">
        <f>+-IFERROR(VLOOKUP($A44,'[1]Consolidated Financials'!$A:$ZZ,36,0),0)</f>
        <v>0</v>
      </c>
      <c r="CN44" s="15">
        <f>+-IFERROR(VLOOKUP($A44,'[1]Consolidated Financials'!$A:$ZZ,37,0),0)</f>
        <v>0</v>
      </c>
      <c r="CO44" s="15">
        <f>+-IFERROR(VLOOKUP($A44,'[1]Consolidated Financials'!$A:$ZZ,38,0),0)</f>
        <v>0</v>
      </c>
      <c r="CP44" s="15">
        <f>+-IFERROR(VLOOKUP($A44,'[1]Consolidated Financials'!$A:$ZZ,39,0),0)</f>
        <v>0</v>
      </c>
      <c r="CQ44" s="19">
        <f t="shared" si="85"/>
        <v>0</v>
      </c>
      <c r="CR44" s="15">
        <f>+-IFERROR(VLOOKUP($A44,'[1]Consolidated Financials'!$A:$ZZ,40,0),0)</f>
        <v>0</v>
      </c>
      <c r="CS44" s="15">
        <f>+-IFERROR(VLOOKUP($A44,'[1]Consolidated Financials'!$A:$ZZ,41,0),0)</f>
        <v>0</v>
      </c>
      <c r="CT44" s="15">
        <f>+-IFERROR(VLOOKUP($A44,'[1]Consolidated Financials'!$A:$ZZ,42,0),0)</f>
        <v>0</v>
      </c>
      <c r="CU44" s="15">
        <f>+-IFERROR(VLOOKUP($A44,'[1]Consolidated Financials'!$A:$ZZ,43,0),0)</f>
        <v>0</v>
      </c>
      <c r="CV44" s="15">
        <f>+-IFERROR(VLOOKUP($A44,'[1]Consolidated Financials'!$A:$ZZ,44,0),0)</f>
        <v>0</v>
      </c>
      <c r="CW44" s="15">
        <f>+-IFERROR(VLOOKUP($A44,'[1]Consolidated Financials'!$A:$ZZ,45,0),0)</f>
        <v>0</v>
      </c>
      <c r="CX44" s="15">
        <f>+-IFERROR(VLOOKUP($A44,'[1]Consolidated Financials'!$A:$ZZ,46,0),0)</f>
        <v>0</v>
      </c>
      <c r="CY44" s="15">
        <f>+-IFERROR(VLOOKUP($A44,'[1]Consolidated Financials'!$A:$ZZ,47,0),0)</f>
        <v>0</v>
      </c>
      <c r="CZ44" s="15">
        <f>+-IFERROR(VLOOKUP($A44,'[1]Consolidated Financials'!$A:$ZZ,48,0),0)</f>
        <v>0</v>
      </c>
      <c r="DA44" s="15">
        <f>+-IFERROR(VLOOKUP($A44,'[1]Consolidated Financials'!$A:$ZZ,49,0),0)</f>
        <v>0</v>
      </c>
      <c r="DB44" s="15">
        <f>+-IFERROR(VLOOKUP($A44,'[1]Consolidated Financials'!$A:$ZZ,50,0),0)</f>
        <v>0</v>
      </c>
      <c r="DC44" s="15">
        <f>+-IFERROR(VLOOKUP($A44,'[1]Consolidated Financials'!$A:$ZZ,51,0),0)</f>
        <v>0</v>
      </c>
      <c r="DD44" s="19">
        <f t="shared" si="86"/>
        <v>0</v>
      </c>
      <c r="DF44" s="15">
        <f>-+IFERROR(VLOOKUP($A44,'[1]Consolidated Financials'!$A:$ZZ,52,0),0)</f>
        <v>0</v>
      </c>
      <c r="DG44" s="15">
        <f>-+IFERROR(VLOOKUP($A44,'[1]Consolidated Financials'!$A:$ZZ,53,0),0)</f>
        <v>0</v>
      </c>
      <c r="DH44" s="15">
        <f>-+IFERROR(VLOOKUP($A44,'[1]Consolidated Financials'!$A:$ZZ,54,0),0)</f>
        <v>0</v>
      </c>
      <c r="DI44" s="15">
        <f>-+IFERROR(VLOOKUP($A44,'[1]Consolidated Financials'!$A:$ZZ,55,0),0)</f>
        <v>0</v>
      </c>
      <c r="DJ44" s="15">
        <f>-+IFERROR(VLOOKUP($A44,'[1]Consolidated Financials'!$A:$ZZ,56,0),0)</f>
        <v>0</v>
      </c>
      <c r="DK44" s="15">
        <f>-+IFERROR(VLOOKUP($A44,'[1]Consolidated Financials'!$A:$ZZ,57,0),0)</f>
        <v>0</v>
      </c>
      <c r="DL44" s="15">
        <f>-+IFERROR(VLOOKUP($A44,'[1]Consolidated Financials'!$A:$ZZ,58,0),0)</f>
        <v>0</v>
      </c>
      <c r="DM44" s="15">
        <f>-+IFERROR(VLOOKUP($A44,'[1]Consolidated Financials'!$A:$ZZ,59,0),0)</f>
        <v>0</v>
      </c>
      <c r="DN44" s="15">
        <f>-+IFERROR(VLOOKUP($A44,'[1]Consolidated Financials'!$A:$ZZ,60,0),0)</f>
        <v>0</v>
      </c>
      <c r="DO44" s="15">
        <f>-+IFERROR(VLOOKUP($A44,'[1]Consolidated Financials'!$A:$ZZ,61,0),0)</f>
        <v>0</v>
      </c>
      <c r="DP44" s="15">
        <f>-+IFERROR(VLOOKUP($A44,'[1]Consolidated Financials'!$A:$ZZ,62,0),0)</f>
        <v>0</v>
      </c>
      <c r="DQ44" s="15">
        <f>-+IFERROR(VLOOKUP($A44,'[1]Consolidated Financials'!$A:$ZZ,63,0),0)</f>
        <v>0</v>
      </c>
    </row>
    <row r="45" spans="1:121" x14ac:dyDescent="0.35">
      <c r="A45" s="14" t="s">
        <v>82</v>
      </c>
      <c r="B45" s="14" t="s">
        <v>83</v>
      </c>
      <c r="C45" s="15">
        <v>-520</v>
      </c>
      <c r="D45" s="15">
        <v>-785</v>
      </c>
      <c r="E45" s="15">
        <v>-70</v>
      </c>
      <c r="F45" s="15">
        <v>-200</v>
      </c>
      <c r="G45" s="15">
        <v>-200</v>
      </c>
      <c r="H45" s="15">
        <v>-265</v>
      </c>
      <c r="I45" s="15">
        <v>-265</v>
      </c>
      <c r="J45" s="15">
        <v>-395</v>
      </c>
      <c r="K45" s="15">
        <v>-200</v>
      </c>
      <c r="L45" s="15">
        <v>-135</v>
      </c>
      <c r="M45" s="15">
        <v>-265</v>
      </c>
      <c r="N45" s="15">
        <v>-265</v>
      </c>
      <c r="O45" s="16">
        <f t="shared" si="79"/>
        <v>-265</v>
      </c>
      <c r="P45" s="15">
        <v>-395</v>
      </c>
      <c r="Q45" s="15">
        <v>-395</v>
      </c>
      <c r="R45" s="15">
        <v>-330</v>
      </c>
      <c r="S45" s="15">
        <v>-330</v>
      </c>
      <c r="T45" s="15">
        <v>-330</v>
      </c>
      <c r="U45" s="15">
        <v>-265</v>
      </c>
      <c r="V45" s="15">
        <v>-265</v>
      </c>
      <c r="W45" s="15">
        <v>-200</v>
      </c>
      <c r="X45" s="15">
        <v>-265</v>
      </c>
      <c r="Y45" s="15">
        <v>-330</v>
      </c>
      <c r="Z45" s="15">
        <v>-265</v>
      </c>
      <c r="AA45" s="15">
        <v>-265</v>
      </c>
      <c r="AB45" s="18">
        <f t="shared" si="80"/>
        <v>-265</v>
      </c>
      <c r="AD45" s="15">
        <v>-265</v>
      </c>
      <c r="AE45" s="15">
        <v>-330</v>
      </c>
      <c r="AF45" s="15">
        <v>-265</v>
      </c>
      <c r="AG45" s="15">
        <v>-200</v>
      </c>
      <c r="AH45" s="15">
        <v>-330</v>
      </c>
      <c r="AI45" s="15">
        <v>-265</v>
      </c>
      <c r="AJ45" s="15">
        <v>-265</v>
      </c>
      <c r="AK45" s="15">
        <v>-265</v>
      </c>
      <c r="AL45" s="15">
        <v>-330</v>
      </c>
      <c r="AM45" s="15">
        <v>-265</v>
      </c>
      <c r="AN45" s="15">
        <v>-265</v>
      </c>
      <c r="AO45" s="15">
        <v>-265</v>
      </c>
      <c r="AP45" s="15">
        <f t="shared" si="81"/>
        <v>-265</v>
      </c>
      <c r="AR45" s="15">
        <v>-265</v>
      </c>
      <c r="AS45" s="15">
        <v>-265</v>
      </c>
      <c r="AT45" s="15">
        <v>-200</v>
      </c>
      <c r="AU45" s="15">
        <v>-265</v>
      </c>
      <c r="AV45" s="15">
        <v>-265</v>
      </c>
      <c r="AW45" s="15">
        <v>-330</v>
      </c>
      <c r="AX45" s="15">
        <v>-395</v>
      </c>
      <c r="AY45" s="15">
        <v>-200</v>
      </c>
      <c r="AZ45" s="15">
        <v>-200</v>
      </c>
      <c r="BA45" s="15">
        <v>-200</v>
      </c>
      <c r="BB45" s="15">
        <v>-70</v>
      </c>
      <c r="BC45" s="15">
        <v>255</v>
      </c>
      <c r="BD45" s="19">
        <f t="shared" si="82"/>
        <v>255</v>
      </c>
      <c r="BE45" s="15">
        <v>580</v>
      </c>
      <c r="BF45" s="15">
        <v>-135</v>
      </c>
      <c r="BG45" s="15">
        <v>-200</v>
      </c>
      <c r="BH45" s="15">
        <v>-265</v>
      </c>
      <c r="BI45" s="15">
        <v>-270</v>
      </c>
      <c r="BJ45" s="15">
        <v>-465</v>
      </c>
      <c r="BK45" s="15">
        <v>-400</v>
      </c>
      <c r="BL45" s="15">
        <v>-270</v>
      </c>
      <c r="BM45" s="15">
        <v>-205</v>
      </c>
      <c r="BN45" s="15">
        <v>-205</v>
      </c>
      <c r="BO45" s="20">
        <v>-270</v>
      </c>
      <c r="BP45" s="20">
        <v>-270</v>
      </c>
      <c r="BQ45" s="19">
        <f t="shared" si="83"/>
        <v>-270</v>
      </c>
      <c r="BR45" s="15">
        <v>315</v>
      </c>
      <c r="BS45" s="15">
        <v>315</v>
      </c>
      <c r="BT45" s="15">
        <v>315</v>
      </c>
      <c r="BU45" s="15">
        <v>315</v>
      </c>
      <c r="BV45" s="15">
        <v>315</v>
      </c>
      <c r="BW45" s="15">
        <v>315</v>
      </c>
      <c r="BX45" s="15">
        <v>315</v>
      </c>
      <c r="BY45" s="15">
        <v>315</v>
      </c>
      <c r="BZ45" s="15">
        <v>315</v>
      </c>
      <c r="CA45" s="15">
        <v>315</v>
      </c>
      <c r="CB45" s="15">
        <v>315</v>
      </c>
      <c r="CC45" s="15">
        <v>315</v>
      </c>
      <c r="CD45" s="19">
        <f t="shared" si="84"/>
        <v>315</v>
      </c>
      <c r="CE45" s="15">
        <v>315</v>
      </c>
      <c r="CF45" s="15">
        <v>315</v>
      </c>
      <c r="CG45" s="15">
        <v>315</v>
      </c>
      <c r="CH45" s="15">
        <v>315</v>
      </c>
      <c r="CI45" s="15">
        <f>+-IFERROR(VLOOKUP($A45,'[1]Consolidated Financials'!$A:$ZZ,32,0),0)</f>
        <v>-465</v>
      </c>
      <c r="CJ45" s="15">
        <f>+-IFERROR(VLOOKUP($A45,'[1]Consolidated Financials'!$A:$ZZ,33,0),0)</f>
        <v>-465</v>
      </c>
      <c r="CK45" s="15">
        <f>+-IFERROR(VLOOKUP($A45,'[1]Consolidated Financials'!$A:$ZZ,34,0),0)</f>
        <v>-465</v>
      </c>
      <c r="CL45" s="15">
        <f>+-IFERROR(VLOOKUP($A45,'[1]Consolidated Financials'!$A:$ZZ,35,0),0)</f>
        <v>-465</v>
      </c>
      <c r="CM45" s="15">
        <f>+-IFERROR(VLOOKUP($A45,'[1]Consolidated Financials'!$A:$ZZ,36,0),0)</f>
        <v>-465</v>
      </c>
      <c r="CN45" s="15">
        <f>+-IFERROR(VLOOKUP($A45,'[1]Consolidated Financials'!$A:$ZZ,37,0),0)</f>
        <v>-465</v>
      </c>
      <c r="CO45" s="15">
        <f>+-IFERROR(VLOOKUP($A45,'[1]Consolidated Financials'!$A:$ZZ,38,0),0)</f>
        <v>-465</v>
      </c>
      <c r="CP45" s="15">
        <f>+-IFERROR(VLOOKUP($A45,'[1]Consolidated Financials'!$A:$ZZ,39,0),0)</f>
        <v>-465</v>
      </c>
      <c r="CQ45" s="19">
        <f t="shared" si="85"/>
        <v>-465</v>
      </c>
      <c r="CR45" s="15">
        <f>+-IFERROR(VLOOKUP($A45,'[1]Consolidated Financials'!$A:$ZZ,40,0),0)</f>
        <v>-465</v>
      </c>
      <c r="CS45" s="15">
        <f>+-IFERROR(VLOOKUP($A45,'[1]Consolidated Financials'!$A:$ZZ,41,0),0)</f>
        <v>-465</v>
      </c>
      <c r="CT45" s="15">
        <f>+-IFERROR(VLOOKUP($A45,'[1]Consolidated Financials'!$A:$ZZ,42,0),0)</f>
        <v>-465</v>
      </c>
      <c r="CU45" s="15">
        <f>+-IFERROR(VLOOKUP($A45,'[1]Consolidated Financials'!$A:$ZZ,43,0),0)</f>
        <v>-465</v>
      </c>
      <c r="CV45" s="15">
        <f>+-IFERROR(VLOOKUP($A45,'[1]Consolidated Financials'!$A:$ZZ,44,0),0)</f>
        <v>-465</v>
      </c>
      <c r="CW45" s="15">
        <f>+-IFERROR(VLOOKUP($A45,'[1]Consolidated Financials'!$A:$ZZ,45,0),0)</f>
        <v>-465</v>
      </c>
      <c r="CX45" s="15">
        <f>+-IFERROR(VLOOKUP($A45,'[1]Consolidated Financials'!$A:$ZZ,46,0),0)</f>
        <v>-465</v>
      </c>
      <c r="CY45" s="15">
        <f>+-IFERROR(VLOOKUP($A45,'[1]Consolidated Financials'!$A:$ZZ,47,0),0)</f>
        <v>-465</v>
      </c>
      <c r="CZ45" s="15">
        <f>+-IFERROR(VLOOKUP($A45,'[1]Consolidated Financials'!$A:$ZZ,48,0),0)</f>
        <v>-465</v>
      </c>
      <c r="DA45" s="15">
        <f>+-IFERROR(VLOOKUP($A45,'[1]Consolidated Financials'!$A:$ZZ,49,0),0)</f>
        <v>-465</v>
      </c>
      <c r="DB45" s="15">
        <f>+-IFERROR(VLOOKUP($A45,'[1]Consolidated Financials'!$A:$ZZ,50,0),0)</f>
        <v>-465</v>
      </c>
      <c r="DC45" s="15">
        <f>+-IFERROR(VLOOKUP($A45,'[1]Consolidated Financials'!$A:$ZZ,51,0),0)</f>
        <v>-465</v>
      </c>
      <c r="DD45" s="19">
        <f t="shared" si="86"/>
        <v>-465</v>
      </c>
      <c r="DF45" s="15">
        <f>-+IFERROR(VLOOKUP($A45,'[1]Consolidated Financials'!$A:$ZZ,52,0),0)</f>
        <v>-465</v>
      </c>
      <c r="DG45" s="15">
        <f>-+IFERROR(VLOOKUP($A45,'[1]Consolidated Financials'!$A:$ZZ,53,0),0)</f>
        <v>-465</v>
      </c>
      <c r="DH45" s="15">
        <f>-+IFERROR(VLOOKUP($A45,'[1]Consolidated Financials'!$A:$ZZ,54,0),0)</f>
        <v>-465</v>
      </c>
      <c r="DI45" s="15">
        <f>-+IFERROR(VLOOKUP($A45,'[1]Consolidated Financials'!$A:$ZZ,55,0),0)</f>
        <v>-465</v>
      </c>
      <c r="DJ45" s="15">
        <f>-+IFERROR(VLOOKUP($A45,'[1]Consolidated Financials'!$A:$ZZ,56,0),0)</f>
        <v>-465</v>
      </c>
      <c r="DK45" s="15">
        <f>-+IFERROR(VLOOKUP($A45,'[1]Consolidated Financials'!$A:$ZZ,57,0),0)</f>
        <v>-465</v>
      </c>
      <c r="DL45" s="15">
        <f>-+IFERROR(VLOOKUP($A45,'[1]Consolidated Financials'!$A:$ZZ,58,0),0)</f>
        <v>-465</v>
      </c>
      <c r="DM45" s="15">
        <f>-+IFERROR(VLOOKUP($A45,'[1]Consolidated Financials'!$A:$ZZ,59,0),0)</f>
        <v>-465</v>
      </c>
      <c r="DN45" s="15">
        <f>-+IFERROR(VLOOKUP($A45,'[1]Consolidated Financials'!$A:$ZZ,60,0),0)</f>
        <v>-465</v>
      </c>
      <c r="DO45" s="15">
        <f>-+IFERROR(VLOOKUP($A45,'[1]Consolidated Financials'!$A:$ZZ,61,0),0)</f>
        <v>-465</v>
      </c>
      <c r="DP45" s="15">
        <f>-+IFERROR(VLOOKUP($A45,'[1]Consolidated Financials'!$A:$ZZ,62,0),0)</f>
        <v>-465</v>
      </c>
      <c r="DQ45" s="15">
        <f>-+IFERROR(VLOOKUP($A45,'[1]Consolidated Financials'!$A:$ZZ,63,0),0)</f>
        <v>-465</v>
      </c>
    </row>
    <row r="46" spans="1:121" x14ac:dyDescent="0.35">
      <c r="A46" s="27" t="s">
        <v>84</v>
      </c>
      <c r="B46" s="14" t="s">
        <v>85</v>
      </c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6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8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9"/>
      <c r="BE46" s="15"/>
      <c r="BF46" s="15"/>
      <c r="BG46" s="15"/>
      <c r="BH46" s="15"/>
      <c r="BI46" s="15"/>
      <c r="BJ46" s="15">
        <v>-40000.020000000004</v>
      </c>
      <c r="BK46" s="15">
        <v>-80000.02</v>
      </c>
      <c r="BL46" s="15">
        <v>-80000.02</v>
      </c>
      <c r="BM46" s="15">
        <v>-80000.02</v>
      </c>
      <c r="BN46" s="15">
        <v>-80000.02</v>
      </c>
      <c r="BO46" s="20">
        <v>0</v>
      </c>
      <c r="BP46" s="20">
        <v>0</v>
      </c>
      <c r="BQ46" s="19">
        <f t="shared" si="83"/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9">
        <f t="shared" si="84"/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f>+-IFERROR(VLOOKUP($A46,'[1]Consolidated Financials'!$A:$ZZ,32,0),0)</f>
        <v>0</v>
      </c>
      <c r="CJ46" s="15">
        <f>+-IFERROR(VLOOKUP($A46,'[1]Consolidated Financials'!$A:$ZZ,33,0),0)</f>
        <v>0</v>
      </c>
      <c r="CK46" s="15">
        <f>+-IFERROR(VLOOKUP($A46,'[1]Consolidated Financials'!$A:$ZZ,34,0),0)</f>
        <v>0</v>
      </c>
      <c r="CL46" s="15">
        <f>+-IFERROR(VLOOKUP($A46,'[1]Consolidated Financials'!$A:$ZZ,35,0),0)</f>
        <v>0</v>
      </c>
      <c r="CM46" s="15">
        <f>+-IFERROR(VLOOKUP($A46,'[1]Consolidated Financials'!$A:$ZZ,36,0),0)</f>
        <v>0</v>
      </c>
      <c r="CN46" s="15">
        <f>+-IFERROR(VLOOKUP($A46,'[1]Consolidated Financials'!$A:$ZZ,37,0),0)</f>
        <v>0</v>
      </c>
      <c r="CO46" s="15">
        <f>+-IFERROR(VLOOKUP($A46,'[1]Consolidated Financials'!$A:$ZZ,38,0),0)</f>
        <v>0</v>
      </c>
      <c r="CP46" s="15">
        <f>+-IFERROR(VLOOKUP($A46,'[1]Consolidated Financials'!$A:$ZZ,39,0),0)</f>
        <v>0</v>
      </c>
      <c r="CQ46" s="19">
        <f t="shared" si="85"/>
        <v>0</v>
      </c>
      <c r="CR46" s="15">
        <f>+-IFERROR(VLOOKUP($A46,'[1]Consolidated Financials'!$A:$ZZ,40,0),0)</f>
        <v>0</v>
      </c>
      <c r="CS46" s="15">
        <f>+-IFERROR(VLOOKUP($A46,'[1]Consolidated Financials'!$A:$ZZ,41,0),0)</f>
        <v>0</v>
      </c>
      <c r="CT46" s="15">
        <f>+-IFERROR(VLOOKUP($A46,'[1]Consolidated Financials'!$A:$ZZ,42,0),0)</f>
        <v>0</v>
      </c>
      <c r="CU46" s="15">
        <f>+-IFERROR(VLOOKUP($A46,'[1]Consolidated Financials'!$A:$ZZ,43,0),0)</f>
        <v>0</v>
      </c>
      <c r="CV46" s="15">
        <f>+-IFERROR(VLOOKUP($A46,'[1]Consolidated Financials'!$A:$ZZ,44,0),0)</f>
        <v>0</v>
      </c>
      <c r="CW46" s="15">
        <f>+-IFERROR(VLOOKUP($A46,'[1]Consolidated Financials'!$A:$ZZ,45,0),0)</f>
        <v>0</v>
      </c>
      <c r="CX46" s="15">
        <f>+-IFERROR(VLOOKUP($A46,'[1]Consolidated Financials'!$A:$ZZ,46,0),0)</f>
        <v>0</v>
      </c>
      <c r="CY46" s="15">
        <f>+-IFERROR(VLOOKUP($A46,'[1]Consolidated Financials'!$A:$ZZ,47,0),0)</f>
        <v>0</v>
      </c>
      <c r="CZ46" s="15">
        <f>+-IFERROR(VLOOKUP($A46,'[1]Consolidated Financials'!$A:$ZZ,48,0),0)</f>
        <v>0</v>
      </c>
      <c r="DA46" s="15">
        <f>+-IFERROR(VLOOKUP($A46,'[1]Consolidated Financials'!$A:$ZZ,49,0),0)</f>
        <v>0</v>
      </c>
      <c r="DB46" s="15">
        <f>+-IFERROR(VLOOKUP($A46,'[1]Consolidated Financials'!$A:$ZZ,50,0),0)</f>
        <v>0</v>
      </c>
      <c r="DC46" s="15">
        <f>+-IFERROR(VLOOKUP($A46,'[1]Consolidated Financials'!$A:$ZZ,51,0),0)</f>
        <v>0</v>
      </c>
      <c r="DD46" s="19">
        <f t="shared" si="86"/>
        <v>0</v>
      </c>
      <c r="DF46" s="15">
        <f>-+IFERROR(VLOOKUP($A46,'[1]Consolidated Financials'!$A:$ZZ,52,0),0)</f>
        <v>0</v>
      </c>
      <c r="DG46" s="15">
        <f>-+IFERROR(VLOOKUP($A46,'[1]Consolidated Financials'!$A:$ZZ,53,0),0)</f>
        <v>0</v>
      </c>
      <c r="DH46" s="15">
        <f>-+IFERROR(VLOOKUP($A46,'[1]Consolidated Financials'!$A:$ZZ,54,0),0)</f>
        <v>0</v>
      </c>
      <c r="DI46" s="15">
        <f>-+IFERROR(VLOOKUP($A46,'[1]Consolidated Financials'!$A:$ZZ,55,0),0)</f>
        <v>0</v>
      </c>
      <c r="DJ46" s="15">
        <f>-+IFERROR(VLOOKUP($A46,'[1]Consolidated Financials'!$A:$ZZ,56,0),0)</f>
        <v>0</v>
      </c>
      <c r="DK46" s="15">
        <f>-+IFERROR(VLOOKUP($A46,'[1]Consolidated Financials'!$A:$ZZ,57,0),0)</f>
        <v>0</v>
      </c>
      <c r="DL46" s="15">
        <f>-+IFERROR(VLOOKUP($A46,'[1]Consolidated Financials'!$A:$ZZ,58,0),0)</f>
        <v>0</v>
      </c>
      <c r="DM46" s="15">
        <f>-+IFERROR(VLOOKUP($A46,'[1]Consolidated Financials'!$A:$ZZ,59,0),0)</f>
        <v>0</v>
      </c>
      <c r="DN46" s="15">
        <f>-+IFERROR(VLOOKUP($A46,'[1]Consolidated Financials'!$A:$ZZ,60,0),0)</f>
        <v>0</v>
      </c>
      <c r="DO46" s="15">
        <f>-+IFERROR(VLOOKUP($A46,'[1]Consolidated Financials'!$A:$ZZ,61,0),0)</f>
        <v>0</v>
      </c>
      <c r="DP46" s="15">
        <f>-+IFERROR(VLOOKUP($A46,'[1]Consolidated Financials'!$A:$ZZ,62,0),0)</f>
        <v>0</v>
      </c>
      <c r="DQ46" s="15">
        <f>-+IFERROR(VLOOKUP($A46,'[1]Consolidated Financials'!$A:$ZZ,63,0),0)</f>
        <v>0</v>
      </c>
    </row>
    <row r="47" spans="1:121" x14ac:dyDescent="0.35">
      <c r="A47" s="27" t="s">
        <v>86</v>
      </c>
      <c r="B47" s="14" t="s">
        <v>87</v>
      </c>
      <c r="C47" s="14"/>
      <c r="D47" s="14"/>
      <c r="E47" s="14"/>
      <c r="F47" s="15"/>
      <c r="G47" s="15"/>
      <c r="H47" s="15"/>
      <c r="I47" s="15"/>
      <c r="J47" s="15"/>
      <c r="K47" s="15"/>
      <c r="L47" s="15"/>
      <c r="M47" s="15"/>
      <c r="N47" s="15"/>
      <c r="O47" s="16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8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R47" s="15"/>
      <c r="AS47" s="15"/>
      <c r="AT47" s="15"/>
      <c r="AU47" s="15"/>
      <c r="AV47" s="15">
        <v>-320000</v>
      </c>
      <c r="AW47" s="15">
        <v>-320000</v>
      </c>
      <c r="AX47" s="15">
        <v>-320000</v>
      </c>
      <c r="AY47" s="15">
        <v>-320000</v>
      </c>
      <c r="AZ47" s="15">
        <v>-320000</v>
      </c>
      <c r="BA47" s="15">
        <v>-320000</v>
      </c>
      <c r="BB47" s="15">
        <v>-320000</v>
      </c>
      <c r="BC47" s="15">
        <v>-320000</v>
      </c>
      <c r="BD47" s="19">
        <f t="shared" si="82"/>
        <v>-320000</v>
      </c>
      <c r="BE47" s="15">
        <v>-320000</v>
      </c>
      <c r="BF47" s="15">
        <v>-320000</v>
      </c>
      <c r="BG47" s="15">
        <v>-320000</v>
      </c>
      <c r="BH47" s="15">
        <v>-320000</v>
      </c>
      <c r="BI47" s="15">
        <v>-320000</v>
      </c>
      <c r="BJ47" s="15">
        <v>-273333.31</v>
      </c>
      <c r="BK47" s="15">
        <v>-226666.64</v>
      </c>
      <c r="BL47" s="15">
        <v>-219999.97</v>
      </c>
      <c r="BM47" s="15">
        <v>-213333.3</v>
      </c>
      <c r="BN47" s="15">
        <v>-206666.63</v>
      </c>
      <c r="BO47" s="20">
        <v>0</v>
      </c>
      <c r="BP47" s="20">
        <v>0</v>
      </c>
      <c r="BQ47" s="19">
        <f t="shared" si="83"/>
        <v>0</v>
      </c>
      <c r="BR47" s="15">
        <v>0</v>
      </c>
      <c r="BS47" s="15">
        <v>0</v>
      </c>
      <c r="BT47" s="15">
        <v>0</v>
      </c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9">
        <f t="shared" si="84"/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f>+-IFERROR(VLOOKUP($A47,'[1]Consolidated Financials'!$A:$ZZ,32,0),0)</f>
        <v>0</v>
      </c>
      <c r="CJ47" s="15">
        <f>+-IFERROR(VLOOKUP($A47,'[1]Consolidated Financials'!$A:$ZZ,33,0),0)</f>
        <v>0</v>
      </c>
      <c r="CK47" s="15">
        <f>+-IFERROR(VLOOKUP($A47,'[1]Consolidated Financials'!$A:$ZZ,34,0),0)</f>
        <v>0</v>
      </c>
      <c r="CL47" s="15">
        <f>+-IFERROR(VLOOKUP($A47,'[1]Consolidated Financials'!$A:$ZZ,35,0),0)</f>
        <v>0</v>
      </c>
      <c r="CM47" s="15">
        <f>+-IFERROR(VLOOKUP($A47,'[1]Consolidated Financials'!$A:$ZZ,36,0),0)</f>
        <v>0</v>
      </c>
      <c r="CN47" s="15">
        <f>+-IFERROR(VLOOKUP($A47,'[1]Consolidated Financials'!$A:$ZZ,37,0),0)</f>
        <v>0</v>
      </c>
      <c r="CO47" s="15">
        <f>+-IFERROR(VLOOKUP($A47,'[1]Consolidated Financials'!$A:$ZZ,38,0),0)</f>
        <v>0</v>
      </c>
      <c r="CP47" s="15">
        <f>+-IFERROR(VLOOKUP($A47,'[1]Consolidated Financials'!$A:$ZZ,39,0),0)</f>
        <v>0</v>
      </c>
      <c r="CQ47" s="19">
        <f t="shared" si="85"/>
        <v>0</v>
      </c>
      <c r="CR47" s="15">
        <f>+-IFERROR(VLOOKUP($A47,'[1]Consolidated Financials'!$A:$ZZ,40,0),0)</f>
        <v>0</v>
      </c>
      <c r="CS47" s="15">
        <f>+-IFERROR(VLOOKUP($A47,'[1]Consolidated Financials'!$A:$ZZ,41,0),0)</f>
        <v>0</v>
      </c>
      <c r="CT47" s="15">
        <f>+-IFERROR(VLOOKUP($A47,'[1]Consolidated Financials'!$A:$ZZ,42,0),0)</f>
        <v>0</v>
      </c>
      <c r="CU47" s="15">
        <f>+-IFERROR(VLOOKUP($A47,'[1]Consolidated Financials'!$A:$ZZ,43,0),0)</f>
        <v>0</v>
      </c>
      <c r="CV47" s="15">
        <f>+-IFERROR(VLOOKUP($A47,'[1]Consolidated Financials'!$A:$ZZ,44,0),0)</f>
        <v>0</v>
      </c>
      <c r="CW47" s="15">
        <f>+-IFERROR(VLOOKUP($A47,'[1]Consolidated Financials'!$A:$ZZ,45,0),0)</f>
        <v>0</v>
      </c>
      <c r="CX47" s="15">
        <f>+-IFERROR(VLOOKUP($A47,'[1]Consolidated Financials'!$A:$ZZ,46,0),0)</f>
        <v>0</v>
      </c>
      <c r="CY47" s="15">
        <f>+-IFERROR(VLOOKUP($A47,'[1]Consolidated Financials'!$A:$ZZ,47,0),0)</f>
        <v>0</v>
      </c>
      <c r="CZ47" s="15">
        <f>+-IFERROR(VLOOKUP($A47,'[1]Consolidated Financials'!$A:$ZZ,48,0),0)</f>
        <v>0</v>
      </c>
      <c r="DA47" s="15">
        <f>+-IFERROR(VLOOKUP($A47,'[1]Consolidated Financials'!$A:$ZZ,49,0),0)</f>
        <v>0</v>
      </c>
      <c r="DB47" s="15">
        <f>+-IFERROR(VLOOKUP($A47,'[1]Consolidated Financials'!$A:$ZZ,50,0),0)</f>
        <v>0</v>
      </c>
      <c r="DC47" s="15">
        <f>+-IFERROR(VLOOKUP($A47,'[1]Consolidated Financials'!$A:$ZZ,51,0),0)</f>
        <v>0</v>
      </c>
      <c r="DD47" s="19">
        <f t="shared" si="86"/>
        <v>0</v>
      </c>
      <c r="DF47" s="15">
        <f>-+IFERROR(VLOOKUP($A47,'[1]Consolidated Financials'!$A:$ZZ,52,0),0)</f>
        <v>0</v>
      </c>
      <c r="DG47" s="15">
        <f>-+IFERROR(VLOOKUP($A47,'[1]Consolidated Financials'!$A:$ZZ,53,0),0)</f>
        <v>0</v>
      </c>
      <c r="DH47" s="15">
        <f>-+IFERROR(VLOOKUP($A47,'[1]Consolidated Financials'!$A:$ZZ,54,0),0)</f>
        <v>0</v>
      </c>
      <c r="DI47" s="15">
        <f>-+IFERROR(VLOOKUP($A47,'[1]Consolidated Financials'!$A:$ZZ,55,0),0)</f>
        <v>0</v>
      </c>
      <c r="DJ47" s="15">
        <f>-+IFERROR(VLOOKUP($A47,'[1]Consolidated Financials'!$A:$ZZ,56,0),0)</f>
        <v>0</v>
      </c>
      <c r="DK47" s="15">
        <f>-+IFERROR(VLOOKUP($A47,'[1]Consolidated Financials'!$A:$ZZ,57,0),0)</f>
        <v>0</v>
      </c>
      <c r="DL47" s="15">
        <f>-+IFERROR(VLOOKUP($A47,'[1]Consolidated Financials'!$A:$ZZ,58,0),0)</f>
        <v>0</v>
      </c>
      <c r="DM47" s="15">
        <f>-+IFERROR(VLOOKUP($A47,'[1]Consolidated Financials'!$A:$ZZ,59,0),0)</f>
        <v>0</v>
      </c>
      <c r="DN47" s="15">
        <f>-+IFERROR(VLOOKUP($A47,'[1]Consolidated Financials'!$A:$ZZ,60,0),0)</f>
        <v>0</v>
      </c>
      <c r="DO47" s="15">
        <f>-+IFERROR(VLOOKUP($A47,'[1]Consolidated Financials'!$A:$ZZ,61,0),0)</f>
        <v>0</v>
      </c>
      <c r="DP47" s="15">
        <f>-+IFERROR(VLOOKUP($A47,'[1]Consolidated Financials'!$A:$ZZ,62,0),0)</f>
        <v>0</v>
      </c>
      <c r="DQ47" s="15">
        <f>-+IFERROR(VLOOKUP($A47,'[1]Consolidated Financials'!$A:$ZZ,63,0),0)</f>
        <v>0</v>
      </c>
    </row>
    <row r="48" spans="1:121" x14ac:dyDescent="0.35">
      <c r="A48" s="21" t="s">
        <v>88</v>
      </c>
      <c r="B48" s="21"/>
      <c r="C48" s="22">
        <f t="shared" ref="C48:AB48" si="87">SUM(C27:C45)</f>
        <v>-335898.57999999996</v>
      </c>
      <c r="D48" s="22">
        <f t="shared" si="87"/>
        <v>-280893.91000000003</v>
      </c>
      <c r="E48" s="22">
        <f t="shared" si="87"/>
        <v>-363030.37</v>
      </c>
      <c r="F48" s="22">
        <f t="shared" si="87"/>
        <v>-308295.87</v>
      </c>
      <c r="G48" s="22">
        <f t="shared" si="87"/>
        <v>-300231.03999999998</v>
      </c>
      <c r="H48" s="22">
        <f t="shared" si="87"/>
        <v>-390817.15</v>
      </c>
      <c r="I48" s="22">
        <f t="shared" si="87"/>
        <v>-264151.81</v>
      </c>
      <c r="J48" s="22">
        <f t="shared" si="87"/>
        <v>-388026.75</v>
      </c>
      <c r="K48" s="22">
        <f t="shared" si="87"/>
        <v>-367799.54000000004</v>
      </c>
      <c r="L48" s="22">
        <f t="shared" si="87"/>
        <v>-243999.41</v>
      </c>
      <c r="M48" s="22">
        <f t="shared" si="87"/>
        <v>-225561.68</v>
      </c>
      <c r="N48" s="22">
        <f t="shared" si="87"/>
        <v>-399313.97</v>
      </c>
      <c r="O48" s="22">
        <f t="shared" si="87"/>
        <v>-399313.97</v>
      </c>
      <c r="P48" s="22">
        <f t="shared" si="87"/>
        <v>-250470.71</v>
      </c>
      <c r="Q48" s="22">
        <f t="shared" si="87"/>
        <v>-243702.12999999998</v>
      </c>
      <c r="R48" s="22">
        <f t="shared" si="87"/>
        <v>-292943.84000000003</v>
      </c>
      <c r="S48" s="22">
        <f t="shared" si="87"/>
        <v>-353883.03</v>
      </c>
      <c r="T48" s="22">
        <f t="shared" si="87"/>
        <v>-405366.41</v>
      </c>
      <c r="U48" s="22">
        <f t="shared" si="87"/>
        <v>-436731.67000000004</v>
      </c>
      <c r="V48" s="22">
        <f t="shared" si="87"/>
        <v>-446300.19</v>
      </c>
      <c r="W48" s="22">
        <f t="shared" si="87"/>
        <v>-498557.58000000007</v>
      </c>
      <c r="X48" s="22">
        <f t="shared" si="87"/>
        <v>-279576.00999999995</v>
      </c>
      <c r="Y48" s="22">
        <f t="shared" si="87"/>
        <v>-304305.13</v>
      </c>
      <c r="Z48" s="22">
        <f t="shared" si="87"/>
        <v>-205303.52</v>
      </c>
      <c r="AA48" s="22">
        <f t="shared" si="87"/>
        <v>-260527.68000000002</v>
      </c>
      <c r="AB48" s="23">
        <f t="shared" si="87"/>
        <v>-260527.68000000002</v>
      </c>
      <c r="AD48" s="22">
        <f t="shared" ref="AD48:AP48" si="88">SUM(AD27:AD45)</f>
        <v>-236001.68999999997</v>
      </c>
      <c r="AE48" s="22">
        <f t="shared" si="88"/>
        <v>-136183.04999999999</v>
      </c>
      <c r="AF48" s="22">
        <f t="shared" si="88"/>
        <v>-166711.53999999995</v>
      </c>
      <c r="AG48" s="22">
        <f t="shared" si="88"/>
        <v>-177491.05000000002</v>
      </c>
      <c r="AH48" s="22">
        <f t="shared" si="88"/>
        <v>-160450.04999999999</v>
      </c>
      <c r="AI48" s="22">
        <f t="shared" si="88"/>
        <v>-145316.76999999999</v>
      </c>
      <c r="AJ48" s="22">
        <f t="shared" si="88"/>
        <v>-219433.56999999998</v>
      </c>
      <c r="AK48" s="22">
        <f t="shared" si="88"/>
        <v>-241769.36</v>
      </c>
      <c r="AL48" s="22">
        <f t="shared" si="88"/>
        <v>-273357.59999999998</v>
      </c>
      <c r="AM48" s="22">
        <f t="shared" si="88"/>
        <v>-299075.56999999995</v>
      </c>
      <c r="AN48" s="22">
        <f t="shared" si="88"/>
        <v>-354054.50999999995</v>
      </c>
      <c r="AO48" s="22">
        <f t="shared" si="88"/>
        <v>-297546.68</v>
      </c>
      <c r="AP48" s="22">
        <f t="shared" si="88"/>
        <v>-297546.68</v>
      </c>
      <c r="AR48" s="22">
        <f t="shared" ref="AR48:AU48" si="89">SUM(AR27:AR45)</f>
        <v>-230082.33000000002</v>
      </c>
      <c r="AS48" s="22">
        <f t="shared" si="89"/>
        <v>-169076.02999999997</v>
      </c>
      <c r="AT48" s="22">
        <f t="shared" si="89"/>
        <v>-207931.97999999998</v>
      </c>
      <c r="AU48" s="22">
        <f t="shared" si="89"/>
        <v>-224794.78999999998</v>
      </c>
      <c r="AV48" s="22">
        <f>SUM(AV27:AV47)</f>
        <v>-555742.37</v>
      </c>
      <c r="AW48" s="22">
        <f t="shared" ref="AW48:BQ48" si="90">SUM(AW27:AW47)</f>
        <v>-505684.16999999993</v>
      </c>
      <c r="AX48" s="22">
        <f t="shared" si="90"/>
        <v>-517546.12</v>
      </c>
      <c r="AY48" s="22">
        <f t="shared" si="90"/>
        <v>-612061.35</v>
      </c>
      <c r="AZ48" s="22">
        <f t="shared" si="90"/>
        <v>-640871.31000000006</v>
      </c>
      <c r="BA48" s="22">
        <f t="shared" si="90"/>
        <v>-572019.32999999996</v>
      </c>
      <c r="BB48" s="22">
        <f t="shared" si="90"/>
        <v>-519406.80000000005</v>
      </c>
      <c r="BC48" s="22">
        <f t="shared" si="90"/>
        <v>-506461.72</v>
      </c>
      <c r="BD48" s="24">
        <f t="shared" si="90"/>
        <v>-506461.72</v>
      </c>
      <c r="BE48" s="22">
        <f t="shared" si="90"/>
        <v>-595966.46</v>
      </c>
      <c r="BF48" s="22">
        <f t="shared" si="90"/>
        <v>-517148.88</v>
      </c>
      <c r="BG48" s="22">
        <f t="shared" si="90"/>
        <v>-613673.94999999995</v>
      </c>
      <c r="BH48" s="22">
        <f t="shared" si="90"/>
        <v>-646868.13</v>
      </c>
      <c r="BI48" s="22">
        <f t="shared" si="90"/>
        <v>-543855.13</v>
      </c>
      <c r="BJ48" s="22">
        <f t="shared" si="90"/>
        <v>-672970.09</v>
      </c>
      <c r="BK48" s="22">
        <f t="shared" si="90"/>
        <v>-591168.35000000009</v>
      </c>
      <c r="BL48" s="22">
        <f t="shared" si="90"/>
        <v>-761061.55999999994</v>
      </c>
      <c r="BM48" s="22">
        <f t="shared" si="90"/>
        <v>-763583.13000000012</v>
      </c>
      <c r="BN48" s="22">
        <f t="shared" si="90"/>
        <v>-682804.79</v>
      </c>
      <c r="BO48" s="25">
        <f t="shared" si="90"/>
        <v>-324085.47999999992</v>
      </c>
      <c r="BP48" s="25">
        <f t="shared" si="90"/>
        <v>-428412.73</v>
      </c>
      <c r="BQ48" s="24">
        <f t="shared" si="90"/>
        <v>-428412.73</v>
      </c>
      <c r="BR48" s="22">
        <f t="shared" ref="BR48:BV48" si="91">SUM(BR27:BR47)</f>
        <v>-469423.60000000015</v>
      </c>
      <c r="BS48" s="22">
        <f t="shared" si="91"/>
        <v>-490346.86999999988</v>
      </c>
      <c r="BT48" s="22">
        <f t="shared" si="91"/>
        <v>-569732.87</v>
      </c>
      <c r="BU48" s="22">
        <f t="shared" si="91"/>
        <v>-409452.29</v>
      </c>
      <c r="BV48" s="22">
        <f t="shared" si="91"/>
        <v>-529942.26</v>
      </c>
      <c r="BW48" s="22">
        <f>SUM(BW27:BW47)</f>
        <v>-334232.92999999993</v>
      </c>
      <c r="BX48" s="22">
        <f t="shared" ref="BX48:CD48" si="92">SUM(BX27:BX47)</f>
        <v>-382387.20999999996</v>
      </c>
      <c r="BY48" s="22">
        <f t="shared" si="92"/>
        <v>-478885.80999999994</v>
      </c>
      <c r="BZ48" s="22">
        <f t="shared" si="92"/>
        <v>-525119.22</v>
      </c>
      <c r="CA48" s="22">
        <f t="shared" si="92"/>
        <v>-328097.27999999997</v>
      </c>
      <c r="CB48" s="22">
        <f t="shared" si="92"/>
        <v>-427002.04</v>
      </c>
      <c r="CC48" s="22">
        <f t="shared" si="92"/>
        <v>-550585.19999999995</v>
      </c>
      <c r="CD48" s="24">
        <f t="shared" si="92"/>
        <v>-550585.19999999995</v>
      </c>
      <c r="CE48" s="22">
        <f t="shared" ref="CE48:CI48" si="93">SUM(CE27:CE47)</f>
        <v>-651857.95999999985</v>
      </c>
      <c r="CF48" s="22">
        <f t="shared" si="93"/>
        <v>-645073.06999999995</v>
      </c>
      <c r="CG48" s="22">
        <f t="shared" si="93"/>
        <v>-755084.33</v>
      </c>
      <c r="CH48" s="22">
        <f t="shared" si="93"/>
        <v>-466525.03999999992</v>
      </c>
      <c r="CI48" s="22">
        <f t="shared" si="93"/>
        <v>-395573.81720422715</v>
      </c>
      <c r="CJ48" s="22">
        <f>SUM(CJ27:CJ47)</f>
        <v>-482088.94091816765</v>
      </c>
      <c r="CK48" s="22">
        <f t="shared" ref="CK48:CQ48" si="94">SUM(CK27:CK47)</f>
        <v>-483943.5516546616</v>
      </c>
      <c r="CL48" s="22">
        <f t="shared" si="94"/>
        <v>-697175.86845043837</v>
      </c>
      <c r="CM48" s="22">
        <f t="shared" si="94"/>
        <v>-734032.03712301946</v>
      </c>
      <c r="CN48" s="22">
        <f t="shared" si="94"/>
        <v>-438681.011896262</v>
      </c>
      <c r="CO48" s="22">
        <f t="shared" si="94"/>
        <v>-536626.34320223855</v>
      </c>
      <c r="CP48" s="22">
        <f t="shared" si="94"/>
        <v>-603721.68440341495</v>
      </c>
      <c r="CQ48" s="24">
        <f t="shared" si="94"/>
        <v>-603721.68440341495</v>
      </c>
      <c r="CR48" s="22">
        <f t="shared" ref="CR48:CV48" si="95">SUM(CR27:CR47)</f>
        <v>-442628.46817415877</v>
      </c>
      <c r="CS48" s="22">
        <f t="shared" si="95"/>
        <v>-534625.72867183236</v>
      </c>
      <c r="CT48" s="22">
        <f t="shared" si="95"/>
        <v>-669501.9787447094</v>
      </c>
      <c r="CU48" s="22">
        <f t="shared" si="95"/>
        <v>-368101.93011800159</v>
      </c>
      <c r="CV48" s="22">
        <f t="shared" si="95"/>
        <v>-485550.00049085106</v>
      </c>
      <c r="CW48" s="22">
        <f>SUM(CW27:CW47)</f>
        <v>-575913.73991676362</v>
      </c>
      <c r="CX48" s="22">
        <f t="shared" ref="CX48:DD48" si="96">SUM(CX27:CX47)</f>
        <v>-640242.58536423894</v>
      </c>
      <c r="CY48" s="22">
        <f t="shared" si="96"/>
        <v>-917994.60726596636</v>
      </c>
      <c r="CZ48" s="22">
        <f t="shared" si="96"/>
        <v>-671038.28289691685</v>
      </c>
      <c r="DA48" s="22">
        <f t="shared" si="96"/>
        <v>-540349.18395706383</v>
      </c>
      <c r="DB48" s="22">
        <f t="shared" si="96"/>
        <v>-685889.66733773961</v>
      </c>
      <c r="DC48" s="22">
        <f t="shared" si="96"/>
        <v>-786038.62580392172</v>
      </c>
      <c r="DD48" s="24">
        <f t="shared" si="96"/>
        <v>-786038.62580392172</v>
      </c>
      <c r="DF48" s="22">
        <f t="shared" ref="DF48:DJ48" si="97">SUM(DF27:DF47)</f>
        <v>-750375.49722456944</v>
      </c>
      <c r="DG48" s="22">
        <f t="shared" si="97"/>
        <v>-867645.13601383299</v>
      </c>
      <c r="DH48" s="22">
        <f t="shared" si="97"/>
        <v>-803014.25846398587</v>
      </c>
      <c r="DI48" s="22">
        <f t="shared" si="97"/>
        <v>-721001.05857959785</v>
      </c>
      <c r="DJ48" s="22">
        <f t="shared" si="97"/>
        <v>-857234.31415097776</v>
      </c>
      <c r="DK48" s="22">
        <f>SUM(DK27:DK47)</f>
        <v>-976154.9827549149</v>
      </c>
      <c r="DL48" s="22">
        <f t="shared" ref="DL48:DQ48" si="98">SUM(DL27:DL47)</f>
        <v>-1043041.9214030599</v>
      </c>
      <c r="DM48" s="22">
        <f t="shared" si="98"/>
        <v>-1370785.0975387669</v>
      </c>
      <c r="DN48" s="22">
        <f t="shared" si="98"/>
        <v>-1095952.139436485</v>
      </c>
      <c r="DO48" s="22">
        <f t="shared" si="98"/>
        <v>-935022.12928620446</v>
      </c>
      <c r="DP48" s="22">
        <f t="shared" si="98"/>
        <v>-1113916.3470734241</v>
      </c>
      <c r="DQ48" s="22">
        <f t="shared" si="98"/>
        <v>-1236118.3470648543</v>
      </c>
    </row>
    <row r="49" spans="1:121" x14ac:dyDescent="0.35">
      <c r="A49" s="26"/>
      <c r="B49" s="26"/>
      <c r="C49" s="15"/>
      <c r="D49" s="26"/>
      <c r="E49" s="31"/>
      <c r="F49" s="26"/>
      <c r="G49" s="26"/>
      <c r="H49" s="26"/>
      <c r="I49" s="26"/>
      <c r="J49" s="26"/>
      <c r="K49" s="26"/>
      <c r="L49" s="26"/>
      <c r="M49" s="26"/>
      <c r="N49" s="15"/>
      <c r="O49" s="16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8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9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20"/>
      <c r="BP49" s="20"/>
      <c r="BQ49" s="19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9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9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9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</row>
    <row r="50" spans="1:121" x14ac:dyDescent="0.35">
      <c r="A50" s="14" t="s">
        <v>89</v>
      </c>
      <c r="B50" s="14" t="s">
        <v>90</v>
      </c>
      <c r="C50" s="15">
        <v>-128000</v>
      </c>
      <c r="D50" s="15">
        <v>-128000</v>
      </c>
      <c r="E50" s="15">
        <v>-128000</v>
      </c>
      <c r="F50" s="15">
        <v>-128000</v>
      </c>
      <c r="G50" s="15">
        <v>-128000</v>
      </c>
      <c r="H50" s="15">
        <v>-128000</v>
      </c>
      <c r="I50" s="15">
        <v>-128000</v>
      </c>
      <c r="J50" s="15">
        <v>-128000</v>
      </c>
      <c r="K50" s="15">
        <v>-128000</v>
      </c>
      <c r="L50" s="15">
        <v>-128000</v>
      </c>
      <c r="M50" s="15">
        <v>-128000</v>
      </c>
      <c r="N50" s="15">
        <v>-128000</v>
      </c>
      <c r="O50" s="16">
        <f>+N50</f>
        <v>-128000</v>
      </c>
      <c r="P50" s="15">
        <v>-128000</v>
      </c>
      <c r="Q50" s="15">
        <v>-128000</v>
      </c>
      <c r="R50" s="15">
        <v>-128000</v>
      </c>
      <c r="S50" s="15">
        <v>-128000</v>
      </c>
      <c r="T50" s="15">
        <v>-128000</v>
      </c>
      <c r="U50" s="15">
        <v>-128000</v>
      </c>
      <c r="V50" s="15">
        <v>-128000</v>
      </c>
      <c r="W50" s="15">
        <v>-128000</v>
      </c>
      <c r="X50" s="15">
        <v>-128000</v>
      </c>
      <c r="Y50" s="15">
        <v>-128000</v>
      </c>
      <c r="Z50" s="15">
        <v>-128000</v>
      </c>
      <c r="AA50" s="15">
        <v>-128000</v>
      </c>
      <c r="AB50" s="18">
        <f>+AA50</f>
        <v>-128000</v>
      </c>
      <c r="AD50" s="15">
        <v>-128000</v>
      </c>
      <c r="AE50" s="15">
        <v>-128000</v>
      </c>
      <c r="AF50" s="15">
        <v>-128000</v>
      </c>
      <c r="AG50" s="15">
        <v>-128000</v>
      </c>
      <c r="AH50" s="15">
        <v>-128000</v>
      </c>
      <c r="AI50" s="15">
        <v>-128000</v>
      </c>
      <c r="AJ50" s="15">
        <v>-128000</v>
      </c>
      <c r="AK50" s="15">
        <v>-128000</v>
      </c>
      <c r="AL50" s="15">
        <v>-128000</v>
      </c>
      <c r="AM50" s="15">
        <v>-128000</v>
      </c>
      <c r="AN50" s="15">
        <v>-128000</v>
      </c>
      <c r="AO50" s="15">
        <v>-128000</v>
      </c>
      <c r="AP50" s="15">
        <f>+AO50</f>
        <v>-128000</v>
      </c>
      <c r="AR50" s="15">
        <v>-128000</v>
      </c>
      <c r="AS50" s="15">
        <v>-128000</v>
      </c>
      <c r="AT50" s="15">
        <v>-128000</v>
      </c>
      <c r="AU50" s="15">
        <v>-128000</v>
      </c>
      <c r="AV50" s="15">
        <v>-128000</v>
      </c>
      <c r="AW50" s="15">
        <v>-128000</v>
      </c>
      <c r="AX50" s="15">
        <v>-128000</v>
      </c>
      <c r="AY50" s="15">
        <v>-128000</v>
      </c>
      <c r="AZ50" s="15">
        <v>-128000</v>
      </c>
      <c r="BA50" s="15">
        <v>-128000</v>
      </c>
      <c r="BB50" s="15">
        <v>-128000</v>
      </c>
      <c r="BC50" s="15">
        <v>-128000</v>
      </c>
      <c r="BD50" s="19">
        <f t="shared" ref="BD50" si="99">+BC50</f>
        <v>-128000</v>
      </c>
      <c r="BE50" s="15">
        <v>-128000</v>
      </c>
      <c r="BF50" s="15">
        <v>-128000</v>
      </c>
      <c r="BG50" s="15">
        <v>-128000</v>
      </c>
      <c r="BH50" s="15">
        <v>-128000</v>
      </c>
      <c r="BI50" s="15">
        <v>-128000</v>
      </c>
      <c r="BJ50" s="15">
        <v>-128000</v>
      </c>
      <c r="BK50" s="15">
        <v>-128000</v>
      </c>
      <c r="BL50" s="15">
        <v>-128000</v>
      </c>
      <c r="BM50" s="15">
        <v>-128000</v>
      </c>
      <c r="BN50" s="15">
        <v>-128000</v>
      </c>
      <c r="BO50" s="20">
        <v>-128000</v>
      </c>
      <c r="BP50" s="20">
        <v>-128000</v>
      </c>
      <c r="BQ50" s="19">
        <v>-128000</v>
      </c>
      <c r="BR50" s="15">
        <v>-128000</v>
      </c>
      <c r="BS50" s="15">
        <v>-128000</v>
      </c>
      <c r="BT50" s="29">
        <v>72000</v>
      </c>
      <c r="BU50" s="15">
        <f>+-IFERROR(VLOOKUP($A50,'[1]Consolidated Financials'!$A:$ZZ,19,0),0)</f>
        <v>72000</v>
      </c>
      <c r="BV50" s="15">
        <f>+BU50</f>
        <v>72000</v>
      </c>
      <c r="BW50" s="15">
        <f>+-IFERROR(VLOOKUP($A50,'[1]Consolidated Financials'!$A:$ZZ,21,0),0)</f>
        <v>72000</v>
      </c>
      <c r="BX50" s="15">
        <f>+-IFERROR(VLOOKUP($A50,'[1]Consolidated Financials'!$A:$ZZ,22,0),0)</f>
        <v>72000</v>
      </c>
      <c r="BY50" s="15">
        <f>+-IFERROR(VLOOKUP($A50,'[1]Consolidated Financials'!$A:$ZZ,23,0),0)</f>
        <v>72000</v>
      </c>
      <c r="BZ50" s="15">
        <f>+-IFERROR(VLOOKUP($A50,'[1]Consolidated Financials'!$A:$ZZ,24,0),0)</f>
        <v>72000</v>
      </c>
      <c r="CA50" s="15">
        <f>+-IFERROR(VLOOKUP($A50,'[1]Consolidated Financials'!$A:$ZZ,25,0),0)</f>
        <v>72000</v>
      </c>
      <c r="CB50" s="15">
        <f>+-IFERROR(VLOOKUP($A50,'[1]Consolidated Financials'!$A:$ZZ,26,0),0)</f>
        <v>72000</v>
      </c>
      <c r="CC50" s="15">
        <v>-128000</v>
      </c>
      <c r="CD50" s="19">
        <f>+CC50</f>
        <v>-128000</v>
      </c>
      <c r="CE50" s="15">
        <v>-128000</v>
      </c>
      <c r="CF50" s="15">
        <v>-128000</v>
      </c>
      <c r="CG50" s="15">
        <v>-128000</v>
      </c>
      <c r="CH50" s="15">
        <v>-128000</v>
      </c>
      <c r="CI50" s="15">
        <f>+-IFERROR(VLOOKUP($A50,'[1]Consolidated Financials'!$A:$ZZ,32,0),0)</f>
        <v>-128000</v>
      </c>
      <c r="CJ50" s="15">
        <f>+-IFERROR(VLOOKUP($A50,'[1]Consolidated Financials'!$A:$ZZ,33,0),0)</f>
        <v>-128000</v>
      </c>
      <c r="CK50" s="15">
        <f>+-IFERROR(VLOOKUP($A50,'[1]Consolidated Financials'!$A:$ZZ,34,0),0)</f>
        <v>-128000</v>
      </c>
      <c r="CL50" s="15">
        <f>+-IFERROR(VLOOKUP($A50,'[1]Consolidated Financials'!$A:$ZZ,35,0),0)</f>
        <v>-128000</v>
      </c>
      <c r="CM50" s="15">
        <f>+-IFERROR(VLOOKUP($A50,'[1]Consolidated Financials'!$A:$ZZ,36,0),0)</f>
        <v>-128000</v>
      </c>
      <c r="CN50" s="15">
        <f>+-IFERROR(VLOOKUP($A50,'[1]Consolidated Financials'!$A:$ZZ,37,0),0)</f>
        <v>-128000</v>
      </c>
      <c r="CO50" s="15">
        <f>+-IFERROR(VLOOKUP($A50,'[1]Consolidated Financials'!$A:$ZZ,38,0),0)</f>
        <v>-128000</v>
      </c>
      <c r="CP50" s="15">
        <f>+-IFERROR(VLOOKUP($A50,'[1]Consolidated Financials'!$A:$ZZ,39,0),0)</f>
        <v>-128000</v>
      </c>
      <c r="CQ50" s="19">
        <f>+CP50</f>
        <v>-128000</v>
      </c>
      <c r="CR50" s="15">
        <f>+-IFERROR(VLOOKUP($A50,'[1]Consolidated Financials'!$A:$ZZ,40,0),0)</f>
        <v>-128000</v>
      </c>
      <c r="CS50" s="15">
        <f>+-IFERROR(VLOOKUP($A50,'[1]Consolidated Financials'!$A:$ZZ,41,0),0)</f>
        <v>-128000</v>
      </c>
      <c r="CT50" s="15">
        <f>+-IFERROR(VLOOKUP($A50,'[1]Consolidated Financials'!$A:$ZZ,42,0),0)</f>
        <v>-128000</v>
      </c>
      <c r="CU50" s="15">
        <f>+-IFERROR(VLOOKUP($A50,'[1]Consolidated Financials'!$A:$ZZ,43,0),0)</f>
        <v>-128000</v>
      </c>
      <c r="CV50" s="15">
        <f>+-IFERROR(VLOOKUP($A50,'[1]Consolidated Financials'!$A:$ZZ,44,0),0)</f>
        <v>-128000</v>
      </c>
      <c r="CW50" s="15">
        <f>+-IFERROR(VLOOKUP($A50,'[1]Consolidated Financials'!$A:$ZZ,45,0),0)</f>
        <v>-128000</v>
      </c>
      <c r="CX50" s="15">
        <f>+-IFERROR(VLOOKUP($A50,'[1]Consolidated Financials'!$A:$ZZ,46,0),0)</f>
        <v>-128000</v>
      </c>
      <c r="CY50" s="15">
        <f>+-IFERROR(VLOOKUP($A50,'[1]Consolidated Financials'!$A:$ZZ,47,0),0)</f>
        <v>-128000</v>
      </c>
      <c r="CZ50" s="15">
        <f>+-IFERROR(VLOOKUP($A50,'[1]Consolidated Financials'!$A:$ZZ,48,0),0)</f>
        <v>-128000</v>
      </c>
      <c r="DA50" s="15">
        <f>+-IFERROR(VLOOKUP($A50,'[1]Consolidated Financials'!$A:$ZZ,49,0),0)</f>
        <v>-128000</v>
      </c>
      <c r="DB50" s="15">
        <f>+-IFERROR(VLOOKUP($A50,'[1]Consolidated Financials'!$A:$ZZ,50,0),0)</f>
        <v>-128000</v>
      </c>
      <c r="DC50" s="15">
        <f>+-IFERROR(VLOOKUP($A50,'[1]Consolidated Financials'!$A:$ZZ,51,0),0)</f>
        <v>-128000</v>
      </c>
      <c r="DD50" s="19">
        <f>+DC50</f>
        <v>-128000</v>
      </c>
      <c r="DF50" s="15">
        <f>+-IFERROR(VLOOKUP($A50,'[1]Consolidated Financials'!$A:$ZZ,40,0),0)</f>
        <v>-128000</v>
      </c>
      <c r="DG50" s="15">
        <f>+-IFERROR(VLOOKUP($A50,'[1]Consolidated Financials'!$A:$ZZ,41,0),0)</f>
        <v>-128000</v>
      </c>
      <c r="DH50" s="15">
        <f>+-IFERROR(VLOOKUP($A50,'[1]Consolidated Financials'!$A:$ZZ,42,0),0)</f>
        <v>-128000</v>
      </c>
      <c r="DI50" s="15">
        <f>+-IFERROR(VLOOKUP($A50,'[1]Consolidated Financials'!$A:$ZZ,43,0),0)</f>
        <v>-128000</v>
      </c>
      <c r="DJ50" s="15">
        <f>+-IFERROR(VLOOKUP($A50,'[1]Consolidated Financials'!$A:$ZZ,44,0),0)</f>
        <v>-128000</v>
      </c>
      <c r="DK50" s="15">
        <f>+-IFERROR(VLOOKUP($A50,'[1]Consolidated Financials'!$A:$ZZ,45,0),0)</f>
        <v>-128000</v>
      </c>
      <c r="DL50" s="15">
        <f>+-IFERROR(VLOOKUP($A50,'[1]Consolidated Financials'!$A:$ZZ,46,0),0)</f>
        <v>-128000</v>
      </c>
      <c r="DM50" s="15">
        <f>+-IFERROR(VLOOKUP($A50,'[1]Consolidated Financials'!$A:$ZZ,47,0),0)</f>
        <v>-128000</v>
      </c>
      <c r="DN50" s="15">
        <f>+-IFERROR(VLOOKUP($A50,'[1]Consolidated Financials'!$A:$ZZ,48,0),0)</f>
        <v>-128000</v>
      </c>
      <c r="DO50" s="15">
        <f>+-IFERROR(VLOOKUP($A50,'[1]Consolidated Financials'!$A:$ZZ,49,0),0)</f>
        <v>-128000</v>
      </c>
      <c r="DP50" s="15">
        <f>+-IFERROR(VLOOKUP($A50,'[1]Consolidated Financials'!$A:$ZZ,50,0),0)</f>
        <v>-128000</v>
      </c>
      <c r="DQ50" s="15">
        <f>+-IFERROR(VLOOKUP($A50,'[1]Consolidated Financials'!$A:$ZZ,51,0),0)</f>
        <v>-128000</v>
      </c>
    </row>
    <row r="51" spans="1:121" x14ac:dyDescent="0.35">
      <c r="A51" s="14" t="s">
        <v>91</v>
      </c>
      <c r="B51" s="14" t="s">
        <v>92</v>
      </c>
      <c r="C51" s="15">
        <v>-616724.31000000006</v>
      </c>
      <c r="D51" s="31">
        <f>+SUM(C51:C52)</f>
        <v>-619619.1100000001</v>
      </c>
      <c r="E51" s="31">
        <f>+SUM(D51:D52)</f>
        <v>-616748.4800000001</v>
      </c>
      <c r="F51" s="31">
        <f t="shared" ref="F51:N51" si="100">+SUM(E51:E52)</f>
        <v>-649981.41000000015</v>
      </c>
      <c r="G51" s="31">
        <f t="shared" si="100"/>
        <v>-674049.81000000017</v>
      </c>
      <c r="H51" s="31">
        <f t="shared" si="100"/>
        <v>-670446.16000000015</v>
      </c>
      <c r="I51" s="31">
        <f t="shared" si="100"/>
        <v>-668638.24000000011</v>
      </c>
      <c r="J51" s="31">
        <f t="shared" si="100"/>
        <v>-657644.20000000007</v>
      </c>
      <c r="K51" s="31">
        <f t="shared" si="100"/>
        <v>-691955.29000000015</v>
      </c>
      <c r="L51" s="31">
        <f t="shared" si="100"/>
        <v>-642123.88000000012</v>
      </c>
      <c r="M51" s="31">
        <f t="shared" si="100"/>
        <v>-631821.96000000008</v>
      </c>
      <c r="N51" s="31">
        <f t="shared" si="100"/>
        <v>-662748.78000000014</v>
      </c>
      <c r="O51" s="16">
        <f>+C51</f>
        <v>-616724.31000000006</v>
      </c>
      <c r="P51" s="31">
        <v>-624751.56999999995</v>
      </c>
      <c r="Q51" s="31">
        <f>+SUM(P51:P52)</f>
        <v>-633735.27</v>
      </c>
      <c r="R51" s="31">
        <f t="shared" ref="R51:V51" si="101">+SUM(Q51:Q52)</f>
        <v>-689095.96000000008</v>
      </c>
      <c r="S51" s="31">
        <f t="shared" si="101"/>
        <v>-623723.85000000009</v>
      </c>
      <c r="T51" s="31">
        <f t="shared" si="101"/>
        <v>-587409.77000000014</v>
      </c>
      <c r="U51" s="31">
        <f t="shared" si="101"/>
        <v>-544658.95000000007</v>
      </c>
      <c r="V51" s="31">
        <f t="shared" si="101"/>
        <v>-511671.23000000004</v>
      </c>
      <c r="W51" s="31">
        <f>+SUM(V51:V52)</f>
        <v>-480405.58000000007</v>
      </c>
      <c r="X51" s="31">
        <f>+SUM(W51:W52)</f>
        <v>-554078.20000000007</v>
      </c>
      <c r="Y51" s="31">
        <f>+SUM(X51:X52)</f>
        <v>-543030.60000000009</v>
      </c>
      <c r="Z51" s="31">
        <f>+SUM(Y51:Y52)</f>
        <v>-533318.02</v>
      </c>
      <c r="AA51" s="31">
        <f>+SUM(Z51:Z52)</f>
        <v>-552890.57999999996</v>
      </c>
      <c r="AB51" s="18">
        <f>+P51</f>
        <v>-624751.56999999995</v>
      </c>
      <c r="AD51" s="31">
        <f>+AA51+AA52</f>
        <v>-488145.17999999993</v>
      </c>
      <c r="AE51" s="31">
        <f t="shared" ref="AE51:AO51" si="102">+AD51+AD52</f>
        <v>-466795.05999999994</v>
      </c>
      <c r="AF51" s="31">
        <f t="shared" si="102"/>
        <v>-469151.06999999995</v>
      </c>
      <c r="AG51" s="31">
        <f t="shared" si="102"/>
        <v>-466423.85</v>
      </c>
      <c r="AH51" s="31">
        <f t="shared" si="102"/>
        <v>-488878.64</v>
      </c>
      <c r="AI51" s="31">
        <f t="shared" si="102"/>
        <v>-482461.66000000003</v>
      </c>
      <c r="AJ51" s="31">
        <f t="shared" si="102"/>
        <v>-499604.01000000013</v>
      </c>
      <c r="AK51" s="31">
        <f t="shared" si="102"/>
        <v>-523023.49000000011</v>
      </c>
      <c r="AL51" s="31">
        <f t="shared" si="102"/>
        <v>-551893.67000000016</v>
      </c>
      <c r="AM51" s="31">
        <f t="shared" si="102"/>
        <v>-576300.01000000013</v>
      </c>
      <c r="AN51" s="31">
        <f t="shared" si="102"/>
        <v>-576765.91000000015</v>
      </c>
      <c r="AO51" s="31">
        <f t="shared" si="102"/>
        <v>-611135.31000000017</v>
      </c>
      <c r="AP51" s="31">
        <f>+AD51</f>
        <v>-488145.17999999993</v>
      </c>
      <c r="AR51" s="31">
        <f>+AP51+AP52</f>
        <v>-661751.71999999986</v>
      </c>
      <c r="AS51" s="31">
        <f>+AR51+AR52</f>
        <v>-642096.81999999983</v>
      </c>
      <c r="AT51" s="31">
        <f>+AS51+AS52</f>
        <v>-633119.66999999981</v>
      </c>
      <c r="AU51" s="31">
        <f>+AT51+AT52</f>
        <v>-648403.75999999978</v>
      </c>
      <c r="AV51" s="31">
        <f t="shared" ref="AV51:BB51" si="103">+AU51+AU52</f>
        <v>-635995.10999999975</v>
      </c>
      <c r="AW51" s="31">
        <f t="shared" si="103"/>
        <v>-617480.59999999986</v>
      </c>
      <c r="AX51" s="31">
        <f t="shared" si="103"/>
        <v>-615190.15999999992</v>
      </c>
      <c r="AY51" s="31">
        <f t="shared" si="103"/>
        <v>-615264.98</v>
      </c>
      <c r="AZ51" s="31">
        <f t="shared" si="103"/>
        <v>-626686.49</v>
      </c>
      <c r="BA51" s="31">
        <f t="shared" si="103"/>
        <v>-623601.06999999995</v>
      </c>
      <c r="BB51" s="31">
        <f t="shared" si="103"/>
        <v>-609814.81999999995</v>
      </c>
      <c r="BC51" s="33">
        <f>+BB51+BB52+314470.49</f>
        <v>-303214.74</v>
      </c>
      <c r="BD51" s="34">
        <f>+AR51+314470.49</f>
        <v>-347281.22999999986</v>
      </c>
      <c r="BE51" s="31">
        <f>+BD51+BD52</f>
        <v>-324113.75000000035</v>
      </c>
      <c r="BF51" s="31">
        <f>+BE51+BE52</f>
        <v>-300874.22000000032</v>
      </c>
      <c r="BG51" s="31">
        <f t="shared" ref="BG51:BL51" si="104">+BF51+BF52</f>
        <v>-300976.60000000033</v>
      </c>
      <c r="BH51" s="31">
        <f t="shared" si="104"/>
        <v>-287923.09000000026</v>
      </c>
      <c r="BI51" s="31">
        <f t="shared" si="104"/>
        <v>-269192.66000000021</v>
      </c>
      <c r="BJ51" s="31">
        <f t="shared" si="104"/>
        <v>-299710.7200000002</v>
      </c>
      <c r="BK51" s="31">
        <f t="shared" si="104"/>
        <v>-304594.22000000026</v>
      </c>
      <c r="BL51" s="31">
        <f t="shared" si="104"/>
        <v>-330600.31000000035</v>
      </c>
      <c r="BM51" s="31">
        <f>+BL51+BL52</f>
        <v>-411915.0700000003</v>
      </c>
      <c r="BN51" s="31">
        <f t="shared" ref="BN51" si="105">+BM51+BM52</f>
        <v>-408227.61000000028</v>
      </c>
      <c r="BO51" s="31">
        <f>+BN51+BN52</f>
        <v>-428231.39041666698</v>
      </c>
      <c r="BP51" s="31">
        <f>+BO51+BO52</f>
        <v>-454482.32041666709</v>
      </c>
      <c r="BQ51" s="35">
        <f>+BE51</f>
        <v>-324113.75000000035</v>
      </c>
      <c r="BR51" s="31">
        <f>+BQ51+BQ52</f>
        <v>-317125.82083333394</v>
      </c>
      <c r="BS51" s="31">
        <f>+BR51+BR52</f>
        <v>-326870.01083333394</v>
      </c>
      <c r="BT51" s="31">
        <f t="shared" ref="BT51:CB51" si="106">+BS51+BS52</f>
        <v>-331837.47083333391</v>
      </c>
      <c r="BU51" s="31">
        <f t="shared" si="106"/>
        <v>-345100.44083333394</v>
      </c>
      <c r="BV51" s="31">
        <f t="shared" si="106"/>
        <v>-362833.81083333405</v>
      </c>
      <c r="BW51" s="31">
        <f t="shared" si="106"/>
        <v>-354608.50083333405</v>
      </c>
      <c r="BX51" s="31">
        <f t="shared" si="106"/>
        <v>-353427.67083333398</v>
      </c>
      <c r="BY51" s="31">
        <f t="shared" si="106"/>
        <v>-404667.760833334</v>
      </c>
      <c r="BZ51" s="31">
        <f t="shared" si="106"/>
        <v>-487996.96083333401</v>
      </c>
      <c r="CA51" s="31">
        <f t="shared" si="106"/>
        <v>-477763.63083333394</v>
      </c>
      <c r="CB51" s="31">
        <f t="shared" si="106"/>
        <v>-507658.52083333401</v>
      </c>
      <c r="CC51" s="31">
        <f>+CB51+CB52+200000</f>
        <v>-343620.58083333413</v>
      </c>
      <c r="CD51" s="35">
        <f>+BR51+200000</f>
        <v>-117125.82083333394</v>
      </c>
      <c r="CE51" s="31">
        <f>+CD51+CD52</f>
        <v>-113308.2808333342</v>
      </c>
      <c r="CF51" s="31">
        <f>+CE51+CE52</f>
        <v>-203067.55083333407</v>
      </c>
      <c r="CG51" s="31">
        <f t="shared" ref="CG51:CP51" si="107">+CF51+CF52</f>
        <v>-221076.44083333403</v>
      </c>
      <c r="CH51" s="31">
        <f t="shared" si="107"/>
        <v>-311669.82083333412</v>
      </c>
      <c r="CI51" s="31">
        <f t="shared" si="107"/>
        <v>-333365.53083333414</v>
      </c>
      <c r="CJ51" s="31">
        <f t="shared" si="107"/>
        <v>-362864.70986729686</v>
      </c>
      <c r="CK51" s="31">
        <f t="shared" si="107"/>
        <v>-409379.43726514647</v>
      </c>
      <c r="CL51" s="31">
        <f t="shared" si="107"/>
        <v>-469046.36744265637</v>
      </c>
      <c r="CM51" s="31">
        <f t="shared" si="107"/>
        <v>-574426.76742142509</v>
      </c>
      <c r="CN51" s="31">
        <f t="shared" si="107"/>
        <v>-602943.80939043977</v>
      </c>
      <c r="CO51" s="31">
        <f t="shared" si="107"/>
        <v>-625928.39166454587</v>
      </c>
      <c r="CP51" s="31">
        <f t="shared" si="107"/>
        <v>-679757.29470103642</v>
      </c>
      <c r="CQ51" s="35">
        <f>+CE51</f>
        <v>-113308.2808333342</v>
      </c>
      <c r="CR51" s="31">
        <f>+CQ51+CQ52</f>
        <v>-669543.41723335115</v>
      </c>
      <c r="CS51" s="31">
        <f>+CR51+CR52</f>
        <v>-704373.93235468667</v>
      </c>
      <c r="CT51" s="31">
        <f t="shared" ref="CT51:DC51" si="108">+CS51+CS52</f>
        <v>-739270.0691653837</v>
      </c>
      <c r="CU51" s="31">
        <f t="shared" si="108"/>
        <v>-801088.46174852992</v>
      </c>
      <c r="CV51" s="31">
        <f t="shared" si="108"/>
        <v>-862351.00416424265</v>
      </c>
      <c r="CW51" s="31">
        <f t="shared" si="108"/>
        <v>-888208.6937432508</v>
      </c>
      <c r="CX51" s="31">
        <f t="shared" si="108"/>
        <v>-927019.25023879705</v>
      </c>
      <c r="CY51" s="31">
        <f t="shared" si="108"/>
        <v>-1025709.9257010225</v>
      </c>
      <c r="CZ51" s="31">
        <f t="shared" si="108"/>
        <v>-1175585.4563333162</v>
      </c>
      <c r="DA51" s="31">
        <f t="shared" si="108"/>
        <v>-1196666.1394981337</v>
      </c>
      <c r="DB51" s="31">
        <f t="shared" si="108"/>
        <v>-1241736.8963433739</v>
      </c>
      <c r="DC51" s="31">
        <f t="shared" si="108"/>
        <v>-1321501.1047453184</v>
      </c>
      <c r="DD51" s="35">
        <f>+CR51</f>
        <v>-669543.41723335115</v>
      </c>
      <c r="DF51" s="31">
        <f>+DD51+DD52</f>
        <v>-1323569.6626070431</v>
      </c>
      <c r="DG51" s="31">
        <f>+DF51+DF52</f>
        <v>-1374259.0061719597</v>
      </c>
      <c r="DH51" s="31">
        <f t="shared" ref="DH51:DQ51" si="109">+DG51+DG52</f>
        <v>-1425231.7304156322</v>
      </c>
      <c r="DI51" s="31">
        <f t="shared" si="109"/>
        <v>-1507493.2583015144</v>
      </c>
      <c r="DJ51" s="31">
        <f t="shared" si="109"/>
        <v>-1586677.7217779474</v>
      </c>
      <c r="DK51" s="31">
        <f t="shared" si="109"/>
        <v>-1625476.5664578299</v>
      </c>
      <c r="DL51" s="31">
        <f t="shared" si="109"/>
        <v>-1677635.4644053825</v>
      </c>
      <c r="DM51" s="31">
        <f t="shared" si="109"/>
        <v>-1799694.8581470947</v>
      </c>
      <c r="DN51" s="31">
        <f t="shared" si="109"/>
        <v>-1982184.1523880735</v>
      </c>
      <c r="DO51" s="31">
        <f t="shared" si="109"/>
        <v>-2016624.5289143857</v>
      </c>
      <c r="DP51" s="31">
        <f t="shared" si="109"/>
        <v>-2075880.6104471798</v>
      </c>
      <c r="DQ51" s="31">
        <f t="shared" si="109"/>
        <v>-2174304.8331273352</v>
      </c>
    </row>
    <row r="52" spans="1:121" x14ac:dyDescent="0.35">
      <c r="A52" s="14"/>
      <c r="B52" s="14" t="s">
        <v>93</v>
      </c>
      <c r="C52" s="36">
        <f t="shared" ref="C52:O52" si="110">+C251</f>
        <v>-2894.7999999999938</v>
      </c>
      <c r="D52" s="36">
        <f t="shared" si="110"/>
        <v>2870.6299999999665</v>
      </c>
      <c r="E52" s="36">
        <f t="shared" si="110"/>
        <v>-33232.930000000015</v>
      </c>
      <c r="F52" s="36">
        <f t="shared" si="110"/>
        <v>-24068.400000000001</v>
      </c>
      <c r="G52" s="36">
        <f t="shared" si="110"/>
        <v>3603.649999999971</v>
      </c>
      <c r="H52" s="36">
        <f t="shared" si="110"/>
        <v>1807.9200000000183</v>
      </c>
      <c r="I52" s="36">
        <f t="shared" si="110"/>
        <v>10994.040000000012</v>
      </c>
      <c r="J52" s="36">
        <f t="shared" si="110"/>
        <v>-34311.090000000033</v>
      </c>
      <c r="K52" s="36">
        <f t="shared" si="110"/>
        <v>49831.409999999982</v>
      </c>
      <c r="L52" s="36">
        <f t="shared" si="110"/>
        <v>10301.920000000038</v>
      </c>
      <c r="M52" s="36">
        <f t="shared" si="110"/>
        <v>-30926.820000000094</v>
      </c>
      <c r="N52" s="36">
        <f t="shared" si="110"/>
        <v>37997.209999999977</v>
      </c>
      <c r="O52" s="37">
        <f t="shared" si="110"/>
        <v>-8027.2599999995728</v>
      </c>
      <c r="P52" s="36">
        <f>+P251</f>
        <v>-8983.700000000028</v>
      </c>
      <c r="Q52" s="36">
        <f>+Q251</f>
        <v>-55360.690000000017</v>
      </c>
      <c r="R52" s="36">
        <f>+R251</f>
        <v>65372.110000000015</v>
      </c>
      <c r="S52" s="36">
        <f>+S251</f>
        <v>36314.079999999944</v>
      </c>
      <c r="T52" s="36">
        <f t="shared" ref="T52:AA52" si="111">+T251</f>
        <v>42750.820000000036</v>
      </c>
      <c r="U52" s="36">
        <f t="shared" si="111"/>
        <v>32987.720000000045</v>
      </c>
      <c r="V52" s="36">
        <f t="shared" si="111"/>
        <v>31265.649999999991</v>
      </c>
      <c r="W52" s="36">
        <f t="shared" si="111"/>
        <v>-73672.620000000039</v>
      </c>
      <c r="X52" s="36">
        <f t="shared" si="111"/>
        <v>11047.599999999999</v>
      </c>
      <c r="Y52" s="36">
        <f t="shared" si="111"/>
        <v>9712.5800000000236</v>
      </c>
      <c r="Z52" s="36">
        <f t="shared" si="111"/>
        <v>-19572.559999999994</v>
      </c>
      <c r="AA52" s="36">
        <f t="shared" si="111"/>
        <v>64745.4</v>
      </c>
      <c r="AB52" s="38">
        <f>+AB251</f>
        <v>136606.3899999999</v>
      </c>
      <c r="AD52" s="36">
        <f t="shared" ref="AD52:AP52" si="112">+AD251</f>
        <v>21350.120000000014</v>
      </c>
      <c r="AE52" s="36">
        <f t="shared" si="112"/>
        <v>-2356.0100000000057</v>
      </c>
      <c r="AF52" s="36">
        <f t="shared" si="112"/>
        <v>2727.2199999999611</v>
      </c>
      <c r="AG52" s="36">
        <f t="shared" si="112"/>
        <v>-22454.79000000003</v>
      </c>
      <c r="AH52" s="36">
        <f t="shared" si="112"/>
        <v>6416.979999999985</v>
      </c>
      <c r="AI52" s="36">
        <f t="shared" si="112"/>
        <v>-17142.350000000071</v>
      </c>
      <c r="AJ52" s="36">
        <f t="shared" si="112"/>
        <v>-23419.479999999985</v>
      </c>
      <c r="AK52" s="36">
        <f t="shared" si="112"/>
        <v>-28870.180000000026</v>
      </c>
      <c r="AL52" s="36">
        <f t="shared" si="112"/>
        <v>-24406.339999999989</v>
      </c>
      <c r="AM52" s="36">
        <f t="shared" si="112"/>
        <v>-465.90000000004056</v>
      </c>
      <c r="AN52" s="36">
        <f t="shared" si="112"/>
        <v>-34369.4</v>
      </c>
      <c r="AO52" s="36">
        <f t="shared" si="112"/>
        <v>-50616.409999999989</v>
      </c>
      <c r="AP52" s="36">
        <f t="shared" si="112"/>
        <v>-173606.53999999989</v>
      </c>
      <c r="AR52" s="36">
        <f t="shared" ref="AR52:BD52" si="113">+AR251</f>
        <v>19654.899999999972</v>
      </c>
      <c r="AS52" s="36">
        <f t="shared" si="113"/>
        <v>8977.1500000000196</v>
      </c>
      <c r="AT52" s="36">
        <f t="shared" si="113"/>
        <v>-15284.089999999986</v>
      </c>
      <c r="AU52" s="36">
        <f t="shared" si="113"/>
        <v>12408.650000000021</v>
      </c>
      <c r="AV52" s="36">
        <f t="shared" si="113"/>
        <v>18514.509999999889</v>
      </c>
      <c r="AW52" s="36">
        <f t="shared" si="113"/>
        <v>2290.4399999999914</v>
      </c>
      <c r="AX52" s="36">
        <f t="shared" si="113"/>
        <v>-74.820000000057917</v>
      </c>
      <c r="AY52" s="36">
        <f t="shared" si="113"/>
        <v>-11421.509999999987</v>
      </c>
      <c r="AZ52" s="36">
        <f t="shared" si="113"/>
        <v>3085.4200000000037</v>
      </c>
      <c r="BA52" s="36">
        <f t="shared" si="113"/>
        <v>13786.250000000038</v>
      </c>
      <c r="BB52" s="36">
        <f t="shared" si="113"/>
        <v>-7870.4099999999744</v>
      </c>
      <c r="BC52" s="36">
        <f t="shared" si="113"/>
        <v>-20899.009999999984</v>
      </c>
      <c r="BD52" s="39">
        <f t="shared" si="113"/>
        <v>23167.479999999516</v>
      </c>
      <c r="BE52" s="36">
        <f t="shared" ref="BE52:BQ52" si="114">+BE251</f>
        <v>23239.530000000002</v>
      </c>
      <c r="BF52" s="36">
        <f t="shared" si="114"/>
        <v>-102.37999999998101</v>
      </c>
      <c r="BG52" s="36">
        <f t="shared" si="114"/>
        <v>13053.51000000006</v>
      </c>
      <c r="BH52" s="36">
        <f t="shared" si="114"/>
        <v>18730.430000000055</v>
      </c>
      <c r="BI52" s="36">
        <f t="shared" si="114"/>
        <v>-30518.060000000016</v>
      </c>
      <c r="BJ52" s="36">
        <f t="shared" si="114"/>
        <v>-4883.5000000000364</v>
      </c>
      <c r="BK52" s="36">
        <f t="shared" si="114"/>
        <v>-26006.090000000098</v>
      </c>
      <c r="BL52" s="36">
        <f t="shared" si="114"/>
        <v>-81314.759999999951</v>
      </c>
      <c r="BM52" s="36">
        <f t="shared" si="114"/>
        <v>3687.4600000000082</v>
      </c>
      <c r="BN52" s="36">
        <f t="shared" si="114"/>
        <v>-20003.780416666697</v>
      </c>
      <c r="BO52" s="40">
        <f t="shared" si="114"/>
        <v>-26250.930000000109</v>
      </c>
      <c r="BP52" s="40">
        <f t="shared" si="114"/>
        <v>137356.49958333318</v>
      </c>
      <c r="BQ52" s="39">
        <f t="shared" si="114"/>
        <v>6987.9291666664067</v>
      </c>
      <c r="BR52" s="36">
        <f t="shared" ref="BR52:BV52" si="115">+BR251</f>
        <v>-9744.1900000000096</v>
      </c>
      <c r="BS52" s="36">
        <f t="shared" si="115"/>
        <v>-4967.4599999999555</v>
      </c>
      <c r="BT52" s="36">
        <f t="shared" si="115"/>
        <v>-13262.970000000019</v>
      </c>
      <c r="BU52" s="36">
        <f t="shared" si="115"/>
        <v>-17733.370000000101</v>
      </c>
      <c r="BV52" s="36">
        <f t="shared" si="115"/>
        <v>8225.3099999999758</v>
      </c>
      <c r="BW52" s="36">
        <f>+BW251</f>
        <v>1180.8300000000818</v>
      </c>
      <c r="BX52" s="36">
        <f t="shared" ref="BX52:CC52" si="116">+BX251</f>
        <v>-51240.09000000004</v>
      </c>
      <c r="BY52" s="36">
        <f t="shared" si="116"/>
        <v>-83329.200000000041</v>
      </c>
      <c r="BZ52" s="36">
        <f t="shared" si="116"/>
        <v>10233.330000000049</v>
      </c>
      <c r="CA52" s="36">
        <f t="shared" si="116"/>
        <v>-29894.890000000065</v>
      </c>
      <c r="CB52" s="36">
        <f t="shared" si="116"/>
        <v>-35962.060000000129</v>
      </c>
      <c r="CC52" s="36">
        <f t="shared" si="116"/>
        <v>230312.3</v>
      </c>
      <c r="CD52" s="39">
        <f>+CD251</f>
        <v>3817.5399999997462</v>
      </c>
      <c r="CE52" s="36">
        <f t="shared" ref="CE52:CI52" si="117">+CE251</f>
        <v>-89759.269999999873</v>
      </c>
      <c r="CF52" s="36">
        <f t="shared" si="117"/>
        <v>-18008.889999999948</v>
      </c>
      <c r="CG52" s="36">
        <f t="shared" si="117"/>
        <v>-90593.380000000063</v>
      </c>
      <c r="CH52" s="36">
        <f t="shared" si="117"/>
        <v>-21695.710000000028</v>
      </c>
      <c r="CI52" s="36">
        <f t="shared" si="117"/>
        <v>-29499.179033962715</v>
      </c>
      <c r="CJ52" s="36">
        <f>+CJ251</f>
        <v>-46514.727397849601</v>
      </c>
      <c r="CK52" s="36">
        <f t="shared" ref="CK52:CQ52" si="118">+CK251</f>
        <v>-59666.930177509887</v>
      </c>
      <c r="CL52" s="36">
        <f t="shared" si="118"/>
        <v>-105380.39997876875</v>
      </c>
      <c r="CM52" s="36">
        <f t="shared" si="118"/>
        <v>-28517.041969014645</v>
      </c>
      <c r="CN52" s="36">
        <f t="shared" si="118"/>
        <v>-22984.582274106044</v>
      </c>
      <c r="CO52" s="36">
        <f t="shared" si="118"/>
        <v>-53828.903036490505</v>
      </c>
      <c r="CP52" s="36">
        <f t="shared" si="118"/>
        <v>10213.877467685201</v>
      </c>
      <c r="CQ52" s="39">
        <f t="shared" si="118"/>
        <v>-556235.13640001696</v>
      </c>
      <c r="CR52" s="36">
        <f t="shared" ref="CR52:CV52" si="119">+CR251</f>
        <v>-34830.515121335528</v>
      </c>
      <c r="CS52" s="36">
        <f t="shared" si="119"/>
        <v>-34896.136810696997</v>
      </c>
      <c r="CT52" s="36">
        <f t="shared" si="119"/>
        <v>-61818.392583146211</v>
      </c>
      <c r="CU52" s="36">
        <f t="shared" si="119"/>
        <v>-61262.542415712749</v>
      </c>
      <c r="CV52" s="36">
        <f t="shared" si="119"/>
        <v>-25857.689579008191</v>
      </c>
      <c r="CW52" s="36">
        <f>+CW251</f>
        <v>-38810.556495546218</v>
      </c>
      <c r="CX52" s="36">
        <f t="shared" ref="CX52:DD52" si="120">+CX251</f>
        <v>-98690.675462225438</v>
      </c>
      <c r="CY52" s="36">
        <f t="shared" si="120"/>
        <v>-149875.53063229372</v>
      </c>
      <c r="CZ52" s="36">
        <f t="shared" si="120"/>
        <v>-21080.683164817419</v>
      </c>
      <c r="DA52" s="36">
        <f t="shared" si="120"/>
        <v>-45070.756845240336</v>
      </c>
      <c r="DB52" s="36">
        <f t="shared" si="120"/>
        <v>-79764.20840194443</v>
      </c>
      <c r="DC52" s="36">
        <f t="shared" si="120"/>
        <v>-2068.5578617247102</v>
      </c>
      <c r="DD52" s="39">
        <f t="shared" si="120"/>
        <v>-654026.24537369201</v>
      </c>
      <c r="DF52" s="36">
        <f t="shared" ref="DF52:DJ52" si="121">+DF251</f>
        <v>-50689.343564916649</v>
      </c>
      <c r="DG52" s="36">
        <f t="shared" si="121"/>
        <v>-50972.724243672543</v>
      </c>
      <c r="DH52" s="36">
        <f t="shared" si="121"/>
        <v>-82261.527885882213</v>
      </c>
      <c r="DI52" s="36">
        <f t="shared" si="121"/>
        <v>-79184.463476432924</v>
      </c>
      <c r="DJ52" s="36">
        <f t="shared" si="121"/>
        <v>-38798.844679882561</v>
      </c>
      <c r="DK52" s="36">
        <f>+DK251</f>
        <v>-52158.897947552527</v>
      </c>
      <c r="DL52" s="36">
        <f t="shared" ref="DL52:DQ52" si="122">+DL251</f>
        <v>-122059.39374171215</v>
      </c>
      <c r="DM52" s="36">
        <f t="shared" si="122"/>
        <v>-182489.29424097872</v>
      </c>
      <c r="DN52" s="36">
        <f t="shared" si="122"/>
        <v>-34440.376526312175</v>
      </c>
      <c r="DO52" s="36">
        <f t="shared" si="122"/>
        <v>-59256.081532793993</v>
      </c>
      <c r="DP52" s="36">
        <f t="shared" si="122"/>
        <v>-98424.222680155595</v>
      </c>
      <c r="DQ52" s="36">
        <f t="shared" si="122"/>
        <v>-8831.2645878150543</v>
      </c>
    </row>
    <row r="53" spans="1:121" x14ac:dyDescent="0.35">
      <c r="A53" s="21" t="s">
        <v>94</v>
      </c>
      <c r="B53" s="21"/>
      <c r="C53" s="22">
        <f t="shared" ref="C53:S53" si="123">SUM(C50:C52)</f>
        <v>-747619.1100000001</v>
      </c>
      <c r="D53" s="22">
        <f t="shared" si="123"/>
        <v>-744748.4800000001</v>
      </c>
      <c r="E53" s="22">
        <f t="shared" si="123"/>
        <v>-777981.41000000015</v>
      </c>
      <c r="F53" s="22">
        <f t="shared" si="123"/>
        <v>-802049.81000000017</v>
      </c>
      <c r="G53" s="22">
        <f t="shared" si="123"/>
        <v>-798446.16000000015</v>
      </c>
      <c r="H53" s="22">
        <f t="shared" si="123"/>
        <v>-796638.24000000011</v>
      </c>
      <c r="I53" s="22">
        <f t="shared" si="123"/>
        <v>-785644.20000000007</v>
      </c>
      <c r="J53" s="22">
        <f t="shared" si="123"/>
        <v>-819955.29000000015</v>
      </c>
      <c r="K53" s="22">
        <f t="shared" si="123"/>
        <v>-770123.88000000012</v>
      </c>
      <c r="L53" s="22">
        <f t="shared" si="123"/>
        <v>-759821.96000000008</v>
      </c>
      <c r="M53" s="22">
        <f t="shared" si="123"/>
        <v>-790748.78000000014</v>
      </c>
      <c r="N53" s="22">
        <f t="shared" si="123"/>
        <v>-752751.57000000018</v>
      </c>
      <c r="O53" s="22">
        <f t="shared" si="123"/>
        <v>-752751.5699999996</v>
      </c>
      <c r="P53" s="22">
        <f t="shared" si="123"/>
        <v>-761735.27</v>
      </c>
      <c r="Q53" s="22">
        <f t="shared" si="123"/>
        <v>-817095.96000000008</v>
      </c>
      <c r="R53" s="22">
        <f t="shared" si="123"/>
        <v>-751723.85000000009</v>
      </c>
      <c r="S53" s="22">
        <f t="shared" si="123"/>
        <v>-715409.77000000014</v>
      </c>
      <c r="T53" s="22">
        <f t="shared" ref="T53:AA53" si="124">SUM(T50:T52)</f>
        <v>-672658.95000000007</v>
      </c>
      <c r="U53" s="22">
        <f t="shared" si="124"/>
        <v>-639671.23</v>
      </c>
      <c r="V53" s="22">
        <f t="shared" si="124"/>
        <v>-608405.57999999996</v>
      </c>
      <c r="W53" s="22">
        <f t="shared" si="124"/>
        <v>-682078.20000000007</v>
      </c>
      <c r="X53" s="22">
        <f t="shared" si="124"/>
        <v>-671030.60000000009</v>
      </c>
      <c r="Y53" s="22">
        <f t="shared" si="124"/>
        <v>-661318.02</v>
      </c>
      <c r="Z53" s="22">
        <f t="shared" si="124"/>
        <v>-680890.58</v>
      </c>
      <c r="AA53" s="22">
        <f t="shared" si="124"/>
        <v>-616145.17999999993</v>
      </c>
      <c r="AB53" s="23">
        <f>SUM(AB50:AB52)</f>
        <v>-616145.18000000005</v>
      </c>
      <c r="AD53" s="22">
        <f t="shared" ref="AD53:AP53" si="125">SUM(AD50:AD52)</f>
        <v>-594795.05999999994</v>
      </c>
      <c r="AE53" s="22">
        <f t="shared" si="125"/>
        <v>-597151.06999999995</v>
      </c>
      <c r="AF53" s="22">
        <f t="shared" si="125"/>
        <v>-594423.85</v>
      </c>
      <c r="AG53" s="22">
        <f t="shared" si="125"/>
        <v>-616878.64</v>
      </c>
      <c r="AH53" s="22">
        <f t="shared" si="125"/>
        <v>-610461.66</v>
      </c>
      <c r="AI53" s="22">
        <f t="shared" si="125"/>
        <v>-627604.01000000013</v>
      </c>
      <c r="AJ53" s="22">
        <f t="shared" si="125"/>
        <v>-651023.49000000011</v>
      </c>
      <c r="AK53" s="22">
        <f t="shared" si="125"/>
        <v>-679893.67000000016</v>
      </c>
      <c r="AL53" s="22">
        <f t="shared" si="125"/>
        <v>-704300.01000000013</v>
      </c>
      <c r="AM53" s="22">
        <f t="shared" si="125"/>
        <v>-704765.91000000015</v>
      </c>
      <c r="AN53" s="22">
        <f t="shared" si="125"/>
        <v>-739135.31000000017</v>
      </c>
      <c r="AO53" s="22">
        <f t="shared" si="125"/>
        <v>-789751.7200000002</v>
      </c>
      <c r="AP53" s="22">
        <f t="shared" si="125"/>
        <v>-789751.71999999986</v>
      </c>
      <c r="AR53" s="22">
        <f t="shared" ref="AR53:BD53" si="126">SUM(AR50:AR52)</f>
        <v>-770096.81999999983</v>
      </c>
      <c r="AS53" s="22">
        <f t="shared" si="126"/>
        <v>-761119.66999999981</v>
      </c>
      <c r="AT53" s="22">
        <f t="shared" si="126"/>
        <v>-776403.75999999978</v>
      </c>
      <c r="AU53" s="22">
        <f t="shared" si="126"/>
        <v>-763995.10999999975</v>
      </c>
      <c r="AV53" s="22">
        <f t="shared" si="126"/>
        <v>-745480.59999999986</v>
      </c>
      <c r="AW53" s="22">
        <f t="shared" si="126"/>
        <v>-743190.15999999992</v>
      </c>
      <c r="AX53" s="22">
        <f t="shared" si="126"/>
        <v>-743264.98</v>
      </c>
      <c r="AY53" s="22">
        <f t="shared" si="126"/>
        <v>-754686.49</v>
      </c>
      <c r="AZ53" s="22">
        <f t="shared" si="126"/>
        <v>-751601.07</v>
      </c>
      <c r="BA53" s="22">
        <f t="shared" si="126"/>
        <v>-737814.82</v>
      </c>
      <c r="BB53" s="22">
        <f t="shared" si="126"/>
        <v>-745685.23</v>
      </c>
      <c r="BC53" s="22">
        <f t="shared" si="126"/>
        <v>-452113.75</v>
      </c>
      <c r="BD53" s="24">
        <f t="shared" si="126"/>
        <v>-452113.75000000035</v>
      </c>
      <c r="BE53" s="22">
        <f t="shared" ref="BE53:BQ53" si="127">SUM(BE50:BE52)</f>
        <v>-428874.22000000032</v>
      </c>
      <c r="BF53" s="22">
        <f t="shared" si="127"/>
        <v>-428976.60000000033</v>
      </c>
      <c r="BG53" s="22">
        <f t="shared" si="127"/>
        <v>-415923.09000000026</v>
      </c>
      <c r="BH53" s="22">
        <f t="shared" si="127"/>
        <v>-397192.66000000021</v>
      </c>
      <c r="BI53" s="22">
        <f t="shared" si="127"/>
        <v>-427710.7200000002</v>
      </c>
      <c r="BJ53" s="22">
        <f t="shared" si="127"/>
        <v>-432594.22000000026</v>
      </c>
      <c r="BK53" s="22">
        <f t="shared" si="127"/>
        <v>-458600.31000000035</v>
      </c>
      <c r="BL53" s="22">
        <f t="shared" si="127"/>
        <v>-539915.0700000003</v>
      </c>
      <c r="BM53" s="22">
        <f t="shared" si="127"/>
        <v>-536227.61000000034</v>
      </c>
      <c r="BN53" s="22">
        <f t="shared" si="127"/>
        <v>-556231.39041666698</v>
      </c>
      <c r="BO53" s="25">
        <f t="shared" si="127"/>
        <v>-582482.32041666703</v>
      </c>
      <c r="BP53" s="25">
        <f t="shared" si="127"/>
        <v>-445125.82083333388</v>
      </c>
      <c r="BQ53" s="24">
        <f t="shared" si="127"/>
        <v>-445125.82083333394</v>
      </c>
      <c r="BR53" s="22">
        <f t="shared" ref="BR53:CD53" si="128">SUM(BR50:BR52)</f>
        <v>-454870.01083333394</v>
      </c>
      <c r="BS53" s="22">
        <f t="shared" si="128"/>
        <v>-459837.47083333391</v>
      </c>
      <c r="BT53" s="22">
        <f t="shared" si="128"/>
        <v>-273100.44083333394</v>
      </c>
      <c r="BU53" s="22">
        <f t="shared" si="128"/>
        <v>-290833.81083333405</v>
      </c>
      <c r="BV53" s="22">
        <f t="shared" si="128"/>
        <v>-282608.50083333405</v>
      </c>
      <c r="BW53" s="22">
        <f t="shared" si="128"/>
        <v>-281427.67083333398</v>
      </c>
      <c r="BX53" s="22">
        <f t="shared" si="128"/>
        <v>-332667.760833334</v>
      </c>
      <c r="BY53" s="22">
        <f t="shared" si="128"/>
        <v>-415996.96083333401</v>
      </c>
      <c r="BZ53" s="22">
        <f t="shared" si="128"/>
        <v>-405763.63083333394</v>
      </c>
      <c r="CA53" s="22">
        <f t="shared" si="128"/>
        <v>-435658.52083333401</v>
      </c>
      <c r="CB53" s="22">
        <f t="shared" si="128"/>
        <v>-471620.58083333413</v>
      </c>
      <c r="CC53" s="22">
        <f t="shared" si="128"/>
        <v>-241308.28083333414</v>
      </c>
      <c r="CD53" s="24">
        <f t="shared" si="128"/>
        <v>-241308.2808333342</v>
      </c>
      <c r="CE53" s="22">
        <f t="shared" ref="CE53:CQ53" si="129">SUM(CE50:CE52)</f>
        <v>-331067.5508333341</v>
      </c>
      <c r="CF53" s="22">
        <f t="shared" si="129"/>
        <v>-349076.44083333405</v>
      </c>
      <c r="CG53" s="22">
        <f t="shared" si="129"/>
        <v>-439669.82083333406</v>
      </c>
      <c r="CH53" s="22">
        <f t="shared" si="129"/>
        <v>-461365.53083333414</v>
      </c>
      <c r="CI53" s="22">
        <f t="shared" si="129"/>
        <v>-490864.70986729686</v>
      </c>
      <c r="CJ53" s="22">
        <f t="shared" si="129"/>
        <v>-537379.43726514641</v>
      </c>
      <c r="CK53" s="22">
        <f t="shared" si="129"/>
        <v>-597046.36744265642</v>
      </c>
      <c r="CL53" s="22">
        <f t="shared" si="129"/>
        <v>-702426.76742142509</v>
      </c>
      <c r="CM53" s="22">
        <f t="shared" si="129"/>
        <v>-730943.80939043977</v>
      </c>
      <c r="CN53" s="22">
        <f t="shared" si="129"/>
        <v>-753928.39166454587</v>
      </c>
      <c r="CO53" s="22">
        <f t="shared" si="129"/>
        <v>-807757.29470103642</v>
      </c>
      <c r="CP53" s="22">
        <f t="shared" si="129"/>
        <v>-797543.41723335127</v>
      </c>
      <c r="CQ53" s="24">
        <f t="shared" si="129"/>
        <v>-797543.41723335115</v>
      </c>
      <c r="CR53" s="22">
        <f t="shared" ref="CR53:DD53" si="130">SUM(CR50:CR52)</f>
        <v>-832373.93235468667</v>
      </c>
      <c r="CS53" s="22">
        <f t="shared" si="130"/>
        <v>-867270.0691653837</v>
      </c>
      <c r="CT53" s="22">
        <f t="shared" si="130"/>
        <v>-929088.46174852992</v>
      </c>
      <c r="CU53" s="22">
        <f t="shared" si="130"/>
        <v>-990351.00416424265</v>
      </c>
      <c r="CV53" s="22">
        <f t="shared" si="130"/>
        <v>-1016208.6937432508</v>
      </c>
      <c r="CW53" s="22">
        <f t="shared" si="130"/>
        <v>-1055019.2502387969</v>
      </c>
      <c r="CX53" s="22">
        <f t="shared" si="130"/>
        <v>-1153709.9257010226</v>
      </c>
      <c r="CY53" s="22">
        <f t="shared" si="130"/>
        <v>-1303585.4563333164</v>
      </c>
      <c r="CZ53" s="22">
        <f t="shared" si="130"/>
        <v>-1324666.1394981337</v>
      </c>
      <c r="DA53" s="22">
        <f t="shared" si="130"/>
        <v>-1369736.8963433739</v>
      </c>
      <c r="DB53" s="22">
        <f t="shared" si="130"/>
        <v>-1449501.1047453184</v>
      </c>
      <c r="DC53" s="22">
        <f t="shared" si="130"/>
        <v>-1451569.6626070431</v>
      </c>
      <c r="DD53" s="24">
        <f t="shared" si="130"/>
        <v>-1451569.6626070431</v>
      </c>
      <c r="DF53" s="22">
        <f t="shared" ref="DF53:DQ53" si="131">SUM(DF50:DF52)</f>
        <v>-1502259.0061719597</v>
      </c>
      <c r="DG53" s="22">
        <f t="shared" si="131"/>
        <v>-1553231.7304156322</v>
      </c>
      <c r="DH53" s="22">
        <f t="shared" si="131"/>
        <v>-1635493.2583015144</v>
      </c>
      <c r="DI53" s="22">
        <f t="shared" si="131"/>
        <v>-1714677.7217779474</v>
      </c>
      <c r="DJ53" s="22">
        <f t="shared" si="131"/>
        <v>-1753476.5664578299</v>
      </c>
      <c r="DK53" s="22">
        <f t="shared" si="131"/>
        <v>-1805635.4644053825</v>
      </c>
      <c r="DL53" s="22">
        <f t="shared" si="131"/>
        <v>-1927694.8581470947</v>
      </c>
      <c r="DM53" s="22">
        <f t="shared" si="131"/>
        <v>-2110184.1523880735</v>
      </c>
      <c r="DN53" s="22">
        <f t="shared" si="131"/>
        <v>-2144624.5289143855</v>
      </c>
      <c r="DO53" s="22">
        <f t="shared" si="131"/>
        <v>-2203880.6104471795</v>
      </c>
      <c r="DP53" s="22">
        <f t="shared" si="131"/>
        <v>-2302304.8331273352</v>
      </c>
      <c r="DQ53" s="22">
        <f t="shared" si="131"/>
        <v>-2311136.0977151501</v>
      </c>
    </row>
    <row r="54" spans="1:121" s="11" customFormat="1" x14ac:dyDescent="0.35">
      <c r="A54" s="41" t="s">
        <v>95</v>
      </c>
      <c r="B54" s="41"/>
      <c r="C54" s="41">
        <f>+C6+C14+C19+C25+C48+C53</f>
        <v>0</v>
      </c>
      <c r="D54" s="41">
        <f t="shared" ref="D54:O54" si="132">+D6+D14+D19+D25+D48+D53</f>
        <v>0</v>
      </c>
      <c r="E54" s="41">
        <f t="shared" si="132"/>
        <v>0</v>
      </c>
      <c r="F54" s="41">
        <f t="shared" si="132"/>
        <v>0</v>
      </c>
      <c r="G54" s="41">
        <f t="shared" si="132"/>
        <v>0</v>
      </c>
      <c r="H54" s="41">
        <f t="shared" si="132"/>
        <v>0</v>
      </c>
      <c r="I54" s="41">
        <f t="shared" si="132"/>
        <v>0</v>
      </c>
      <c r="J54" s="41">
        <f t="shared" si="132"/>
        <v>0</v>
      </c>
      <c r="K54" s="41">
        <f t="shared" si="132"/>
        <v>0</v>
      </c>
      <c r="L54" s="41">
        <f t="shared" si="132"/>
        <v>0</v>
      </c>
      <c r="M54" s="41">
        <f t="shared" si="132"/>
        <v>0</v>
      </c>
      <c r="N54" s="41">
        <f t="shared" si="132"/>
        <v>0</v>
      </c>
      <c r="O54" s="41">
        <f t="shared" si="132"/>
        <v>0</v>
      </c>
      <c r="P54" s="41">
        <f>+P6+P14+P19+P25+P48+P53</f>
        <v>0</v>
      </c>
      <c r="Q54" s="41">
        <f t="shared" ref="Q54:AB54" si="133">+Q6+Q14+Q19+Q25+Q48+Q53</f>
        <v>0</v>
      </c>
      <c r="R54" s="41">
        <f t="shared" si="133"/>
        <v>0</v>
      </c>
      <c r="S54" s="41">
        <f t="shared" si="133"/>
        <v>0</v>
      </c>
      <c r="T54" s="41">
        <f t="shared" si="133"/>
        <v>0</v>
      </c>
      <c r="U54" s="41">
        <f t="shared" si="133"/>
        <v>0</v>
      </c>
      <c r="V54" s="41">
        <f t="shared" si="133"/>
        <v>0</v>
      </c>
      <c r="W54" s="41">
        <f t="shared" si="133"/>
        <v>0</v>
      </c>
      <c r="X54" s="41">
        <f t="shared" si="133"/>
        <v>0</v>
      </c>
      <c r="Y54" s="41">
        <f t="shared" si="133"/>
        <v>0</v>
      </c>
      <c r="Z54" s="41">
        <f t="shared" si="133"/>
        <v>0</v>
      </c>
      <c r="AA54" s="41">
        <f t="shared" si="133"/>
        <v>0</v>
      </c>
      <c r="AB54" s="42">
        <f t="shared" si="133"/>
        <v>0</v>
      </c>
      <c r="AD54" s="41">
        <f t="shared" ref="AD54:AP54" si="134">+AD6+AD14+AD19+AD25+AD48+AD53</f>
        <v>0</v>
      </c>
      <c r="AE54" s="41">
        <f t="shared" si="134"/>
        <v>0</v>
      </c>
      <c r="AF54" s="41">
        <f t="shared" si="134"/>
        <v>4.0000000153668225E-2</v>
      </c>
      <c r="AG54" s="41">
        <f t="shared" si="134"/>
        <v>-0.76000000012572855</v>
      </c>
      <c r="AH54" s="41">
        <f t="shared" si="134"/>
        <v>-0.75000000011641532</v>
      </c>
      <c r="AI54" s="41">
        <f t="shared" si="134"/>
        <v>-0.75000000011641532</v>
      </c>
      <c r="AJ54" s="41">
        <f t="shared" si="134"/>
        <v>-0.75</v>
      </c>
      <c r="AK54" s="41">
        <f t="shared" si="134"/>
        <v>-1.4800000000977889</v>
      </c>
      <c r="AL54" s="41">
        <f t="shared" si="134"/>
        <v>-1.4800000000977889</v>
      </c>
      <c r="AM54" s="41">
        <f t="shared" si="134"/>
        <v>-1.5100000001257285</v>
      </c>
      <c r="AN54" s="41">
        <f t="shared" si="134"/>
        <v>-1.5100000001257285</v>
      </c>
      <c r="AO54" s="41">
        <f t="shared" si="134"/>
        <v>-1.5100000002421439</v>
      </c>
      <c r="AP54" s="41">
        <f t="shared" si="134"/>
        <v>-1.5099999998928979</v>
      </c>
      <c r="AR54" s="41">
        <f t="shared" ref="AR54:BD54" si="135">+AR6+AR14+AR19+AR25+AR48+AR53</f>
        <v>-1.5599999998230487</v>
      </c>
      <c r="AS54" s="41">
        <f t="shared" si="135"/>
        <v>-1.5599999997066334</v>
      </c>
      <c r="AT54" s="41">
        <f t="shared" si="135"/>
        <v>-1.6099999997531995</v>
      </c>
      <c r="AU54" s="41">
        <f t="shared" si="135"/>
        <v>-1.6199999997625127</v>
      </c>
      <c r="AV54" s="41">
        <f t="shared" si="135"/>
        <v>-1.6199999997625127</v>
      </c>
      <c r="AW54" s="41">
        <f t="shared" si="135"/>
        <v>-1.6199999998789281</v>
      </c>
      <c r="AX54" s="41">
        <f t="shared" si="135"/>
        <v>-1.6199999999953434</v>
      </c>
      <c r="AY54" s="41">
        <f t="shared" si="135"/>
        <v>-1.6199999999953434</v>
      </c>
      <c r="AZ54" s="41">
        <f t="shared" si="135"/>
        <v>-1.6199999999953434</v>
      </c>
      <c r="BA54" s="41">
        <f t="shared" si="135"/>
        <v>-1.6199999998789281</v>
      </c>
      <c r="BB54" s="41">
        <f t="shared" si="135"/>
        <v>-1.6199999998789281</v>
      </c>
      <c r="BC54" s="41">
        <f t="shared" si="135"/>
        <v>-1.6199999999953434</v>
      </c>
      <c r="BD54" s="43">
        <f t="shared" si="135"/>
        <v>-1.6200000003445894</v>
      </c>
      <c r="BE54" s="41">
        <f>+BE6+BE14+BE19+BE25+BE48+BE53</f>
        <v>-1.620000000228174</v>
      </c>
      <c r="BF54" s="41">
        <f t="shared" ref="BF54:BP54" si="136">+BF6+BF14+BF19+BF25+BF48+BF53</f>
        <v>-1.6200000003445894</v>
      </c>
      <c r="BG54" s="41">
        <f>+BG6+BG14+BG19+BG25+BG48+BG53</f>
        <v>-1.6200000002863817</v>
      </c>
      <c r="BH54" s="41">
        <f>+BH6+BH14+BH19+BH25+BH48+BH53</f>
        <v>-1.6200000002863817</v>
      </c>
      <c r="BI54" s="41">
        <f t="shared" si="136"/>
        <v>-1.620000000228174</v>
      </c>
      <c r="BJ54" s="41">
        <f t="shared" si="136"/>
        <v>-1.620000000053551</v>
      </c>
      <c r="BK54" s="41">
        <f t="shared" si="136"/>
        <v>-2.0000000002910383</v>
      </c>
      <c r="BL54" s="41">
        <f t="shared" si="136"/>
        <v>-2.000000000349246</v>
      </c>
      <c r="BM54" s="41">
        <f t="shared" si="136"/>
        <v>-2.0000000002328306</v>
      </c>
      <c r="BN54" s="41">
        <f t="shared" si="136"/>
        <v>-2.0004166670842096</v>
      </c>
      <c r="BO54" s="44">
        <f t="shared" si="136"/>
        <v>-2.0004166669677943</v>
      </c>
      <c r="BP54" s="45">
        <f t="shared" si="136"/>
        <v>-8.3333381917327642E-4</v>
      </c>
      <c r="BQ54" s="43">
        <f>+BQ53+BQ48+BQ25+BQ19+BQ14+BQ6</f>
        <v>-8.3333405200392008E-4</v>
      </c>
      <c r="BR54" s="41">
        <f>+BR6+BR14+BR19+BR25+BR48+BR53</f>
        <v>-8.3333399379625916E-4</v>
      </c>
      <c r="BS54" s="41">
        <f t="shared" ref="BS54:CC54" si="137">+BS6+BS14+BS19+BS25+BS48+BS53</f>
        <v>-8.333337027579546E-4</v>
      </c>
      <c r="BT54" s="41">
        <f t="shared" si="137"/>
        <v>-8.3333399379625916E-4</v>
      </c>
      <c r="BU54" s="41">
        <f t="shared" si="137"/>
        <v>-8.3333405200392008E-4</v>
      </c>
      <c r="BV54" s="41">
        <f t="shared" si="137"/>
        <v>-8.3333405200392008E-4</v>
      </c>
      <c r="BW54" s="41">
        <f t="shared" si="137"/>
        <v>1.9166666083037853E-2</v>
      </c>
      <c r="BX54" s="41">
        <f t="shared" si="137"/>
        <v>1.9166666141245514E-2</v>
      </c>
      <c r="BY54" s="41">
        <f t="shared" si="137"/>
        <v>1.9166666083037853E-2</v>
      </c>
      <c r="BZ54" s="41">
        <f t="shared" si="137"/>
        <v>-609.48083333403338</v>
      </c>
      <c r="CA54" s="41">
        <f t="shared" si="137"/>
        <v>1.9166666083037853E-2</v>
      </c>
      <c r="CB54" s="41">
        <f t="shared" si="137"/>
        <v>1.9166665791999549E-2</v>
      </c>
      <c r="CC54" s="41">
        <f t="shared" si="137"/>
        <v>1.9166666024830192E-2</v>
      </c>
      <c r="CD54" s="43">
        <f>+CD53+CD48+CD25+CD19+CD14+CD6</f>
        <v>1.9166665966622531E-2</v>
      </c>
      <c r="CE54" s="41">
        <f>+CE6+CE14+CE19+CE25+CE48+CE53</f>
        <v>1.9166665966622531E-2</v>
      </c>
      <c r="CF54" s="41">
        <f t="shared" ref="CF54:CP54" si="138">+CF6+CF14+CF19+CF25+CF48+CF53</f>
        <v>1.9166666024830192E-2</v>
      </c>
      <c r="CG54" s="41">
        <f t="shared" si="138"/>
        <v>1.9166666141245514E-2</v>
      </c>
      <c r="CH54" s="41">
        <f t="shared" si="138"/>
        <v>1.9166665908414871E-2</v>
      </c>
      <c r="CI54" s="41">
        <f t="shared" si="138"/>
        <v>-2.0004166669095866</v>
      </c>
      <c r="CJ54" s="41">
        <f t="shared" si="138"/>
        <v>-2.000416666851379</v>
      </c>
      <c r="CK54" s="41">
        <f t="shared" si="138"/>
        <v>-2.000416666851379</v>
      </c>
      <c r="CL54" s="41">
        <f t="shared" si="138"/>
        <v>-2.0004166669677943</v>
      </c>
      <c r="CM54" s="41">
        <f t="shared" si="138"/>
        <v>-2.0004166669677943</v>
      </c>
      <c r="CN54" s="41">
        <f t="shared" si="138"/>
        <v>-2.0004166670842096</v>
      </c>
      <c r="CO54" s="41">
        <f t="shared" si="138"/>
        <v>-2.0004166674334556</v>
      </c>
      <c r="CP54" s="41">
        <f t="shared" si="138"/>
        <v>-2.0004166672006249</v>
      </c>
      <c r="CQ54" s="43">
        <f>+CQ53+CQ48+CQ25+CQ19+CQ14+CQ6</f>
        <v>-2.0004166669677943</v>
      </c>
      <c r="CR54" s="41">
        <f>+CR6+CR14+CR19+CR25+CR48+CR53</f>
        <v>-2.000416666851379</v>
      </c>
      <c r="CS54" s="41">
        <f t="shared" ref="CS54:DC54" si="139">+CS6+CS14+CS19+CS25+CS48+CS53</f>
        <v>-2.0004166670842096</v>
      </c>
      <c r="CT54" s="41">
        <f t="shared" si="139"/>
        <v>-2.0004166674334556</v>
      </c>
      <c r="CU54" s="41">
        <f t="shared" si="139"/>
        <v>-2.0004166669677943</v>
      </c>
      <c r="CV54" s="41">
        <f t="shared" si="139"/>
        <v>-2.0004166669677943</v>
      </c>
      <c r="CW54" s="41">
        <f t="shared" si="139"/>
        <v>-2.0004166669677943</v>
      </c>
      <c r="CX54" s="41">
        <f t="shared" si="139"/>
        <v>-2.0004166667349637</v>
      </c>
      <c r="CY54" s="41">
        <f t="shared" si="139"/>
        <v>-2.0004166667349637</v>
      </c>
      <c r="CZ54" s="41">
        <f t="shared" si="139"/>
        <v>-2.0004166669677943</v>
      </c>
      <c r="DA54" s="41">
        <f t="shared" si="139"/>
        <v>-2.0004166667349637</v>
      </c>
      <c r="DB54" s="41">
        <f t="shared" si="139"/>
        <v>-2.0004166667349637</v>
      </c>
      <c r="DC54" s="41">
        <f t="shared" si="139"/>
        <v>-2.0004166672006249</v>
      </c>
      <c r="DD54" s="43">
        <f>+DD53+DD48+DD25+DD19+DD14+DD6</f>
        <v>-2.0004166672006249</v>
      </c>
      <c r="DF54" s="41">
        <f>+DF6+DF14+DF19+DF25+DF48+DF53</f>
        <v>-2.000416666502133</v>
      </c>
      <c r="DG54" s="41">
        <f t="shared" ref="DG54:DQ54" si="140">+DG6+DG14+DG19+DG25+DG48+DG53</f>
        <v>-2.000416666502133</v>
      </c>
      <c r="DH54" s="41">
        <f t="shared" si="140"/>
        <v>-2.000416666502133</v>
      </c>
      <c r="DI54" s="41">
        <f t="shared" si="140"/>
        <v>-2.0004166667349637</v>
      </c>
      <c r="DJ54" s="41">
        <f t="shared" si="140"/>
        <v>-2.0004166667349637</v>
      </c>
      <c r="DK54" s="41">
        <f t="shared" si="140"/>
        <v>-2.0004166667349637</v>
      </c>
      <c r="DL54" s="41">
        <f t="shared" si="140"/>
        <v>-2.000416666502133</v>
      </c>
      <c r="DM54" s="41">
        <f t="shared" si="140"/>
        <v>-2.0004166667349637</v>
      </c>
      <c r="DN54" s="41">
        <f t="shared" si="140"/>
        <v>-2.0004166662693024</v>
      </c>
      <c r="DO54" s="41">
        <f t="shared" si="140"/>
        <v>-2.0004166667349637</v>
      </c>
      <c r="DP54" s="41">
        <f t="shared" si="140"/>
        <v>-2.0004166667349637</v>
      </c>
      <c r="DQ54" s="41">
        <f t="shared" si="140"/>
        <v>-2.0004166667349637</v>
      </c>
    </row>
    <row r="55" spans="1:121" x14ac:dyDescent="0.35">
      <c r="A55" s="26"/>
      <c r="B55" s="26"/>
      <c r="C55" s="15"/>
      <c r="D55" s="26"/>
      <c r="E55" s="31"/>
      <c r="F55" s="31"/>
      <c r="G55" s="26"/>
      <c r="H55" s="26"/>
      <c r="I55" s="26"/>
      <c r="J55" s="26"/>
      <c r="K55" s="26"/>
      <c r="L55" s="26"/>
      <c r="M55" s="26"/>
      <c r="N55" s="15"/>
      <c r="O55" s="16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8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9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20"/>
      <c r="BP55" s="15"/>
      <c r="BQ55" s="46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46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46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46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</row>
    <row r="56" spans="1:121" x14ac:dyDescent="0.35">
      <c r="A56" s="14"/>
      <c r="B56" s="14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6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8"/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f t="shared" ref="AP56:AP92" si="141">+SUM(AD56:AO56)</f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9">
        <f t="shared" ref="BD56" si="142">+SUM(AR56:BC56)</f>
        <v>0</v>
      </c>
      <c r="BE56" s="15">
        <v>0</v>
      </c>
      <c r="BF56" s="15">
        <v>0</v>
      </c>
      <c r="BG56" s="15">
        <v>0</v>
      </c>
      <c r="BH56" s="15">
        <v>0</v>
      </c>
      <c r="BI56" s="15">
        <v>0</v>
      </c>
      <c r="BJ56" s="15">
        <v>0</v>
      </c>
      <c r="BK56" s="15">
        <v>0</v>
      </c>
      <c r="BL56" s="15">
        <v>0</v>
      </c>
      <c r="BM56" s="15">
        <v>0</v>
      </c>
      <c r="BN56" s="15">
        <v>0</v>
      </c>
      <c r="BO56" s="20">
        <v>0</v>
      </c>
      <c r="BP56" s="20">
        <v>0</v>
      </c>
      <c r="BQ56" s="46"/>
      <c r="BR56" s="15">
        <v>0</v>
      </c>
      <c r="BS56" s="15">
        <v>0</v>
      </c>
      <c r="BT56" s="15">
        <v>0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46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5">
        <v>0</v>
      </c>
      <c r="CN56" s="15">
        <v>0</v>
      </c>
      <c r="CO56" s="15">
        <v>0</v>
      </c>
      <c r="CP56" s="15">
        <v>0</v>
      </c>
      <c r="CQ56" s="46"/>
      <c r="CR56" s="15">
        <v>0</v>
      </c>
      <c r="CS56" s="15">
        <v>0</v>
      </c>
      <c r="CT56" s="15">
        <v>0</v>
      </c>
      <c r="CU56" s="15">
        <v>0</v>
      </c>
      <c r="CV56" s="15">
        <v>0</v>
      </c>
      <c r="CW56" s="15">
        <v>0</v>
      </c>
      <c r="CX56" s="15">
        <v>0</v>
      </c>
      <c r="CY56" s="15">
        <v>0</v>
      </c>
      <c r="CZ56" s="15">
        <v>0</v>
      </c>
      <c r="DA56" s="15">
        <v>0</v>
      </c>
      <c r="DB56" s="15">
        <v>0</v>
      </c>
      <c r="DC56" s="15">
        <v>0</v>
      </c>
      <c r="DD56" s="46"/>
      <c r="DF56" s="15">
        <v>0</v>
      </c>
      <c r="DG56" s="15">
        <v>0</v>
      </c>
      <c r="DH56" s="15">
        <v>0</v>
      </c>
      <c r="DI56" s="15">
        <v>0</v>
      </c>
      <c r="DJ56" s="15">
        <v>0</v>
      </c>
      <c r="DK56" s="15">
        <v>0</v>
      </c>
      <c r="DL56" s="15">
        <v>0</v>
      </c>
      <c r="DM56" s="15">
        <v>0</v>
      </c>
      <c r="DN56" s="15">
        <v>0</v>
      </c>
      <c r="DO56" s="15">
        <v>0</v>
      </c>
      <c r="DP56" s="15">
        <v>0</v>
      </c>
      <c r="DQ56" s="15">
        <v>0</v>
      </c>
    </row>
    <row r="57" spans="1:121" x14ac:dyDescent="0.35">
      <c r="A57" s="14"/>
      <c r="B57" s="14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6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8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9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20"/>
      <c r="BP57" s="20"/>
      <c r="BQ57" s="46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46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46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46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</row>
    <row r="58" spans="1:121" x14ac:dyDescent="0.35">
      <c r="A58" s="14" t="s">
        <v>96</v>
      </c>
      <c r="B58" s="14" t="s">
        <v>97</v>
      </c>
      <c r="C58" s="15">
        <v>-84550.54</v>
      </c>
      <c r="D58" s="15">
        <v>-63051.35</v>
      </c>
      <c r="E58" s="15">
        <v>-84634.38</v>
      </c>
      <c r="F58" s="15">
        <v>-93044.02</v>
      </c>
      <c r="G58" s="15">
        <v>-61495.82</v>
      </c>
      <c r="H58" s="15">
        <v>-79619.650000000009</v>
      </c>
      <c r="I58" s="15">
        <v>-96312.29</v>
      </c>
      <c r="J58" s="15">
        <v>-111354.73</v>
      </c>
      <c r="K58" s="15">
        <v>-61060.26</v>
      </c>
      <c r="L58" s="15">
        <v>-75543.520000000004</v>
      </c>
      <c r="M58" s="15">
        <v>-96683.69</v>
      </c>
      <c r="N58" s="15">
        <v>-74708.790000000008</v>
      </c>
      <c r="O58" s="16">
        <f>+SUM(C58:N58)</f>
        <v>-982059.04</v>
      </c>
      <c r="P58" s="15">
        <v>-92557.6</v>
      </c>
      <c r="Q58" s="15">
        <v>-88909.97</v>
      </c>
      <c r="R58" s="15">
        <v>-37247.630000000005</v>
      </c>
      <c r="S58" s="15">
        <v>0</v>
      </c>
      <c r="T58" s="15">
        <v>0</v>
      </c>
      <c r="U58" s="15">
        <v>-238.39999999999418</v>
      </c>
      <c r="V58" s="15">
        <v>-3262.8999999999942</v>
      </c>
      <c r="W58" s="15">
        <v>-21232.399999999994</v>
      </c>
      <c r="X58" s="15">
        <v>-30835.55</v>
      </c>
      <c r="Y58" s="15">
        <v>-28973.48</v>
      </c>
      <c r="Z58" s="15">
        <v>-35819.599999999999</v>
      </c>
      <c r="AA58" s="15">
        <f>-36792.18+0.12</f>
        <v>-36792.06</v>
      </c>
      <c r="AB58" s="18">
        <f>SUM(P58:AA58)</f>
        <v>-375869.58999999997</v>
      </c>
      <c r="AD58" s="15">
        <v>-15267.43</v>
      </c>
      <c r="AE58" s="15">
        <v>-18421.439999999999</v>
      </c>
      <c r="AF58" s="15">
        <v>-36924.58</v>
      </c>
      <c r="AG58" s="15">
        <v>-24267.34</v>
      </c>
      <c r="AH58" s="15">
        <v>-17983.7</v>
      </c>
      <c r="AI58" s="15">
        <v>-28107.69</v>
      </c>
      <c r="AJ58" s="15">
        <v>-61291.15</v>
      </c>
      <c r="AK58" s="15">
        <v>-71545.55</v>
      </c>
      <c r="AL58" s="15">
        <v>-60516.12</v>
      </c>
      <c r="AM58" s="15">
        <v>-64024.97</v>
      </c>
      <c r="AN58" s="15">
        <v>-75066.259999999995</v>
      </c>
      <c r="AO58" s="15">
        <v>-58127.040000000001</v>
      </c>
      <c r="AP58" s="15">
        <f>+SUM(AD58:AO58)</f>
        <v>-531543.27</v>
      </c>
      <c r="AR58" s="15">
        <v>-48409.9</v>
      </c>
      <c r="AS58" s="15">
        <v>-56541.42</v>
      </c>
      <c r="AT58" s="15">
        <v>-68833.08</v>
      </c>
      <c r="AU58" s="15">
        <v>-44307.95</v>
      </c>
      <c r="AV58" s="15">
        <v>-64825.94</v>
      </c>
      <c r="AW58" s="15">
        <v>-54965.56</v>
      </c>
      <c r="AX58" s="15">
        <v>-116739.37</v>
      </c>
      <c r="AY58" s="15">
        <v>-127510.75</v>
      </c>
      <c r="AZ58" s="15">
        <v>-96035.76</v>
      </c>
      <c r="BA58" s="15">
        <v>-75348.290000000008</v>
      </c>
      <c r="BB58" s="15">
        <v>-80734.100000000006</v>
      </c>
      <c r="BC58" s="15">
        <v>-73561.440000000002</v>
      </c>
      <c r="BD58" s="19">
        <f>+SUM(AR58:BC58)</f>
        <v>-907813.56</v>
      </c>
      <c r="BE58" s="15">
        <v>-85111.3</v>
      </c>
      <c r="BF58" s="47">
        <v>-73168.73</v>
      </c>
      <c r="BG58" s="15">
        <v>-82665.680000000008</v>
      </c>
      <c r="BH58" s="15">
        <v>-58389.599999999999</v>
      </c>
      <c r="BI58" s="15">
        <v>-79595.39</v>
      </c>
      <c r="BJ58" s="15">
        <v>-67722.53</v>
      </c>
      <c r="BK58" s="15">
        <v>-74682.430000000008</v>
      </c>
      <c r="BL58" s="15">
        <v>-93707.18</v>
      </c>
      <c r="BM58" s="15">
        <v>-58849.13</v>
      </c>
      <c r="BN58" s="15">
        <v>-53375.360000000001</v>
      </c>
      <c r="BO58" s="20">
        <v>-44773.22</v>
      </c>
      <c r="BP58" s="20">
        <v>-33702.92</v>
      </c>
      <c r="BQ58" s="48">
        <f>+SUM(BE58:BP58)</f>
        <v>-805743.47</v>
      </c>
      <c r="BR58" s="15">
        <v>-36037.26</v>
      </c>
      <c r="BS58" s="15">
        <v>-30817.07</v>
      </c>
      <c r="BT58" s="15">
        <v>-32407.64</v>
      </c>
      <c r="BU58" s="15">
        <v>-34544.980000000003</v>
      </c>
      <c r="BV58" s="15">
        <v>-33986.800000000003</v>
      </c>
      <c r="BW58" s="15">
        <v>-47719.59</v>
      </c>
      <c r="BX58" s="15">
        <v>-117203.05</v>
      </c>
      <c r="BY58" s="15">
        <v>-114572.45</v>
      </c>
      <c r="BZ58" s="15">
        <v>-72567.53</v>
      </c>
      <c r="CA58" s="15">
        <v>-66209.94</v>
      </c>
      <c r="CB58" s="15">
        <v>-67904.92</v>
      </c>
      <c r="CC58" s="15">
        <v>-44267.95</v>
      </c>
      <c r="CD58" s="46">
        <f>+SUM(BR58:CC58)</f>
        <v>-698239.18</v>
      </c>
      <c r="CE58" s="15">
        <v>-84985.23</v>
      </c>
      <c r="CF58" s="15">
        <v>-70840.210000000006</v>
      </c>
      <c r="CG58" s="15">
        <v>-96756.84</v>
      </c>
      <c r="CH58" s="15">
        <v>-65489.04</v>
      </c>
      <c r="CI58" s="15">
        <f>+-IFERROR(VLOOKUP($A58,'[1]Consolidated Financials'!$A:$ZZ,32,0),0)</f>
        <v>-57769.383765610211</v>
      </c>
      <c r="CJ58" s="15">
        <f>+-IFERROR(VLOOKUP($A58,'[1]Consolidated Financials'!$A:$ZZ,33,0),0)</f>
        <v>-81601.143215994132</v>
      </c>
      <c r="CK58" s="15">
        <f>+-IFERROR(VLOOKUP($A58,'[1]Consolidated Financials'!$A:$ZZ,34,0),0)</f>
        <v>-100140.54671597191</v>
      </c>
      <c r="CL58" s="15">
        <f>+-IFERROR(VLOOKUP($A58,'[1]Consolidated Financials'!$A:$ZZ,35,0),0)</f>
        <v>-130967.22194797051</v>
      </c>
      <c r="CM58" s="15">
        <f>+-IFERROR(VLOOKUP($A58,'[1]Consolidated Financials'!$A:$ZZ,36,0),0)</f>
        <v>-121938.83852786753</v>
      </c>
      <c r="CN58" s="15">
        <f>+-IFERROR(VLOOKUP($A58,'[1]Consolidated Financials'!$A:$ZZ,37,0),0)</f>
        <v>-119011.14699904389</v>
      </c>
      <c r="CO58" s="15">
        <f>+-IFERROR(VLOOKUP($A58,'[1]Consolidated Financials'!$A:$ZZ,38,0),0)</f>
        <v>-125665.80696260017</v>
      </c>
      <c r="CP58" s="15">
        <f>+-IFERROR(VLOOKUP($A58,'[1]Consolidated Financials'!$A:$ZZ,39,0),0)</f>
        <v>-90410.582124207649</v>
      </c>
      <c r="CQ58" s="46">
        <f>+SUM(CE58:CP58)</f>
        <v>-1145575.990259266</v>
      </c>
      <c r="CR58" s="15">
        <f>+-IFERROR(VLOOKUP($A58,'[1]Consolidated Financials'!$A:$ZZ,40,0),0)</f>
        <v>-155801.90731960177</v>
      </c>
      <c r="CS58" s="15">
        <f>+-IFERROR(VLOOKUP($A58,'[1]Consolidated Financials'!$A:$ZZ,41,0),0)</f>
        <v>-157077.53710030508</v>
      </c>
      <c r="CT58" s="15">
        <f>+-IFERROR(VLOOKUP($A58,'[1]Consolidated Financials'!$A:$ZZ,42,0),0)</f>
        <v>-161434.67299111062</v>
      </c>
      <c r="CU58" s="15">
        <f>+-IFERROR(VLOOKUP($A58,'[1]Consolidated Financials'!$A:$ZZ,43,0),0)</f>
        <v>-173919.92875812689</v>
      </c>
      <c r="CV58" s="15">
        <f>+-IFERROR(VLOOKUP($A58,'[1]Consolidated Financials'!$A:$ZZ,44,0),0)</f>
        <v>-150915.78191590038</v>
      </c>
      <c r="CW58" s="15">
        <f>+-IFERROR(VLOOKUP($A58,'[1]Consolidated Financials'!$A:$ZZ,45,0),0)</f>
        <v>-131094.19958141106</v>
      </c>
      <c r="CX58" s="15">
        <f>+-IFERROR(VLOOKUP($A58,'[1]Consolidated Financials'!$A:$ZZ,46,0),0)</f>
        <v>-227438.9631309757</v>
      </c>
      <c r="CY58" s="15">
        <f>+-IFERROR(VLOOKUP($A58,'[1]Consolidated Financials'!$A:$ZZ,47,0),0)</f>
        <v>-274377.11276583892</v>
      </c>
      <c r="CZ58" s="15">
        <f>+-IFERROR(VLOOKUP($A58,'[1]Consolidated Financials'!$A:$ZZ,48,0),0)</f>
        <v>-153544.97182323158</v>
      </c>
      <c r="DA58" s="15">
        <f>+-IFERROR(VLOOKUP($A58,'[1]Consolidated Financials'!$A:$ZZ,49,0),0)</f>
        <v>-195567.60398867121</v>
      </c>
      <c r="DB58" s="15">
        <f>+-IFERROR(VLOOKUP($A58,'[1]Consolidated Financials'!$A:$ZZ,50,0),0)</f>
        <v>-214224.71643427663</v>
      </c>
      <c r="DC58" s="15">
        <f>+-IFERROR(VLOOKUP($A58,'[1]Consolidated Financials'!$A:$ZZ,51,0),0)</f>
        <v>-159027.31465095794</v>
      </c>
      <c r="DD58" s="46">
        <f>+SUM(CR58:DC58)</f>
        <v>-2154424.7104604077</v>
      </c>
      <c r="DF58" s="15">
        <f>-+IFERROR(VLOOKUP($A58,'[1]Consolidated Financials'!$A:$ZZ,52,0),0)</f>
        <v>-220510.3706629682</v>
      </c>
      <c r="DG58" s="15">
        <f>-+IFERROR(VLOOKUP($A58,'[1]Consolidated Financials'!$A:$ZZ,53,0),0)</f>
        <v>-222421.08509291743</v>
      </c>
      <c r="DH58" s="15">
        <f>-+IFERROR(VLOOKUP($A58,'[1]Consolidated Financials'!$A:$ZZ,54,0),0)</f>
        <v>-227331.59786591987</v>
      </c>
      <c r="DI58" s="15">
        <f>-+IFERROR(VLOOKUP($A58,'[1]Consolidated Financials'!$A:$ZZ,55,0),0)</f>
        <v>-244146.40005743352</v>
      </c>
      <c r="DJ58" s="15">
        <f>-+IFERROR(VLOOKUP($A58,'[1]Consolidated Financials'!$A:$ZZ,56,0),0)</f>
        <v>-183231.48300930855</v>
      </c>
      <c r="DK58" s="15">
        <f>-+IFERROR(VLOOKUP($A58,'[1]Consolidated Financials'!$A:$ZZ,57,0),0)</f>
        <v>-157424.26924179145</v>
      </c>
      <c r="DL58" s="15">
        <f>-+IFERROR(VLOOKUP($A58,'[1]Consolidated Financials'!$A:$ZZ,58,0),0)</f>
        <v>-269968.77540540922</v>
      </c>
      <c r="DM58" s="15">
        <f>-+IFERROR(VLOOKUP($A58,'[1]Consolidated Financials'!$A:$ZZ,59,0),0)</f>
        <v>-324377.39954726538</v>
      </c>
      <c r="DN58" s="15">
        <f>-+IFERROR(VLOOKUP($A58,'[1]Consolidated Financials'!$A:$ZZ,60,0),0)</f>
        <v>-190419.00025722198</v>
      </c>
      <c r="DO58" s="15">
        <f>-+IFERROR(VLOOKUP($A58,'[1]Consolidated Financials'!$A:$ZZ,61,0),0)</f>
        <v>-229467.33459163652</v>
      </c>
      <c r="DP58" s="15">
        <f>-+IFERROR(VLOOKUP($A58,'[1]Consolidated Financials'!$A:$ZZ,62,0),0)</f>
        <v>-250640.30841063333</v>
      </c>
      <c r="DQ58" s="15">
        <f>-+IFERROR(VLOOKUP($A58,'[1]Consolidated Financials'!$A:$ZZ,63,0),0)</f>
        <v>-190163.50855803167</v>
      </c>
    </row>
    <row r="59" spans="1:121" x14ac:dyDescent="0.35">
      <c r="A59" s="14" t="s">
        <v>98</v>
      </c>
      <c r="B59" s="14" t="s">
        <v>99</v>
      </c>
      <c r="C59" s="15">
        <v>-13971.81</v>
      </c>
      <c r="D59" s="15">
        <v>-16810.099999999999</v>
      </c>
      <c r="E59" s="15">
        <v>-14789.55</v>
      </c>
      <c r="F59" s="15">
        <v>-8475.880000000001</v>
      </c>
      <c r="G59" s="15">
        <v>-12211.51</v>
      </c>
      <c r="H59" s="15">
        <v>-5896.92</v>
      </c>
      <c r="I59" s="15">
        <v>-8585.93</v>
      </c>
      <c r="J59" s="15">
        <v>-10944.67</v>
      </c>
      <c r="K59" s="15">
        <v>-2767.6</v>
      </c>
      <c r="L59" s="15">
        <v>-3501.38</v>
      </c>
      <c r="M59" s="15">
        <v>-5367.33</v>
      </c>
      <c r="N59" s="15">
        <v>-3019.25</v>
      </c>
      <c r="O59" s="16">
        <f>+SUM(C59:N59)</f>
        <v>-106341.93</v>
      </c>
      <c r="P59" s="15">
        <v>-1399.55</v>
      </c>
      <c r="Q59" s="15">
        <v>-833.41999999999985</v>
      </c>
      <c r="R59" s="15">
        <v>-1572.5</v>
      </c>
      <c r="S59" s="15">
        <v>0</v>
      </c>
      <c r="T59" s="15">
        <v>0</v>
      </c>
      <c r="U59" s="15">
        <v>0</v>
      </c>
      <c r="V59" s="15">
        <v>-1179.3700000000003</v>
      </c>
      <c r="W59" s="15">
        <v>-13319.079999999998</v>
      </c>
      <c r="X59" s="15">
        <v>-5160.32</v>
      </c>
      <c r="Y59" s="15">
        <v>-19138.97</v>
      </c>
      <c r="Z59" s="15">
        <v>6911.13</v>
      </c>
      <c r="AA59" s="15">
        <v>-974.95</v>
      </c>
      <c r="AB59" s="18">
        <f>SUM(P59:AA59)</f>
        <v>-36667.03</v>
      </c>
      <c r="AD59" s="15">
        <v>-1938.04</v>
      </c>
      <c r="AE59" s="15">
        <v>-9482.35</v>
      </c>
      <c r="AF59" s="15">
        <v>-17392.09</v>
      </c>
      <c r="AG59" s="15">
        <v>-11447.9</v>
      </c>
      <c r="AH59" s="15">
        <v>-16590.05</v>
      </c>
      <c r="AI59" s="15">
        <v>-17944.939999999999</v>
      </c>
      <c r="AJ59" s="15">
        <v>-15049.07</v>
      </c>
      <c r="AK59" s="15">
        <v>-13421.45</v>
      </c>
      <c r="AL59" s="15">
        <v>-11754.16</v>
      </c>
      <c r="AM59" s="15">
        <v>-9002.68</v>
      </c>
      <c r="AN59" s="15">
        <v>-11552.01</v>
      </c>
      <c r="AO59" s="15">
        <v>-14447.63</v>
      </c>
      <c r="AP59" s="15">
        <f>+SUM(AD59:AO59)</f>
        <v>-150022.37000000002</v>
      </c>
      <c r="AR59" s="15">
        <v>-3644.3</v>
      </c>
      <c r="AS59" s="15">
        <v>-13794.37</v>
      </c>
      <c r="AT59" s="15">
        <v>-20482.62</v>
      </c>
      <c r="AU59" s="15">
        <v>-20315.52</v>
      </c>
      <c r="AV59" s="15">
        <v>-13104.29</v>
      </c>
      <c r="AW59" s="15">
        <v>-15966.85</v>
      </c>
      <c r="AX59" s="15">
        <v>-13673.01</v>
      </c>
      <c r="AY59" s="15">
        <v>-22280.720000000001</v>
      </c>
      <c r="AZ59" s="15">
        <v>-17661.91</v>
      </c>
      <c r="BA59" s="15">
        <v>-15161.48</v>
      </c>
      <c r="BB59" s="15">
        <v>-5970.89</v>
      </c>
      <c r="BC59" s="15">
        <v>-9987.65</v>
      </c>
      <c r="BD59" s="19">
        <f>+SUM(AR59:BC59)</f>
        <v>-172043.61000000002</v>
      </c>
      <c r="BE59" s="15">
        <v>-9583.57</v>
      </c>
      <c r="BF59" s="15">
        <v>-5678.19</v>
      </c>
      <c r="BG59" s="15">
        <v>-8824.23</v>
      </c>
      <c r="BH59" s="15">
        <v>-10277.450000000001</v>
      </c>
      <c r="BI59" s="15">
        <v>-17089.18</v>
      </c>
      <c r="BJ59" s="15">
        <v>-6930.36</v>
      </c>
      <c r="BK59" s="15">
        <v>-4449.28</v>
      </c>
      <c r="BL59" s="15">
        <v>-11663.4</v>
      </c>
      <c r="BM59" s="15">
        <v>-10918.15</v>
      </c>
      <c r="BN59" s="15">
        <v>-17355.45</v>
      </c>
      <c r="BO59" s="20">
        <v>-9995.3700000000008</v>
      </c>
      <c r="BP59" s="20">
        <v>-12459.1</v>
      </c>
      <c r="BQ59" s="48">
        <f>+SUM(BE59:BP59)</f>
        <v>-125223.73</v>
      </c>
      <c r="BR59" s="15">
        <v>-6850.37</v>
      </c>
      <c r="BS59" s="15">
        <v>-7514.27</v>
      </c>
      <c r="BT59" s="15">
        <v>-8431.94</v>
      </c>
      <c r="BU59" s="15">
        <v>-10899.59</v>
      </c>
      <c r="BV59" s="15">
        <v>-8723.5</v>
      </c>
      <c r="BW59" s="15">
        <v>-6462.78</v>
      </c>
      <c r="BX59" s="15">
        <v>-3053.09</v>
      </c>
      <c r="BY59" s="15">
        <v>-6111.9</v>
      </c>
      <c r="BZ59" s="15">
        <v>-1715.79</v>
      </c>
      <c r="CA59" s="15">
        <v>-2274.19</v>
      </c>
      <c r="CB59" s="15">
        <v>-10853.14</v>
      </c>
      <c r="CC59" s="15">
        <v>-121.83</v>
      </c>
      <c r="CD59" s="46">
        <f>+SUM(BR59:CC59)</f>
        <v>-73012.39</v>
      </c>
      <c r="CE59" s="15">
        <v>-2375.7200000000003</v>
      </c>
      <c r="CF59" s="15">
        <v>-2426.5100000000002</v>
      </c>
      <c r="CG59" s="15">
        <v>-11477.84</v>
      </c>
      <c r="CH59" s="15">
        <v>-6709.44</v>
      </c>
      <c r="CI59" s="15">
        <f>+-IFERROR(VLOOKUP($A59,'[1]Consolidated Financials'!$A:$ZZ,32,0),0)</f>
        <v>-16336.592999999999</v>
      </c>
      <c r="CJ59" s="15">
        <f>+-IFERROR(VLOOKUP($A59,'[1]Consolidated Financials'!$A:$ZZ,33,0),0)</f>
        <v>-30033.314999999999</v>
      </c>
      <c r="CK59" s="15">
        <f>+-IFERROR(VLOOKUP($A59,'[1]Consolidated Financials'!$A:$ZZ,34,0),0)</f>
        <v>-31818.734999999997</v>
      </c>
      <c r="CL59" s="15">
        <f>+-IFERROR(VLOOKUP($A59,'[1]Consolidated Financials'!$A:$ZZ,35,0),0)</f>
        <v>-28821.78</v>
      </c>
      <c r="CM59" s="15">
        <f>+-IFERROR(VLOOKUP($A59,'[1]Consolidated Financials'!$A:$ZZ,36,0),0)</f>
        <v>-12195.05625</v>
      </c>
      <c r="CN59" s="15">
        <f>+-IFERROR(VLOOKUP($A59,'[1]Consolidated Financials'!$A:$ZZ,37,0),0)</f>
        <v>-19049.793750000001</v>
      </c>
      <c r="CO59" s="15">
        <f>+-IFERROR(VLOOKUP($A59,'[1]Consolidated Financials'!$A:$ZZ,38,0),0)</f>
        <v>-22158.337499999998</v>
      </c>
      <c r="CP59" s="15">
        <f>+-IFERROR(VLOOKUP($A59,'[1]Consolidated Financials'!$A:$ZZ,39,0),0)</f>
        <v>-16778.165624999998</v>
      </c>
      <c r="CQ59" s="46">
        <f t="shared" ref="CQ59:CQ82" si="143">+SUM(CE59:CP59)</f>
        <v>-200181.28612499998</v>
      </c>
      <c r="CR59" s="15">
        <f>+-IFERROR(VLOOKUP($A59,'[1]Consolidated Financials'!$A:$ZZ,40,0),0)</f>
        <v>-992.47500000000002</v>
      </c>
      <c r="CS59" s="15">
        <f>+-IFERROR(VLOOKUP($A59,'[1]Consolidated Financials'!$A:$ZZ,41,0),0)</f>
        <v>-2381.94</v>
      </c>
      <c r="CT59" s="15">
        <f>+-IFERROR(VLOOKUP($A59,'[1]Consolidated Financials'!$A:$ZZ,42,0),0)</f>
        <v>-10520.235000000001</v>
      </c>
      <c r="CU59" s="15">
        <f>+-IFERROR(VLOOKUP($A59,'[1]Consolidated Financials'!$A:$ZZ,43,0),0)</f>
        <v>-9990.9149999999991</v>
      </c>
      <c r="CV59" s="15">
        <f>+-IFERROR(VLOOKUP($A59,'[1]Consolidated Financials'!$A:$ZZ,44,0),0)</f>
        <v>-23885.564999999999</v>
      </c>
      <c r="CW59" s="15">
        <f>+-IFERROR(VLOOKUP($A59,'[1]Consolidated Financials'!$A:$ZZ,45,0),0)</f>
        <v>-30998.302499999998</v>
      </c>
      <c r="CX59" s="15">
        <f>+-IFERROR(VLOOKUP($A59,'[1]Consolidated Financials'!$A:$ZZ,46,0),0)</f>
        <v>-27524.639999999999</v>
      </c>
      <c r="CY59" s="15">
        <f>+-IFERROR(VLOOKUP($A59,'[1]Consolidated Financials'!$A:$ZZ,47,0),0)</f>
        <v>-26598.329999999998</v>
      </c>
      <c r="CZ59" s="15">
        <f>+-IFERROR(VLOOKUP($A59,'[1]Consolidated Financials'!$A:$ZZ,48,0),0)</f>
        <v>-9990.9149999999991</v>
      </c>
      <c r="DA59" s="15">
        <f>+-IFERROR(VLOOKUP($A59,'[1]Consolidated Financials'!$A:$ZZ,49,0),0)</f>
        <v>-11645.039999999999</v>
      </c>
      <c r="DB59" s="15">
        <f>+-IFERROR(VLOOKUP($A59,'[1]Consolidated Financials'!$A:$ZZ,50,0),0)</f>
        <v>-8799.9449999999997</v>
      </c>
      <c r="DC59" s="15">
        <f>+-IFERROR(VLOOKUP($A59,'[1]Consolidated Financials'!$A:$ZZ,51,0),0)</f>
        <v>-595.48500000000001</v>
      </c>
      <c r="DD59" s="46">
        <f>+SUM(CR59:DC59)</f>
        <v>-163923.78750000001</v>
      </c>
      <c r="DF59" s="15">
        <f>-+IFERROR(VLOOKUP($A59,'[1]Consolidated Financials'!$A:$ZZ,52,0),0)</f>
        <v>-1014.975</v>
      </c>
      <c r="DG59" s="15">
        <f>-+IFERROR(VLOOKUP($A59,'[1]Consolidated Financials'!$A:$ZZ,53,0),0)</f>
        <v>-2435.94</v>
      </c>
      <c r="DH59" s="15">
        <f>-+IFERROR(VLOOKUP($A59,'[1]Consolidated Financials'!$A:$ZZ,54,0),0)</f>
        <v>-10758.735000000001</v>
      </c>
      <c r="DI59" s="15">
        <f>-+IFERROR(VLOOKUP($A59,'[1]Consolidated Financials'!$A:$ZZ,55,0),0)</f>
        <v>-10217.414999999999</v>
      </c>
      <c r="DJ59" s="15">
        <f>-+IFERROR(VLOOKUP($A59,'[1]Consolidated Financials'!$A:$ZZ,56,0),0)</f>
        <v>-24427.064999999999</v>
      </c>
      <c r="DK59" s="15">
        <f>-+IFERROR(VLOOKUP($A59,'[1]Consolidated Financials'!$A:$ZZ,57,0),0)</f>
        <v>-31701.052499999998</v>
      </c>
      <c r="DL59" s="15">
        <f>-+IFERROR(VLOOKUP($A59,'[1]Consolidated Financials'!$A:$ZZ,58,0),0)</f>
        <v>-28148.639999999999</v>
      </c>
      <c r="DM59" s="15">
        <f>-+IFERROR(VLOOKUP($A59,'[1]Consolidated Financials'!$A:$ZZ,59,0),0)</f>
        <v>-27201.329999999998</v>
      </c>
      <c r="DN59" s="15">
        <f>-+IFERROR(VLOOKUP($A59,'[1]Consolidated Financials'!$A:$ZZ,60,0),0)</f>
        <v>-10217.414999999999</v>
      </c>
      <c r="DO59" s="15">
        <f>-+IFERROR(VLOOKUP($A59,'[1]Consolidated Financials'!$A:$ZZ,61,0),0)</f>
        <v>-11909.039999999999</v>
      </c>
      <c r="DP59" s="15">
        <f>-+IFERROR(VLOOKUP($A59,'[1]Consolidated Financials'!$A:$ZZ,62,0),0)</f>
        <v>-8999.4449999999997</v>
      </c>
      <c r="DQ59" s="15">
        <f>-+IFERROR(VLOOKUP($A59,'[1]Consolidated Financials'!$A:$ZZ,63,0),0)</f>
        <v>-608.98500000000001</v>
      </c>
    </row>
    <row r="60" spans="1:121" x14ac:dyDescent="0.35">
      <c r="A60" s="14" t="s">
        <v>100</v>
      </c>
      <c r="B60" s="14" t="s">
        <v>101</v>
      </c>
      <c r="C60" s="28"/>
      <c r="D60" s="28"/>
      <c r="E60" s="28"/>
      <c r="F60" s="15"/>
      <c r="G60" s="15"/>
      <c r="H60" s="15"/>
      <c r="I60" s="15"/>
      <c r="J60" s="15"/>
      <c r="K60" s="15"/>
      <c r="L60" s="15"/>
      <c r="M60" s="15"/>
      <c r="N60" s="15"/>
      <c r="O60" s="16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8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9"/>
      <c r="BE60" s="15"/>
      <c r="BF60" s="15"/>
      <c r="BG60" s="15">
        <v>-1965.1</v>
      </c>
      <c r="BH60" s="15">
        <v>-1980</v>
      </c>
      <c r="BI60" s="15">
        <v>-1332</v>
      </c>
      <c r="BJ60" s="15">
        <v>-1944</v>
      </c>
      <c r="BK60" s="15">
        <v>-6388.27</v>
      </c>
      <c r="BL60" s="15">
        <v>-3412.7</v>
      </c>
      <c r="BM60" s="15">
        <v>-2548.8000000000002</v>
      </c>
      <c r="BN60" s="15">
        <v>-1987.2</v>
      </c>
      <c r="BO60" s="20">
        <v>-2757.6</v>
      </c>
      <c r="BP60" s="20">
        <v>-1355.9</v>
      </c>
      <c r="BQ60" s="48">
        <f>+SUM(BE60:BP60)</f>
        <v>-25671.57</v>
      </c>
      <c r="BR60" s="15">
        <v>-3665.79</v>
      </c>
      <c r="BS60" s="15">
        <v>-1446.83</v>
      </c>
      <c r="BT60" s="15">
        <v>-2461.89</v>
      </c>
      <c r="BU60" s="15">
        <v>-4211.71</v>
      </c>
      <c r="BV60" s="15">
        <v>-4683.7700000000004</v>
      </c>
      <c r="BW60" s="15">
        <v>-2757.3</v>
      </c>
      <c r="BX60" s="15">
        <v>-8458.8700000000008</v>
      </c>
      <c r="BY60" s="15">
        <v>-7153.22</v>
      </c>
      <c r="BZ60" s="15">
        <v>-4211.71</v>
      </c>
      <c r="CA60" s="15">
        <v>-924.15</v>
      </c>
      <c r="CB60" s="15">
        <v>-1530.15</v>
      </c>
      <c r="CC60" s="15">
        <v>-2878.5</v>
      </c>
      <c r="CD60" s="46">
        <f>+SUM(BR60:CC60)</f>
        <v>-44383.890000000007</v>
      </c>
      <c r="CE60" s="15">
        <v>-2272.5</v>
      </c>
      <c r="CF60" s="15">
        <v>-466.4</v>
      </c>
      <c r="CG60" s="15">
        <v>-4957.5600000000004</v>
      </c>
      <c r="CH60" s="15">
        <v>-4611.2</v>
      </c>
      <c r="CI60" s="15">
        <f>+-IFERROR(VLOOKUP($A60,'[1]Consolidated Financials'!$A:$ZZ,32,0),0)</f>
        <v>-5545.5562910362187</v>
      </c>
      <c r="CJ60" s="15">
        <f>+-IFERROR(VLOOKUP($A60,'[1]Consolidated Financials'!$A:$ZZ,33,0),0)</f>
        <v>-8055.4437819925306</v>
      </c>
      <c r="CK60" s="15">
        <f>+-IFERROR(VLOOKUP($A60,'[1]Consolidated Financials'!$A:$ZZ,34,0),0)</f>
        <v>-10005.956297899473</v>
      </c>
      <c r="CL60" s="15">
        <f>+-IFERROR(VLOOKUP($A60,'[1]Consolidated Financials'!$A:$ZZ,35,0),0)</f>
        <v>-12088.143321123995</v>
      </c>
      <c r="CM60" s="15">
        <f>+-IFERROR(VLOOKUP($A60,'[1]Consolidated Financials'!$A:$ZZ,36,0),0)</f>
        <v>-11720.327582261181</v>
      </c>
      <c r="CN60" s="15">
        <f>+-IFERROR(VLOOKUP($A60,'[1]Consolidated Financials'!$A:$ZZ,37,0),0)</f>
        <v>-12548.653789011594</v>
      </c>
      <c r="CO60" s="15">
        <f>+-IFERROR(VLOOKUP($A60,'[1]Consolidated Financials'!$A:$ZZ,38,0),0)</f>
        <v>-14667.249164941355</v>
      </c>
      <c r="CP60" s="15">
        <f>+-IFERROR(VLOOKUP($A60,'[1]Consolidated Financials'!$A:$ZZ,39,0),0)</f>
        <v>-7059.0396182589056</v>
      </c>
      <c r="CQ60" s="46">
        <f t="shared" si="143"/>
        <v>-93998.029846525256</v>
      </c>
      <c r="CR60" s="15">
        <f>+-IFERROR(VLOOKUP($A60,'[1]Consolidated Financials'!$A:$ZZ,40,0),0)</f>
        <v>-10361.830181812169</v>
      </c>
      <c r="CS60" s="15">
        <f>+-IFERROR(VLOOKUP($A60,'[1]Consolidated Financials'!$A:$ZZ,41,0),0)</f>
        <v>-9931.8300586960486</v>
      </c>
      <c r="CT60" s="15">
        <f>+-IFERROR(VLOOKUP($A60,'[1]Consolidated Financials'!$A:$ZZ,42,0),0)</f>
        <v>-12851.000318967859</v>
      </c>
      <c r="CU60" s="15">
        <f>+-IFERROR(VLOOKUP($A60,'[1]Consolidated Financials'!$A:$ZZ,43,0),0)</f>
        <v>-9243.3528367973813</v>
      </c>
      <c r="CV60" s="15">
        <f>+-IFERROR(VLOOKUP($A60,'[1]Consolidated Financials'!$A:$ZZ,44,0),0)</f>
        <v>-13256.327499884306</v>
      </c>
      <c r="CW60" s="15">
        <f>+-IFERROR(VLOOKUP($A60,'[1]Consolidated Financials'!$A:$ZZ,45,0),0)</f>
        <v>-15614.702219869498</v>
      </c>
      <c r="CX60" s="15">
        <f>+-IFERROR(VLOOKUP($A60,'[1]Consolidated Financials'!$A:$ZZ,46,0),0)</f>
        <v>-15184.478862047405</v>
      </c>
      <c r="CY60" s="15">
        <f>+-IFERROR(VLOOKUP($A60,'[1]Consolidated Financials'!$A:$ZZ,47,0),0)</f>
        <v>-15638.278130324561</v>
      </c>
      <c r="CZ60" s="15">
        <f>+-IFERROR(VLOOKUP($A60,'[1]Consolidated Financials'!$A:$ZZ,48,0),0)</f>
        <v>-16838.748455148088</v>
      </c>
      <c r="DA60" s="15">
        <f>+-IFERROR(VLOOKUP($A60,'[1]Consolidated Financials'!$A:$ZZ,49,0),0)</f>
        <v>-15878.29711595478</v>
      </c>
      <c r="DB60" s="15">
        <f>+-IFERROR(VLOOKUP($A60,'[1]Consolidated Financials'!$A:$ZZ,50,0),0)</f>
        <v>-15148.799288997492</v>
      </c>
      <c r="DC60" s="15">
        <f>+-IFERROR(VLOOKUP($A60,'[1]Consolidated Financials'!$A:$ZZ,51,0),0)</f>
        <v>-12876.160569992267</v>
      </c>
      <c r="DD60" s="46">
        <f t="shared" ref="DD60:DD82" si="144">+SUM(CR60:DC60)</f>
        <v>-162823.80553849184</v>
      </c>
      <c r="DF60" s="15">
        <f>-+IFERROR(VLOOKUP($A60,'[1]Consolidated Financials'!$A:$ZZ,52,0),0)</f>
        <v>-12592.322802514425</v>
      </c>
      <c r="DG60" s="15">
        <f>-+IFERROR(VLOOKUP($A60,'[1]Consolidated Financials'!$A:$ZZ,53,0),0)</f>
        <v>-12113.471703337598</v>
      </c>
      <c r="DH60" s="15">
        <f>-+IFERROR(VLOOKUP($A60,'[1]Consolidated Financials'!$A:$ZZ,54,0),0)</f>
        <v>-18872.21910170601</v>
      </c>
      <c r="DI60" s="15">
        <f>-+IFERROR(VLOOKUP($A60,'[1]Consolidated Financials'!$A:$ZZ,55,0),0)</f>
        <v>-14156.26919661819</v>
      </c>
      <c r="DJ60" s="15">
        <f>-+IFERROR(VLOOKUP($A60,'[1]Consolidated Financials'!$A:$ZZ,56,0),0)</f>
        <v>-13542.093044821102</v>
      </c>
      <c r="DK60" s="15">
        <f>-+IFERROR(VLOOKUP($A60,'[1]Consolidated Financials'!$A:$ZZ,57,0),0)</f>
        <v>-20132.72905089995</v>
      </c>
      <c r="DL60" s="15">
        <f>-+IFERROR(VLOOKUP($A60,'[1]Consolidated Financials'!$A:$ZZ,58,0),0)</f>
        <v>-18672.876284165493</v>
      </c>
      <c r="DM60" s="15">
        <f>-+IFERROR(VLOOKUP($A60,'[1]Consolidated Financials'!$A:$ZZ,59,0),0)</f>
        <v>-19278.401307115564</v>
      </c>
      <c r="DN60" s="15">
        <f>-+IFERROR(VLOOKUP($A60,'[1]Consolidated Financials'!$A:$ZZ,60,0),0)</f>
        <v>-11562.705159250647</v>
      </c>
      <c r="DO60" s="15">
        <f>-+IFERROR(VLOOKUP($A60,'[1]Consolidated Financials'!$A:$ZZ,61,0),0)</f>
        <v>-19639.696386967313</v>
      </c>
      <c r="DP60" s="15">
        <f>-+IFERROR(VLOOKUP($A60,'[1]Consolidated Financials'!$A:$ZZ,62,0),0)</f>
        <v>-18743.554603749275</v>
      </c>
      <c r="DQ60" s="15">
        <f>-+IFERROR(VLOOKUP($A60,'[1]Consolidated Financials'!$A:$ZZ,63,0),0)</f>
        <v>-11076.305075907336</v>
      </c>
    </row>
    <row r="61" spans="1:121" x14ac:dyDescent="0.35">
      <c r="A61" s="14" t="s">
        <v>102</v>
      </c>
      <c r="B61" s="14" t="s">
        <v>103</v>
      </c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6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8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9"/>
      <c r="BE61" s="15"/>
      <c r="BF61" s="15"/>
      <c r="BG61" s="15"/>
      <c r="BH61" s="15"/>
      <c r="BI61" s="15"/>
      <c r="BJ61" s="15"/>
      <c r="BK61" s="15">
        <v>0</v>
      </c>
      <c r="BL61" s="15">
        <v>0</v>
      </c>
      <c r="BM61" s="15">
        <v>0</v>
      </c>
      <c r="BN61" s="15">
        <v>0</v>
      </c>
      <c r="BO61" s="20">
        <v>0</v>
      </c>
      <c r="BP61" s="20">
        <v>0</v>
      </c>
      <c r="BQ61" s="48"/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46">
        <f t="shared" ref="CD61:CD84" si="145">+SUM(BR61:CC61)</f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f>+-IFERROR(VLOOKUP($A61,'[1]Consolidated Financials'!$A:$ZZ,32,0),0)</f>
        <v>0</v>
      </c>
      <c r="CJ61" s="15">
        <f>+-IFERROR(VLOOKUP($A61,'[1]Consolidated Financials'!$A:$ZZ,33,0),0)</f>
        <v>0</v>
      </c>
      <c r="CK61" s="15">
        <f>+-IFERROR(VLOOKUP($A61,'[1]Consolidated Financials'!$A:$ZZ,34,0),0)</f>
        <v>0</v>
      </c>
      <c r="CL61" s="15">
        <f>+-IFERROR(VLOOKUP($A61,'[1]Consolidated Financials'!$A:$ZZ,35,0),0)</f>
        <v>0</v>
      </c>
      <c r="CM61" s="15">
        <f>+-IFERROR(VLOOKUP($A61,'[1]Consolidated Financials'!$A:$ZZ,36,0),0)</f>
        <v>0</v>
      </c>
      <c r="CN61" s="15">
        <f>+-IFERROR(VLOOKUP($A61,'[1]Consolidated Financials'!$A:$ZZ,37,0),0)</f>
        <v>0</v>
      </c>
      <c r="CO61" s="15">
        <f>+-IFERROR(VLOOKUP($A61,'[1]Consolidated Financials'!$A:$ZZ,38,0),0)</f>
        <v>0</v>
      </c>
      <c r="CP61" s="15">
        <f>+-IFERROR(VLOOKUP($A61,'[1]Consolidated Financials'!$A:$ZZ,39,0),0)</f>
        <v>0</v>
      </c>
      <c r="CQ61" s="46">
        <f t="shared" si="143"/>
        <v>0</v>
      </c>
      <c r="CR61" s="15">
        <f>+-IFERROR(VLOOKUP($A61,'[1]Consolidated Financials'!$A:$ZZ,40,0),0)</f>
        <v>0</v>
      </c>
      <c r="CS61" s="15">
        <f>+-IFERROR(VLOOKUP($A61,'[1]Consolidated Financials'!$A:$ZZ,41,0),0)</f>
        <v>0</v>
      </c>
      <c r="CT61" s="15">
        <f>+-IFERROR(VLOOKUP($A61,'[1]Consolidated Financials'!$A:$ZZ,42,0),0)</f>
        <v>0</v>
      </c>
      <c r="CU61" s="15">
        <f>+-IFERROR(VLOOKUP($A61,'[1]Consolidated Financials'!$A:$ZZ,43,0),0)</f>
        <v>0</v>
      </c>
      <c r="CV61" s="15">
        <f>+-IFERROR(VLOOKUP($A61,'[1]Consolidated Financials'!$A:$ZZ,44,0),0)</f>
        <v>0</v>
      </c>
      <c r="CW61" s="15">
        <f>+-IFERROR(VLOOKUP($A61,'[1]Consolidated Financials'!$A:$ZZ,45,0),0)</f>
        <v>0</v>
      </c>
      <c r="CX61" s="15">
        <f>+-IFERROR(VLOOKUP($A61,'[1]Consolidated Financials'!$A:$ZZ,46,0),0)</f>
        <v>0</v>
      </c>
      <c r="CY61" s="15">
        <f>+-IFERROR(VLOOKUP($A61,'[1]Consolidated Financials'!$A:$ZZ,47,0),0)</f>
        <v>0</v>
      </c>
      <c r="CZ61" s="15">
        <f>+-IFERROR(VLOOKUP($A61,'[1]Consolidated Financials'!$A:$ZZ,48,0),0)</f>
        <v>0</v>
      </c>
      <c r="DA61" s="15">
        <f>+-IFERROR(VLOOKUP($A61,'[1]Consolidated Financials'!$A:$ZZ,49,0),0)</f>
        <v>0</v>
      </c>
      <c r="DB61" s="15">
        <f>+-IFERROR(VLOOKUP($A61,'[1]Consolidated Financials'!$A:$ZZ,50,0),0)</f>
        <v>0</v>
      </c>
      <c r="DC61" s="15">
        <f>+-IFERROR(VLOOKUP($A61,'[1]Consolidated Financials'!$A:$ZZ,51,0),0)</f>
        <v>0</v>
      </c>
      <c r="DD61" s="46">
        <f t="shared" si="144"/>
        <v>0</v>
      </c>
      <c r="DF61" s="15">
        <f>-+IFERROR(VLOOKUP($A61,'[1]Consolidated Financials'!$A:$ZZ,52,0),0)</f>
        <v>0</v>
      </c>
      <c r="DG61" s="15">
        <f>-+IFERROR(VLOOKUP($A61,'[1]Consolidated Financials'!$A:$ZZ,53,0),0)</f>
        <v>0</v>
      </c>
      <c r="DH61" s="15">
        <f>-+IFERROR(VLOOKUP($A61,'[1]Consolidated Financials'!$A:$ZZ,54,0),0)</f>
        <v>0</v>
      </c>
      <c r="DI61" s="15">
        <f>-+IFERROR(VLOOKUP($A61,'[1]Consolidated Financials'!$A:$ZZ,55,0),0)</f>
        <v>0</v>
      </c>
      <c r="DJ61" s="15">
        <f>-+IFERROR(VLOOKUP($A61,'[1]Consolidated Financials'!$A:$ZZ,56,0),0)</f>
        <v>0</v>
      </c>
      <c r="DK61" s="15">
        <f>-+IFERROR(VLOOKUP($A61,'[1]Consolidated Financials'!$A:$ZZ,57,0),0)</f>
        <v>0</v>
      </c>
      <c r="DL61" s="15">
        <f>-+IFERROR(VLOOKUP($A61,'[1]Consolidated Financials'!$A:$ZZ,58,0),0)</f>
        <v>0</v>
      </c>
      <c r="DM61" s="15">
        <f>-+IFERROR(VLOOKUP($A61,'[1]Consolidated Financials'!$A:$ZZ,59,0),0)</f>
        <v>0</v>
      </c>
      <c r="DN61" s="15">
        <f>-+IFERROR(VLOOKUP($A61,'[1]Consolidated Financials'!$A:$ZZ,60,0),0)</f>
        <v>0</v>
      </c>
      <c r="DO61" s="15">
        <f>-+IFERROR(VLOOKUP($A61,'[1]Consolidated Financials'!$A:$ZZ,61,0),0)</f>
        <v>0</v>
      </c>
      <c r="DP61" s="15">
        <f>-+IFERROR(VLOOKUP($A61,'[1]Consolidated Financials'!$A:$ZZ,62,0),0)</f>
        <v>0</v>
      </c>
      <c r="DQ61" s="15">
        <f>-+IFERROR(VLOOKUP($A61,'[1]Consolidated Financials'!$A:$ZZ,63,0),0)</f>
        <v>0</v>
      </c>
    </row>
    <row r="62" spans="1:121" x14ac:dyDescent="0.35">
      <c r="A62" s="14" t="s">
        <v>104</v>
      </c>
      <c r="B62" s="14" t="s">
        <v>105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6">
        <f>+SUM(C62:N62)</f>
        <v>0</v>
      </c>
      <c r="P62" s="15">
        <v>5061.01</v>
      </c>
      <c r="Q62" s="15">
        <v>2468.87</v>
      </c>
      <c r="R62" s="15">
        <v>-1249.9899999999998</v>
      </c>
      <c r="S62" s="15">
        <v>-148.17000000000007</v>
      </c>
      <c r="T62" s="15">
        <v>-14.280000000000655</v>
      </c>
      <c r="U62" s="15">
        <v>175.53000000000065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8">
        <f t="shared" ref="AB62" si="146">SUM(P62:AA62)</f>
        <v>6292.97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f>+SUM(AD62:AO62)</f>
        <v>0</v>
      </c>
      <c r="AR62" s="15">
        <v>0</v>
      </c>
      <c r="AS62" s="15">
        <v>0</v>
      </c>
      <c r="AT62" s="15">
        <v>0.01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9">
        <f>+SUM(AR62:BC62)</f>
        <v>0.01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20">
        <v>0</v>
      </c>
      <c r="BP62" s="20">
        <v>0</v>
      </c>
      <c r="BQ62" s="46">
        <f>+SUM(BE62:BP62)</f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46">
        <f t="shared" si="145"/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f>+-IFERROR(VLOOKUP($A62,'[1]Consolidated Financials'!$A:$ZZ,32,0),0)</f>
        <v>0</v>
      </c>
      <c r="CJ62" s="15">
        <f>+-IFERROR(VLOOKUP($A62,'[1]Consolidated Financials'!$A:$ZZ,33,0),0)</f>
        <v>0</v>
      </c>
      <c r="CK62" s="15">
        <f>+-IFERROR(VLOOKUP($A62,'[1]Consolidated Financials'!$A:$ZZ,34,0),0)</f>
        <v>0</v>
      </c>
      <c r="CL62" s="15">
        <f>+-IFERROR(VLOOKUP($A62,'[1]Consolidated Financials'!$A:$ZZ,35,0),0)</f>
        <v>0</v>
      </c>
      <c r="CM62" s="15">
        <f>+-IFERROR(VLOOKUP($A62,'[1]Consolidated Financials'!$A:$ZZ,36,0),0)</f>
        <v>0</v>
      </c>
      <c r="CN62" s="15">
        <f>+-IFERROR(VLOOKUP($A62,'[1]Consolidated Financials'!$A:$ZZ,37,0),0)</f>
        <v>0</v>
      </c>
      <c r="CO62" s="15">
        <f>+-IFERROR(VLOOKUP($A62,'[1]Consolidated Financials'!$A:$ZZ,38,0),0)</f>
        <v>0</v>
      </c>
      <c r="CP62" s="15">
        <f>+-IFERROR(VLOOKUP($A62,'[1]Consolidated Financials'!$A:$ZZ,39,0),0)</f>
        <v>0</v>
      </c>
      <c r="CQ62" s="46">
        <f t="shared" si="143"/>
        <v>0</v>
      </c>
      <c r="CR62" s="15">
        <f>+-IFERROR(VLOOKUP($A62,'[1]Consolidated Financials'!$A:$ZZ,40,0),0)</f>
        <v>0</v>
      </c>
      <c r="CS62" s="15">
        <f>+-IFERROR(VLOOKUP($A62,'[1]Consolidated Financials'!$A:$ZZ,41,0),0)</f>
        <v>0</v>
      </c>
      <c r="CT62" s="15">
        <f>+-IFERROR(VLOOKUP($A62,'[1]Consolidated Financials'!$A:$ZZ,42,0),0)</f>
        <v>0</v>
      </c>
      <c r="CU62" s="15">
        <f>+-IFERROR(VLOOKUP($A62,'[1]Consolidated Financials'!$A:$ZZ,43,0),0)</f>
        <v>0</v>
      </c>
      <c r="CV62" s="15">
        <f>+-IFERROR(VLOOKUP($A62,'[1]Consolidated Financials'!$A:$ZZ,44,0),0)</f>
        <v>0</v>
      </c>
      <c r="CW62" s="15">
        <f>+-IFERROR(VLOOKUP($A62,'[1]Consolidated Financials'!$A:$ZZ,45,0),0)</f>
        <v>0</v>
      </c>
      <c r="CX62" s="15">
        <f>+-IFERROR(VLOOKUP($A62,'[1]Consolidated Financials'!$A:$ZZ,46,0),0)</f>
        <v>0</v>
      </c>
      <c r="CY62" s="15">
        <f>+-IFERROR(VLOOKUP($A62,'[1]Consolidated Financials'!$A:$ZZ,47,0),0)</f>
        <v>0</v>
      </c>
      <c r="CZ62" s="15">
        <f>+-IFERROR(VLOOKUP($A62,'[1]Consolidated Financials'!$A:$ZZ,48,0),0)</f>
        <v>0</v>
      </c>
      <c r="DA62" s="15">
        <f>+-IFERROR(VLOOKUP($A62,'[1]Consolidated Financials'!$A:$ZZ,49,0),0)</f>
        <v>0</v>
      </c>
      <c r="DB62" s="15">
        <f>+-IFERROR(VLOOKUP($A62,'[1]Consolidated Financials'!$A:$ZZ,50,0),0)</f>
        <v>0</v>
      </c>
      <c r="DC62" s="15">
        <f>+-IFERROR(VLOOKUP($A62,'[1]Consolidated Financials'!$A:$ZZ,51,0),0)</f>
        <v>0</v>
      </c>
      <c r="DD62" s="46">
        <f t="shared" si="144"/>
        <v>0</v>
      </c>
      <c r="DF62" s="15">
        <f>-+IFERROR(VLOOKUP($A62,'[1]Consolidated Financials'!$A:$ZZ,52,0),0)</f>
        <v>0</v>
      </c>
      <c r="DG62" s="15">
        <f>-+IFERROR(VLOOKUP($A62,'[1]Consolidated Financials'!$A:$ZZ,53,0),0)</f>
        <v>0</v>
      </c>
      <c r="DH62" s="15">
        <f>-+IFERROR(VLOOKUP($A62,'[1]Consolidated Financials'!$A:$ZZ,54,0),0)</f>
        <v>0</v>
      </c>
      <c r="DI62" s="15">
        <f>-+IFERROR(VLOOKUP($A62,'[1]Consolidated Financials'!$A:$ZZ,55,0),0)</f>
        <v>0</v>
      </c>
      <c r="DJ62" s="15">
        <f>-+IFERROR(VLOOKUP($A62,'[1]Consolidated Financials'!$A:$ZZ,56,0),0)</f>
        <v>0</v>
      </c>
      <c r="DK62" s="15">
        <f>-+IFERROR(VLOOKUP($A62,'[1]Consolidated Financials'!$A:$ZZ,57,0),0)</f>
        <v>0</v>
      </c>
      <c r="DL62" s="15">
        <f>-+IFERROR(VLOOKUP($A62,'[1]Consolidated Financials'!$A:$ZZ,58,0),0)</f>
        <v>0</v>
      </c>
      <c r="DM62" s="15">
        <f>-+IFERROR(VLOOKUP($A62,'[1]Consolidated Financials'!$A:$ZZ,59,0),0)</f>
        <v>0</v>
      </c>
      <c r="DN62" s="15">
        <f>-+IFERROR(VLOOKUP($A62,'[1]Consolidated Financials'!$A:$ZZ,60,0),0)</f>
        <v>0</v>
      </c>
      <c r="DO62" s="15">
        <f>-+IFERROR(VLOOKUP($A62,'[1]Consolidated Financials'!$A:$ZZ,61,0),0)</f>
        <v>0</v>
      </c>
      <c r="DP62" s="15">
        <f>-+IFERROR(VLOOKUP($A62,'[1]Consolidated Financials'!$A:$ZZ,62,0),0)</f>
        <v>0</v>
      </c>
      <c r="DQ62" s="15">
        <f>-+IFERROR(VLOOKUP($A62,'[1]Consolidated Financials'!$A:$ZZ,63,0),0)</f>
        <v>0</v>
      </c>
    </row>
    <row r="63" spans="1:121" x14ac:dyDescent="0.35">
      <c r="A63" s="32" t="s">
        <v>106</v>
      </c>
      <c r="B63" s="14" t="s">
        <v>107</v>
      </c>
      <c r="C63" s="15">
        <v>899.47</v>
      </c>
      <c r="D63" s="15">
        <v>826.88</v>
      </c>
      <c r="E63" s="15">
        <v>878.75</v>
      </c>
      <c r="F63" s="15">
        <v>503.61</v>
      </c>
      <c r="G63" s="15">
        <v>725.57</v>
      </c>
      <c r="H63" s="15">
        <v>350.38</v>
      </c>
      <c r="I63" s="15">
        <v>510.15</v>
      </c>
      <c r="J63" s="15">
        <v>650.30000000000007</v>
      </c>
      <c r="K63" s="15">
        <v>164.44</v>
      </c>
      <c r="L63" s="15">
        <v>208.04</v>
      </c>
      <c r="M63" s="15">
        <v>318.91000000000003</v>
      </c>
      <c r="N63" s="15">
        <v>179.39</v>
      </c>
      <c r="O63" s="16">
        <f>+SUM(C63:N63)</f>
        <v>6215.8899999999994</v>
      </c>
      <c r="P63" s="15">
        <v>73.430000000000007</v>
      </c>
      <c r="Q63" s="15">
        <v>43.72</v>
      </c>
      <c r="R63" s="15">
        <v>82.5</v>
      </c>
      <c r="S63" s="15">
        <v>0</v>
      </c>
      <c r="T63" s="15">
        <v>0</v>
      </c>
      <c r="U63" s="15">
        <v>0</v>
      </c>
      <c r="V63" s="15">
        <v>61.869999999999976</v>
      </c>
      <c r="W63" s="15">
        <v>698.78</v>
      </c>
      <c r="X63" s="15">
        <v>270.73</v>
      </c>
      <c r="Y63" s="15">
        <v>1004.11</v>
      </c>
      <c r="Z63" s="15">
        <v>-357.64</v>
      </c>
      <c r="AA63" s="15">
        <v>51.15</v>
      </c>
      <c r="AB63" s="18">
        <f>SUM(P63:AA63)</f>
        <v>1928.65</v>
      </c>
      <c r="AD63" s="15">
        <v>101.67</v>
      </c>
      <c r="AE63" s="15">
        <v>497.47</v>
      </c>
      <c r="AF63" s="15">
        <v>912.46</v>
      </c>
      <c r="AG63" s="15">
        <v>600.61</v>
      </c>
      <c r="AH63" s="15">
        <v>870.38</v>
      </c>
      <c r="AI63" s="15">
        <v>941.47</v>
      </c>
      <c r="AJ63" s="15">
        <v>789.54</v>
      </c>
      <c r="AK63" s="15">
        <v>704.15</v>
      </c>
      <c r="AL63" s="15">
        <v>597.66999999999996</v>
      </c>
      <c r="AM63" s="15">
        <v>457.76</v>
      </c>
      <c r="AN63" s="15">
        <v>587.39</v>
      </c>
      <c r="AO63" s="15">
        <v>757.98</v>
      </c>
      <c r="AP63" s="15">
        <f>+SUM(AD63:AO63)</f>
        <v>7818.5500000000011</v>
      </c>
      <c r="AR63" s="15">
        <v>298.99</v>
      </c>
      <c r="AS63" s="15">
        <v>1131.68</v>
      </c>
      <c r="AT63" s="15">
        <v>1680.33</v>
      </c>
      <c r="AU63" s="15">
        <v>1666.67</v>
      </c>
      <c r="AV63" s="15">
        <v>551.73</v>
      </c>
      <c r="AW63" s="15">
        <v>672.26</v>
      </c>
      <c r="AX63" s="15">
        <v>575.66999999999996</v>
      </c>
      <c r="AY63" s="15">
        <v>938.08</v>
      </c>
      <c r="AZ63" s="15">
        <v>744</v>
      </c>
      <c r="BA63" s="15">
        <v>638.35</v>
      </c>
      <c r="BB63" s="15">
        <v>242.76</v>
      </c>
      <c r="BC63" s="15">
        <v>406.07</v>
      </c>
      <c r="BD63" s="19">
        <f>+SUM(AR63:BC63)</f>
        <v>9546.59</v>
      </c>
      <c r="BE63" s="15">
        <v>298.52</v>
      </c>
      <c r="BF63" s="15">
        <v>230.86</v>
      </c>
      <c r="BG63" s="15">
        <v>297.38</v>
      </c>
      <c r="BH63" s="15">
        <v>378.09</v>
      </c>
      <c r="BI63" s="15">
        <v>723.23</v>
      </c>
      <c r="BJ63" s="15">
        <v>284.45999999999998</v>
      </c>
      <c r="BK63" s="15">
        <v>188.2</v>
      </c>
      <c r="BL63" s="15">
        <v>482.41</v>
      </c>
      <c r="BM63" s="15">
        <v>447.33</v>
      </c>
      <c r="BN63" s="15">
        <v>645.21</v>
      </c>
      <c r="BO63" s="20">
        <v>409.52</v>
      </c>
      <c r="BP63" s="20">
        <v>510.46</v>
      </c>
      <c r="BQ63" s="49">
        <f>+SUM(BE63:BP63)</f>
        <v>4895.6699999999992</v>
      </c>
      <c r="BR63" s="15">
        <v>253.37</v>
      </c>
      <c r="BS63" s="15">
        <v>277.93</v>
      </c>
      <c r="BT63" s="15">
        <v>311.86</v>
      </c>
      <c r="BU63" s="15">
        <v>403.13</v>
      </c>
      <c r="BV63" s="15">
        <v>322.65000000000003</v>
      </c>
      <c r="BW63" s="15">
        <v>239.03</v>
      </c>
      <c r="BX63" s="15">
        <v>108.74</v>
      </c>
      <c r="BY63" s="15">
        <v>211.67</v>
      </c>
      <c r="BZ63" s="15">
        <v>69.290000000000006</v>
      </c>
      <c r="CA63" s="15">
        <v>81.63</v>
      </c>
      <c r="CB63" s="15">
        <v>263.11</v>
      </c>
      <c r="CC63" s="15">
        <v>4.37</v>
      </c>
      <c r="CD63" s="46">
        <f t="shared" si="145"/>
        <v>2546.7800000000002</v>
      </c>
      <c r="CE63" s="15">
        <v>86.42</v>
      </c>
      <c r="CF63" s="15">
        <v>81.55</v>
      </c>
      <c r="CG63" s="15">
        <v>405.68</v>
      </c>
      <c r="CH63" s="15">
        <v>191.89</v>
      </c>
      <c r="CI63" s="15">
        <f>+-IFERROR(VLOOKUP($A63,'[1]Consolidated Financials'!$A:$ZZ,32,0),0)</f>
        <v>522.6479999999998</v>
      </c>
      <c r="CJ63" s="15">
        <f>+-IFERROR(VLOOKUP($A63,'[1]Consolidated Financials'!$A:$ZZ,33,0),0)</f>
        <v>960.83999999999958</v>
      </c>
      <c r="CK63" s="15">
        <f>+-IFERROR(VLOOKUP($A63,'[1]Consolidated Financials'!$A:$ZZ,34,0),0)</f>
        <v>1017.9599999999996</v>
      </c>
      <c r="CL63" s="15">
        <f>+-IFERROR(VLOOKUP($A63,'[1]Consolidated Financials'!$A:$ZZ,35,0),0)</f>
        <v>922.07999999999959</v>
      </c>
      <c r="CM63" s="15">
        <f>+-IFERROR(VLOOKUP($A63,'[1]Consolidated Financials'!$A:$ZZ,36,0),0)</f>
        <v>390.14999999999986</v>
      </c>
      <c r="CN63" s="15">
        <f>+-IFERROR(VLOOKUP($A63,'[1]Consolidated Financials'!$A:$ZZ,37,0),0)</f>
        <v>609.4499999999997</v>
      </c>
      <c r="CO63" s="15">
        <f>+-IFERROR(VLOOKUP($A63,'[1]Consolidated Financials'!$A:$ZZ,38,0),0)</f>
        <v>708.89999999999975</v>
      </c>
      <c r="CP63" s="15">
        <f>+-IFERROR(VLOOKUP($A63,'[1]Consolidated Financials'!$A:$ZZ,39,0),0)</f>
        <v>536.77499999999975</v>
      </c>
      <c r="CQ63" s="46">
        <f t="shared" si="143"/>
        <v>6434.3429999999971</v>
      </c>
      <c r="CR63" s="15">
        <f>+-IFERROR(VLOOKUP($A63,'[1]Consolidated Financials'!$A:$ZZ,40,0),0)</f>
        <v>30.599999999999987</v>
      </c>
      <c r="CS63" s="15">
        <f>+-IFERROR(VLOOKUP($A63,'[1]Consolidated Financials'!$A:$ZZ,41,0),0)</f>
        <v>73.439999999999969</v>
      </c>
      <c r="CT63" s="15">
        <f>+-IFERROR(VLOOKUP($A63,'[1]Consolidated Financials'!$A:$ZZ,42,0),0)</f>
        <v>324.35999999999984</v>
      </c>
      <c r="CU63" s="15">
        <f>+-IFERROR(VLOOKUP($A63,'[1]Consolidated Financials'!$A:$ZZ,43,0),0)</f>
        <v>308.03999999999985</v>
      </c>
      <c r="CV63" s="15">
        <f>+-IFERROR(VLOOKUP($A63,'[1]Consolidated Financials'!$A:$ZZ,44,0),0)</f>
        <v>736.43999999999971</v>
      </c>
      <c r="CW63" s="15">
        <f>+-IFERROR(VLOOKUP($A63,'[1]Consolidated Financials'!$A:$ZZ,45,0),0)</f>
        <v>955.73999999999955</v>
      </c>
      <c r="CX63" s="15">
        <f>+-IFERROR(VLOOKUP($A63,'[1]Consolidated Financials'!$A:$ZZ,46,0),0)</f>
        <v>848.63999999999965</v>
      </c>
      <c r="CY63" s="15">
        <f>+-IFERROR(VLOOKUP($A63,'[1]Consolidated Financials'!$A:$ZZ,47,0),0)</f>
        <v>820.0799999999997</v>
      </c>
      <c r="CZ63" s="15">
        <f>+-IFERROR(VLOOKUP($A63,'[1]Consolidated Financials'!$A:$ZZ,48,0),0)</f>
        <v>308.03999999999985</v>
      </c>
      <c r="DA63" s="15">
        <f>+-IFERROR(VLOOKUP($A63,'[1]Consolidated Financials'!$A:$ZZ,49,0),0)</f>
        <v>359.03999999999985</v>
      </c>
      <c r="DB63" s="15">
        <f>+-IFERROR(VLOOKUP($A63,'[1]Consolidated Financials'!$A:$ZZ,50,0),0)</f>
        <v>271.31999999999988</v>
      </c>
      <c r="DC63" s="15">
        <f>+-IFERROR(VLOOKUP($A63,'[1]Consolidated Financials'!$A:$ZZ,51,0),0)</f>
        <v>18.359999999999992</v>
      </c>
      <c r="DD63" s="46">
        <f t="shared" si="144"/>
        <v>5054.0999999999976</v>
      </c>
      <c r="DF63" s="15">
        <f>-+IFERROR(VLOOKUP($A63,'[1]Consolidated Financials'!$A:$ZZ,52,0),0)</f>
        <v>30.599999999999987</v>
      </c>
      <c r="DG63" s="15">
        <f>-+IFERROR(VLOOKUP($A63,'[1]Consolidated Financials'!$A:$ZZ,53,0),0)</f>
        <v>73.439999999999969</v>
      </c>
      <c r="DH63" s="15">
        <f>-+IFERROR(VLOOKUP($A63,'[1]Consolidated Financials'!$A:$ZZ,54,0),0)</f>
        <v>324.35999999999984</v>
      </c>
      <c r="DI63" s="15">
        <f>-+IFERROR(VLOOKUP($A63,'[1]Consolidated Financials'!$A:$ZZ,55,0),0)</f>
        <v>308.03999999999985</v>
      </c>
      <c r="DJ63" s="15">
        <f>-+IFERROR(VLOOKUP($A63,'[1]Consolidated Financials'!$A:$ZZ,56,0),0)</f>
        <v>736.43999999999971</v>
      </c>
      <c r="DK63" s="15">
        <f>-+IFERROR(VLOOKUP($A63,'[1]Consolidated Financials'!$A:$ZZ,57,0),0)</f>
        <v>955.73999999999955</v>
      </c>
      <c r="DL63" s="15">
        <f>-+IFERROR(VLOOKUP($A63,'[1]Consolidated Financials'!$A:$ZZ,58,0),0)</f>
        <v>848.63999999999965</v>
      </c>
      <c r="DM63" s="15">
        <f>-+IFERROR(VLOOKUP($A63,'[1]Consolidated Financials'!$A:$ZZ,59,0),0)</f>
        <v>820.0799999999997</v>
      </c>
      <c r="DN63" s="15">
        <f>-+IFERROR(VLOOKUP($A63,'[1]Consolidated Financials'!$A:$ZZ,60,0),0)</f>
        <v>308.03999999999985</v>
      </c>
      <c r="DO63" s="15">
        <f>-+IFERROR(VLOOKUP($A63,'[1]Consolidated Financials'!$A:$ZZ,61,0),0)</f>
        <v>359.03999999999985</v>
      </c>
      <c r="DP63" s="15">
        <f>-+IFERROR(VLOOKUP($A63,'[1]Consolidated Financials'!$A:$ZZ,62,0),0)</f>
        <v>271.31999999999988</v>
      </c>
      <c r="DQ63" s="15">
        <f>-+IFERROR(VLOOKUP($A63,'[1]Consolidated Financials'!$A:$ZZ,63,0),0)</f>
        <v>18.359999999999992</v>
      </c>
    </row>
    <row r="64" spans="1:121" ht="21.75" customHeight="1" x14ac:dyDescent="0.35">
      <c r="A64" s="14"/>
      <c r="B64" s="1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6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8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9"/>
      <c r="BE64" s="15"/>
      <c r="BF64" s="15"/>
      <c r="BG64" s="15"/>
      <c r="BH64" s="15"/>
      <c r="BI64" s="15"/>
      <c r="BJ64" s="15"/>
      <c r="BK64" s="15">
        <v>0</v>
      </c>
      <c r="BL64" s="15">
        <v>0</v>
      </c>
      <c r="BM64" s="15">
        <v>0</v>
      </c>
      <c r="BN64" s="15">
        <v>0</v>
      </c>
      <c r="BO64" s="20">
        <v>0</v>
      </c>
      <c r="BP64" s="20">
        <v>0</v>
      </c>
      <c r="BQ64" s="46"/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/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46">
        <f t="shared" si="145"/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f>+-IFERROR(VLOOKUP($A64,'[1]Consolidated Financials'!$A:$ZZ,32,0),0)</f>
        <v>0</v>
      </c>
      <c r="CJ64" s="15">
        <f>+-IFERROR(VLOOKUP($A64,'[1]Consolidated Financials'!$A:$ZZ,33,0),0)</f>
        <v>0</v>
      </c>
      <c r="CK64" s="15">
        <f>+-IFERROR(VLOOKUP($A64,'[1]Consolidated Financials'!$A:$ZZ,34,0),0)</f>
        <v>0</v>
      </c>
      <c r="CL64" s="15">
        <f>+-IFERROR(VLOOKUP($A64,'[1]Consolidated Financials'!$A:$ZZ,35,0),0)</f>
        <v>0</v>
      </c>
      <c r="CM64" s="15">
        <f>+-IFERROR(VLOOKUP($A64,'[1]Consolidated Financials'!$A:$ZZ,36,0),0)</f>
        <v>0</v>
      </c>
      <c r="CN64" s="15">
        <f>+-IFERROR(VLOOKUP($A64,'[1]Consolidated Financials'!$A:$ZZ,37,0),0)</f>
        <v>0</v>
      </c>
      <c r="CO64" s="15">
        <f>+-IFERROR(VLOOKUP($A64,'[1]Consolidated Financials'!$A:$ZZ,38,0),0)</f>
        <v>0</v>
      </c>
      <c r="CP64" s="15">
        <f>+-IFERROR(VLOOKUP($A64,'[1]Consolidated Financials'!$A:$ZZ,39,0),0)</f>
        <v>0</v>
      </c>
      <c r="CQ64" s="46">
        <f t="shared" si="143"/>
        <v>0</v>
      </c>
      <c r="CR64" s="15">
        <f>+-IFERROR(VLOOKUP($A64,'[1]Consolidated Financials'!$A:$ZZ,40,0),0)</f>
        <v>0</v>
      </c>
      <c r="CS64" s="15">
        <f>+-IFERROR(VLOOKUP($A64,'[1]Consolidated Financials'!$A:$ZZ,41,0),0)</f>
        <v>0</v>
      </c>
      <c r="CT64" s="15">
        <f>+-IFERROR(VLOOKUP($A64,'[1]Consolidated Financials'!$A:$ZZ,42,0),0)</f>
        <v>0</v>
      </c>
      <c r="CU64" s="15">
        <f>+-IFERROR(VLOOKUP($A64,'[1]Consolidated Financials'!$A:$ZZ,43,0),0)</f>
        <v>0</v>
      </c>
      <c r="CV64" s="15">
        <f>+-IFERROR(VLOOKUP($A64,'[1]Consolidated Financials'!$A:$ZZ,44,0),0)</f>
        <v>0</v>
      </c>
      <c r="CW64" s="15">
        <f>+-IFERROR(VLOOKUP($A64,'[1]Consolidated Financials'!$A:$ZZ,45,0),0)</f>
        <v>0</v>
      </c>
      <c r="CX64" s="15">
        <f>+-IFERROR(VLOOKUP($A64,'[1]Consolidated Financials'!$A:$ZZ,46,0),0)</f>
        <v>0</v>
      </c>
      <c r="CY64" s="15">
        <f>+-IFERROR(VLOOKUP($A64,'[1]Consolidated Financials'!$A:$ZZ,47,0),0)</f>
        <v>0</v>
      </c>
      <c r="CZ64" s="15">
        <f>+-IFERROR(VLOOKUP($A64,'[1]Consolidated Financials'!$A:$ZZ,48,0),0)</f>
        <v>0</v>
      </c>
      <c r="DA64" s="15">
        <f>+-IFERROR(VLOOKUP($A64,'[1]Consolidated Financials'!$A:$ZZ,49,0),0)</f>
        <v>0</v>
      </c>
      <c r="DB64" s="15">
        <f>+-IFERROR(VLOOKUP($A64,'[1]Consolidated Financials'!$A:$ZZ,50,0),0)</f>
        <v>0</v>
      </c>
      <c r="DC64" s="15">
        <f>+-IFERROR(VLOOKUP($A64,'[1]Consolidated Financials'!$A:$ZZ,51,0),0)</f>
        <v>0</v>
      </c>
      <c r="DD64" s="46">
        <f t="shared" si="144"/>
        <v>0</v>
      </c>
      <c r="DF64" s="15">
        <f>-+IFERROR(VLOOKUP($A64,'[1]Consolidated Financials'!$A:$ZZ,52,0),0)</f>
        <v>0</v>
      </c>
      <c r="DG64" s="15">
        <f>-+IFERROR(VLOOKUP($A64,'[1]Consolidated Financials'!$A:$ZZ,53,0),0)</f>
        <v>0</v>
      </c>
      <c r="DH64" s="15">
        <f>-+IFERROR(VLOOKUP($A64,'[1]Consolidated Financials'!$A:$ZZ,54,0),0)</f>
        <v>0</v>
      </c>
      <c r="DI64" s="15">
        <f>-+IFERROR(VLOOKUP($A64,'[1]Consolidated Financials'!$A:$ZZ,55,0),0)</f>
        <v>0</v>
      </c>
      <c r="DJ64" s="15">
        <f>-+IFERROR(VLOOKUP($A64,'[1]Consolidated Financials'!$A:$ZZ,56,0),0)</f>
        <v>0</v>
      </c>
      <c r="DK64" s="15">
        <f>-+IFERROR(VLOOKUP($A64,'[1]Consolidated Financials'!$A:$ZZ,57,0),0)</f>
        <v>0</v>
      </c>
      <c r="DL64" s="15">
        <f>-+IFERROR(VLOOKUP($A64,'[1]Consolidated Financials'!$A:$ZZ,58,0),0)</f>
        <v>0</v>
      </c>
      <c r="DM64" s="15">
        <f>-+IFERROR(VLOOKUP($A64,'[1]Consolidated Financials'!$A:$ZZ,59,0),0)</f>
        <v>0</v>
      </c>
      <c r="DN64" s="15">
        <f>-+IFERROR(VLOOKUP($A64,'[1]Consolidated Financials'!$A:$ZZ,60,0),0)</f>
        <v>0</v>
      </c>
      <c r="DO64" s="15">
        <f>-+IFERROR(VLOOKUP($A64,'[1]Consolidated Financials'!$A:$ZZ,61,0),0)</f>
        <v>0</v>
      </c>
      <c r="DP64" s="15">
        <f>-+IFERROR(VLOOKUP($A64,'[1]Consolidated Financials'!$A:$ZZ,62,0),0)</f>
        <v>0</v>
      </c>
      <c r="DQ64" s="15">
        <f>-+IFERROR(VLOOKUP($A64,'[1]Consolidated Financials'!$A:$ZZ,63,0),0)</f>
        <v>0</v>
      </c>
    </row>
    <row r="65" spans="1:121" x14ac:dyDescent="0.35">
      <c r="A65" s="14" t="s">
        <v>108</v>
      </c>
      <c r="B65" s="14" t="s">
        <v>109</v>
      </c>
      <c r="C65" s="15">
        <v>-171147.1</v>
      </c>
      <c r="D65" s="15">
        <v>-150570.43</v>
      </c>
      <c r="E65" s="15">
        <v>-250495.91</v>
      </c>
      <c r="F65" s="15">
        <v>-224007.97</v>
      </c>
      <c r="G65" s="15">
        <v>-167560.95000000001</v>
      </c>
      <c r="H65" s="15">
        <v>-174668.47</v>
      </c>
      <c r="I65" s="15">
        <v>-251415.66</v>
      </c>
      <c r="J65" s="15">
        <v>-287864.22000000003</v>
      </c>
      <c r="K65" s="15">
        <v>-145669.32</v>
      </c>
      <c r="L65" s="15">
        <v>-155134.53</v>
      </c>
      <c r="M65" s="15">
        <v>-182845.67</v>
      </c>
      <c r="N65" s="15">
        <v>-160604.75</v>
      </c>
      <c r="O65" s="16">
        <f>+SUM(C65:N65)</f>
        <v>-2321984.98</v>
      </c>
      <c r="P65" s="15">
        <v>-188829.32</v>
      </c>
      <c r="Q65" s="15">
        <v>-222348.01</v>
      </c>
      <c r="R65" s="15">
        <v>-89306.329999999958</v>
      </c>
      <c r="S65" s="15">
        <v>474.44999999995343</v>
      </c>
      <c r="T65" s="15">
        <v>0</v>
      </c>
      <c r="U65" s="15">
        <v>-428.46999999997206</v>
      </c>
      <c r="V65" s="15">
        <v>-358.82000000000698</v>
      </c>
      <c r="W65" s="15">
        <v>-16185.440000000002</v>
      </c>
      <c r="X65" s="15">
        <v>-38402.33</v>
      </c>
      <c r="Y65" s="15">
        <v>-51536.29</v>
      </c>
      <c r="Z65" s="15">
        <v>-64598.5</v>
      </c>
      <c r="AA65" s="15">
        <v>-64801.66</v>
      </c>
      <c r="AB65" s="18">
        <f t="shared" ref="AB65" si="147">SUM(P65:AA65)</f>
        <v>-736320.72000000009</v>
      </c>
      <c r="AD65" s="15">
        <v>-44481.02</v>
      </c>
      <c r="AE65" s="15">
        <v>-58286.37</v>
      </c>
      <c r="AF65" s="15">
        <v>-63543.62</v>
      </c>
      <c r="AG65" s="15">
        <v>-66188.100000000006</v>
      </c>
      <c r="AH65" s="15">
        <v>-53885.120000000003</v>
      </c>
      <c r="AI65" s="15">
        <v>-73520.13</v>
      </c>
      <c r="AJ65" s="15">
        <v>-119517.32</v>
      </c>
      <c r="AK65" s="15">
        <v>-172037.53</v>
      </c>
      <c r="AL65" s="15">
        <v>-121534.55</v>
      </c>
      <c r="AM65" s="15">
        <v>-135171.64000000001</v>
      </c>
      <c r="AN65" s="15">
        <v>-145378.70000000001</v>
      </c>
      <c r="AO65" s="15">
        <v>-118400.88</v>
      </c>
      <c r="AP65" s="15">
        <f>+SUM(AD65:AO65)</f>
        <v>-1171944.98</v>
      </c>
      <c r="AR65" s="15">
        <v>-84453.2</v>
      </c>
      <c r="AS65" s="15">
        <v>-89785.7</v>
      </c>
      <c r="AT65" s="15">
        <v>-106296.84</v>
      </c>
      <c r="AU65" s="15">
        <v>-84297.76</v>
      </c>
      <c r="AV65" s="15">
        <v>-92367.35</v>
      </c>
      <c r="AW65" s="15">
        <v>-98715.13</v>
      </c>
      <c r="AX65" s="15">
        <v>-122221.42</v>
      </c>
      <c r="AY65" s="15">
        <v>-148893.32</v>
      </c>
      <c r="AZ65" s="15">
        <v>-113091.5</v>
      </c>
      <c r="BA65" s="15">
        <v>-116916.77</v>
      </c>
      <c r="BB65" s="15">
        <v>-125452.04</v>
      </c>
      <c r="BC65" s="15">
        <v>-104289.16</v>
      </c>
      <c r="BD65" s="19">
        <f>+SUM(AR65:BC65)</f>
        <v>-1286780.19</v>
      </c>
      <c r="BE65" s="15">
        <v>-120525.78</v>
      </c>
      <c r="BF65" s="47">
        <v>-133564.26999999999</v>
      </c>
      <c r="BG65" s="15">
        <v>-155409.39000000001</v>
      </c>
      <c r="BH65" s="15">
        <v>-121403.78</v>
      </c>
      <c r="BI65" s="15">
        <v>-205756.68</v>
      </c>
      <c r="BJ65" s="15">
        <v>-205210.07</v>
      </c>
      <c r="BK65" s="15">
        <v>-228012.89</v>
      </c>
      <c r="BL65" s="15">
        <v>-333032.84000000003</v>
      </c>
      <c r="BM65" s="15">
        <v>-223077.51</v>
      </c>
      <c r="BN65" s="15">
        <v>-233327.54</v>
      </c>
      <c r="BO65" s="20">
        <v>-252180.35</v>
      </c>
      <c r="BP65" s="20">
        <v>-215516.76</v>
      </c>
      <c r="BQ65" s="48">
        <f>+SUM(BE65:BP65)</f>
        <v>-2427017.8600000003</v>
      </c>
      <c r="BR65" s="15">
        <v>-259645.51</v>
      </c>
      <c r="BS65" s="15">
        <v>-262223.31</v>
      </c>
      <c r="BT65" s="15">
        <v>-275177.65000000002</v>
      </c>
      <c r="BU65" s="15">
        <v>-292057.72000000003</v>
      </c>
      <c r="BV65" s="15">
        <v>-244728.65</v>
      </c>
      <c r="BW65" s="15">
        <v>-237797.09</v>
      </c>
      <c r="BX65" s="15">
        <v>-339182.68</v>
      </c>
      <c r="BY65" s="15">
        <v>-410195.9</v>
      </c>
      <c r="BZ65" s="15">
        <v>-230179.20000000001</v>
      </c>
      <c r="CA65" s="15">
        <v>-295980.03999999998</v>
      </c>
      <c r="CB65" s="15">
        <v>-289659.09000000003</v>
      </c>
      <c r="CC65" s="15">
        <v>-228575.45</v>
      </c>
      <c r="CD65" s="46">
        <f t="shared" si="145"/>
        <v>-3365402.29</v>
      </c>
      <c r="CE65" s="15">
        <v>-329305.52</v>
      </c>
      <c r="CF65" s="15">
        <v>-296206.3</v>
      </c>
      <c r="CG65" s="15">
        <v>-390138.93</v>
      </c>
      <c r="CH65" s="15">
        <v>-301749.65000000002</v>
      </c>
      <c r="CI65" s="15">
        <f>+-IFERROR(VLOOKUP($A65,'[1]Consolidated Financials'!$A:$ZZ,32,0),0)</f>
        <v>-304483.74450896808</v>
      </c>
      <c r="CJ65" s="15">
        <f>+-IFERROR(VLOOKUP($A65,'[1]Consolidated Financials'!$A:$ZZ,33,0),0)</f>
        <v>-280060.71674130671</v>
      </c>
      <c r="CK65" s="15">
        <f>+-IFERROR(VLOOKUP($A65,'[1]Consolidated Financials'!$A:$ZZ,34,0),0)</f>
        <v>-343689.22030793788</v>
      </c>
      <c r="CL65" s="15">
        <f>+-IFERROR(VLOOKUP($A65,'[1]Consolidated Financials'!$A:$ZZ,35,0),0)</f>
        <v>-449488.48267088045</v>
      </c>
      <c r="CM65" s="15">
        <f>+-IFERROR(VLOOKUP($A65,'[1]Consolidated Financials'!$A:$ZZ,36,0),0)</f>
        <v>-313876.83895239339</v>
      </c>
      <c r="CN65" s="15">
        <f>+-IFERROR(VLOOKUP($A65,'[1]Consolidated Financials'!$A:$ZZ,37,0),0)</f>
        <v>-306340.81045163929</v>
      </c>
      <c r="CO65" s="15">
        <f>+-IFERROR(VLOOKUP($A65,'[1]Consolidated Financials'!$A:$ZZ,38,0),0)</f>
        <v>-323470.24729785579</v>
      </c>
      <c r="CP65" s="15">
        <f>+-IFERROR(VLOOKUP($A65,'[1]Consolidated Financials'!$A:$ZZ,39,0),0)</f>
        <v>-232721.48617773401</v>
      </c>
      <c r="CQ65" s="46">
        <f t="shared" si="143"/>
        <v>-3871531.9471087158</v>
      </c>
      <c r="CR65" s="15">
        <f>+-IFERROR(VLOOKUP($A65,'[1]Consolidated Financials'!$A:$ZZ,40,0),0)</f>
        <v>-396937.01476124697</v>
      </c>
      <c r="CS65" s="15">
        <f>+-IFERROR(VLOOKUP($A65,'[1]Consolidated Financials'!$A:$ZZ,41,0),0)</f>
        <v>-400186.94081031787</v>
      </c>
      <c r="CT65" s="15">
        <f>+-IFERROR(VLOOKUP($A65,'[1]Consolidated Financials'!$A:$ZZ,42,0),0)</f>
        <v>-411287.62977593916</v>
      </c>
      <c r="CU65" s="15">
        <f>+-IFERROR(VLOOKUP($A65,'[1]Consolidated Financials'!$A:$ZZ,43,0),0)</f>
        <v>-443096.35559932684</v>
      </c>
      <c r="CV65" s="15">
        <f>+-IFERROR(VLOOKUP($A65,'[1]Consolidated Financials'!$A:$ZZ,44,0),0)</f>
        <v>-299046.70252436172</v>
      </c>
      <c r="CW65" s="15">
        <f>+-IFERROR(VLOOKUP($A65,'[1]Consolidated Financials'!$A:$ZZ,45,0),0)</f>
        <v>-259769.3071407073</v>
      </c>
      <c r="CX65" s="15">
        <f>+-IFERROR(VLOOKUP($A65,'[1]Consolidated Financials'!$A:$ZZ,46,0),0)</f>
        <v>-450680.97641226318</v>
      </c>
      <c r="CY65" s="15">
        <f>+-IFERROR(VLOOKUP($A65,'[1]Consolidated Financials'!$A:$ZZ,47,0),0)</f>
        <v>-543691.12215515866</v>
      </c>
      <c r="CZ65" s="15">
        <f>+-IFERROR(VLOOKUP($A65,'[1]Consolidated Financials'!$A:$ZZ,48,0),0)</f>
        <v>-304256.5656819198</v>
      </c>
      <c r="DA65" s="15">
        <f>+-IFERROR(VLOOKUP($A65,'[1]Consolidated Financials'!$A:$ZZ,49,0),0)</f>
        <v>-387526.38293318555</v>
      </c>
      <c r="DB65" s="15">
        <f>+-IFERROR(VLOOKUP($A65,'[1]Consolidated Financials'!$A:$ZZ,50,0),0)</f>
        <v>-424496.32659748493</v>
      </c>
      <c r="DC65" s="15">
        <f>+-IFERROR(VLOOKUP($A65,'[1]Consolidated Financials'!$A:$ZZ,51,0),0)</f>
        <v>-315120.08521530608</v>
      </c>
      <c r="DD65" s="46">
        <f t="shared" si="144"/>
        <v>-4636095.4096072176</v>
      </c>
      <c r="DF65" s="15">
        <f>-+IFERROR(VLOOKUP($A65,'[1]Consolidated Financials'!$A:$ZZ,52,0),0)</f>
        <v>-438736.97454116459</v>
      </c>
      <c r="DG65" s="15">
        <f>-+IFERROR(VLOOKUP($A65,'[1]Consolidated Financials'!$A:$ZZ,53,0),0)</f>
        <v>-442538.61464402103</v>
      </c>
      <c r="DH65" s="15">
        <f>-+IFERROR(VLOOKUP($A65,'[1]Consolidated Financials'!$A:$ZZ,54,0),0)</f>
        <v>-452308.78332586354</v>
      </c>
      <c r="DI65" s="15">
        <f>-+IFERROR(VLOOKUP($A65,'[1]Consolidated Financials'!$A:$ZZ,55,0),0)</f>
        <v>-485764.24131105008</v>
      </c>
      <c r="DJ65" s="15">
        <f>-+IFERROR(VLOOKUP($A65,'[1]Consolidated Financials'!$A:$ZZ,56,0),0)</f>
        <v>-364565.28667789925</v>
      </c>
      <c r="DK65" s="15">
        <f>-+IFERROR(VLOOKUP($A65,'[1]Consolidated Financials'!$A:$ZZ,57,0),0)</f>
        <v>-313218.13753631461</v>
      </c>
      <c r="DL65" s="15">
        <f>-+IFERROR(VLOOKUP($A65,'[1]Consolidated Financials'!$A:$ZZ,58,0),0)</f>
        <v>-537141.55658912833</v>
      </c>
      <c r="DM65" s="15">
        <f>-+IFERROR(VLOOKUP($A65,'[1]Consolidated Financials'!$A:$ZZ,59,0),0)</f>
        <v>-645395.30934087664</v>
      </c>
      <c r="DN65" s="15">
        <f>-+IFERROR(VLOOKUP($A65,'[1]Consolidated Financials'!$A:$ZZ,60,0),0)</f>
        <v>-378865.88198473747</v>
      </c>
      <c r="DO65" s="15">
        <f>-+IFERROR(VLOOKUP($A65,'[1]Consolidated Financials'!$A:$ZZ,61,0),0)</f>
        <v>-456558.1375246715</v>
      </c>
      <c r="DP65" s="15">
        <f>-+IFERROR(VLOOKUP($A65,'[1]Consolidated Financials'!$A:$ZZ,62,0),0)</f>
        <v>-498684.8023498102</v>
      </c>
      <c r="DQ65" s="15">
        <f>-+IFERROR(VLOOKUP($A65,'[1]Consolidated Financials'!$A:$ZZ,63,0),0)</f>
        <v>-378357.54464538168</v>
      </c>
    </row>
    <row r="66" spans="1:121" x14ac:dyDescent="0.35">
      <c r="A66" s="14" t="s">
        <v>110</v>
      </c>
      <c r="B66" s="14" t="s">
        <v>111</v>
      </c>
      <c r="C66" s="14"/>
      <c r="D66" s="14"/>
      <c r="E66" s="14"/>
      <c r="F66" s="15"/>
      <c r="G66" s="15"/>
      <c r="H66" s="15"/>
      <c r="I66" s="15"/>
      <c r="J66" s="15"/>
      <c r="K66" s="15"/>
      <c r="L66" s="15"/>
      <c r="M66" s="15"/>
      <c r="N66" s="15"/>
      <c r="O66" s="16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8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9"/>
      <c r="BE66" s="15"/>
      <c r="BF66" s="15"/>
      <c r="BG66" s="15"/>
      <c r="BH66" s="15">
        <v>-1409.5</v>
      </c>
      <c r="BI66" s="15">
        <v>0</v>
      </c>
      <c r="BJ66" s="15">
        <v>0</v>
      </c>
      <c r="BK66" s="15">
        <v>0</v>
      </c>
      <c r="BL66" s="15">
        <v>2.52</v>
      </c>
      <c r="BM66" s="15">
        <v>0</v>
      </c>
      <c r="BN66" s="15">
        <v>0</v>
      </c>
      <c r="BO66" s="20">
        <v>0</v>
      </c>
      <c r="BP66" s="20">
        <v>0</v>
      </c>
      <c r="BQ66" s="48">
        <f>+SUM(BE66:BP66)</f>
        <v>-1406.98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46">
        <f t="shared" si="145"/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f>+-IFERROR(VLOOKUP($A66,'[1]Consolidated Financials'!$A:$ZZ,32,0),0)</f>
        <v>0</v>
      </c>
      <c r="CJ66" s="15">
        <f>+-IFERROR(VLOOKUP($A66,'[1]Consolidated Financials'!$A:$ZZ,33,0),0)</f>
        <v>0</v>
      </c>
      <c r="CK66" s="15">
        <f>+-IFERROR(VLOOKUP($A66,'[1]Consolidated Financials'!$A:$ZZ,34,0),0)</f>
        <v>0</v>
      </c>
      <c r="CL66" s="15">
        <f>+-IFERROR(VLOOKUP($A66,'[1]Consolidated Financials'!$A:$ZZ,35,0),0)</f>
        <v>0</v>
      </c>
      <c r="CM66" s="15">
        <f>+-IFERROR(VLOOKUP($A66,'[1]Consolidated Financials'!$A:$ZZ,36,0),0)</f>
        <v>0</v>
      </c>
      <c r="CN66" s="15">
        <f>+-IFERROR(VLOOKUP($A66,'[1]Consolidated Financials'!$A:$ZZ,37,0),0)</f>
        <v>0</v>
      </c>
      <c r="CO66" s="15">
        <f>+-IFERROR(VLOOKUP($A66,'[1]Consolidated Financials'!$A:$ZZ,38,0),0)</f>
        <v>0</v>
      </c>
      <c r="CP66" s="15">
        <f>+-IFERROR(VLOOKUP($A66,'[1]Consolidated Financials'!$A:$ZZ,39,0),0)</f>
        <v>0</v>
      </c>
      <c r="CQ66" s="46">
        <f t="shared" si="143"/>
        <v>0</v>
      </c>
      <c r="CR66" s="15">
        <f>+-IFERROR(VLOOKUP($A66,'[1]Consolidated Financials'!$A:$ZZ,40,0),0)</f>
        <v>0</v>
      </c>
      <c r="CS66" s="15">
        <f>+-IFERROR(VLOOKUP($A66,'[1]Consolidated Financials'!$A:$ZZ,41,0),0)</f>
        <v>0</v>
      </c>
      <c r="CT66" s="15">
        <f>+-IFERROR(VLOOKUP($A66,'[1]Consolidated Financials'!$A:$ZZ,42,0),0)</f>
        <v>0</v>
      </c>
      <c r="CU66" s="15">
        <f>+-IFERROR(VLOOKUP($A66,'[1]Consolidated Financials'!$A:$ZZ,43,0),0)</f>
        <v>0</v>
      </c>
      <c r="CV66" s="15">
        <f>+-IFERROR(VLOOKUP($A66,'[1]Consolidated Financials'!$A:$ZZ,44,0),0)</f>
        <v>0</v>
      </c>
      <c r="CW66" s="15">
        <f>+-IFERROR(VLOOKUP($A66,'[1]Consolidated Financials'!$A:$ZZ,45,0),0)</f>
        <v>0</v>
      </c>
      <c r="CX66" s="15">
        <f>+-IFERROR(VLOOKUP($A66,'[1]Consolidated Financials'!$A:$ZZ,46,0),0)</f>
        <v>0</v>
      </c>
      <c r="CY66" s="15">
        <f>+-IFERROR(VLOOKUP($A66,'[1]Consolidated Financials'!$A:$ZZ,47,0),0)</f>
        <v>0</v>
      </c>
      <c r="CZ66" s="15">
        <f>+-IFERROR(VLOOKUP($A66,'[1]Consolidated Financials'!$A:$ZZ,48,0),0)</f>
        <v>0</v>
      </c>
      <c r="DA66" s="15">
        <f>+-IFERROR(VLOOKUP($A66,'[1]Consolidated Financials'!$A:$ZZ,49,0),0)</f>
        <v>0</v>
      </c>
      <c r="DB66" s="15">
        <f>+-IFERROR(VLOOKUP($A66,'[1]Consolidated Financials'!$A:$ZZ,50,0),0)</f>
        <v>0</v>
      </c>
      <c r="DC66" s="15">
        <f>+-IFERROR(VLOOKUP($A66,'[1]Consolidated Financials'!$A:$ZZ,51,0),0)</f>
        <v>0</v>
      </c>
      <c r="DD66" s="46">
        <f t="shared" si="144"/>
        <v>0</v>
      </c>
      <c r="DF66" s="15">
        <f>-+IFERROR(VLOOKUP($A66,'[1]Consolidated Financials'!$A:$ZZ,52,0),0)</f>
        <v>0</v>
      </c>
      <c r="DG66" s="15">
        <f>-+IFERROR(VLOOKUP($A66,'[1]Consolidated Financials'!$A:$ZZ,53,0),0)</f>
        <v>0</v>
      </c>
      <c r="DH66" s="15">
        <f>-+IFERROR(VLOOKUP($A66,'[1]Consolidated Financials'!$A:$ZZ,54,0),0)</f>
        <v>0</v>
      </c>
      <c r="DI66" s="15">
        <f>-+IFERROR(VLOOKUP($A66,'[1]Consolidated Financials'!$A:$ZZ,55,0),0)</f>
        <v>0</v>
      </c>
      <c r="DJ66" s="15">
        <f>-+IFERROR(VLOOKUP($A66,'[1]Consolidated Financials'!$A:$ZZ,56,0),0)</f>
        <v>0</v>
      </c>
      <c r="DK66" s="15">
        <f>-+IFERROR(VLOOKUP($A66,'[1]Consolidated Financials'!$A:$ZZ,57,0),0)</f>
        <v>0</v>
      </c>
      <c r="DL66" s="15">
        <f>-+IFERROR(VLOOKUP($A66,'[1]Consolidated Financials'!$A:$ZZ,58,0),0)</f>
        <v>0</v>
      </c>
      <c r="DM66" s="15">
        <f>-+IFERROR(VLOOKUP($A66,'[1]Consolidated Financials'!$A:$ZZ,59,0),0)</f>
        <v>0</v>
      </c>
      <c r="DN66" s="15">
        <f>-+IFERROR(VLOOKUP($A66,'[1]Consolidated Financials'!$A:$ZZ,60,0),0)</f>
        <v>0</v>
      </c>
      <c r="DO66" s="15">
        <f>-+IFERROR(VLOOKUP($A66,'[1]Consolidated Financials'!$A:$ZZ,61,0),0)</f>
        <v>0</v>
      </c>
      <c r="DP66" s="15">
        <f>-+IFERROR(VLOOKUP($A66,'[1]Consolidated Financials'!$A:$ZZ,62,0),0)</f>
        <v>0</v>
      </c>
      <c r="DQ66" s="15">
        <f>-+IFERROR(VLOOKUP($A66,'[1]Consolidated Financials'!$A:$ZZ,63,0),0)</f>
        <v>0</v>
      </c>
    </row>
    <row r="67" spans="1:121" x14ac:dyDescent="0.35">
      <c r="A67" s="14" t="s">
        <v>112</v>
      </c>
      <c r="B67" s="14" t="s">
        <v>113</v>
      </c>
      <c r="C67" s="15">
        <v>-44417.47</v>
      </c>
      <c r="D67" s="15">
        <v>-42970.07</v>
      </c>
      <c r="E67" s="15">
        <v>-58681.57</v>
      </c>
      <c r="F67" s="15">
        <v>-58086.48</v>
      </c>
      <c r="G67" s="15">
        <v>-65193.61</v>
      </c>
      <c r="H67" s="15">
        <v>-43232.56</v>
      </c>
      <c r="I67" s="15">
        <v>-23292.44</v>
      </c>
      <c r="J67" s="15">
        <v>-35844.6</v>
      </c>
      <c r="K67" s="15">
        <v>-18911.72</v>
      </c>
      <c r="L67" s="15">
        <v>-34365.980000000003</v>
      </c>
      <c r="M67" s="15">
        <v>-43391.519999999997</v>
      </c>
      <c r="N67" s="15">
        <v>-34604.28</v>
      </c>
      <c r="O67" s="16">
        <f>+SUM(C67:N67)</f>
        <v>-502992.30000000005</v>
      </c>
      <c r="P67" s="15">
        <v>-45078.3</v>
      </c>
      <c r="Q67" s="15">
        <v>-40591.459999999992</v>
      </c>
      <c r="R67" s="15">
        <v>-26874.910000000003</v>
      </c>
      <c r="S67" s="15">
        <v>0</v>
      </c>
      <c r="T67" s="15">
        <v>0</v>
      </c>
      <c r="U67" s="15">
        <v>0</v>
      </c>
      <c r="V67" s="15">
        <v>-3610.0200000000041</v>
      </c>
      <c r="W67" s="15">
        <v>-53421.350000000006</v>
      </c>
      <c r="X67" s="15">
        <v>-33775.26</v>
      </c>
      <c r="Y67" s="15">
        <v>-41693.25</v>
      </c>
      <c r="Z67" s="15">
        <v>-6546.92</v>
      </c>
      <c r="AA67" s="15">
        <v>-17749.72</v>
      </c>
      <c r="AB67" s="18">
        <f>SUM(P67:AA67)</f>
        <v>-269341.19000000006</v>
      </c>
      <c r="AD67" s="15">
        <v>-1957.84</v>
      </c>
      <c r="AE67" s="15">
        <v>-13818</v>
      </c>
      <c r="AF67" s="15">
        <v>-31637.37</v>
      </c>
      <c r="AG67" s="15">
        <v>-20710.060000000001</v>
      </c>
      <c r="AH67" s="15">
        <v>-11844.02</v>
      </c>
      <c r="AI67" s="15">
        <v>-35231.61</v>
      </c>
      <c r="AJ67" s="15">
        <v>-32192.89</v>
      </c>
      <c r="AK67" s="15">
        <v>-31400.34</v>
      </c>
      <c r="AL67" s="15">
        <v>-13892.28</v>
      </c>
      <c r="AM67" s="15">
        <v>-24031.87</v>
      </c>
      <c r="AN67" s="15">
        <v>-21995.16</v>
      </c>
      <c r="AO67" s="15">
        <v>-20604.96</v>
      </c>
      <c r="AP67" s="15">
        <f>+SUM(AD67:AO67)</f>
        <v>-259316.4</v>
      </c>
      <c r="AR67" s="15">
        <v>-24687.439999999999</v>
      </c>
      <c r="AS67" s="15">
        <v>-32662.85</v>
      </c>
      <c r="AT67" s="15">
        <v>-44728.09</v>
      </c>
      <c r="AU67" s="15">
        <v>-35116.450000000004</v>
      </c>
      <c r="AV67" s="15">
        <v>-41572.14</v>
      </c>
      <c r="AW67" s="15">
        <v>-52688.800000000003</v>
      </c>
      <c r="AX67" s="15">
        <v>-40140.5</v>
      </c>
      <c r="AY67" s="15">
        <v>-52790.42</v>
      </c>
      <c r="AZ67" s="15">
        <v>-39121.71</v>
      </c>
      <c r="BA67" s="15">
        <v>-40961.9</v>
      </c>
      <c r="BB67" s="15">
        <v>-47349.9</v>
      </c>
      <c r="BC67" s="15">
        <v>-51330.19</v>
      </c>
      <c r="BD67" s="19">
        <f>+SUM(AR67:BC67)</f>
        <v>-503150.39</v>
      </c>
      <c r="BE67" s="15">
        <v>-51984.98</v>
      </c>
      <c r="BF67" s="15">
        <v>-27382.02</v>
      </c>
      <c r="BG67" s="15">
        <v>-36918.42</v>
      </c>
      <c r="BH67" s="15">
        <v>-45643.91</v>
      </c>
      <c r="BI67" s="15">
        <v>-89137.79</v>
      </c>
      <c r="BJ67" s="15">
        <v>-119664.84</v>
      </c>
      <c r="BK67" s="15">
        <v>-86516.23</v>
      </c>
      <c r="BL67" s="15">
        <v>-140648.85</v>
      </c>
      <c r="BM67" s="15">
        <v>-60224.800000000003</v>
      </c>
      <c r="BN67" s="15">
        <v>-56604.02</v>
      </c>
      <c r="BO67" s="20">
        <v>-82573.61</v>
      </c>
      <c r="BP67" s="20">
        <v>-95465.77</v>
      </c>
      <c r="BQ67" s="48">
        <f>+SUM(BE67:BP67)</f>
        <v>-892765.24</v>
      </c>
      <c r="BR67" s="15">
        <v>-58387.63</v>
      </c>
      <c r="BS67" s="15">
        <v>-76040.160000000003</v>
      </c>
      <c r="BT67" s="15">
        <v>-94541.23</v>
      </c>
      <c r="BU67" s="15">
        <v>-83467.19</v>
      </c>
      <c r="BV67" s="15">
        <v>-66420.62</v>
      </c>
      <c r="BW67" s="15">
        <v>-56094.61</v>
      </c>
      <c r="BX67" s="15">
        <v>-57111.34</v>
      </c>
      <c r="BY67" s="15">
        <v>-82254.02</v>
      </c>
      <c r="BZ67" s="15">
        <v>-36052.39</v>
      </c>
      <c r="CA67" s="15">
        <v>-63880.65</v>
      </c>
      <c r="CB67" s="15">
        <v>-92472.2</v>
      </c>
      <c r="CC67" s="15">
        <v>-49616.59</v>
      </c>
      <c r="CD67" s="46">
        <f t="shared" si="145"/>
        <v>-816338.63</v>
      </c>
      <c r="CE67" s="15">
        <v>-32610.74</v>
      </c>
      <c r="CF67" s="15">
        <v>-52390.03</v>
      </c>
      <c r="CG67" s="15">
        <v>-69569.67</v>
      </c>
      <c r="CH67" s="15">
        <v>-67633.279999999999</v>
      </c>
      <c r="CI67" s="15">
        <f>+-IFERROR(VLOOKUP($A67,'[1]Consolidated Financials'!$A:$ZZ,32,0),0)</f>
        <v>-87983.289000000004</v>
      </c>
      <c r="CJ67" s="15">
        <f>+-IFERROR(VLOOKUP($A67,'[1]Consolidated Financials'!$A:$ZZ,33,0),0)</f>
        <v>-105325.02</v>
      </c>
      <c r="CK67" s="15">
        <f>+-IFERROR(VLOOKUP($A67,'[1]Consolidated Financials'!$A:$ZZ,34,0),0)</f>
        <v>-111586.38</v>
      </c>
      <c r="CL67" s="15">
        <f>+-IFERROR(VLOOKUP($A67,'[1]Consolidated Financials'!$A:$ZZ,35,0),0)</f>
        <v>-101076.24</v>
      </c>
      <c r="CM67" s="15">
        <f>+-IFERROR(VLOOKUP($A67,'[1]Consolidated Financials'!$A:$ZZ,36,0),0)</f>
        <v>-32075.493750000001</v>
      </c>
      <c r="CN67" s="15">
        <f>+-IFERROR(VLOOKUP($A67,'[1]Consolidated Financials'!$A:$ZZ,37,0),0)</f>
        <v>-50104.856250000004</v>
      </c>
      <c r="CO67" s="15">
        <f>+-IFERROR(VLOOKUP($A67,'[1]Consolidated Financials'!$A:$ZZ,38,0),0)</f>
        <v>-58280.962500000001</v>
      </c>
      <c r="CP67" s="15">
        <f>+-IFERROR(VLOOKUP($A67,'[1]Consolidated Financials'!$A:$ZZ,39,0),0)</f>
        <v>-44130.009375000001</v>
      </c>
      <c r="CQ67" s="46">
        <f t="shared" si="143"/>
        <v>-812765.970875</v>
      </c>
      <c r="CR67" s="15">
        <f>+-IFERROR(VLOOKUP($A67,'[1]Consolidated Financials'!$A:$ZZ,40,0),0)</f>
        <v>-3475.8</v>
      </c>
      <c r="CS67" s="15">
        <f>+-IFERROR(VLOOKUP($A67,'[1]Consolidated Financials'!$A:$ZZ,41,0),0)</f>
        <v>-8341.9200000000019</v>
      </c>
      <c r="CT67" s="15">
        <f>+-IFERROR(VLOOKUP($A67,'[1]Consolidated Financials'!$A:$ZZ,42,0),0)</f>
        <v>-36843.480000000003</v>
      </c>
      <c r="CU67" s="15">
        <f>+-IFERROR(VLOOKUP($A67,'[1]Consolidated Financials'!$A:$ZZ,43,0),0)</f>
        <v>-34989.72</v>
      </c>
      <c r="CV67" s="15">
        <f>+-IFERROR(VLOOKUP($A67,'[1]Consolidated Financials'!$A:$ZZ,44,0),0)</f>
        <v>-83650.920000000013</v>
      </c>
      <c r="CW67" s="15">
        <f>+-IFERROR(VLOOKUP($A67,'[1]Consolidated Financials'!$A:$ZZ,45,0),0)</f>
        <v>-108560.82</v>
      </c>
      <c r="CX67" s="15">
        <f>+-IFERROR(VLOOKUP($A67,'[1]Consolidated Financials'!$A:$ZZ,46,0),0)</f>
        <v>-96395.520000000019</v>
      </c>
      <c r="CY67" s="15">
        <f>+-IFERROR(VLOOKUP($A67,'[1]Consolidated Financials'!$A:$ZZ,47,0),0)</f>
        <v>-93151.440000000017</v>
      </c>
      <c r="CZ67" s="15">
        <f>+-IFERROR(VLOOKUP($A67,'[1]Consolidated Financials'!$A:$ZZ,48,0),0)</f>
        <v>-34989.72</v>
      </c>
      <c r="DA67" s="15">
        <f>+-IFERROR(VLOOKUP($A67,'[1]Consolidated Financials'!$A:$ZZ,49,0),0)</f>
        <v>-40782.720000000001</v>
      </c>
      <c r="DB67" s="15">
        <f>+-IFERROR(VLOOKUP($A67,'[1]Consolidated Financials'!$A:$ZZ,50,0),0)</f>
        <v>-30818.760000000002</v>
      </c>
      <c r="DC67" s="15">
        <f>+-IFERROR(VLOOKUP($A67,'[1]Consolidated Financials'!$A:$ZZ,51,0),0)</f>
        <v>-2085.4800000000005</v>
      </c>
      <c r="DD67" s="46">
        <f t="shared" si="144"/>
        <v>-574086.30000000005</v>
      </c>
      <c r="DF67" s="15">
        <f>-+IFERROR(VLOOKUP($A67,'[1]Consolidated Financials'!$A:$ZZ,52,0),0)</f>
        <v>-3520.8</v>
      </c>
      <c r="DG67" s="15">
        <f>-+IFERROR(VLOOKUP($A67,'[1]Consolidated Financials'!$A:$ZZ,53,0),0)</f>
        <v>-8449.9200000000019</v>
      </c>
      <c r="DH67" s="15">
        <f>-+IFERROR(VLOOKUP($A67,'[1]Consolidated Financials'!$A:$ZZ,54,0),0)</f>
        <v>-37320.480000000003</v>
      </c>
      <c r="DI67" s="15">
        <f>-+IFERROR(VLOOKUP($A67,'[1]Consolidated Financials'!$A:$ZZ,55,0),0)</f>
        <v>-35442.720000000001</v>
      </c>
      <c r="DJ67" s="15">
        <f>-+IFERROR(VLOOKUP($A67,'[1]Consolidated Financials'!$A:$ZZ,56,0),0)</f>
        <v>-84733.920000000013</v>
      </c>
      <c r="DK67" s="15">
        <f>-+IFERROR(VLOOKUP($A67,'[1]Consolidated Financials'!$A:$ZZ,57,0),0)</f>
        <v>-109966.32</v>
      </c>
      <c r="DL67" s="15">
        <f>-+IFERROR(VLOOKUP($A67,'[1]Consolidated Financials'!$A:$ZZ,58,0),0)</f>
        <v>-97643.520000000019</v>
      </c>
      <c r="DM67" s="15">
        <f>-+IFERROR(VLOOKUP($A67,'[1]Consolidated Financials'!$A:$ZZ,59,0),0)</f>
        <v>-94357.440000000017</v>
      </c>
      <c r="DN67" s="15">
        <f>-+IFERROR(VLOOKUP($A67,'[1]Consolidated Financials'!$A:$ZZ,60,0),0)</f>
        <v>-35442.720000000001</v>
      </c>
      <c r="DO67" s="15">
        <f>-+IFERROR(VLOOKUP($A67,'[1]Consolidated Financials'!$A:$ZZ,61,0),0)</f>
        <v>-41310.720000000001</v>
      </c>
      <c r="DP67" s="15">
        <f>-+IFERROR(VLOOKUP($A67,'[1]Consolidated Financials'!$A:$ZZ,62,0),0)</f>
        <v>-31217.760000000002</v>
      </c>
      <c r="DQ67" s="15">
        <f>-+IFERROR(VLOOKUP($A67,'[1]Consolidated Financials'!$A:$ZZ,63,0),0)</f>
        <v>-2112.4800000000005</v>
      </c>
    </row>
    <row r="68" spans="1:121" x14ac:dyDescent="0.35">
      <c r="A68" s="14" t="s">
        <v>114</v>
      </c>
      <c r="B68" s="14" t="s">
        <v>115</v>
      </c>
      <c r="C68" s="28"/>
      <c r="D68" s="28"/>
      <c r="E68" s="28"/>
      <c r="F68" s="15"/>
      <c r="G68" s="15"/>
      <c r="H68" s="15"/>
      <c r="I68" s="15"/>
      <c r="J68" s="15"/>
      <c r="K68" s="15"/>
      <c r="L68" s="15"/>
      <c r="M68" s="15"/>
      <c r="N68" s="15"/>
      <c r="O68" s="16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8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9"/>
      <c r="BE68" s="15"/>
      <c r="BF68" s="47">
        <v>-3146.08</v>
      </c>
      <c r="BG68" s="15">
        <v>-10098.08</v>
      </c>
      <c r="BH68" s="15">
        <v>-17569.32</v>
      </c>
      <c r="BI68" s="15">
        <v>-16353.36</v>
      </c>
      <c r="BJ68" s="15">
        <v>-12107.7</v>
      </c>
      <c r="BK68" s="15">
        <v>-17477.16</v>
      </c>
      <c r="BL68" s="15">
        <v>-25385.58</v>
      </c>
      <c r="BM68" s="15">
        <v>-15764.91</v>
      </c>
      <c r="BN68" s="15">
        <v>-18835.850000000002</v>
      </c>
      <c r="BO68" s="20">
        <v>-23327.13</v>
      </c>
      <c r="BP68" s="20">
        <v>-20440.080000000002</v>
      </c>
      <c r="BQ68" s="48">
        <f>+SUM(BE68:BP68)</f>
        <v>-180505.25</v>
      </c>
      <c r="BR68" s="15">
        <v>-27851.83</v>
      </c>
      <c r="BS68" s="15">
        <v>-20816.14</v>
      </c>
      <c r="BT68" s="15">
        <v>-27494.959999999999</v>
      </c>
      <c r="BU68" s="15">
        <v>-26948.75</v>
      </c>
      <c r="BV68" s="15">
        <v>-28406.79</v>
      </c>
      <c r="BW68" s="15">
        <v>-24944.29</v>
      </c>
      <c r="BX68" s="15">
        <v>-35887.14</v>
      </c>
      <c r="BY68" s="15">
        <v>-34007.21</v>
      </c>
      <c r="BZ68" s="15">
        <v>-22919.05</v>
      </c>
      <c r="CA68" s="15">
        <v>-22511.15</v>
      </c>
      <c r="CB68" s="15">
        <v>-21224.5</v>
      </c>
      <c r="CC68" s="15">
        <v>-17059.52</v>
      </c>
      <c r="CD68" s="46">
        <f t="shared" si="145"/>
        <v>-310071.33</v>
      </c>
      <c r="CE68" s="15">
        <v>-22898.01</v>
      </c>
      <c r="CF68" s="15">
        <v>-13162.05</v>
      </c>
      <c r="CG68" s="15">
        <v>-18854.07</v>
      </c>
      <c r="CH68" s="15">
        <v>-20659.420000000002</v>
      </c>
      <c r="CI68" s="15">
        <f>+-IFERROR(VLOOKUP($A68,'[1]Consolidated Financials'!$A:$ZZ,32,0),0)</f>
        <v>-29158.958097011418</v>
      </c>
      <c r="CJ68" s="15">
        <f>+-IFERROR(VLOOKUP($A68,'[1]Consolidated Financials'!$A:$ZZ,33,0),0)</f>
        <v>-27580.741039935787</v>
      </c>
      <c r="CK68" s="15">
        <f>+-IFERROR(VLOOKUP($A68,'[1]Consolidated Financials'!$A:$ZZ,34,0),0)</f>
        <v>-34259.029915421714</v>
      </c>
      <c r="CL68" s="15">
        <f>+-IFERROR(VLOOKUP($A68,'[1]Consolidated Financials'!$A:$ZZ,35,0),0)</f>
        <v>-41388.154348348398</v>
      </c>
      <c r="CM68" s="15">
        <f>+-IFERROR(VLOOKUP($A68,'[1]Consolidated Financials'!$A:$ZZ,36,0),0)</f>
        <v>-30096.602561380339</v>
      </c>
      <c r="CN68" s="15">
        <f>+-IFERROR(VLOOKUP($A68,'[1]Consolidated Financials'!$A:$ZZ,37,0),0)</f>
        <v>-32223.659545135164</v>
      </c>
      <c r="CO68" s="15">
        <f>+-IFERROR(VLOOKUP($A68,'[1]Consolidated Financials'!$A:$ZZ,38,0),0)</f>
        <v>-37663.99579599571</v>
      </c>
      <c r="CP68" s="15">
        <f>+-IFERROR(VLOOKUP($A68,'[1]Consolidated Financials'!$A:$ZZ,39,0),0)</f>
        <v>-18126.891792455182</v>
      </c>
      <c r="CQ68" s="46">
        <f t="shared" si="143"/>
        <v>-326071.58309568372</v>
      </c>
      <c r="CR68" s="15">
        <f>+-IFERROR(VLOOKUP($A68,'[1]Consolidated Financials'!$A:$ZZ,40,0),0)</f>
        <v>-26848.839011421369</v>
      </c>
      <c r="CS68" s="15">
        <f>+-IFERROR(VLOOKUP($A68,'[1]Consolidated Financials'!$A:$ZZ,41,0),0)</f>
        <v>-25734.653208540643</v>
      </c>
      <c r="CT68" s="15">
        <f>+-IFERROR(VLOOKUP($A68,'[1]Consolidated Financials'!$A:$ZZ,42,0),0)</f>
        <v>-33298.600020035265</v>
      </c>
      <c r="CU68" s="15">
        <f>+-IFERROR(VLOOKUP($A68,'[1]Consolidated Financials'!$A:$ZZ,43,0),0)</f>
        <v>-23950.719890830631</v>
      </c>
      <c r="CV68" s="15">
        <f>+-IFERROR(VLOOKUP($A68,'[1]Consolidated Financials'!$A:$ZZ,44,0),0)</f>
        <v>-26715.776146944256</v>
      </c>
      <c r="CW68" s="15">
        <f>+-IFERROR(VLOOKUP($A68,'[1]Consolidated Financials'!$A:$ZZ,45,0),0)</f>
        <v>-31468.661973753118</v>
      </c>
      <c r="CX68" s="15">
        <f>+-IFERROR(VLOOKUP($A68,'[1]Consolidated Financials'!$A:$ZZ,46,0),0)</f>
        <v>-30601.623126013266</v>
      </c>
      <c r="CY68" s="15">
        <f>+-IFERROR(VLOOKUP($A68,'[1]Consolidated Financials'!$A:$ZZ,47,0),0)</f>
        <v>-31516.175038452478</v>
      </c>
      <c r="CZ68" s="15">
        <f>+-IFERROR(VLOOKUP($A68,'[1]Consolidated Financials'!$A:$ZZ,48,0),0)</f>
        <v>-33935.509991463761</v>
      </c>
      <c r="DA68" s="15">
        <f>+-IFERROR(VLOOKUP($A68,'[1]Consolidated Financials'!$A:$ZZ,49,0),0)</f>
        <v>-31999.890719976604</v>
      </c>
      <c r="DB68" s="15">
        <f>+-IFERROR(VLOOKUP($A68,'[1]Consolidated Financials'!$A:$ZZ,50,0),0)</f>
        <v>-30529.717276778003</v>
      </c>
      <c r="DC68" s="15">
        <f>+-IFERROR(VLOOKUP($A68,'[1]Consolidated Financials'!$A:$ZZ,51,0),0)</f>
        <v>-25949.61714871828</v>
      </c>
      <c r="DD68" s="46">
        <f t="shared" si="144"/>
        <v>-352549.78355292766</v>
      </c>
      <c r="DF68" s="15">
        <f>-+IFERROR(VLOOKUP($A68,'[1]Consolidated Financials'!$A:$ZZ,52,0),0)</f>
        <v>-25581.903407727219</v>
      </c>
      <c r="DG68" s="15">
        <f>-+IFERROR(VLOOKUP($A68,'[1]Consolidated Financials'!$A:$ZZ,53,0),0)</f>
        <v>-24609.094597316198</v>
      </c>
      <c r="DH68" s="15">
        <f>-+IFERROR(VLOOKUP($A68,'[1]Consolidated Financials'!$A:$ZZ,54,0),0)</f>
        <v>-38339.811782215831</v>
      </c>
      <c r="DI68" s="15">
        <f>-+IFERROR(VLOOKUP($A68,'[1]Consolidated Financials'!$A:$ZZ,55,0),0)</f>
        <v>-28759.13498098683</v>
      </c>
      <c r="DJ68" s="15">
        <f>-+IFERROR(VLOOKUP($A68,'[1]Consolidated Financials'!$A:$ZZ,56,0),0)</f>
        <v>-27511.406882127623</v>
      </c>
      <c r="DK68" s="15">
        <f>-+IFERROR(VLOOKUP($A68,'[1]Consolidated Financials'!$A:$ZZ,57,0),0)</f>
        <v>-40900.597768286621</v>
      </c>
      <c r="DL68" s="15">
        <f>-+IFERROR(VLOOKUP($A68,'[1]Consolidated Financials'!$A:$ZZ,58,0),0)</f>
        <v>-37934.837355867145</v>
      </c>
      <c r="DM68" s="15">
        <f>-+IFERROR(VLOOKUP($A68,'[1]Consolidated Financials'!$A:$ZZ,59,0),0)</f>
        <v>-39164.990274515119</v>
      </c>
      <c r="DN68" s="15">
        <f>-+IFERROR(VLOOKUP($A68,'[1]Consolidated Financials'!$A:$ZZ,60,0),0)</f>
        <v>-23490.18613602527</v>
      </c>
      <c r="DO68" s="15">
        <f>-+IFERROR(VLOOKUP($A68,'[1]Consolidated Financials'!$A:$ZZ,61,0),0)</f>
        <v>-39898.978433761557</v>
      </c>
      <c r="DP68" s="15">
        <f>-+IFERROR(VLOOKUP($A68,'[1]Consolidated Financials'!$A:$ZZ,62,0),0)</f>
        <v>-38078.42372773587</v>
      </c>
      <c r="DQ68" s="15">
        <f>-+IFERROR(VLOOKUP($A68,'[1]Consolidated Financials'!$A:$ZZ,63,0),0)</f>
        <v>-22502.041204804598</v>
      </c>
    </row>
    <row r="69" spans="1:121" x14ac:dyDescent="0.35">
      <c r="A69" s="14" t="s">
        <v>116</v>
      </c>
      <c r="B69" s="14" t="s">
        <v>117</v>
      </c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6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8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9"/>
      <c r="BE69" s="15"/>
      <c r="BF69" s="15"/>
      <c r="BG69" s="15"/>
      <c r="BH69" s="15"/>
      <c r="BI69" s="15"/>
      <c r="BJ69" s="15"/>
      <c r="BK69" s="15">
        <v>0</v>
      </c>
      <c r="BL69" s="15">
        <v>0</v>
      </c>
      <c r="BM69" s="15">
        <v>0</v>
      </c>
      <c r="BN69" s="15">
        <v>0</v>
      </c>
      <c r="BO69" s="20">
        <v>0</v>
      </c>
      <c r="BP69" s="20">
        <v>0</v>
      </c>
      <c r="BQ69" s="46"/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46">
        <f t="shared" si="145"/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f>+-IFERROR(VLOOKUP($A69,'[1]Consolidated Financials'!$A:$ZZ,32,0),0)</f>
        <v>0</v>
      </c>
      <c r="CJ69" s="15">
        <f>+-IFERROR(VLOOKUP($A69,'[1]Consolidated Financials'!$A:$ZZ,33,0),0)</f>
        <v>0</v>
      </c>
      <c r="CK69" s="15">
        <f>+-IFERROR(VLOOKUP($A69,'[1]Consolidated Financials'!$A:$ZZ,34,0),0)</f>
        <v>0</v>
      </c>
      <c r="CL69" s="15">
        <f>+-IFERROR(VLOOKUP($A69,'[1]Consolidated Financials'!$A:$ZZ,35,0),0)</f>
        <v>0</v>
      </c>
      <c r="CM69" s="15">
        <f>+-IFERROR(VLOOKUP($A69,'[1]Consolidated Financials'!$A:$ZZ,36,0),0)</f>
        <v>0</v>
      </c>
      <c r="CN69" s="15">
        <f>+-IFERROR(VLOOKUP($A69,'[1]Consolidated Financials'!$A:$ZZ,37,0),0)</f>
        <v>0</v>
      </c>
      <c r="CO69" s="15">
        <f>+-IFERROR(VLOOKUP($A69,'[1]Consolidated Financials'!$A:$ZZ,38,0),0)</f>
        <v>0</v>
      </c>
      <c r="CP69" s="15">
        <f>+-IFERROR(VLOOKUP($A69,'[1]Consolidated Financials'!$A:$ZZ,39,0),0)</f>
        <v>0</v>
      </c>
      <c r="CQ69" s="46">
        <f t="shared" si="143"/>
        <v>0</v>
      </c>
      <c r="CR69" s="15">
        <f>+-IFERROR(VLOOKUP($A69,'[1]Consolidated Financials'!$A:$ZZ,40,0),0)</f>
        <v>0</v>
      </c>
      <c r="CS69" s="15">
        <f>+-IFERROR(VLOOKUP($A69,'[1]Consolidated Financials'!$A:$ZZ,41,0),0)</f>
        <v>0</v>
      </c>
      <c r="CT69" s="15">
        <f>+-IFERROR(VLOOKUP($A69,'[1]Consolidated Financials'!$A:$ZZ,42,0),0)</f>
        <v>0</v>
      </c>
      <c r="CU69" s="15">
        <f>+-IFERROR(VLOOKUP($A69,'[1]Consolidated Financials'!$A:$ZZ,43,0),0)</f>
        <v>0</v>
      </c>
      <c r="CV69" s="15">
        <f>+-IFERROR(VLOOKUP($A69,'[1]Consolidated Financials'!$A:$ZZ,44,0),0)</f>
        <v>0</v>
      </c>
      <c r="CW69" s="15">
        <f>+-IFERROR(VLOOKUP($A69,'[1]Consolidated Financials'!$A:$ZZ,45,0),0)</f>
        <v>0</v>
      </c>
      <c r="CX69" s="15">
        <f>+-IFERROR(VLOOKUP($A69,'[1]Consolidated Financials'!$A:$ZZ,46,0),0)</f>
        <v>0</v>
      </c>
      <c r="CY69" s="15">
        <f>+-IFERROR(VLOOKUP($A69,'[1]Consolidated Financials'!$A:$ZZ,47,0),0)</f>
        <v>0</v>
      </c>
      <c r="CZ69" s="15">
        <f>+-IFERROR(VLOOKUP($A69,'[1]Consolidated Financials'!$A:$ZZ,48,0),0)</f>
        <v>0</v>
      </c>
      <c r="DA69" s="15">
        <f>+-IFERROR(VLOOKUP($A69,'[1]Consolidated Financials'!$A:$ZZ,49,0),0)</f>
        <v>0</v>
      </c>
      <c r="DB69" s="15">
        <f>+-IFERROR(VLOOKUP($A69,'[1]Consolidated Financials'!$A:$ZZ,50,0),0)</f>
        <v>0</v>
      </c>
      <c r="DC69" s="15">
        <f>+-IFERROR(VLOOKUP($A69,'[1]Consolidated Financials'!$A:$ZZ,51,0),0)</f>
        <v>0</v>
      </c>
      <c r="DD69" s="46">
        <f t="shared" si="144"/>
        <v>0</v>
      </c>
      <c r="DF69" s="15">
        <f>-+IFERROR(VLOOKUP($A69,'[1]Consolidated Financials'!$A:$ZZ,52,0),0)</f>
        <v>0</v>
      </c>
      <c r="DG69" s="15">
        <f>-+IFERROR(VLOOKUP($A69,'[1]Consolidated Financials'!$A:$ZZ,53,0),0)</f>
        <v>0</v>
      </c>
      <c r="DH69" s="15">
        <f>-+IFERROR(VLOOKUP($A69,'[1]Consolidated Financials'!$A:$ZZ,54,0),0)</f>
        <v>0</v>
      </c>
      <c r="DI69" s="15">
        <f>-+IFERROR(VLOOKUP($A69,'[1]Consolidated Financials'!$A:$ZZ,55,0),0)</f>
        <v>0</v>
      </c>
      <c r="DJ69" s="15">
        <f>-+IFERROR(VLOOKUP($A69,'[1]Consolidated Financials'!$A:$ZZ,56,0),0)</f>
        <v>0</v>
      </c>
      <c r="DK69" s="15">
        <f>-+IFERROR(VLOOKUP($A69,'[1]Consolidated Financials'!$A:$ZZ,57,0),0)</f>
        <v>0</v>
      </c>
      <c r="DL69" s="15">
        <f>-+IFERROR(VLOOKUP($A69,'[1]Consolidated Financials'!$A:$ZZ,58,0),0)</f>
        <v>0</v>
      </c>
      <c r="DM69" s="15">
        <f>-+IFERROR(VLOOKUP($A69,'[1]Consolidated Financials'!$A:$ZZ,59,0),0)</f>
        <v>0</v>
      </c>
      <c r="DN69" s="15">
        <f>-+IFERROR(VLOOKUP($A69,'[1]Consolidated Financials'!$A:$ZZ,60,0),0)</f>
        <v>0</v>
      </c>
      <c r="DO69" s="15">
        <f>-+IFERROR(VLOOKUP($A69,'[1]Consolidated Financials'!$A:$ZZ,61,0),0)</f>
        <v>0</v>
      </c>
      <c r="DP69" s="15">
        <f>-+IFERROR(VLOOKUP($A69,'[1]Consolidated Financials'!$A:$ZZ,62,0),0)</f>
        <v>0</v>
      </c>
      <c r="DQ69" s="15">
        <f>-+IFERROR(VLOOKUP($A69,'[1]Consolidated Financials'!$A:$ZZ,63,0),0)</f>
        <v>0</v>
      </c>
    </row>
    <row r="70" spans="1:121" x14ac:dyDescent="0.35">
      <c r="A70" s="14" t="s">
        <v>118</v>
      </c>
      <c r="B70" s="14" t="s">
        <v>119</v>
      </c>
      <c r="C70" s="28"/>
      <c r="D70" s="28"/>
      <c r="E70" s="28"/>
      <c r="F70" s="28"/>
      <c r="G70" s="15"/>
      <c r="H70" s="15"/>
      <c r="I70" s="15"/>
      <c r="J70" s="15"/>
      <c r="K70" s="15"/>
      <c r="L70" s="15"/>
      <c r="M70" s="15"/>
      <c r="N70" s="15"/>
      <c r="O70" s="16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8"/>
      <c r="AD70" s="15"/>
      <c r="AE70" s="15"/>
      <c r="AF70" s="15"/>
      <c r="AG70" s="15"/>
      <c r="AH70" s="15">
        <v>3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f>+SUM(AD70:AO70)</f>
        <v>3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9">
        <f>+SUM(AR70:BC70)</f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20">
        <v>0</v>
      </c>
      <c r="BP70" s="20">
        <v>0</v>
      </c>
      <c r="BQ70" s="46">
        <f>+SUM(BE70:BP70)</f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46">
        <f t="shared" si="145"/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f>+-IFERROR(VLOOKUP($A70,'[1]Consolidated Financials'!$A:$ZZ,32,0),0)</f>
        <v>0</v>
      </c>
      <c r="CJ70" s="15">
        <f>+-IFERROR(VLOOKUP($A70,'[1]Consolidated Financials'!$A:$ZZ,33,0),0)</f>
        <v>0</v>
      </c>
      <c r="CK70" s="15">
        <f>+-IFERROR(VLOOKUP($A70,'[1]Consolidated Financials'!$A:$ZZ,34,0),0)</f>
        <v>0</v>
      </c>
      <c r="CL70" s="15">
        <f>+-IFERROR(VLOOKUP($A70,'[1]Consolidated Financials'!$A:$ZZ,35,0),0)</f>
        <v>0</v>
      </c>
      <c r="CM70" s="15">
        <f>+-IFERROR(VLOOKUP($A70,'[1]Consolidated Financials'!$A:$ZZ,36,0),0)</f>
        <v>0</v>
      </c>
      <c r="CN70" s="15">
        <f>+-IFERROR(VLOOKUP($A70,'[1]Consolidated Financials'!$A:$ZZ,37,0),0)</f>
        <v>0</v>
      </c>
      <c r="CO70" s="15">
        <f>+-IFERROR(VLOOKUP($A70,'[1]Consolidated Financials'!$A:$ZZ,38,0),0)</f>
        <v>0</v>
      </c>
      <c r="CP70" s="15">
        <f>+-IFERROR(VLOOKUP($A70,'[1]Consolidated Financials'!$A:$ZZ,39,0),0)</f>
        <v>0</v>
      </c>
      <c r="CQ70" s="46">
        <f t="shared" si="143"/>
        <v>0</v>
      </c>
      <c r="CR70" s="15">
        <f>+-IFERROR(VLOOKUP($A70,'[1]Consolidated Financials'!$A:$ZZ,40,0),0)</f>
        <v>0</v>
      </c>
      <c r="CS70" s="15">
        <f>+-IFERROR(VLOOKUP($A70,'[1]Consolidated Financials'!$A:$ZZ,41,0),0)</f>
        <v>0</v>
      </c>
      <c r="CT70" s="15">
        <f>+-IFERROR(VLOOKUP($A70,'[1]Consolidated Financials'!$A:$ZZ,42,0),0)</f>
        <v>0</v>
      </c>
      <c r="CU70" s="15">
        <f>+-IFERROR(VLOOKUP($A70,'[1]Consolidated Financials'!$A:$ZZ,43,0),0)</f>
        <v>0</v>
      </c>
      <c r="CV70" s="15">
        <f>+-IFERROR(VLOOKUP($A70,'[1]Consolidated Financials'!$A:$ZZ,44,0),0)</f>
        <v>0</v>
      </c>
      <c r="CW70" s="15">
        <f>+-IFERROR(VLOOKUP($A70,'[1]Consolidated Financials'!$A:$ZZ,45,0),0)</f>
        <v>0</v>
      </c>
      <c r="CX70" s="15">
        <f>+-IFERROR(VLOOKUP($A70,'[1]Consolidated Financials'!$A:$ZZ,46,0),0)</f>
        <v>0</v>
      </c>
      <c r="CY70" s="15">
        <f>+-IFERROR(VLOOKUP($A70,'[1]Consolidated Financials'!$A:$ZZ,47,0),0)</f>
        <v>0</v>
      </c>
      <c r="CZ70" s="15">
        <f>+-IFERROR(VLOOKUP($A70,'[1]Consolidated Financials'!$A:$ZZ,48,0),0)</f>
        <v>0</v>
      </c>
      <c r="DA70" s="15">
        <f>+-IFERROR(VLOOKUP($A70,'[1]Consolidated Financials'!$A:$ZZ,49,0),0)</f>
        <v>0</v>
      </c>
      <c r="DB70" s="15">
        <f>+-IFERROR(VLOOKUP($A70,'[1]Consolidated Financials'!$A:$ZZ,50,0),0)</f>
        <v>0</v>
      </c>
      <c r="DC70" s="15">
        <f>+-IFERROR(VLOOKUP($A70,'[1]Consolidated Financials'!$A:$ZZ,51,0),0)</f>
        <v>0</v>
      </c>
      <c r="DD70" s="46">
        <f t="shared" si="144"/>
        <v>0</v>
      </c>
      <c r="DF70" s="15">
        <f>-+IFERROR(VLOOKUP($A70,'[1]Consolidated Financials'!$A:$ZZ,52,0),0)</f>
        <v>0</v>
      </c>
      <c r="DG70" s="15">
        <f>-+IFERROR(VLOOKUP($A70,'[1]Consolidated Financials'!$A:$ZZ,53,0),0)</f>
        <v>0</v>
      </c>
      <c r="DH70" s="15">
        <f>-+IFERROR(VLOOKUP($A70,'[1]Consolidated Financials'!$A:$ZZ,54,0),0)</f>
        <v>0</v>
      </c>
      <c r="DI70" s="15">
        <f>-+IFERROR(VLOOKUP($A70,'[1]Consolidated Financials'!$A:$ZZ,55,0),0)</f>
        <v>0</v>
      </c>
      <c r="DJ70" s="15">
        <f>-+IFERROR(VLOOKUP($A70,'[1]Consolidated Financials'!$A:$ZZ,56,0),0)</f>
        <v>0</v>
      </c>
      <c r="DK70" s="15">
        <f>-+IFERROR(VLOOKUP($A70,'[1]Consolidated Financials'!$A:$ZZ,57,0),0)</f>
        <v>0</v>
      </c>
      <c r="DL70" s="15">
        <f>-+IFERROR(VLOOKUP($A70,'[1]Consolidated Financials'!$A:$ZZ,58,0),0)</f>
        <v>0</v>
      </c>
      <c r="DM70" s="15">
        <f>-+IFERROR(VLOOKUP($A70,'[1]Consolidated Financials'!$A:$ZZ,59,0),0)</f>
        <v>0</v>
      </c>
      <c r="DN70" s="15">
        <f>-+IFERROR(VLOOKUP($A70,'[1]Consolidated Financials'!$A:$ZZ,60,0),0)</f>
        <v>0</v>
      </c>
      <c r="DO70" s="15">
        <f>-+IFERROR(VLOOKUP($A70,'[1]Consolidated Financials'!$A:$ZZ,61,0),0)</f>
        <v>0</v>
      </c>
      <c r="DP70" s="15">
        <f>-+IFERROR(VLOOKUP($A70,'[1]Consolidated Financials'!$A:$ZZ,62,0),0)</f>
        <v>0</v>
      </c>
      <c r="DQ70" s="15">
        <f>-+IFERROR(VLOOKUP($A70,'[1]Consolidated Financials'!$A:$ZZ,63,0),0)</f>
        <v>0</v>
      </c>
    </row>
    <row r="71" spans="1:121" x14ac:dyDescent="0.35">
      <c r="A71" s="32" t="s">
        <v>120</v>
      </c>
      <c r="B71" s="14" t="s">
        <v>121</v>
      </c>
      <c r="C71" s="15">
        <v>3022.37</v>
      </c>
      <c r="D71" s="15">
        <v>2353.2200000000003</v>
      </c>
      <c r="E71" s="15">
        <v>3992.96</v>
      </c>
      <c r="F71" s="15">
        <v>3992.86</v>
      </c>
      <c r="G71" s="15">
        <v>4436.07</v>
      </c>
      <c r="H71" s="15">
        <v>2941.74</v>
      </c>
      <c r="I71" s="15">
        <v>1584.92</v>
      </c>
      <c r="J71" s="15">
        <v>2439.0300000000002</v>
      </c>
      <c r="K71" s="15">
        <v>1286.8399999999999</v>
      </c>
      <c r="L71" s="15">
        <v>2338.42</v>
      </c>
      <c r="M71" s="15">
        <v>2952.55</v>
      </c>
      <c r="N71" s="15">
        <v>2354.63</v>
      </c>
      <c r="O71" s="16">
        <f>+SUM(C71:N71)</f>
        <v>33695.61</v>
      </c>
      <c r="P71" s="15">
        <v>3473.8</v>
      </c>
      <c r="Q71" s="15">
        <v>3127.1099999999997</v>
      </c>
      <c r="R71" s="15">
        <v>2071.0200000000004</v>
      </c>
      <c r="S71" s="15">
        <v>0</v>
      </c>
      <c r="T71" s="15">
        <v>0</v>
      </c>
      <c r="U71" s="15">
        <v>0</v>
      </c>
      <c r="V71" s="15">
        <v>278.19000000000051</v>
      </c>
      <c r="W71" s="15">
        <v>4116.7299999999996</v>
      </c>
      <c r="X71" s="15">
        <v>2602.77</v>
      </c>
      <c r="Y71" s="15">
        <v>3212.95</v>
      </c>
      <c r="Z71" s="15">
        <v>537.69000000000005</v>
      </c>
      <c r="AA71" s="15">
        <v>1367.82</v>
      </c>
      <c r="AB71" s="18">
        <f>SUM(P71:AA71)</f>
        <v>20788.079999999998</v>
      </c>
      <c r="AD71" s="15">
        <v>150.89000000000001</v>
      </c>
      <c r="AE71" s="15">
        <v>1064.8399999999999</v>
      </c>
      <c r="AF71" s="15">
        <v>2437.9900000000002</v>
      </c>
      <c r="AG71" s="15">
        <v>1595.95</v>
      </c>
      <c r="AH71" s="15">
        <v>912.72</v>
      </c>
      <c r="AI71" s="15">
        <v>2715</v>
      </c>
      <c r="AJ71" s="15">
        <v>2480.83</v>
      </c>
      <c r="AK71" s="15">
        <v>2419.7600000000002</v>
      </c>
      <c r="AL71" s="15">
        <v>1033.3499999999999</v>
      </c>
      <c r="AM71" s="15">
        <v>1787.56</v>
      </c>
      <c r="AN71" s="15">
        <v>1636.07</v>
      </c>
      <c r="AO71" s="15">
        <v>1587.85</v>
      </c>
      <c r="AP71" s="15">
        <f>+SUM(AD71:AO71)</f>
        <v>19822.809999999998</v>
      </c>
      <c r="AR71" s="15">
        <v>2696.47</v>
      </c>
      <c r="AS71" s="15">
        <v>3567.6</v>
      </c>
      <c r="AT71" s="15">
        <v>4885.42</v>
      </c>
      <c r="AU71" s="15">
        <v>3797.39</v>
      </c>
      <c r="AV71" s="15">
        <v>2569.4299999999998</v>
      </c>
      <c r="AW71" s="15">
        <v>3244.03</v>
      </c>
      <c r="AX71" s="15">
        <v>2471.44</v>
      </c>
      <c r="AY71" s="15">
        <v>3250.29</v>
      </c>
      <c r="AZ71" s="15">
        <v>2408.7000000000003</v>
      </c>
      <c r="BA71" s="15">
        <v>2522</v>
      </c>
      <c r="BB71" s="15">
        <v>526.13</v>
      </c>
      <c r="BC71" s="15">
        <v>2457.3200000000002</v>
      </c>
      <c r="BD71" s="19">
        <f>+SUM(AR71:BC71)</f>
        <v>34396.22</v>
      </c>
      <c r="BE71" s="15">
        <v>2410.6799999999998</v>
      </c>
      <c r="BF71" s="15">
        <v>1628.02</v>
      </c>
      <c r="BG71" s="15">
        <v>2105.2400000000002</v>
      </c>
      <c r="BH71" s="15">
        <v>2341.38</v>
      </c>
      <c r="BI71" s="15">
        <v>4525.01</v>
      </c>
      <c r="BJ71" s="15">
        <v>5953.44</v>
      </c>
      <c r="BK71" s="15">
        <v>4225.6099999999997</v>
      </c>
      <c r="BL71" s="15">
        <v>7107.42</v>
      </c>
      <c r="BM71" s="15">
        <v>2985.7</v>
      </c>
      <c r="BN71" s="15">
        <v>2201.2400000000002</v>
      </c>
      <c r="BO71" s="20">
        <v>4093.6600000000008</v>
      </c>
      <c r="BP71" s="20">
        <v>4732.79</v>
      </c>
      <c r="BQ71" s="49">
        <f>+SUM(BE71:BP71)</f>
        <v>44310.19</v>
      </c>
      <c r="BR71" s="15">
        <v>3036.92</v>
      </c>
      <c r="BS71" s="15">
        <v>3955.08</v>
      </c>
      <c r="BT71" s="15">
        <v>4917.3599999999997</v>
      </c>
      <c r="BU71" s="15">
        <v>4341.37</v>
      </c>
      <c r="BV71" s="15">
        <v>3454.73</v>
      </c>
      <c r="BW71" s="15">
        <v>2917.65</v>
      </c>
      <c r="BX71" s="15">
        <v>2969.41</v>
      </c>
      <c r="BY71" s="15">
        <v>4127.8599999999997</v>
      </c>
      <c r="BZ71" s="15">
        <v>2041.8300000000004</v>
      </c>
      <c r="CA71" s="15">
        <v>3322.63</v>
      </c>
      <c r="CB71" s="15">
        <v>3510.56</v>
      </c>
      <c r="CC71" s="15">
        <v>2580.7000000000003</v>
      </c>
      <c r="CD71" s="46">
        <f t="shared" si="145"/>
        <v>41176.1</v>
      </c>
      <c r="CE71" s="15">
        <v>1728.09</v>
      </c>
      <c r="CF71" s="15">
        <v>2653.2</v>
      </c>
      <c r="CG71" s="15">
        <v>2988.63</v>
      </c>
      <c r="CH71" s="15">
        <v>2317.79</v>
      </c>
      <c r="CI71" s="15">
        <f>+-IFERROR(VLOOKUP($A71,'[1]Consolidated Financials'!$A:$ZZ,32,0),0)</f>
        <v>4178.4389999999994</v>
      </c>
      <c r="CJ71" s="15">
        <f>+-IFERROR(VLOOKUP($A71,'[1]Consolidated Financials'!$A:$ZZ,33,0),0)</f>
        <v>5002.0200000000004</v>
      </c>
      <c r="CK71" s="15">
        <f>+-IFERROR(VLOOKUP($A71,'[1]Consolidated Financials'!$A:$ZZ,34,0),0)</f>
        <v>5299.38</v>
      </c>
      <c r="CL71" s="15">
        <f>+-IFERROR(VLOOKUP($A71,'[1]Consolidated Financials'!$A:$ZZ,35,0),0)</f>
        <v>4800.24</v>
      </c>
      <c r="CM71" s="15">
        <f>+-IFERROR(VLOOKUP($A71,'[1]Consolidated Financials'!$A:$ZZ,36,0),0)</f>
        <v>1523.3062500000001</v>
      </c>
      <c r="CN71" s="15">
        <f>+-IFERROR(VLOOKUP($A71,'[1]Consolidated Financials'!$A:$ZZ,37,0),0)</f>
        <v>2379.5437499999998</v>
      </c>
      <c r="CO71" s="15">
        <f>+-IFERROR(VLOOKUP($A71,'[1]Consolidated Financials'!$A:$ZZ,38,0),0)</f>
        <v>2767.8375000000001</v>
      </c>
      <c r="CP71" s="15">
        <f>+-IFERROR(VLOOKUP($A71,'[1]Consolidated Financials'!$A:$ZZ,39,0),0)</f>
        <v>2095.7906250000001</v>
      </c>
      <c r="CQ71" s="46">
        <f t="shared" si="143"/>
        <v>37734.267124999998</v>
      </c>
      <c r="CR71" s="15">
        <f>+-IFERROR(VLOOKUP($A71,'[1]Consolidated Financials'!$A:$ZZ,40,0),0)</f>
        <v>159.30000000000001</v>
      </c>
      <c r="CS71" s="15">
        <f>+-IFERROR(VLOOKUP($A71,'[1]Consolidated Financials'!$A:$ZZ,41,0),0)</f>
        <v>382.32</v>
      </c>
      <c r="CT71" s="15">
        <f>+-IFERROR(VLOOKUP($A71,'[1]Consolidated Financials'!$A:$ZZ,42,0),0)</f>
        <v>1688.58</v>
      </c>
      <c r="CU71" s="15">
        <f>+-IFERROR(VLOOKUP($A71,'[1]Consolidated Financials'!$A:$ZZ,43,0),0)</f>
        <v>1603.6200000000001</v>
      </c>
      <c r="CV71" s="15">
        <f>+-IFERROR(VLOOKUP($A71,'[1]Consolidated Financials'!$A:$ZZ,44,0),0)</f>
        <v>3833.82</v>
      </c>
      <c r="CW71" s="15">
        <f>+-IFERROR(VLOOKUP($A71,'[1]Consolidated Financials'!$A:$ZZ,45,0),0)</f>
        <v>4975.47</v>
      </c>
      <c r="CX71" s="15">
        <f>+-IFERROR(VLOOKUP($A71,'[1]Consolidated Financials'!$A:$ZZ,46,0),0)</f>
        <v>4417.92</v>
      </c>
      <c r="CY71" s="15">
        <f>+-IFERROR(VLOOKUP($A71,'[1]Consolidated Financials'!$A:$ZZ,47,0),0)</f>
        <v>4269.24</v>
      </c>
      <c r="CZ71" s="15">
        <f>+-IFERROR(VLOOKUP($A71,'[1]Consolidated Financials'!$A:$ZZ,48,0),0)</f>
        <v>1603.6200000000001</v>
      </c>
      <c r="DA71" s="15">
        <f>+-IFERROR(VLOOKUP($A71,'[1]Consolidated Financials'!$A:$ZZ,49,0),0)</f>
        <v>1869.1200000000001</v>
      </c>
      <c r="DB71" s="15">
        <f>+-IFERROR(VLOOKUP($A71,'[1]Consolidated Financials'!$A:$ZZ,50,0),0)</f>
        <v>1412.46</v>
      </c>
      <c r="DC71" s="15">
        <f>+-IFERROR(VLOOKUP($A71,'[1]Consolidated Financials'!$A:$ZZ,51,0),0)</f>
        <v>95.58</v>
      </c>
      <c r="DD71" s="46">
        <f t="shared" si="144"/>
        <v>26311.049999999996</v>
      </c>
      <c r="DF71" s="15">
        <f>-+IFERROR(VLOOKUP($A71,'[1]Consolidated Financials'!$A:$ZZ,52,0),0)</f>
        <v>159.30000000000001</v>
      </c>
      <c r="DG71" s="15">
        <f>-+IFERROR(VLOOKUP($A71,'[1]Consolidated Financials'!$A:$ZZ,53,0),0)</f>
        <v>382.32</v>
      </c>
      <c r="DH71" s="15">
        <f>-+IFERROR(VLOOKUP($A71,'[1]Consolidated Financials'!$A:$ZZ,54,0),0)</f>
        <v>1688.58</v>
      </c>
      <c r="DI71" s="15">
        <f>-+IFERROR(VLOOKUP($A71,'[1]Consolidated Financials'!$A:$ZZ,55,0),0)</f>
        <v>1603.6200000000001</v>
      </c>
      <c r="DJ71" s="15">
        <f>-+IFERROR(VLOOKUP($A71,'[1]Consolidated Financials'!$A:$ZZ,56,0),0)</f>
        <v>3833.82</v>
      </c>
      <c r="DK71" s="15">
        <f>-+IFERROR(VLOOKUP($A71,'[1]Consolidated Financials'!$A:$ZZ,57,0),0)</f>
        <v>4975.47</v>
      </c>
      <c r="DL71" s="15">
        <f>-+IFERROR(VLOOKUP($A71,'[1]Consolidated Financials'!$A:$ZZ,58,0),0)</f>
        <v>4417.92</v>
      </c>
      <c r="DM71" s="15">
        <f>-+IFERROR(VLOOKUP($A71,'[1]Consolidated Financials'!$A:$ZZ,59,0),0)</f>
        <v>4269.24</v>
      </c>
      <c r="DN71" s="15">
        <f>-+IFERROR(VLOOKUP($A71,'[1]Consolidated Financials'!$A:$ZZ,60,0),0)</f>
        <v>1603.6200000000001</v>
      </c>
      <c r="DO71" s="15">
        <f>-+IFERROR(VLOOKUP($A71,'[1]Consolidated Financials'!$A:$ZZ,61,0),0)</f>
        <v>1869.1200000000001</v>
      </c>
      <c r="DP71" s="15">
        <f>-+IFERROR(VLOOKUP($A71,'[1]Consolidated Financials'!$A:$ZZ,62,0),0)</f>
        <v>1412.46</v>
      </c>
      <c r="DQ71" s="15">
        <f>-+IFERROR(VLOOKUP($A71,'[1]Consolidated Financials'!$A:$ZZ,63,0),0)</f>
        <v>95.58</v>
      </c>
    </row>
    <row r="72" spans="1:121" x14ac:dyDescent="0.35">
      <c r="A72" s="14"/>
      <c r="B72" s="14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6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8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9"/>
      <c r="BE72" s="15"/>
      <c r="BF72" s="15"/>
      <c r="BG72" s="15"/>
      <c r="BH72" s="15"/>
      <c r="BI72" s="15"/>
      <c r="BJ72" s="15"/>
      <c r="BK72" s="15">
        <v>0</v>
      </c>
      <c r="BL72" s="15">
        <v>0</v>
      </c>
      <c r="BM72" s="15">
        <v>0</v>
      </c>
      <c r="BN72" s="15">
        <v>0</v>
      </c>
      <c r="BO72" s="20">
        <v>0</v>
      </c>
      <c r="BP72" s="20">
        <v>0</v>
      </c>
      <c r="BQ72" s="46"/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/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46">
        <f t="shared" si="145"/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f>+-IFERROR(VLOOKUP($A72,'[1]Consolidated Financials'!$A:$ZZ,32,0),0)</f>
        <v>0</v>
      </c>
      <c r="CJ72" s="15">
        <f>+-IFERROR(VLOOKUP($A72,'[1]Consolidated Financials'!$A:$ZZ,33,0),0)</f>
        <v>0</v>
      </c>
      <c r="CK72" s="15">
        <f>+-IFERROR(VLOOKUP($A72,'[1]Consolidated Financials'!$A:$ZZ,34,0),0)</f>
        <v>0</v>
      </c>
      <c r="CL72" s="15">
        <f>+-IFERROR(VLOOKUP($A72,'[1]Consolidated Financials'!$A:$ZZ,35,0),0)</f>
        <v>0</v>
      </c>
      <c r="CM72" s="15">
        <f>+-IFERROR(VLOOKUP($A72,'[1]Consolidated Financials'!$A:$ZZ,36,0),0)</f>
        <v>0</v>
      </c>
      <c r="CN72" s="15">
        <f>+-IFERROR(VLOOKUP($A72,'[1]Consolidated Financials'!$A:$ZZ,37,0),0)</f>
        <v>0</v>
      </c>
      <c r="CO72" s="15">
        <f>+-IFERROR(VLOOKUP($A72,'[1]Consolidated Financials'!$A:$ZZ,38,0),0)</f>
        <v>0</v>
      </c>
      <c r="CP72" s="15">
        <f>+-IFERROR(VLOOKUP($A72,'[1]Consolidated Financials'!$A:$ZZ,39,0),0)</f>
        <v>0</v>
      </c>
      <c r="CQ72" s="46">
        <f t="shared" si="143"/>
        <v>0</v>
      </c>
      <c r="CR72" s="15">
        <f>+-IFERROR(VLOOKUP($A72,'[1]Consolidated Financials'!$A:$ZZ,40,0),0)</f>
        <v>0</v>
      </c>
      <c r="CS72" s="15">
        <f>+-IFERROR(VLOOKUP($A72,'[1]Consolidated Financials'!$A:$ZZ,41,0),0)</f>
        <v>0</v>
      </c>
      <c r="CT72" s="15">
        <f>+-IFERROR(VLOOKUP($A72,'[1]Consolidated Financials'!$A:$ZZ,42,0),0)</f>
        <v>0</v>
      </c>
      <c r="CU72" s="15">
        <f>+-IFERROR(VLOOKUP($A72,'[1]Consolidated Financials'!$A:$ZZ,43,0),0)</f>
        <v>0</v>
      </c>
      <c r="CV72" s="15">
        <f>+-IFERROR(VLOOKUP($A72,'[1]Consolidated Financials'!$A:$ZZ,44,0),0)</f>
        <v>0</v>
      </c>
      <c r="CW72" s="15">
        <f>+-IFERROR(VLOOKUP($A72,'[1]Consolidated Financials'!$A:$ZZ,45,0),0)</f>
        <v>0</v>
      </c>
      <c r="CX72" s="15">
        <f>+-IFERROR(VLOOKUP($A72,'[1]Consolidated Financials'!$A:$ZZ,46,0),0)</f>
        <v>0</v>
      </c>
      <c r="CY72" s="15">
        <f>+-IFERROR(VLOOKUP($A72,'[1]Consolidated Financials'!$A:$ZZ,47,0),0)</f>
        <v>0</v>
      </c>
      <c r="CZ72" s="15">
        <f>+-IFERROR(VLOOKUP($A72,'[1]Consolidated Financials'!$A:$ZZ,48,0),0)</f>
        <v>0</v>
      </c>
      <c r="DA72" s="15">
        <f>+-IFERROR(VLOOKUP($A72,'[1]Consolidated Financials'!$A:$ZZ,49,0),0)</f>
        <v>0</v>
      </c>
      <c r="DB72" s="15">
        <f>+-IFERROR(VLOOKUP($A72,'[1]Consolidated Financials'!$A:$ZZ,50,0),0)</f>
        <v>0</v>
      </c>
      <c r="DC72" s="15">
        <f>+-IFERROR(VLOOKUP($A72,'[1]Consolidated Financials'!$A:$ZZ,51,0),0)</f>
        <v>0</v>
      </c>
      <c r="DD72" s="46">
        <f t="shared" si="144"/>
        <v>0</v>
      </c>
      <c r="DF72" s="15">
        <f>-+IFERROR(VLOOKUP($A72,'[1]Consolidated Financials'!$A:$ZZ,52,0),0)</f>
        <v>0</v>
      </c>
      <c r="DG72" s="15">
        <f>-+IFERROR(VLOOKUP($A72,'[1]Consolidated Financials'!$A:$ZZ,53,0),0)</f>
        <v>0</v>
      </c>
      <c r="DH72" s="15">
        <f>-+IFERROR(VLOOKUP($A72,'[1]Consolidated Financials'!$A:$ZZ,54,0),0)</f>
        <v>0</v>
      </c>
      <c r="DI72" s="15">
        <f>-+IFERROR(VLOOKUP($A72,'[1]Consolidated Financials'!$A:$ZZ,55,0),0)</f>
        <v>0</v>
      </c>
      <c r="DJ72" s="15">
        <f>-+IFERROR(VLOOKUP($A72,'[1]Consolidated Financials'!$A:$ZZ,56,0),0)</f>
        <v>0</v>
      </c>
      <c r="DK72" s="15">
        <f>-+IFERROR(VLOOKUP($A72,'[1]Consolidated Financials'!$A:$ZZ,57,0),0)</f>
        <v>0</v>
      </c>
      <c r="DL72" s="15">
        <f>-+IFERROR(VLOOKUP($A72,'[1]Consolidated Financials'!$A:$ZZ,58,0),0)</f>
        <v>0</v>
      </c>
      <c r="DM72" s="15">
        <f>-+IFERROR(VLOOKUP($A72,'[1]Consolidated Financials'!$A:$ZZ,59,0),0)</f>
        <v>0</v>
      </c>
      <c r="DN72" s="15">
        <f>-+IFERROR(VLOOKUP($A72,'[1]Consolidated Financials'!$A:$ZZ,60,0),0)</f>
        <v>0</v>
      </c>
      <c r="DO72" s="15">
        <f>-+IFERROR(VLOOKUP($A72,'[1]Consolidated Financials'!$A:$ZZ,61,0),0)</f>
        <v>0</v>
      </c>
      <c r="DP72" s="15">
        <f>-+IFERROR(VLOOKUP($A72,'[1]Consolidated Financials'!$A:$ZZ,62,0),0)</f>
        <v>0</v>
      </c>
      <c r="DQ72" s="15">
        <f>-+IFERROR(VLOOKUP($A72,'[1]Consolidated Financials'!$A:$ZZ,63,0),0)</f>
        <v>0</v>
      </c>
    </row>
    <row r="73" spans="1:121" x14ac:dyDescent="0.35">
      <c r="A73" s="14" t="s">
        <v>122</v>
      </c>
      <c r="B73" s="14" t="s">
        <v>123</v>
      </c>
      <c r="C73" s="15">
        <v>-16667</v>
      </c>
      <c r="D73" s="15">
        <v>-16667</v>
      </c>
      <c r="E73" s="15">
        <v>-16667</v>
      </c>
      <c r="F73" s="15">
        <v>-16667</v>
      </c>
      <c r="G73" s="15">
        <v>-16667</v>
      </c>
      <c r="H73" s="15">
        <v>-16667</v>
      </c>
      <c r="I73" s="15">
        <v>-16667</v>
      </c>
      <c r="J73" s="15">
        <v>-16667</v>
      </c>
      <c r="K73" s="15">
        <v>-16667</v>
      </c>
      <c r="L73" s="15">
        <v>-16667</v>
      </c>
      <c r="M73" s="15">
        <v>-16667</v>
      </c>
      <c r="N73" s="15">
        <v>-26880.2</v>
      </c>
      <c r="O73" s="16">
        <f>+SUM(C73:N73)</f>
        <v>-210217.2</v>
      </c>
      <c r="P73" s="15">
        <v>-16667</v>
      </c>
      <c r="Q73" s="15">
        <v>-16667</v>
      </c>
      <c r="R73" s="15">
        <v>-16667</v>
      </c>
      <c r="S73" s="15">
        <v>-16667</v>
      </c>
      <c r="T73" s="15">
        <v>-16667</v>
      </c>
      <c r="U73" s="15">
        <v>-16667</v>
      </c>
      <c r="V73" s="15">
        <v>-16667</v>
      </c>
      <c r="W73" s="15">
        <v>-16667</v>
      </c>
      <c r="X73" s="29">
        <v>33334</v>
      </c>
      <c r="Y73" s="29">
        <v>-33334</v>
      </c>
      <c r="Z73" s="29">
        <v>-33334</v>
      </c>
      <c r="AA73" s="15">
        <v>-33334</v>
      </c>
      <c r="AB73" s="18">
        <f>SUM(P73:AA73)</f>
        <v>-200004</v>
      </c>
      <c r="AD73" s="15">
        <v>-16667</v>
      </c>
      <c r="AE73" s="15">
        <v>-16667</v>
      </c>
      <c r="AF73" s="15">
        <v>-16667</v>
      </c>
      <c r="AG73" s="15">
        <v>-16667</v>
      </c>
      <c r="AH73" s="15">
        <v>-16667</v>
      </c>
      <c r="AI73" s="15">
        <v>-16667</v>
      </c>
      <c r="AJ73" s="15">
        <v>-16667</v>
      </c>
      <c r="AK73" s="15">
        <v>-16667</v>
      </c>
      <c r="AL73" s="15">
        <v>-16667</v>
      </c>
      <c r="AM73" s="15">
        <v>-16667</v>
      </c>
      <c r="AN73" s="15">
        <v>-16667</v>
      </c>
      <c r="AO73" s="15">
        <v>-16667</v>
      </c>
      <c r="AP73" s="15">
        <f>+SUM(AD73:AO73)</f>
        <v>-200004</v>
      </c>
      <c r="AR73" s="15">
        <v>-18883</v>
      </c>
      <c r="AS73" s="15">
        <v>-22783</v>
      </c>
      <c r="AT73" s="15">
        <v>-20833.330000000002</v>
      </c>
      <c r="AU73" s="15">
        <v>-20833.330000000002</v>
      </c>
      <c r="AV73" s="15">
        <v>-20833.330000000002</v>
      </c>
      <c r="AW73" s="15">
        <v>-20833.330000000002</v>
      </c>
      <c r="AX73" s="15">
        <v>-20833.330000000002</v>
      </c>
      <c r="AY73" s="15">
        <v>-20833.330000000002</v>
      </c>
      <c r="AZ73" s="15">
        <v>-20833.330000000002</v>
      </c>
      <c r="BA73" s="15">
        <v>-20833.330000000002</v>
      </c>
      <c r="BB73" s="15">
        <v>-20833.330000000002</v>
      </c>
      <c r="BC73" s="15">
        <v>-20833.330000000002</v>
      </c>
      <c r="BD73" s="19">
        <f>+SUM(AR73:BC73)</f>
        <v>-249999.3000000001</v>
      </c>
      <c r="BE73" s="15">
        <v>-20833.330000000002</v>
      </c>
      <c r="BF73" s="15">
        <v>-20833.330000000002</v>
      </c>
      <c r="BG73" s="15">
        <v>-20833.330000000002</v>
      </c>
      <c r="BH73" s="15">
        <v>-20833.330000000002</v>
      </c>
      <c r="BI73" s="15">
        <v>-20833.330000000002</v>
      </c>
      <c r="BJ73" s="15">
        <v>-20833.330000000002</v>
      </c>
      <c r="BK73" s="15">
        <v>-20833.330000000002</v>
      </c>
      <c r="BL73" s="15">
        <v>-20833.330000000002</v>
      </c>
      <c r="BM73" s="15">
        <v>-20833.330000000002</v>
      </c>
      <c r="BN73" s="15">
        <v>-20833.330000000002</v>
      </c>
      <c r="BO73" s="20">
        <v>-20833.330000000002</v>
      </c>
      <c r="BP73" s="20">
        <v>-70833.33</v>
      </c>
      <c r="BQ73" s="48">
        <f>+SUM(BE73:BP73)</f>
        <v>-299999.96000000008</v>
      </c>
      <c r="BR73" s="15">
        <v>-20833.330000000002</v>
      </c>
      <c r="BS73" s="15">
        <v>-20833.330000000002</v>
      </c>
      <c r="BT73" s="15">
        <v>-20833.330000000002</v>
      </c>
      <c r="BU73" s="15">
        <v>-20833.330000000002</v>
      </c>
      <c r="BV73" s="15">
        <v>-20833.330000000002</v>
      </c>
      <c r="BW73" s="15">
        <v>-20833.330000000002</v>
      </c>
      <c r="BX73" s="15">
        <v>-20833.330000000002</v>
      </c>
      <c r="BY73" s="15">
        <v>-20833.330000000002</v>
      </c>
      <c r="BZ73" s="15">
        <v>-20833.330000000002</v>
      </c>
      <c r="CA73" s="15">
        <v>-20833.330000000002</v>
      </c>
      <c r="CB73" s="15">
        <v>-20833.330000000002</v>
      </c>
      <c r="CC73" s="15">
        <v>-20833.330000000002</v>
      </c>
      <c r="CD73" s="46">
        <f t="shared" si="145"/>
        <v>-249999.96000000008</v>
      </c>
      <c r="CE73" s="15">
        <v>-20833.330000000002</v>
      </c>
      <c r="CF73" s="15">
        <v>-20833.330000000002</v>
      </c>
      <c r="CG73" s="15">
        <v>-20833.330000000002</v>
      </c>
      <c r="CH73" s="15">
        <v>-20833.330000000002</v>
      </c>
      <c r="CI73" s="15">
        <f>+-IFERROR(VLOOKUP($A73,'[1]Consolidated Financials'!$A:$ZZ,32,0),0)</f>
        <v>-20833.333333333332</v>
      </c>
      <c r="CJ73" s="15">
        <f>+-IFERROR(VLOOKUP($A73,'[1]Consolidated Financials'!$A:$ZZ,33,0),0)</f>
        <v>-20833.333333333332</v>
      </c>
      <c r="CK73" s="15">
        <f>+-IFERROR(VLOOKUP($A73,'[1]Consolidated Financials'!$A:$ZZ,34,0),0)</f>
        <v>-20833.333333333332</v>
      </c>
      <c r="CL73" s="15">
        <f>+-IFERROR(VLOOKUP($A73,'[1]Consolidated Financials'!$A:$ZZ,35,0),0)</f>
        <v>-20833.333333333332</v>
      </c>
      <c r="CM73" s="15">
        <f>+-IFERROR(VLOOKUP($A73,'[1]Consolidated Financials'!$A:$ZZ,36,0),0)</f>
        <v>-20833.333333333332</v>
      </c>
      <c r="CN73" s="15">
        <f>+-IFERROR(VLOOKUP($A73,'[1]Consolidated Financials'!$A:$ZZ,37,0),0)</f>
        <v>-20833.333333333332</v>
      </c>
      <c r="CO73" s="15">
        <f>+-IFERROR(VLOOKUP($A73,'[1]Consolidated Financials'!$A:$ZZ,38,0),0)</f>
        <v>-20833.333333333332</v>
      </c>
      <c r="CP73" s="15">
        <f>+-IFERROR(VLOOKUP($A73,'[1]Consolidated Financials'!$A:$ZZ,39,0),0)</f>
        <v>-20833.333333333332</v>
      </c>
      <c r="CQ73" s="46">
        <f t="shared" si="143"/>
        <v>-249999.98666666672</v>
      </c>
      <c r="CR73" s="15">
        <f>+-IFERROR(VLOOKUP($A73,'[1]Consolidated Financials'!$A:$ZZ,40,0),0)</f>
        <v>-20833.333333333332</v>
      </c>
      <c r="CS73" s="15">
        <f>+-IFERROR(VLOOKUP($A73,'[1]Consolidated Financials'!$A:$ZZ,41,0),0)</f>
        <v>-20833.333333333332</v>
      </c>
      <c r="CT73" s="15">
        <f>+-IFERROR(VLOOKUP($A73,'[1]Consolidated Financials'!$A:$ZZ,42,0),0)</f>
        <v>-20833.333333333332</v>
      </c>
      <c r="CU73" s="15">
        <f>+-IFERROR(VLOOKUP($A73,'[1]Consolidated Financials'!$A:$ZZ,43,0),0)</f>
        <v>-20833.333333333332</v>
      </c>
      <c r="CV73" s="15">
        <f>+-IFERROR(VLOOKUP($A73,'[1]Consolidated Financials'!$A:$ZZ,44,0),0)</f>
        <v>-20833.333333333332</v>
      </c>
      <c r="CW73" s="15">
        <f>+-IFERROR(VLOOKUP($A73,'[1]Consolidated Financials'!$A:$ZZ,45,0),0)</f>
        <v>-20833.333333333332</v>
      </c>
      <c r="CX73" s="15">
        <f>+-IFERROR(VLOOKUP($A73,'[1]Consolidated Financials'!$A:$ZZ,46,0),0)</f>
        <v>-20833.333333333332</v>
      </c>
      <c r="CY73" s="15">
        <f>+-IFERROR(VLOOKUP($A73,'[1]Consolidated Financials'!$A:$ZZ,47,0),0)</f>
        <v>-20833.333333333332</v>
      </c>
      <c r="CZ73" s="15">
        <f>+-IFERROR(VLOOKUP($A73,'[1]Consolidated Financials'!$A:$ZZ,48,0),0)</f>
        <v>-20833.333333333332</v>
      </c>
      <c r="DA73" s="15">
        <f>+-IFERROR(VLOOKUP($A73,'[1]Consolidated Financials'!$A:$ZZ,49,0),0)</f>
        <v>-20833.333333333332</v>
      </c>
      <c r="DB73" s="15">
        <f>+-IFERROR(VLOOKUP($A73,'[1]Consolidated Financials'!$A:$ZZ,50,0),0)</f>
        <v>-20833.333333333332</v>
      </c>
      <c r="DC73" s="15">
        <f>+-IFERROR(VLOOKUP($A73,'[1]Consolidated Financials'!$A:$ZZ,51,0),0)</f>
        <v>-20833.333333333332</v>
      </c>
      <c r="DD73" s="46">
        <f t="shared" si="144"/>
        <v>-250000.00000000003</v>
      </c>
      <c r="DF73" s="15">
        <f>-+IFERROR(VLOOKUP($A73,'[1]Consolidated Financials'!$A:$ZZ,52,0),0)</f>
        <v>-20833.333333333332</v>
      </c>
      <c r="DG73" s="15">
        <f>-+IFERROR(VLOOKUP($A73,'[1]Consolidated Financials'!$A:$ZZ,53,0),0)</f>
        <v>-20833.333333333332</v>
      </c>
      <c r="DH73" s="15">
        <f>-+IFERROR(VLOOKUP($A73,'[1]Consolidated Financials'!$A:$ZZ,54,0),0)</f>
        <v>-20833.333333333332</v>
      </c>
      <c r="DI73" s="15">
        <f>-+IFERROR(VLOOKUP($A73,'[1]Consolidated Financials'!$A:$ZZ,55,0),0)</f>
        <v>-20833.333333333332</v>
      </c>
      <c r="DJ73" s="15">
        <f>-+IFERROR(VLOOKUP($A73,'[1]Consolidated Financials'!$A:$ZZ,56,0),0)</f>
        <v>-20833.333333333332</v>
      </c>
      <c r="DK73" s="15">
        <f>-+IFERROR(VLOOKUP($A73,'[1]Consolidated Financials'!$A:$ZZ,57,0),0)</f>
        <v>-20833.333333333332</v>
      </c>
      <c r="DL73" s="15">
        <f>-+IFERROR(VLOOKUP($A73,'[1]Consolidated Financials'!$A:$ZZ,58,0),0)</f>
        <v>-20833.333333333332</v>
      </c>
      <c r="DM73" s="15">
        <f>-+IFERROR(VLOOKUP($A73,'[1]Consolidated Financials'!$A:$ZZ,59,0),0)</f>
        <v>-20833.333333333332</v>
      </c>
      <c r="DN73" s="15">
        <f>-+IFERROR(VLOOKUP($A73,'[1]Consolidated Financials'!$A:$ZZ,60,0),0)</f>
        <v>-20833.333333333332</v>
      </c>
      <c r="DO73" s="15">
        <f>-+IFERROR(VLOOKUP($A73,'[1]Consolidated Financials'!$A:$ZZ,61,0),0)</f>
        <v>-20833.333333333332</v>
      </c>
      <c r="DP73" s="15">
        <f>-+IFERROR(VLOOKUP($A73,'[1]Consolidated Financials'!$A:$ZZ,62,0),0)</f>
        <v>-20833.333333333332</v>
      </c>
      <c r="DQ73" s="15">
        <f>-+IFERROR(VLOOKUP($A73,'[1]Consolidated Financials'!$A:$ZZ,63,0),0)</f>
        <v>-20833.333333333332</v>
      </c>
    </row>
    <row r="74" spans="1:121" x14ac:dyDescent="0.35">
      <c r="A74" s="14" t="s">
        <v>124</v>
      </c>
      <c r="B74" s="14" t="s">
        <v>125</v>
      </c>
      <c r="C74" s="15">
        <v>0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6">
        <f>+SUM(C74:N74)</f>
        <v>0</v>
      </c>
      <c r="P74" s="15"/>
      <c r="Q74" s="15"/>
      <c r="R74" s="15"/>
      <c r="S74" s="15"/>
      <c r="T74" s="15"/>
      <c r="U74" s="15"/>
      <c r="V74" s="15"/>
      <c r="W74" s="15"/>
      <c r="X74" s="15">
        <v>99.95</v>
      </c>
      <c r="Y74" s="15">
        <v>898.97</v>
      </c>
      <c r="Z74" s="15">
        <v>12.82</v>
      </c>
      <c r="AA74" s="15">
        <v>51.28</v>
      </c>
      <c r="AB74" s="18">
        <f>SUM(P74:AA74)</f>
        <v>1063.0200000000002</v>
      </c>
      <c r="AD74" s="15">
        <v>395.98</v>
      </c>
      <c r="AE74" s="15">
        <v>1825.32</v>
      </c>
      <c r="AF74" s="15">
        <v>4433.3500000000004</v>
      </c>
      <c r="AG74" s="15">
        <v>2912.51</v>
      </c>
      <c r="AH74" s="15">
        <v>963.09</v>
      </c>
      <c r="AI74" s="15">
        <v>2880.24</v>
      </c>
      <c r="AJ74" s="15">
        <v>2949.93</v>
      </c>
      <c r="AK74" s="15">
        <v>8374.33</v>
      </c>
      <c r="AL74" s="15">
        <v>2494.8200000000002</v>
      </c>
      <c r="AM74" s="15">
        <v>5685.41</v>
      </c>
      <c r="AN74" s="15">
        <v>3714.23</v>
      </c>
      <c r="AO74" s="15">
        <v>3587.92</v>
      </c>
      <c r="AP74" s="15">
        <f>+SUM(AD74:AO74)</f>
        <v>40217.129999999997</v>
      </c>
      <c r="AR74" s="15">
        <v>1167.1600000000001</v>
      </c>
      <c r="AS74" s="15">
        <v>3611.78</v>
      </c>
      <c r="AT74" s="15">
        <v>3030.16</v>
      </c>
      <c r="AU74" s="15">
        <v>1485.82</v>
      </c>
      <c r="AV74" s="15">
        <v>1285.01</v>
      </c>
      <c r="AW74" s="15">
        <v>658.3</v>
      </c>
      <c r="AX74" s="15">
        <v>769.44</v>
      </c>
      <c r="AY74" s="15">
        <v>609.14</v>
      </c>
      <c r="AZ74" s="15">
        <v>745.93</v>
      </c>
      <c r="BA74" s="15">
        <v>128.24</v>
      </c>
      <c r="BB74" s="15">
        <v>0</v>
      </c>
      <c r="BC74" s="15">
        <v>639.1</v>
      </c>
      <c r="BD74" s="19">
        <f>+SUM(AR74:BC74)</f>
        <v>14130.08</v>
      </c>
      <c r="BE74" s="15">
        <v>1167.3800000000001</v>
      </c>
      <c r="BF74" s="47">
        <v>-1.95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20">
        <v>0</v>
      </c>
      <c r="BP74" s="20">
        <v>0</v>
      </c>
      <c r="BQ74" s="48">
        <f>+SUM(BE74:BP74)</f>
        <v>1165.43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46">
        <f t="shared" si="145"/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f>+-IFERROR(VLOOKUP($A74,'[1]Consolidated Financials'!$A:$ZZ,32,0),0)</f>
        <v>0</v>
      </c>
      <c r="CJ74" s="15">
        <f>+-IFERROR(VLOOKUP($A74,'[1]Consolidated Financials'!$A:$ZZ,33,0),0)</f>
        <v>0</v>
      </c>
      <c r="CK74" s="15">
        <f>+-IFERROR(VLOOKUP($A74,'[1]Consolidated Financials'!$A:$ZZ,34,0),0)</f>
        <v>0</v>
      </c>
      <c r="CL74" s="15">
        <f>+-IFERROR(VLOOKUP($A74,'[1]Consolidated Financials'!$A:$ZZ,35,0),0)</f>
        <v>0</v>
      </c>
      <c r="CM74" s="15">
        <f>+-IFERROR(VLOOKUP($A74,'[1]Consolidated Financials'!$A:$ZZ,36,0),0)</f>
        <v>0</v>
      </c>
      <c r="CN74" s="15">
        <f>+-IFERROR(VLOOKUP($A74,'[1]Consolidated Financials'!$A:$ZZ,37,0),0)</f>
        <v>0</v>
      </c>
      <c r="CO74" s="15">
        <f>+-IFERROR(VLOOKUP($A74,'[1]Consolidated Financials'!$A:$ZZ,38,0),0)</f>
        <v>0</v>
      </c>
      <c r="CP74" s="15">
        <f>+-IFERROR(VLOOKUP($A74,'[1]Consolidated Financials'!$A:$ZZ,39,0),0)</f>
        <v>0</v>
      </c>
      <c r="CQ74" s="46">
        <f t="shared" si="143"/>
        <v>0</v>
      </c>
      <c r="CR74" s="15">
        <f>+-IFERROR(VLOOKUP($A74,'[1]Consolidated Financials'!$A:$ZZ,40,0),0)</f>
        <v>0</v>
      </c>
      <c r="CS74" s="15">
        <f>+-IFERROR(VLOOKUP($A74,'[1]Consolidated Financials'!$A:$ZZ,41,0),0)</f>
        <v>0</v>
      </c>
      <c r="CT74" s="15">
        <f>+-IFERROR(VLOOKUP($A74,'[1]Consolidated Financials'!$A:$ZZ,42,0),0)</f>
        <v>0</v>
      </c>
      <c r="CU74" s="15">
        <f>+-IFERROR(VLOOKUP($A74,'[1]Consolidated Financials'!$A:$ZZ,43,0),0)</f>
        <v>0</v>
      </c>
      <c r="CV74" s="15">
        <f>+-IFERROR(VLOOKUP($A74,'[1]Consolidated Financials'!$A:$ZZ,44,0),0)</f>
        <v>0</v>
      </c>
      <c r="CW74" s="15">
        <f>+-IFERROR(VLOOKUP($A74,'[1]Consolidated Financials'!$A:$ZZ,45,0),0)</f>
        <v>0</v>
      </c>
      <c r="CX74" s="15">
        <f>+-IFERROR(VLOOKUP($A74,'[1]Consolidated Financials'!$A:$ZZ,46,0),0)</f>
        <v>0</v>
      </c>
      <c r="CY74" s="15">
        <f>+-IFERROR(VLOOKUP($A74,'[1]Consolidated Financials'!$A:$ZZ,47,0),0)</f>
        <v>0</v>
      </c>
      <c r="CZ74" s="15">
        <f>+-IFERROR(VLOOKUP($A74,'[1]Consolidated Financials'!$A:$ZZ,48,0),0)</f>
        <v>0</v>
      </c>
      <c r="DA74" s="15">
        <f>+-IFERROR(VLOOKUP($A74,'[1]Consolidated Financials'!$A:$ZZ,49,0),0)</f>
        <v>0</v>
      </c>
      <c r="DB74" s="15">
        <f>+-IFERROR(VLOOKUP($A74,'[1]Consolidated Financials'!$A:$ZZ,50,0),0)</f>
        <v>0</v>
      </c>
      <c r="DC74" s="15">
        <f>+-IFERROR(VLOOKUP($A74,'[1]Consolidated Financials'!$A:$ZZ,51,0),0)</f>
        <v>0</v>
      </c>
      <c r="DD74" s="46">
        <f t="shared" si="144"/>
        <v>0</v>
      </c>
      <c r="DF74" s="15">
        <f>-+IFERROR(VLOOKUP($A74,'[1]Consolidated Financials'!$A:$ZZ,52,0),0)</f>
        <v>0</v>
      </c>
      <c r="DG74" s="15">
        <f>-+IFERROR(VLOOKUP($A74,'[1]Consolidated Financials'!$A:$ZZ,53,0),0)</f>
        <v>0</v>
      </c>
      <c r="DH74" s="15">
        <f>-+IFERROR(VLOOKUP($A74,'[1]Consolidated Financials'!$A:$ZZ,54,0),0)</f>
        <v>0</v>
      </c>
      <c r="DI74" s="15">
        <f>-+IFERROR(VLOOKUP($A74,'[1]Consolidated Financials'!$A:$ZZ,55,0),0)</f>
        <v>0</v>
      </c>
      <c r="DJ74" s="15">
        <f>-+IFERROR(VLOOKUP($A74,'[1]Consolidated Financials'!$A:$ZZ,56,0),0)</f>
        <v>0</v>
      </c>
      <c r="DK74" s="15">
        <f>-+IFERROR(VLOOKUP($A74,'[1]Consolidated Financials'!$A:$ZZ,57,0),0)</f>
        <v>0</v>
      </c>
      <c r="DL74" s="15">
        <f>-+IFERROR(VLOOKUP($A74,'[1]Consolidated Financials'!$A:$ZZ,58,0),0)</f>
        <v>0</v>
      </c>
      <c r="DM74" s="15">
        <f>-+IFERROR(VLOOKUP($A74,'[1]Consolidated Financials'!$A:$ZZ,59,0),0)</f>
        <v>0</v>
      </c>
      <c r="DN74" s="15">
        <f>-+IFERROR(VLOOKUP($A74,'[1]Consolidated Financials'!$A:$ZZ,60,0),0)</f>
        <v>0</v>
      </c>
      <c r="DO74" s="15">
        <f>-+IFERROR(VLOOKUP($A74,'[1]Consolidated Financials'!$A:$ZZ,61,0),0)</f>
        <v>0</v>
      </c>
      <c r="DP74" s="15">
        <f>-+IFERROR(VLOOKUP($A74,'[1]Consolidated Financials'!$A:$ZZ,62,0),0)</f>
        <v>0</v>
      </c>
      <c r="DQ74" s="15">
        <f>-+IFERROR(VLOOKUP($A74,'[1]Consolidated Financials'!$A:$ZZ,63,0),0)</f>
        <v>0</v>
      </c>
    </row>
    <row r="75" spans="1:121" x14ac:dyDescent="0.35">
      <c r="A75" s="14" t="s">
        <v>126</v>
      </c>
      <c r="B75" s="14" t="s">
        <v>127</v>
      </c>
      <c r="C75" s="15">
        <v>-500</v>
      </c>
      <c r="D75" s="15">
        <v>0</v>
      </c>
      <c r="E75" s="15">
        <v>0</v>
      </c>
      <c r="F75" s="15">
        <v>0</v>
      </c>
      <c r="G75" s="15">
        <v>-9305</v>
      </c>
      <c r="H75" s="15">
        <v>-1000</v>
      </c>
      <c r="I75" s="15">
        <v>-500</v>
      </c>
      <c r="J75" s="15">
        <v>-1220</v>
      </c>
      <c r="K75" s="15">
        <v>-1650</v>
      </c>
      <c r="L75" s="15">
        <v>1075</v>
      </c>
      <c r="M75" s="15">
        <v>-299.63</v>
      </c>
      <c r="N75" s="15">
        <v>-7389.45</v>
      </c>
      <c r="O75" s="16">
        <f>+SUM(C75:N75)</f>
        <v>-20789.079999999998</v>
      </c>
      <c r="P75" s="15">
        <v>-834.25</v>
      </c>
      <c r="Q75" s="15">
        <v>-2016.25</v>
      </c>
      <c r="R75" s="15">
        <v>-1000</v>
      </c>
      <c r="S75" s="15">
        <v>0</v>
      </c>
      <c r="T75" s="15">
        <v>0</v>
      </c>
      <c r="U75" s="15">
        <v>0</v>
      </c>
      <c r="V75" s="15">
        <v>0</v>
      </c>
      <c r="W75" s="15">
        <v>-500</v>
      </c>
      <c r="X75" s="29">
        <v>0</v>
      </c>
      <c r="Y75" s="29">
        <v>-500</v>
      </c>
      <c r="Z75" s="29">
        <v>0</v>
      </c>
      <c r="AA75" s="15">
        <v>-4550</v>
      </c>
      <c r="AB75" s="18">
        <f>SUM(P75:AA75)</f>
        <v>-9400.5</v>
      </c>
      <c r="AD75" s="15">
        <v>442.48</v>
      </c>
      <c r="AE75" s="15">
        <v>-500</v>
      </c>
      <c r="AF75" s="15">
        <v>0</v>
      </c>
      <c r="AG75" s="15">
        <v>-15598</v>
      </c>
      <c r="AH75" s="15">
        <v>-500</v>
      </c>
      <c r="AI75" s="15">
        <v>-779</v>
      </c>
      <c r="AJ75" s="15">
        <v>-4400</v>
      </c>
      <c r="AK75" s="15">
        <v>-9500</v>
      </c>
      <c r="AL75" s="15">
        <v>-569.5</v>
      </c>
      <c r="AM75" s="15">
        <v>-1790.5</v>
      </c>
      <c r="AN75" s="15">
        <v>-4373.1000000000004</v>
      </c>
      <c r="AO75" s="15">
        <v>0</v>
      </c>
      <c r="AP75" s="15">
        <f>+SUM(AD75:AO75)</f>
        <v>-37567.620000000003</v>
      </c>
      <c r="AR75" s="15">
        <v>-595</v>
      </c>
      <c r="AS75" s="15">
        <v>-2898.5</v>
      </c>
      <c r="AT75" s="15">
        <v>-10926.59</v>
      </c>
      <c r="AU75" s="15">
        <v>-13061.38</v>
      </c>
      <c r="AV75" s="15">
        <v>0</v>
      </c>
      <c r="AW75" s="15">
        <v>-16500</v>
      </c>
      <c r="AX75" s="15">
        <v>-345</v>
      </c>
      <c r="AY75" s="15">
        <v>0</v>
      </c>
      <c r="AZ75" s="15">
        <v>-13911.25</v>
      </c>
      <c r="BA75" s="15">
        <v>-4914</v>
      </c>
      <c r="BB75" s="15">
        <v>-595</v>
      </c>
      <c r="BC75" s="15">
        <v>0</v>
      </c>
      <c r="BD75" s="19">
        <f>+SUM(AR75:BC75)</f>
        <v>-63746.720000000001</v>
      </c>
      <c r="BE75" s="15">
        <v>0</v>
      </c>
      <c r="BF75" s="15">
        <v>0</v>
      </c>
      <c r="BG75" s="15">
        <v>0</v>
      </c>
      <c r="BH75" s="15">
        <v>0</v>
      </c>
      <c r="BI75" s="15">
        <v>-100.75</v>
      </c>
      <c r="BJ75" s="15">
        <v>-1595</v>
      </c>
      <c r="BK75" s="15">
        <v>-3000</v>
      </c>
      <c r="BL75" s="15">
        <v>0</v>
      </c>
      <c r="BM75" s="15">
        <v>0</v>
      </c>
      <c r="BN75" s="15">
        <v>-595</v>
      </c>
      <c r="BO75" s="20">
        <v>-1995</v>
      </c>
      <c r="BP75" s="20">
        <v>995</v>
      </c>
      <c r="BQ75" s="48">
        <f>+SUM(BE75:BP75)</f>
        <v>-6290.75</v>
      </c>
      <c r="BR75" s="15">
        <v>0</v>
      </c>
      <c r="BS75" s="15">
        <v>0</v>
      </c>
      <c r="BT75" s="15">
        <v>-1600.21</v>
      </c>
      <c r="BU75" s="15">
        <v>-2049.5</v>
      </c>
      <c r="BV75" s="15">
        <v>-1000</v>
      </c>
      <c r="BW75" s="15">
        <v>0</v>
      </c>
      <c r="BX75" s="15">
        <v>0</v>
      </c>
      <c r="BY75" s="15">
        <v>-5258.75</v>
      </c>
      <c r="BZ75" s="15">
        <v>0</v>
      </c>
      <c r="CA75" s="15">
        <v>0</v>
      </c>
      <c r="CB75" s="15">
        <v>0</v>
      </c>
      <c r="CC75" s="15">
        <v>-6532.75</v>
      </c>
      <c r="CD75" s="46">
        <f t="shared" si="145"/>
        <v>-16441.21</v>
      </c>
      <c r="CE75" s="15">
        <v>0</v>
      </c>
      <c r="CF75" s="15">
        <v>-2065</v>
      </c>
      <c r="CG75" s="15">
        <v>-11275</v>
      </c>
      <c r="CH75" s="15">
        <v>3628.25</v>
      </c>
      <c r="CI75" s="15">
        <f>+-IFERROR(VLOOKUP($A75,'[1]Consolidated Financials'!$A:$ZZ,32,0),0)</f>
        <v>-3060.3</v>
      </c>
      <c r="CJ75" s="15">
        <f>+-IFERROR(VLOOKUP($A75,'[1]Consolidated Financials'!$A:$ZZ,33,0),0)</f>
        <v>-2040.2</v>
      </c>
      <c r="CK75" s="15">
        <f>+-IFERROR(VLOOKUP($A75,'[1]Consolidated Financials'!$A:$ZZ,34,0),0)</f>
        <v>-6120.6</v>
      </c>
      <c r="CL75" s="15">
        <f>+-IFERROR(VLOOKUP($A75,'[1]Consolidated Financials'!$A:$ZZ,35,0),0)</f>
        <v>-3060.3</v>
      </c>
      <c r="CM75" s="15">
        <f>+-IFERROR(VLOOKUP($A75,'[1]Consolidated Financials'!$A:$ZZ,36,0),0)</f>
        <v>-5100.5</v>
      </c>
      <c r="CN75" s="15">
        <f>+-IFERROR(VLOOKUP($A75,'[1]Consolidated Financials'!$A:$ZZ,37,0),0)</f>
        <v>0</v>
      </c>
      <c r="CO75" s="15">
        <f>+-IFERROR(VLOOKUP($A75,'[1]Consolidated Financials'!$A:$ZZ,38,0),0)</f>
        <v>-4080.4</v>
      </c>
      <c r="CP75" s="15">
        <f>+-IFERROR(VLOOKUP($A75,'[1]Consolidated Financials'!$A:$ZZ,39,0),0)</f>
        <v>-3060.3</v>
      </c>
      <c r="CQ75" s="46">
        <f t="shared" si="143"/>
        <v>-36234.35</v>
      </c>
      <c r="CR75" s="15">
        <f>+-IFERROR(VLOOKUP($A75,'[1]Consolidated Financials'!$A:$ZZ,40,0),0)</f>
        <v>-2060.6019999999999</v>
      </c>
      <c r="CS75" s="15">
        <f>+-IFERROR(VLOOKUP($A75,'[1]Consolidated Financials'!$A:$ZZ,41,0),0)</f>
        <v>-2060.6019999999999</v>
      </c>
      <c r="CT75" s="15">
        <f>+-IFERROR(VLOOKUP($A75,'[1]Consolidated Financials'!$A:$ZZ,42,0),0)</f>
        <v>-4121.2039999999997</v>
      </c>
      <c r="CU75" s="15">
        <f>+-IFERROR(VLOOKUP($A75,'[1]Consolidated Financials'!$A:$ZZ,43,0),0)</f>
        <v>-5151.5049999999992</v>
      </c>
      <c r="CV75" s="15">
        <f>+-IFERROR(VLOOKUP($A75,'[1]Consolidated Financials'!$A:$ZZ,44,0),0)</f>
        <v>-3090.9029999999998</v>
      </c>
      <c r="CW75" s="15">
        <f>+-IFERROR(VLOOKUP($A75,'[1]Consolidated Financials'!$A:$ZZ,45,0),0)</f>
        <v>-2060.6019999999999</v>
      </c>
      <c r="CX75" s="15">
        <f>+-IFERROR(VLOOKUP($A75,'[1]Consolidated Financials'!$A:$ZZ,46,0),0)</f>
        <v>-6181.8059999999996</v>
      </c>
      <c r="CY75" s="15">
        <f>+-IFERROR(VLOOKUP($A75,'[1]Consolidated Financials'!$A:$ZZ,47,0),0)</f>
        <v>-3090.9029999999998</v>
      </c>
      <c r="CZ75" s="15">
        <f>+-IFERROR(VLOOKUP($A75,'[1]Consolidated Financials'!$A:$ZZ,48,0),0)</f>
        <v>-5151.5049999999992</v>
      </c>
      <c r="DA75" s="15">
        <f>+-IFERROR(VLOOKUP($A75,'[1]Consolidated Financials'!$A:$ZZ,49,0),0)</f>
        <v>0</v>
      </c>
      <c r="DB75" s="15">
        <f>+-IFERROR(VLOOKUP($A75,'[1]Consolidated Financials'!$A:$ZZ,50,0),0)</f>
        <v>-4121.2039999999997</v>
      </c>
      <c r="DC75" s="15">
        <f>+-IFERROR(VLOOKUP($A75,'[1]Consolidated Financials'!$A:$ZZ,51,0),0)</f>
        <v>-3090.9029999999998</v>
      </c>
      <c r="DD75" s="46">
        <f t="shared" si="144"/>
        <v>-40181.738999999994</v>
      </c>
      <c r="DF75" s="15">
        <f>-+IFERROR(VLOOKUP($A75,'[1]Consolidated Financials'!$A:$ZZ,52,0),0)</f>
        <v>-2101.8140399999997</v>
      </c>
      <c r="DG75" s="15">
        <f>-+IFERROR(VLOOKUP($A75,'[1]Consolidated Financials'!$A:$ZZ,53,0),0)</f>
        <v>-2060.6019999999999</v>
      </c>
      <c r="DH75" s="15">
        <f>-+IFERROR(VLOOKUP($A75,'[1]Consolidated Financials'!$A:$ZZ,54,0),0)</f>
        <v>-4121.2039999999997</v>
      </c>
      <c r="DI75" s="15">
        <f>-+IFERROR(VLOOKUP($A75,'[1]Consolidated Financials'!$A:$ZZ,55,0),0)</f>
        <v>-5151.5049999999992</v>
      </c>
      <c r="DJ75" s="15">
        <f>-+IFERROR(VLOOKUP($A75,'[1]Consolidated Financials'!$A:$ZZ,56,0),0)</f>
        <v>-3090.9029999999998</v>
      </c>
      <c r="DK75" s="15">
        <f>-+IFERROR(VLOOKUP($A75,'[1]Consolidated Financials'!$A:$ZZ,57,0),0)</f>
        <v>-2060.6019999999999</v>
      </c>
      <c r="DL75" s="15">
        <f>-+IFERROR(VLOOKUP($A75,'[1]Consolidated Financials'!$A:$ZZ,58,0),0)</f>
        <v>-6181.8059999999996</v>
      </c>
      <c r="DM75" s="15">
        <f>-+IFERROR(VLOOKUP($A75,'[1]Consolidated Financials'!$A:$ZZ,59,0),0)</f>
        <v>-3090.9029999999998</v>
      </c>
      <c r="DN75" s="15">
        <f>-+IFERROR(VLOOKUP($A75,'[1]Consolidated Financials'!$A:$ZZ,60,0),0)</f>
        <v>-5151.5049999999992</v>
      </c>
      <c r="DO75" s="15">
        <f>-+IFERROR(VLOOKUP($A75,'[1]Consolidated Financials'!$A:$ZZ,61,0),0)</f>
        <v>0</v>
      </c>
      <c r="DP75" s="15">
        <f>-+IFERROR(VLOOKUP($A75,'[1]Consolidated Financials'!$A:$ZZ,62,0),0)</f>
        <v>-4121.2039999999997</v>
      </c>
      <c r="DQ75" s="15">
        <f>-+IFERROR(VLOOKUP($A75,'[1]Consolidated Financials'!$A:$ZZ,63,0),0)</f>
        <v>-3090.9029999999998</v>
      </c>
    </row>
    <row r="76" spans="1:121" x14ac:dyDescent="0.35">
      <c r="A76" s="14" t="s">
        <v>128</v>
      </c>
      <c r="B76" s="14" t="s">
        <v>129</v>
      </c>
      <c r="C76" s="15">
        <v>0</v>
      </c>
      <c r="D76" s="15">
        <v>0</v>
      </c>
      <c r="E76" s="15">
        <v>0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6">
        <f>+SUM(C76:N76)</f>
        <v>0</v>
      </c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>
        <v>-25548.720000000001</v>
      </c>
      <c r="AA76" s="15">
        <v>-11744.94</v>
      </c>
      <c r="AB76" s="18">
        <f>SUM(P76:AA76)</f>
        <v>-37293.660000000003</v>
      </c>
      <c r="AD76" s="15">
        <v>-6599.56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f>+SUM(AD76:AO76)</f>
        <v>-6599.56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9">
        <f>+SUM(AR76:BC76)</f>
        <v>0</v>
      </c>
      <c r="BE76" s="15">
        <v>0</v>
      </c>
      <c r="BF76" s="15">
        <v>0</v>
      </c>
      <c r="BG76" s="15">
        <v>0</v>
      </c>
      <c r="BH76" s="15">
        <v>0</v>
      </c>
      <c r="BI76" s="15">
        <v>0</v>
      </c>
      <c r="BJ76" s="15">
        <v>0</v>
      </c>
      <c r="BK76" s="15">
        <v>0</v>
      </c>
      <c r="BL76" s="15">
        <v>0</v>
      </c>
      <c r="BM76" s="15">
        <v>0</v>
      </c>
      <c r="BN76" s="15">
        <v>0</v>
      </c>
      <c r="BO76" s="20">
        <v>0</v>
      </c>
      <c r="BP76" s="20">
        <v>0</v>
      </c>
      <c r="BQ76" s="46">
        <f>+SUM(BE76:BP76)</f>
        <v>0</v>
      </c>
      <c r="BR76" s="15">
        <v>0</v>
      </c>
      <c r="BS76" s="15">
        <v>0</v>
      </c>
      <c r="BT76" s="15">
        <v>0</v>
      </c>
      <c r="BU76" s="15">
        <v>0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46">
        <f t="shared" si="145"/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f>+-IFERROR(VLOOKUP($A76,'[1]Consolidated Financials'!$A:$ZZ,32,0),0)</f>
        <v>0</v>
      </c>
      <c r="CJ76" s="15">
        <f>+-IFERROR(VLOOKUP($A76,'[1]Consolidated Financials'!$A:$ZZ,33,0),0)</f>
        <v>0</v>
      </c>
      <c r="CK76" s="15">
        <f>+-IFERROR(VLOOKUP($A76,'[1]Consolidated Financials'!$A:$ZZ,34,0),0)</f>
        <v>0</v>
      </c>
      <c r="CL76" s="15">
        <f>+-IFERROR(VLOOKUP($A76,'[1]Consolidated Financials'!$A:$ZZ,35,0),0)</f>
        <v>0</v>
      </c>
      <c r="CM76" s="15">
        <f>+-IFERROR(VLOOKUP($A76,'[1]Consolidated Financials'!$A:$ZZ,36,0),0)</f>
        <v>0</v>
      </c>
      <c r="CN76" s="15">
        <f>+-IFERROR(VLOOKUP($A76,'[1]Consolidated Financials'!$A:$ZZ,37,0),0)</f>
        <v>0</v>
      </c>
      <c r="CO76" s="15">
        <f>+-IFERROR(VLOOKUP($A76,'[1]Consolidated Financials'!$A:$ZZ,38,0),0)</f>
        <v>0</v>
      </c>
      <c r="CP76" s="15">
        <f>+-IFERROR(VLOOKUP($A76,'[1]Consolidated Financials'!$A:$ZZ,39,0),0)</f>
        <v>0</v>
      </c>
      <c r="CQ76" s="46">
        <f t="shared" si="143"/>
        <v>0</v>
      </c>
      <c r="CR76" s="15">
        <f>+-IFERROR(VLOOKUP($A76,'[1]Consolidated Financials'!$A:$ZZ,40,0),0)</f>
        <v>0</v>
      </c>
      <c r="CS76" s="15">
        <f>+-IFERROR(VLOOKUP($A76,'[1]Consolidated Financials'!$A:$ZZ,41,0),0)</f>
        <v>0</v>
      </c>
      <c r="CT76" s="15">
        <f>+-IFERROR(VLOOKUP($A76,'[1]Consolidated Financials'!$A:$ZZ,42,0),0)</f>
        <v>0</v>
      </c>
      <c r="CU76" s="15">
        <f>+-IFERROR(VLOOKUP($A76,'[1]Consolidated Financials'!$A:$ZZ,43,0),0)</f>
        <v>0</v>
      </c>
      <c r="CV76" s="15">
        <f>+-IFERROR(VLOOKUP($A76,'[1]Consolidated Financials'!$A:$ZZ,44,0),0)</f>
        <v>0</v>
      </c>
      <c r="CW76" s="15">
        <f>+-IFERROR(VLOOKUP($A76,'[1]Consolidated Financials'!$A:$ZZ,45,0),0)</f>
        <v>0</v>
      </c>
      <c r="CX76" s="15">
        <f>+-IFERROR(VLOOKUP($A76,'[1]Consolidated Financials'!$A:$ZZ,46,0),0)</f>
        <v>0</v>
      </c>
      <c r="CY76" s="15">
        <f>+-IFERROR(VLOOKUP($A76,'[1]Consolidated Financials'!$A:$ZZ,47,0),0)</f>
        <v>0</v>
      </c>
      <c r="CZ76" s="15">
        <f>+-IFERROR(VLOOKUP($A76,'[1]Consolidated Financials'!$A:$ZZ,48,0),0)</f>
        <v>0</v>
      </c>
      <c r="DA76" s="15">
        <f>+-IFERROR(VLOOKUP($A76,'[1]Consolidated Financials'!$A:$ZZ,49,0),0)</f>
        <v>0</v>
      </c>
      <c r="DB76" s="15">
        <f>+-IFERROR(VLOOKUP($A76,'[1]Consolidated Financials'!$A:$ZZ,50,0),0)</f>
        <v>0</v>
      </c>
      <c r="DC76" s="15">
        <f>+-IFERROR(VLOOKUP($A76,'[1]Consolidated Financials'!$A:$ZZ,51,0),0)</f>
        <v>0</v>
      </c>
      <c r="DD76" s="46">
        <f t="shared" si="144"/>
        <v>0</v>
      </c>
      <c r="DF76" s="15">
        <f>-+IFERROR(VLOOKUP($A76,'[1]Consolidated Financials'!$A:$ZZ,52,0),0)</f>
        <v>0</v>
      </c>
      <c r="DG76" s="15">
        <f>-+IFERROR(VLOOKUP($A76,'[1]Consolidated Financials'!$A:$ZZ,53,0),0)</f>
        <v>0</v>
      </c>
      <c r="DH76" s="15">
        <f>-+IFERROR(VLOOKUP($A76,'[1]Consolidated Financials'!$A:$ZZ,54,0),0)</f>
        <v>0</v>
      </c>
      <c r="DI76" s="15">
        <f>-+IFERROR(VLOOKUP($A76,'[1]Consolidated Financials'!$A:$ZZ,55,0),0)</f>
        <v>0</v>
      </c>
      <c r="DJ76" s="15">
        <f>-+IFERROR(VLOOKUP($A76,'[1]Consolidated Financials'!$A:$ZZ,56,0),0)</f>
        <v>0</v>
      </c>
      <c r="DK76" s="15">
        <f>-+IFERROR(VLOOKUP($A76,'[1]Consolidated Financials'!$A:$ZZ,57,0),0)</f>
        <v>0</v>
      </c>
      <c r="DL76" s="15">
        <f>-+IFERROR(VLOOKUP($A76,'[1]Consolidated Financials'!$A:$ZZ,58,0),0)</f>
        <v>0</v>
      </c>
      <c r="DM76" s="15">
        <f>-+IFERROR(VLOOKUP($A76,'[1]Consolidated Financials'!$A:$ZZ,59,0),0)</f>
        <v>0</v>
      </c>
      <c r="DN76" s="15">
        <f>-+IFERROR(VLOOKUP($A76,'[1]Consolidated Financials'!$A:$ZZ,60,0),0)</f>
        <v>0</v>
      </c>
      <c r="DO76" s="15">
        <f>-+IFERROR(VLOOKUP($A76,'[1]Consolidated Financials'!$A:$ZZ,61,0),0)</f>
        <v>0</v>
      </c>
      <c r="DP76" s="15">
        <f>-+IFERROR(VLOOKUP($A76,'[1]Consolidated Financials'!$A:$ZZ,62,0),0)</f>
        <v>0</v>
      </c>
      <c r="DQ76" s="15">
        <f>-+IFERROR(VLOOKUP($A76,'[1]Consolidated Financials'!$A:$ZZ,63,0),0)</f>
        <v>0</v>
      </c>
    </row>
    <row r="77" spans="1:121" x14ac:dyDescent="0.35">
      <c r="A77" s="32" t="s">
        <v>130</v>
      </c>
      <c r="B77" s="14" t="s">
        <v>131</v>
      </c>
      <c r="C77" s="15">
        <v>8833.3000000000011</v>
      </c>
      <c r="D77" s="15">
        <v>8833.3000000000011</v>
      </c>
      <c r="E77" s="15">
        <v>8833.3000000000011</v>
      </c>
      <c r="F77" s="15">
        <v>8833.3000000000011</v>
      </c>
      <c r="G77" s="15">
        <v>8833.3000000000011</v>
      </c>
      <c r="H77" s="15">
        <v>8833.3000000000011</v>
      </c>
      <c r="I77" s="15">
        <v>8833.3000000000011</v>
      </c>
      <c r="J77" s="15">
        <v>8833.3000000000011</v>
      </c>
      <c r="K77" s="15">
        <v>8833.3000000000011</v>
      </c>
      <c r="L77" s="15">
        <v>8833.3000000000011</v>
      </c>
      <c r="M77" s="15">
        <v>8833.3000000000011</v>
      </c>
      <c r="N77" s="15">
        <v>8833.3000000000011</v>
      </c>
      <c r="O77" s="16">
        <f>+SUM(C77:N77)</f>
        <v>105999.60000000002</v>
      </c>
      <c r="P77" s="15">
        <v>8833.3000000000011</v>
      </c>
      <c r="Q77" s="15">
        <v>8833.3000000000011</v>
      </c>
      <c r="R77" s="15">
        <v>8833.3000000000029</v>
      </c>
      <c r="S77" s="15">
        <v>8833.2999999999993</v>
      </c>
      <c r="T77" s="15">
        <v>8833.3000000000029</v>
      </c>
      <c r="U77" s="15">
        <v>8833.3000000000029</v>
      </c>
      <c r="V77" s="15">
        <v>8833.2900000000009</v>
      </c>
      <c r="W77" s="15">
        <v>8833.3000000000029</v>
      </c>
      <c r="X77" s="29">
        <v>-17666.7</v>
      </c>
      <c r="Y77" s="29">
        <v>16840.3</v>
      </c>
      <c r="Z77" s="15">
        <v>16667</v>
      </c>
      <c r="AA77" s="15">
        <v>16667</v>
      </c>
      <c r="AB77" s="18">
        <f t="shared" ref="AB77" si="148">SUM(P77:AA77)</f>
        <v>103173.99000000002</v>
      </c>
      <c r="AD77" s="15">
        <v>8833.3000000000011</v>
      </c>
      <c r="AE77" s="15">
        <v>8833.3000000000011</v>
      </c>
      <c r="AF77" s="15">
        <v>8833.3000000000011</v>
      </c>
      <c r="AG77" s="15">
        <v>8833.3000000000011</v>
      </c>
      <c r="AH77" s="15">
        <v>8833.3000000000011</v>
      </c>
      <c r="AI77" s="15">
        <v>8833.3000000000011</v>
      </c>
      <c r="AJ77" s="15">
        <v>8833.3000000000011</v>
      </c>
      <c r="AK77" s="15">
        <v>8832.9</v>
      </c>
      <c r="AL77" s="15">
        <v>8833.7000000000007</v>
      </c>
      <c r="AM77" s="15">
        <v>8833.3000000000011</v>
      </c>
      <c r="AN77" s="15">
        <v>8833.3000000000011</v>
      </c>
      <c r="AO77" s="15">
        <v>8833.3000000000011</v>
      </c>
      <c r="AP77" s="15">
        <f>+SUM(AD77:AO77)</f>
        <v>105999.60000000002</v>
      </c>
      <c r="AR77" s="15">
        <v>9761.64</v>
      </c>
      <c r="AS77" s="15">
        <v>11465.64</v>
      </c>
      <c r="AT77" s="15">
        <v>10787.35</v>
      </c>
      <c r="AU77" s="15">
        <v>10787.35</v>
      </c>
      <c r="AV77" s="15">
        <v>10787.35</v>
      </c>
      <c r="AW77" s="15">
        <v>10787.35</v>
      </c>
      <c r="AX77" s="15">
        <v>10787.35</v>
      </c>
      <c r="AY77" s="15">
        <v>10787.35</v>
      </c>
      <c r="AZ77" s="15">
        <v>10787.35</v>
      </c>
      <c r="BA77" s="15">
        <v>10787.35</v>
      </c>
      <c r="BB77" s="15">
        <v>10417</v>
      </c>
      <c r="BC77" s="15">
        <v>10417</v>
      </c>
      <c r="BD77" s="19">
        <f>+SUM(AR77:BC77)</f>
        <v>128360.08000000002</v>
      </c>
      <c r="BE77" s="15">
        <v>10303.65</v>
      </c>
      <c r="BF77" s="15">
        <v>9826.09</v>
      </c>
      <c r="BG77" s="15">
        <v>16541.22</v>
      </c>
      <c r="BH77" s="15">
        <v>11287.01</v>
      </c>
      <c r="BI77" s="15">
        <v>11124.98</v>
      </c>
      <c r="BJ77" s="15">
        <v>54627.86</v>
      </c>
      <c r="BK77" s="15">
        <v>21170.6</v>
      </c>
      <c r="BL77" s="15">
        <v>22183.360000000001</v>
      </c>
      <c r="BM77" s="15">
        <v>21508.17</v>
      </c>
      <c r="BN77" s="15">
        <v>21508.18</v>
      </c>
      <c r="BO77" s="20">
        <v>21508.18</v>
      </c>
      <c r="BP77" s="20">
        <v>73262</v>
      </c>
      <c r="BQ77" s="49">
        <f>+SUM(BE77:BP77)</f>
        <v>294851.3</v>
      </c>
      <c r="BR77" s="15">
        <v>21592.2</v>
      </c>
      <c r="BS77" s="15">
        <v>21592.2</v>
      </c>
      <c r="BT77" s="15">
        <v>21592.13</v>
      </c>
      <c r="BU77" s="15">
        <v>21592.16</v>
      </c>
      <c r="BV77" s="15">
        <v>21592.13</v>
      </c>
      <c r="BW77" s="15">
        <v>21592.13</v>
      </c>
      <c r="BX77" s="15">
        <v>21591.85</v>
      </c>
      <c r="BY77" s="15">
        <v>21592.13</v>
      </c>
      <c r="BZ77" s="15">
        <v>21592.15</v>
      </c>
      <c r="CA77" s="15">
        <v>21592.13</v>
      </c>
      <c r="CB77" s="15">
        <v>21592.13</v>
      </c>
      <c r="CC77" s="15">
        <v>21592.13</v>
      </c>
      <c r="CD77" s="46">
        <f t="shared" si="145"/>
        <v>259105.47000000003</v>
      </c>
      <c r="CE77" s="15">
        <v>21396.39</v>
      </c>
      <c r="CF77" s="15">
        <v>21396.39</v>
      </c>
      <c r="CG77" s="15">
        <v>21396.39</v>
      </c>
      <c r="CH77" s="15">
        <v>21396.39</v>
      </c>
      <c r="CI77" s="15">
        <f>+-IFERROR(VLOOKUP($A77,'[1]Consolidated Financials'!$A:$ZZ,32,0),0)</f>
        <v>20833.333333333332</v>
      </c>
      <c r="CJ77" s="15">
        <f>+-IFERROR(VLOOKUP($A77,'[1]Consolidated Financials'!$A:$ZZ,33,0),0)</f>
        <v>20833.333333333332</v>
      </c>
      <c r="CK77" s="15">
        <f>+-IFERROR(VLOOKUP($A77,'[1]Consolidated Financials'!$A:$ZZ,34,0),0)</f>
        <v>20833.333333333332</v>
      </c>
      <c r="CL77" s="15">
        <f>+-IFERROR(VLOOKUP($A77,'[1]Consolidated Financials'!$A:$ZZ,35,0),0)</f>
        <v>20833.333333333332</v>
      </c>
      <c r="CM77" s="15">
        <f>+-IFERROR(VLOOKUP($A77,'[1]Consolidated Financials'!$A:$ZZ,36,0),0)</f>
        <v>20833.333333333332</v>
      </c>
      <c r="CN77" s="15">
        <f>+-IFERROR(VLOOKUP($A77,'[1]Consolidated Financials'!$A:$ZZ,37,0),0)</f>
        <v>20833.333333333332</v>
      </c>
      <c r="CO77" s="15">
        <f>+-IFERROR(VLOOKUP($A77,'[1]Consolidated Financials'!$A:$ZZ,38,0),0)</f>
        <v>20833.333333333332</v>
      </c>
      <c r="CP77" s="15">
        <f>+-IFERROR(VLOOKUP($A77,'[1]Consolidated Financials'!$A:$ZZ,39,0),0)</f>
        <v>20833.333333333332</v>
      </c>
      <c r="CQ77" s="46">
        <f t="shared" si="143"/>
        <v>252252.22666666671</v>
      </c>
      <c r="CR77" s="15">
        <f>+-IFERROR(VLOOKUP($A77,'[1]Consolidated Financials'!$A:$ZZ,40,0),0)</f>
        <v>20833.333333333332</v>
      </c>
      <c r="CS77" s="15">
        <f>+-IFERROR(VLOOKUP($A77,'[1]Consolidated Financials'!$A:$ZZ,41,0),0)</f>
        <v>20833.333333333332</v>
      </c>
      <c r="CT77" s="15">
        <f>+-IFERROR(VLOOKUP($A77,'[1]Consolidated Financials'!$A:$ZZ,42,0),0)</f>
        <v>20833.333333333332</v>
      </c>
      <c r="CU77" s="15">
        <f>+-IFERROR(VLOOKUP($A77,'[1]Consolidated Financials'!$A:$ZZ,43,0),0)</f>
        <v>20833.333333333332</v>
      </c>
      <c r="CV77" s="15">
        <f>+-IFERROR(VLOOKUP($A77,'[1]Consolidated Financials'!$A:$ZZ,44,0),0)</f>
        <v>20833.333333333332</v>
      </c>
      <c r="CW77" s="15">
        <f>+-IFERROR(VLOOKUP($A77,'[1]Consolidated Financials'!$A:$ZZ,45,0),0)</f>
        <v>20833.333333333332</v>
      </c>
      <c r="CX77" s="15">
        <f>+-IFERROR(VLOOKUP($A77,'[1]Consolidated Financials'!$A:$ZZ,46,0),0)</f>
        <v>20833.333333333332</v>
      </c>
      <c r="CY77" s="15">
        <f>+-IFERROR(VLOOKUP($A77,'[1]Consolidated Financials'!$A:$ZZ,47,0),0)</f>
        <v>20833.333333333332</v>
      </c>
      <c r="CZ77" s="15">
        <f>+-IFERROR(VLOOKUP($A77,'[1]Consolidated Financials'!$A:$ZZ,48,0),0)</f>
        <v>20833.333333333332</v>
      </c>
      <c r="DA77" s="15">
        <f>+-IFERROR(VLOOKUP($A77,'[1]Consolidated Financials'!$A:$ZZ,49,0),0)</f>
        <v>20833.333333333332</v>
      </c>
      <c r="DB77" s="15">
        <f>+-IFERROR(VLOOKUP($A77,'[1]Consolidated Financials'!$A:$ZZ,50,0),0)</f>
        <v>20833.333333333332</v>
      </c>
      <c r="DC77" s="15">
        <f>+-IFERROR(VLOOKUP($A77,'[1]Consolidated Financials'!$A:$ZZ,51,0),0)</f>
        <v>20833.333333333332</v>
      </c>
      <c r="DD77" s="46">
        <f t="shared" si="144"/>
        <v>250000.00000000003</v>
      </c>
      <c r="DF77" s="15">
        <f>-+IFERROR(VLOOKUP($A77,'[1]Consolidated Financials'!$A:$ZZ,52,0),0)</f>
        <v>20833.333333333332</v>
      </c>
      <c r="DG77" s="15">
        <f>-+IFERROR(VLOOKUP($A77,'[1]Consolidated Financials'!$A:$ZZ,53,0),0)</f>
        <v>20833.333333333332</v>
      </c>
      <c r="DH77" s="15">
        <f>-+IFERROR(VLOOKUP($A77,'[1]Consolidated Financials'!$A:$ZZ,54,0),0)</f>
        <v>20833.333333333332</v>
      </c>
      <c r="DI77" s="15">
        <f>-+IFERROR(VLOOKUP($A77,'[1]Consolidated Financials'!$A:$ZZ,55,0),0)</f>
        <v>20833.333333333332</v>
      </c>
      <c r="DJ77" s="15">
        <f>-+IFERROR(VLOOKUP($A77,'[1]Consolidated Financials'!$A:$ZZ,56,0),0)</f>
        <v>20833.333333333332</v>
      </c>
      <c r="DK77" s="15">
        <f>-+IFERROR(VLOOKUP($A77,'[1]Consolidated Financials'!$A:$ZZ,57,0),0)</f>
        <v>20833.333333333332</v>
      </c>
      <c r="DL77" s="15">
        <f>-+IFERROR(VLOOKUP($A77,'[1]Consolidated Financials'!$A:$ZZ,58,0),0)</f>
        <v>20833.333333333332</v>
      </c>
      <c r="DM77" s="15">
        <f>-+IFERROR(VLOOKUP($A77,'[1]Consolidated Financials'!$A:$ZZ,59,0),0)</f>
        <v>20833.333333333332</v>
      </c>
      <c r="DN77" s="15">
        <f>-+IFERROR(VLOOKUP($A77,'[1]Consolidated Financials'!$A:$ZZ,60,0),0)</f>
        <v>20833.333333333332</v>
      </c>
      <c r="DO77" s="15">
        <f>-+IFERROR(VLOOKUP($A77,'[1]Consolidated Financials'!$A:$ZZ,61,0),0)</f>
        <v>20833.333333333332</v>
      </c>
      <c r="DP77" s="15">
        <f>-+IFERROR(VLOOKUP($A77,'[1]Consolidated Financials'!$A:$ZZ,62,0),0)</f>
        <v>20833.333333333332</v>
      </c>
      <c r="DQ77" s="15">
        <f>-+IFERROR(VLOOKUP($A77,'[1]Consolidated Financials'!$A:$ZZ,63,0),0)</f>
        <v>20833.333333333332</v>
      </c>
    </row>
    <row r="78" spans="1:121" x14ac:dyDescent="0.35">
      <c r="A78" s="14"/>
      <c r="B78" s="14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6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8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9"/>
      <c r="BE78" s="15"/>
      <c r="BF78" s="15"/>
      <c r="BG78" s="15"/>
      <c r="BH78" s="15"/>
      <c r="BI78" s="15"/>
      <c r="BJ78" s="15"/>
      <c r="BK78" s="15">
        <v>0</v>
      </c>
      <c r="BL78" s="15">
        <v>0</v>
      </c>
      <c r="BM78" s="15">
        <v>0</v>
      </c>
      <c r="BN78" s="15">
        <v>0</v>
      </c>
      <c r="BO78" s="20">
        <v>0</v>
      </c>
      <c r="BP78" s="20">
        <v>0</v>
      </c>
      <c r="BQ78" s="46"/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/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46">
        <f t="shared" si="145"/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f>+-IFERROR(VLOOKUP($A78,'[1]Consolidated Financials'!$A:$ZZ,32,0),0)</f>
        <v>0</v>
      </c>
      <c r="CJ78" s="15">
        <f>+-IFERROR(VLOOKUP($A78,'[1]Consolidated Financials'!$A:$ZZ,33,0),0)</f>
        <v>0</v>
      </c>
      <c r="CK78" s="15">
        <f>+-IFERROR(VLOOKUP($A78,'[1]Consolidated Financials'!$A:$ZZ,34,0),0)</f>
        <v>0</v>
      </c>
      <c r="CL78" s="15">
        <f>+-IFERROR(VLOOKUP($A78,'[1]Consolidated Financials'!$A:$ZZ,35,0),0)</f>
        <v>0</v>
      </c>
      <c r="CM78" s="15">
        <f>+-IFERROR(VLOOKUP($A78,'[1]Consolidated Financials'!$A:$ZZ,36,0),0)</f>
        <v>0</v>
      </c>
      <c r="CN78" s="15">
        <f>+-IFERROR(VLOOKUP($A78,'[1]Consolidated Financials'!$A:$ZZ,37,0),0)</f>
        <v>0</v>
      </c>
      <c r="CO78" s="15">
        <f>+-IFERROR(VLOOKUP($A78,'[1]Consolidated Financials'!$A:$ZZ,38,0),0)</f>
        <v>0</v>
      </c>
      <c r="CP78" s="15">
        <f>+-IFERROR(VLOOKUP($A78,'[1]Consolidated Financials'!$A:$ZZ,39,0),0)</f>
        <v>0</v>
      </c>
      <c r="CQ78" s="46">
        <f t="shared" si="143"/>
        <v>0</v>
      </c>
      <c r="CR78" s="15">
        <f>+-IFERROR(VLOOKUP($A78,'[1]Consolidated Financials'!$A:$ZZ,40,0),0)</f>
        <v>0</v>
      </c>
      <c r="CS78" s="15">
        <f>+-IFERROR(VLOOKUP($A78,'[1]Consolidated Financials'!$A:$ZZ,41,0),0)</f>
        <v>0</v>
      </c>
      <c r="CT78" s="15">
        <f>+-IFERROR(VLOOKUP($A78,'[1]Consolidated Financials'!$A:$ZZ,42,0),0)</f>
        <v>0</v>
      </c>
      <c r="CU78" s="15">
        <f>+-IFERROR(VLOOKUP($A78,'[1]Consolidated Financials'!$A:$ZZ,43,0),0)</f>
        <v>0</v>
      </c>
      <c r="CV78" s="15">
        <f>+-IFERROR(VLOOKUP($A78,'[1]Consolidated Financials'!$A:$ZZ,44,0),0)</f>
        <v>0</v>
      </c>
      <c r="CW78" s="15">
        <f>+-IFERROR(VLOOKUP($A78,'[1]Consolidated Financials'!$A:$ZZ,45,0),0)</f>
        <v>0</v>
      </c>
      <c r="CX78" s="15">
        <f>+-IFERROR(VLOOKUP($A78,'[1]Consolidated Financials'!$A:$ZZ,46,0),0)</f>
        <v>0</v>
      </c>
      <c r="CY78" s="15">
        <f>+-IFERROR(VLOOKUP($A78,'[1]Consolidated Financials'!$A:$ZZ,47,0),0)</f>
        <v>0</v>
      </c>
      <c r="CZ78" s="15">
        <f>+-IFERROR(VLOOKUP($A78,'[1]Consolidated Financials'!$A:$ZZ,48,0),0)</f>
        <v>0</v>
      </c>
      <c r="DA78" s="15">
        <f>+-IFERROR(VLOOKUP($A78,'[1]Consolidated Financials'!$A:$ZZ,49,0),0)</f>
        <v>0</v>
      </c>
      <c r="DB78" s="15">
        <f>+-IFERROR(VLOOKUP($A78,'[1]Consolidated Financials'!$A:$ZZ,50,0),0)</f>
        <v>0</v>
      </c>
      <c r="DC78" s="15">
        <f>+-IFERROR(VLOOKUP($A78,'[1]Consolidated Financials'!$A:$ZZ,51,0),0)</f>
        <v>0</v>
      </c>
      <c r="DD78" s="46">
        <f t="shared" si="144"/>
        <v>0</v>
      </c>
      <c r="DF78" s="15">
        <f>-+IFERROR(VLOOKUP($A78,'[1]Consolidated Financials'!$A:$ZZ,52,0),0)</f>
        <v>0</v>
      </c>
      <c r="DG78" s="15">
        <f>-+IFERROR(VLOOKUP($A78,'[1]Consolidated Financials'!$A:$ZZ,53,0),0)</f>
        <v>0</v>
      </c>
      <c r="DH78" s="15">
        <f>-+IFERROR(VLOOKUP($A78,'[1]Consolidated Financials'!$A:$ZZ,54,0),0)</f>
        <v>0</v>
      </c>
      <c r="DI78" s="15">
        <f>-+IFERROR(VLOOKUP($A78,'[1]Consolidated Financials'!$A:$ZZ,55,0),0)</f>
        <v>0</v>
      </c>
      <c r="DJ78" s="15">
        <f>-+IFERROR(VLOOKUP($A78,'[1]Consolidated Financials'!$A:$ZZ,56,0),0)</f>
        <v>0</v>
      </c>
      <c r="DK78" s="15">
        <f>-+IFERROR(VLOOKUP($A78,'[1]Consolidated Financials'!$A:$ZZ,57,0),0)</f>
        <v>0</v>
      </c>
      <c r="DL78" s="15">
        <f>-+IFERROR(VLOOKUP($A78,'[1]Consolidated Financials'!$A:$ZZ,58,0),0)</f>
        <v>0</v>
      </c>
      <c r="DM78" s="15">
        <f>-+IFERROR(VLOOKUP($A78,'[1]Consolidated Financials'!$A:$ZZ,59,0),0)</f>
        <v>0</v>
      </c>
      <c r="DN78" s="15">
        <f>-+IFERROR(VLOOKUP($A78,'[1]Consolidated Financials'!$A:$ZZ,60,0),0)</f>
        <v>0</v>
      </c>
      <c r="DO78" s="15">
        <f>-+IFERROR(VLOOKUP($A78,'[1]Consolidated Financials'!$A:$ZZ,61,0),0)</f>
        <v>0</v>
      </c>
      <c r="DP78" s="15">
        <f>-+IFERROR(VLOOKUP($A78,'[1]Consolidated Financials'!$A:$ZZ,62,0),0)</f>
        <v>0</v>
      </c>
      <c r="DQ78" s="15">
        <f>-+IFERROR(VLOOKUP($A78,'[1]Consolidated Financials'!$A:$ZZ,63,0),0)</f>
        <v>0</v>
      </c>
    </row>
    <row r="79" spans="1:121" x14ac:dyDescent="0.35">
      <c r="A79" s="14" t="s">
        <v>132</v>
      </c>
      <c r="B79" s="14" t="s">
        <v>133</v>
      </c>
      <c r="C79" s="14"/>
      <c r="D79" s="14"/>
      <c r="E79" s="14"/>
      <c r="F79" s="15"/>
      <c r="G79" s="15"/>
      <c r="H79" s="15"/>
      <c r="I79" s="15"/>
      <c r="J79" s="15"/>
      <c r="K79" s="15"/>
      <c r="L79" s="15"/>
      <c r="M79" s="15"/>
      <c r="N79" s="15"/>
      <c r="O79" s="16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8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9"/>
      <c r="BE79" s="15"/>
      <c r="BF79" s="15"/>
      <c r="BG79" s="15"/>
      <c r="BH79" s="15">
        <v>-286.45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20">
        <v>0</v>
      </c>
      <c r="BP79" s="20">
        <v>0</v>
      </c>
      <c r="BQ79" s="48">
        <f>+SUM(BE79:BP79)</f>
        <v>-286.45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46">
        <f t="shared" si="145"/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f>+-IFERROR(VLOOKUP($A79,'[1]Consolidated Financials'!$A:$ZZ,32,0),0)</f>
        <v>0</v>
      </c>
      <c r="CJ79" s="15">
        <f>+-IFERROR(VLOOKUP($A79,'[1]Consolidated Financials'!$A:$ZZ,33,0),0)</f>
        <v>0</v>
      </c>
      <c r="CK79" s="15">
        <f>+-IFERROR(VLOOKUP($A79,'[1]Consolidated Financials'!$A:$ZZ,34,0),0)</f>
        <v>0</v>
      </c>
      <c r="CL79" s="15">
        <f>+-IFERROR(VLOOKUP($A79,'[1]Consolidated Financials'!$A:$ZZ,35,0),0)</f>
        <v>0</v>
      </c>
      <c r="CM79" s="15">
        <f>+-IFERROR(VLOOKUP($A79,'[1]Consolidated Financials'!$A:$ZZ,36,0),0)</f>
        <v>0</v>
      </c>
      <c r="CN79" s="15">
        <f>+-IFERROR(VLOOKUP($A79,'[1]Consolidated Financials'!$A:$ZZ,37,0),0)</f>
        <v>0</v>
      </c>
      <c r="CO79" s="15">
        <f>+-IFERROR(VLOOKUP($A79,'[1]Consolidated Financials'!$A:$ZZ,38,0),0)</f>
        <v>0</v>
      </c>
      <c r="CP79" s="15">
        <f>+-IFERROR(VLOOKUP($A79,'[1]Consolidated Financials'!$A:$ZZ,39,0),0)</f>
        <v>0</v>
      </c>
      <c r="CQ79" s="46">
        <f t="shared" si="143"/>
        <v>0</v>
      </c>
      <c r="CR79" s="15">
        <f>+-IFERROR(VLOOKUP($A79,'[1]Consolidated Financials'!$A:$ZZ,40,0),0)</f>
        <v>0</v>
      </c>
      <c r="CS79" s="15">
        <f>+-IFERROR(VLOOKUP($A79,'[1]Consolidated Financials'!$A:$ZZ,41,0),0)</f>
        <v>0</v>
      </c>
      <c r="CT79" s="15">
        <f>+-IFERROR(VLOOKUP($A79,'[1]Consolidated Financials'!$A:$ZZ,42,0),0)</f>
        <v>0</v>
      </c>
      <c r="CU79" s="15">
        <f>+-IFERROR(VLOOKUP($A79,'[1]Consolidated Financials'!$A:$ZZ,43,0),0)</f>
        <v>0</v>
      </c>
      <c r="CV79" s="15">
        <f>+-IFERROR(VLOOKUP($A79,'[1]Consolidated Financials'!$A:$ZZ,44,0),0)</f>
        <v>0</v>
      </c>
      <c r="CW79" s="15">
        <f>+-IFERROR(VLOOKUP($A79,'[1]Consolidated Financials'!$A:$ZZ,45,0),0)</f>
        <v>0</v>
      </c>
      <c r="CX79" s="15">
        <f>+-IFERROR(VLOOKUP($A79,'[1]Consolidated Financials'!$A:$ZZ,46,0),0)</f>
        <v>0</v>
      </c>
      <c r="CY79" s="15">
        <f>+-IFERROR(VLOOKUP($A79,'[1]Consolidated Financials'!$A:$ZZ,47,0),0)</f>
        <v>0</v>
      </c>
      <c r="CZ79" s="15">
        <f>+-IFERROR(VLOOKUP($A79,'[1]Consolidated Financials'!$A:$ZZ,48,0),0)</f>
        <v>0</v>
      </c>
      <c r="DA79" s="15">
        <f>+-IFERROR(VLOOKUP($A79,'[1]Consolidated Financials'!$A:$ZZ,49,0),0)</f>
        <v>0</v>
      </c>
      <c r="DB79" s="15">
        <f>+-IFERROR(VLOOKUP($A79,'[1]Consolidated Financials'!$A:$ZZ,50,0),0)</f>
        <v>0</v>
      </c>
      <c r="DC79" s="15">
        <f>+-IFERROR(VLOOKUP($A79,'[1]Consolidated Financials'!$A:$ZZ,51,0),0)</f>
        <v>0</v>
      </c>
      <c r="DD79" s="46">
        <f t="shared" si="144"/>
        <v>0</v>
      </c>
      <c r="DF79" s="15">
        <f>-+IFERROR(VLOOKUP($A79,'[1]Consolidated Financials'!$A:$ZZ,52,0),0)</f>
        <v>0</v>
      </c>
      <c r="DG79" s="15">
        <f>-+IFERROR(VLOOKUP($A79,'[1]Consolidated Financials'!$A:$ZZ,53,0),0)</f>
        <v>0</v>
      </c>
      <c r="DH79" s="15">
        <f>-+IFERROR(VLOOKUP($A79,'[1]Consolidated Financials'!$A:$ZZ,54,0),0)</f>
        <v>0</v>
      </c>
      <c r="DI79" s="15">
        <f>-+IFERROR(VLOOKUP($A79,'[1]Consolidated Financials'!$A:$ZZ,55,0),0)</f>
        <v>0</v>
      </c>
      <c r="DJ79" s="15">
        <f>-+IFERROR(VLOOKUP($A79,'[1]Consolidated Financials'!$A:$ZZ,56,0),0)</f>
        <v>0</v>
      </c>
      <c r="DK79" s="15">
        <f>-+IFERROR(VLOOKUP($A79,'[1]Consolidated Financials'!$A:$ZZ,57,0),0)</f>
        <v>0</v>
      </c>
      <c r="DL79" s="15">
        <f>-+IFERROR(VLOOKUP($A79,'[1]Consolidated Financials'!$A:$ZZ,58,0),0)</f>
        <v>0</v>
      </c>
      <c r="DM79" s="15">
        <f>-+IFERROR(VLOOKUP($A79,'[1]Consolidated Financials'!$A:$ZZ,59,0),0)</f>
        <v>0</v>
      </c>
      <c r="DN79" s="15">
        <f>-+IFERROR(VLOOKUP($A79,'[1]Consolidated Financials'!$A:$ZZ,60,0),0)</f>
        <v>0</v>
      </c>
      <c r="DO79" s="15">
        <f>-+IFERROR(VLOOKUP($A79,'[1]Consolidated Financials'!$A:$ZZ,61,0),0)</f>
        <v>0</v>
      </c>
      <c r="DP79" s="15">
        <f>-+IFERROR(VLOOKUP($A79,'[1]Consolidated Financials'!$A:$ZZ,62,0),0)</f>
        <v>0</v>
      </c>
      <c r="DQ79" s="15">
        <f>-+IFERROR(VLOOKUP($A79,'[1]Consolidated Financials'!$A:$ZZ,63,0),0)</f>
        <v>0</v>
      </c>
    </row>
    <row r="80" spans="1:121" x14ac:dyDescent="0.35">
      <c r="A80" s="14" t="s">
        <v>134</v>
      </c>
      <c r="B80" s="14" t="s">
        <v>135</v>
      </c>
      <c r="C80" s="15">
        <v>-2076.9900000000002</v>
      </c>
      <c r="D80" s="15">
        <v>-2076.9900000000002</v>
      </c>
      <c r="E80" s="15">
        <v>-2076.9900000000002</v>
      </c>
      <c r="F80" s="15">
        <v>-2076.9900000000002</v>
      </c>
      <c r="G80" s="15">
        <v>-2076.9900000000002</v>
      </c>
      <c r="H80" s="15">
        <v>-2076.9900000000002</v>
      </c>
      <c r="I80" s="15">
        <v>-2076.9900000000002</v>
      </c>
      <c r="J80" s="15">
        <v>-2076.9900000000002</v>
      </c>
      <c r="K80" s="15">
        <v>-2076.9900000000002</v>
      </c>
      <c r="L80" s="15">
        <v>-2076.9900000000002</v>
      </c>
      <c r="M80" s="15">
        <v>-2076.9900000000002</v>
      </c>
      <c r="N80" s="15">
        <v>-2076.9900000000002</v>
      </c>
      <c r="O80" s="16">
        <f>+SUM(C80:N80)</f>
        <v>-24923.880000000008</v>
      </c>
      <c r="P80" s="15">
        <v>-2076.9900000000002</v>
      </c>
      <c r="Q80" s="15">
        <v>-2076.9900000000002</v>
      </c>
      <c r="R80" s="15">
        <v>-2076.9900000000007</v>
      </c>
      <c r="S80" s="15">
        <v>-2076.9899999999998</v>
      </c>
      <c r="T80" s="15">
        <v>-2076.9899999999998</v>
      </c>
      <c r="U80" s="15">
        <v>-2076.9900000000016</v>
      </c>
      <c r="V80" s="15">
        <v>-2076.9899999999998</v>
      </c>
      <c r="W80" s="15">
        <v>-2076.9899999999998</v>
      </c>
      <c r="X80" s="15">
        <v>-2076.9900000000002</v>
      </c>
      <c r="Y80" s="15">
        <v>-2076.9900000000002</v>
      </c>
      <c r="Z80" s="15">
        <v>-2076.9900000000002</v>
      </c>
      <c r="AA80" s="15">
        <v>-2076.9900000000002</v>
      </c>
      <c r="AB80" s="18">
        <f>SUM(P80:AA80)</f>
        <v>-24923.880000000008</v>
      </c>
      <c r="AD80" s="15">
        <v>-2076.9900000000002</v>
      </c>
      <c r="AE80" s="15">
        <v>-2076.9900000000002</v>
      </c>
      <c r="AF80" s="15">
        <v>-2076.9900000000002</v>
      </c>
      <c r="AG80" s="15">
        <v>-2076.9900000000002</v>
      </c>
      <c r="AH80" s="15">
        <v>-2076.9900000000002</v>
      </c>
      <c r="AI80" s="15">
        <v>-2076.9900000000002</v>
      </c>
      <c r="AJ80" s="15">
        <v>-2076.9900000000002</v>
      </c>
      <c r="AK80" s="15">
        <v>-2076.9900000000002</v>
      </c>
      <c r="AL80" s="15">
        <v>-2076.9900000000002</v>
      </c>
      <c r="AM80" s="15">
        <v>-2076.9900000000002</v>
      </c>
      <c r="AN80" s="15">
        <v>-2076.9900000000002</v>
      </c>
      <c r="AO80" s="15">
        <v>-2076.9900000000002</v>
      </c>
      <c r="AP80" s="15">
        <f>+SUM(AD80:AO80)</f>
        <v>-24923.880000000008</v>
      </c>
      <c r="AR80" s="15">
        <v>-2260</v>
      </c>
      <c r="AS80" s="15">
        <v>-2260</v>
      </c>
      <c r="AT80" s="15">
        <v>-2260</v>
      </c>
      <c r="AU80" s="15">
        <v>-2260</v>
      </c>
      <c r="AV80" s="15">
        <v>-2260</v>
      </c>
      <c r="AW80" s="15">
        <v>-2260</v>
      </c>
      <c r="AX80" s="15">
        <v>-2260</v>
      </c>
      <c r="AY80" s="15">
        <v>-2260</v>
      </c>
      <c r="AZ80" s="15">
        <v>-2260</v>
      </c>
      <c r="BA80" s="15">
        <v>-2260</v>
      </c>
      <c r="BB80" s="15">
        <v>-2260</v>
      </c>
      <c r="BC80" s="15">
        <v>0</v>
      </c>
      <c r="BD80" s="19">
        <f>+SUM(AR80:BC80)</f>
        <v>-24860</v>
      </c>
      <c r="BE80" s="15">
        <v>0</v>
      </c>
      <c r="BF80" s="15">
        <v>-4520</v>
      </c>
      <c r="BG80" s="15">
        <v>-4520</v>
      </c>
      <c r="BH80" s="15">
        <v>-2260</v>
      </c>
      <c r="BI80" s="15">
        <v>-2260</v>
      </c>
      <c r="BJ80" s="15">
        <v>-2260</v>
      </c>
      <c r="BK80" s="15">
        <v>-2260</v>
      </c>
      <c r="BL80" s="15">
        <v>-2340</v>
      </c>
      <c r="BM80" s="15">
        <v>-2340</v>
      </c>
      <c r="BN80" s="15">
        <v>-2340</v>
      </c>
      <c r="BO80" s="20">
        <v>-2340</v>
      </c>
      <c r="BP80" s="20">
        <v>-2340</v>
      </c>
      <c r="BQ80" s="48">
        <f>+SUM(BE80:BP80)</f>
        <v>-29780</v>
      </c>
      <c r="BR80" s="15">
        <v>-2340</v>
      </c>
      <c r="BS80" s="15">
        <v>-2340</v>
      </c>
      <c r="BT80" s="15">
        <v>-2340</v>
      </c>
      <c r="BU80" s="15">
        <v>-2340</v>
      </c>
      <c r="BV80" s="15">
        <v>-2340</v>
      </c>
      <c r="BW80" s="15">
        <v>-2340</v>
      </c>
      <c r="BX80" s="15">
        <v>-2340</v>
      </c>
      <c r="BY80" s="15">
        <v>-2340</v>
      </c>
      <c r="BZ80" s="15">
        <v>-2340</v>
      </c>
      <c r="CA80" s="15">
        <v>-2340</v>
      </c>
      <c r="CB80" s="15">
        <v>-2340</v>
      </c>
      <c r="CC80" s="15">
        <v>-2340</v>
      </c>
      <c r="CD80" s="46">
        <f t="shared" si="145"/>
        <v>-28080</v>
      </c>
      <c r="CE80" s="15">
        <v>-2340</v>
      </c>
      <c r="CF80" s="15">
        <v>-2340</v>
      </c>
      <c r="CG80" s="15">
        <v>-2340</v>
      </c>
      <c r="CH80" s="15">
        <v>-2340</v>
      </c>
      <c r="CI80" s="15">
        <f>+-IFERROR(VLOOKUP($A80,'[1]Consolidated Financials'!$A:$ZZ,32,0),0)</f>
        <v>-2340</v>
      </c>
      <c r="CJ80" s="15">
        <f>+-IFERROR(VLOOKUP($A80,'[1]Consolidated Financials'!$A:$ZZ,33,0),0)</f>
        <v>-2340</v>
      </c>
      <c r="CK80" s="15">
        <f>+-IFERROR(VLOOKUP($A80,'[1]Consolidated Financials'!$A:$ZZ,34,0),0)</f>
        <v>-2340</v>
      </c>
      <c r="CL80" s="15">
        <f>+-IFERROR(VLOOKUP($A80,'[1]Consolidated Financials'!$A:$ZZ,35,0),0)</f>
        <v>-2340</v>
      </c>
      <c r="CM80" s="15">
        <f>+-IFERROR(VLOOKUP($A80,'[1]Consolidated Financials'!$A:$ZZ,36,0),0)</f>
        <v>-2340</v>
      </c>
      <c r="CN80" s="15">
        <f>+-IFERROR(VLOOKUP($A80,'[1]Consolidated Financials'!$A:$ZZ,37,0),0)</f>
        <v>-2340</v>
      </c>
      <c r="CO80" s="15">
        <f>+-IFERROR(VLOOKUP($A80,'[1]Consolidated Financials'!$A:$ZZ,38,0),0)</f>
        <v>-2340</v>
      </c>
      <c r="CP80" s="15">
        <f>+-IFERROR(VLOOKUP($A80,'[1]Consolidated Financials'!$A:$ZZ,39,0),0)</f>
        <v>-2340</v>
      </c>
      <c r="CQ80" s="46">
        <f t="shared" si="143"/>
        <v>-28080</v>
      </c>
      <c r="CR80" s="15">
        <f>+-IFERROR(VLOOKUP($A80,'[1]Consolidated Financials'!$A:$ZZ,40,0),0)</f>
        <v>-2340</v>
      </c>
      <c r="CS80" s="15">
        <f>+-IFERROR(VLOOKUP($A80,'[1]Consolidated Financials'!$A:$ZZ,41,0),0)</f>
        <v>-2340</v>
      </c>
      <c r="CT80" s="15">
        <f>+-IFERROR(VLOOKUP($A80,'[1]Consolidated Financials'!$A:$ZZ,42,0),0)</f>
        <v>-2340</v>
      </c>
      <c r="CU80" s="15">
        <f>+-IFERROR(VLOOKUP($A80,'[1]Consolidated Financials'!$A:$ZZ,43,0),0)</f>
        <v>-2340</v>
      </c>
      <c r="CV80" s="15">
        <f>+-IFERROR(VLOOKUP($A80,'[1]Consolidated Financials'!$A:$ZZ,44,0),0)</f>
        <v>-2340</v>
      </c>
      <c r="CW80" s="15">
        <f>+-IFERROR(VLOOKUP($A80,'[1]Consolidated Financials'!$A:$ZZ,45,0),0)</f>
        <v>-2340</v>
      </c>
      <c r="CX80" s="15">
        <f>+-IFERROR(VLOOKUP($A80,'[1]Consolidated Financials'!$A:$ZZ,46,0),0)</f>
        <v>-2340</v>
      </c>
      <c r="CY80" s="15">
        <f>+-IFERROR(VLOOKUP($A80,'[1]Consolidated Financials'!$A:$ZZ,47,0),0)</f>
        <v>-2340</v>
      </c>
      <c r="CZ80" s="15">
        <f>+-IFERROR(VLOOKUP($A80,'[1]Consolidated Financials'!$A:$ZZ,48,0),0)</f>
        <v>-2340</v>
      </c>
      <c r="DA80" s="15">
        <f>+-IFERROR(VLOOKUP($A80,'[1]Consolidated Financials'!$A:$ZZ,49,0),0)</f>
        <v>-2340</v>
      </c>
      <c r="DB80" s="15">
        <f>+-IFERROR(VLOOKUP($A80,'[1]Consolidated Financials'!$A:$ZZ,50,0),0)</f>
        <v>-2340</v>
      </c>
      <c r="DC80" s="15">
        <f>+-IFERROR(VLOOKUP($A80,'[1]Consolidated Financials'!$A:$ZZ,51,0),0)</f>
        <v>-2340</v>
      </c>
      <c r="DD80" s="46">
        <f t="shared" si="144"/>
        <v>-28080</v>
      </c>
      <c r="DF80" s="15">
        <f>-+IFERROR(VLOOKUP($A80,'[1]Consolidated Financials'!$A:$ZZ,52,0),0)</f>
        <v>-2340</v>
      </c>
      <c r="DG80" s="15">
        <f>-+IFERROR(VLOOKUP($A80,'[1]Consolidated Financials'!$A:$ZZ,53,0),0)</f>
        <v>-2340</v>
      </c>
      <c r="DH80" s="15">
        <f>-+IFERROR(VLOOKUP($A80,'[1]Consolidated Financials'!$A:$ZZ,54,0),0)</f>
        <v>-2340</v>
      </c>
      <c r="DI80" s="15">
        <f>-+IFERROR(VLOOKUP($A80,'[1]Consolidated Financials'!$A:$ZZ,55,0),0)</f>
        <v>-2340</v>
      </c>
      <c r="DJ80" s="15">
        <f>-+IFERROR(VLOOKUP($A80,'[1]Consolidated Financials'!$A:$ZZ,56,0),0)</f>
        <v>-2340</v>
      </c>
      <c r="DK80" s="15">
        <f>-+IFERROR(VLOOKUP($A80,'[1]Consolidated Financials'!$A:$ZZ,57,0),0)</f>
        <v>-2340</v>
      </c>
      <c r="DL80" s="15">
        <f>-+IFERROR(VLOOKUP($A80,'[1]Consolidated Financials'!$A:$ZZ,58,0),0)</f>
        <v>-2340</v>
      </c>
      <c r="DM80" s="15">
        <f>-+IFERROR(VLOOKUP($A80,'[1]Consolidated Financials'!$A:$ZZ,59,0),0)</f>
        <v>-2340</v>
      </c>
      <c r="DN80" s="15">
        <f>-+IFERROR(VLOOKUP($A80,'[1]Consolidated Financials'!$A:$ZZ,60,0),0)</f>
        <v>-2340</v>
      </c>
      <c r="DO80" s="15">
        <f>-+IFERROR(VLOOKUP($A80,'[1]Consolidated Financials'!$A:$ZZ,61,0),0)</f>
        <v>-2340</v>
      </c>
      <c r="DP80" s="15">
        <f>-+IFERROR(VLOOKUP($A80,'[1]Consolidated Financials'!$A:$ZZ,62,0),0)</f>
        <v>-2340</v>
      </c>
      <c r="DQ80" s="15">
        <f>-+IFERROR(VLOOKUP($A80,'[1]Consolidated Financials'!$A:$ZZ,63,0),0)</f>
        <v>-2340</v>
      </c>
    </row>
    <row r="81" spans="1:121" x14ac:dyDescent="0.35">
      <c r="A81" s="32" t="s">
        <v>136</v>
      </c>
      <c r="B81" s="14" t="s">
        <v>137</v>
      </c>
      <c r="C81" s="15">
        <v>2076.9900000000002</v>
      </c>
      <c r="D81" s="15">
        <v>2076.9900000000002</v>
      </c>
      <c r="E81" s="15">
        <v>2076.9900000000002</v>
      </c>
      <c r="F81" s="15">
        <v>2076.9900000000002</v>
      </c>
      <c r="G81" s="15">
        <v>2076.9900000000002</v>
      </c>
      <c r="H81" s="15">
        <v>2076.9900000000002</v>
      </c>
      <c r="I81" s="15">
        <v>2076.9900000000002</v>
      </c>
      <c r="J81" s="15">
        <v>2076.9900000000002</v>
      </c>
      <c r="K81" s="15">
        <v>2076.9900000000002</v>
      </c>
      <c r="L81" s="15">
        <v>2076.9900000000002</v>
      </c>
      <c r="M81" s="15">
        <v>2076.9900000000002</v>
      </c>
      <c r="N81" s="15">
        <v>2076.9900000000002</v>
      </c>
      <c r="O81" s="16">
        <f>+SUM(C81:N81)</f>
        <v>24923.880000000008</v>
      </c>
      <c r="P81" s="15">
        <v>2076.9900000000002</v>
      </c>
      <c r="Q81" s="15">
        <v>2076.9900000000002</v>
      </c>
      <c r="R81" s="15">
        <v>2076.9900000000007</v>
      </c>
      <c r="S81" s="15">
        <v>2076.9899999999998</v>
      </c>
      <c r="T81" s="15">
        <v>2076.9899999999998</v>
      </c>
      <c r="U81" s="15">
        <v>2076.9900000000016</v>
      </c>
      <c r="V81" s="15">
        <v>2077</v>
      </c>
      <c r="W81" s="15">
        <v>2076.9900000000016</v>
      </c>
      <c r="X81" s="15">
        <v>2076.9900000000002</v>
      </c>
      <c r="Y81" s="15">
        <v>2076.9900000000002</v>
      </c>
      <c r="Z81" s="15">
        <v>2076.9900000000002</v>
      </c>
      <c r="AA81" s="15">
        <v>2076.9900000000002</v>
      </c>
      <c r="AB81" s="18">
        <f t="shared" ref="AB81" si="149">SUM(P81:AA81)</f>
        <v>24923.89000000001</v>
      </c>
      <c r="AD81" s="15">
        <v>2076.9900000000002</v>
      </c>
      <c r="AE81" s="15">
        <v>2076.9900000000002</v>
      </c>
      <c r="AF81" s="15">
        <v>2076.9900000000002</v>
      </c>
      <c r="AG81" s="15">
        <v>2076.9900000000002</v>
      </c>
      <c r="AH81" s="15">
        <v>2076.9900000000002</v>
      </c>
      <c r="AI81" s="15">
        <v>2076.9900000000002</v>
      </c>
      <c r="AJ81" s="15">
        <v>2076.9900000000002</v>
      </c>
      <c r="AK81" s="15">
        <v>2076.9900000000002</v>
      </c>
      <c r="AL81" s="15">
        <v>2076.9900000000002</v>
      </c>
      <c r="AM81" s="15">
        <v>2076.9900000000002</v>
      </c>
      <c r="AN81" s="15">
        <v>2076.9900000000002</v>
      </c>
      <c r="AO81" s="15">
        <v>2076.9900000000002</v>
      </c>
      <c r="AP81" s="15">
        <f>+SUM(AD81:AO81)</f>
        <v>24923.880000000008</v>
      </c>
      <c r="AR81" s="15">
        <v>2340.16</v>
      </c>
      <c r="AS81" s="15">
        <v>2340.35</v>
      </c>
      <c r="AT81" s="15">
        <v>2340.35</v>
      </c>
      <c r="AU81" s="15">
        <v>2340.35</v>
      </c>
      <c r="AV81" s="15">
        <v>2340.35</v>
      </c>
      <c r="AW81" s="15">
        <v>2340.35</v>
      </c>
      <c r="AX81" s="15">
        <v>2340.34</v>
      </c>
      <c r="AY81" s="15">
        <v>2340.34</v>
      </c>
      <c r="AZ81" s="15">
        <v>2340.34</v>
      </c>
      <c r="BA81" s="15">
        <v>2340.35</v>
      </c>
      <c r="BB81" s="15">
        <v>2260</v>
      </c>
      <c r="BC81" s="15">
        <v>2260</v>
      </c>
      <c r="BD81" s="19">
        <f>+SUM(AR81:BC81)</f>
        <v>27923.280000000002</v>
      </c>
      <c r="BE81" s="15">
        <v>2260</v>
      </c>
      <c r="BF81" s="15">
        <v>2260</v>
      </c>
      <c r="BG81" s="15">
        <v>2260</v>
      </c>
      <c r="BH81" s="15">
        <v>2406.48</v>
      </c>
      <c r="BI81" s="15">
        <v>2493.94</v>
      </c>
      <c r="BJ81" s="15">
        <v>2333.2400000000002</v>
      </c>
      <c r="BK81" s="15">
        <v>2333.2400000000002</v>
      </c>
      <c r="BL81" s="15">
        <v>2406.48</v>
      </c>
      <c r="BM81" s="15">
        <v>2333.2400000000002</v>
      </c>
      <c r="BN81" s="15">
        <v>2581.02</v>
      </c>
      <c r="BO81" s="20">
        <v>2415.84</v>
      </c>
      <c r="BP81" s="20">
        <v>2415.84</v>
      </c>
      <c r="BQ81" s="49">
        <f>+SUM(BE81:BP81)</f>
        <v>28499.320000000003</v>
      </c>
      <c r="BR81" s="15">
        <v>2425.27</v>
      </c>
      <c r="BS81" s="15">
        <v>2425.27</v>
      </c>
      <c r="BT81" s="15">
        <v>2425.27</v>
      </c>
      <c r="BU81" s="15">
        <v>2425.27</v>
      </c>
      <c r="BV81" s="15">
        <v>2425.27</v>
      </c>
      <c r="BW81" s="15">
        <v>2425.27</v>
      </c>
      <c r="BX81" s="15">
        <v>2424.71</v>
      </c>
      <c r="BY81" s="15">
        <v>2425.27</v>
      </c>
      <c r="BZ81" s="15">
        <v>2425.27</v>
      </c>
      <c r="CA81" s="15">
        <v>2425.27</v>
      </c>
      <c r="CB81" s="15">
        <v>2425.27</v>
      </c>
      <c r="CC81" s="15">
        <v>2425.27</v>
      </c>
      <c r="CD81" s="46">
        <f t="shared" si="145"/>
        <v>29102.680000000004</v>
      </c>
      <c r="CE81" s="15">
        <v>2403.2400000000002</v>
      </c>
      <c r="CF81" s="15">
        <v>2403.2400000000002</v>
      </c>
      <c r="CG81" s="15">
        <v>2403.2400000000002</v>
      </c>
      <c r="CH81" s="15">
        <v>2404.0700000000002</v>
      </c>
      <c r="CI81" s="15">
        <f>+-IFERROR(VLOOKUP($A81,'[1]Consolidated Financials'!$A:$ZZ,32,0),0)</f>
        <v>2340</v>
      </c>
      <c r="CJ81" s="15">
        <f>+-IFERROR(VLOOKUP($A81,'[1]Consolidated Financials'!$A:$ZZ,33,0),0)</f>
        <v>2340</v>
      </c>
      <c r="CK81" s="15">
        <f>+-IFERROR(VLOOKUP($A81,'[1]Consolidated Financials'!$A:$ZZ,34,0),0)</f>
        <v>2340</v>
      </c>
      <c r="CL81" s="15">
        <f>+-IFERROR(VLOOKUP($A81,'[1]Consolidated Financials'!$A:$ZZ,35,0),0)</f>
        <v>2340</v>
      </c>
      <c r="CM81" s="15">
        <f>+-IFERROR(VLOOKUP($A81,'[1]Consolidated Financials'!$A:$ZZ,36,0),0)</f>
        <v>2340</v>
      </c>
      <c r="CN81" s="15">
        <f>+-IFERROR(VLOOKUP($A81,'[1]Consolidated Financials'!$A:$ZZ,37,0),0)</f>
        <v>2340</v>
      </c>
      <c r="CO81" s="15">
        <f>+-IFERROR(VLOOKUP($A81,'[1]Consolidated Financials'!$A:$ZZ,38,0),0)</f>
        <v>2340</v>
      </c>
      <c r="CP81" s="15">
        <f>+-IFERROR(VLOOKUP($A81,'[1]Consolidated Financials'!$A:$ZZ,39,0),0)</f>
        <v>2340</v>
      </c>
      <c r="CQ81" s="46">
        <f t="shared" si="143"/>
        <v>28333.79</v>
      </c>
      <c r="CR81" s="15">
        <f>+-IFERROR(VLOOKUP($A81,'[1]Consolidated Financials'!$A:$ZZ,40,0),0)</f>
        <v>2340</v>
      </c>
      <c r="CS81" s="15">
        <f>+-IFERROR(VLOOKUP($A81,'[1]Consolidated Financials'!$A:$ZZ,41,0),0)</f>
        <v>2340</v>
      </c>
      <c r="CT81" s="15">
        <f>+-IFERROR(VLOOKUP($A81,'[1]Consolidated Financials'!$A:$ZZ,42,0),0)</f>
        <v>2340</v>
      </c>
      <c r="CU81" s="15">
        <f>+-IFERROR(VLOOKUP($A81,'[1]Consolidated Financials'!$A:$ZZ,43,0),0)</f>
        <v>2340</v>
      </c>
      <c r="CV81" s="15">
        <f>+-IFERROR(VLOOKUP($A81,'[1]Consolidated Financials'!$A:$ZZ,44,0),0)</f>
        <v>2340</v>
      </c>
      <c r="CW81" s="15">
        <f>+-IFERROR(VLOOKUP($A81,'[1]Consolidated Financials'!$A:$ZZ,45,0),0)</f>
        <v>2340</v>
      </c>
      <c r="CX81" s="15">
        <f>+-IFERROR(VLOOKUP($A81,'[1]Consolidated Financials'!$A:$ZZ,46,0),0)</f>
        <v>2340</v>
      </c>
      <c r="CY81" s="15">
        <f>+-IFERROR(VLOOKUP($A81,'[1]Consolidated Financials'!$A:$ZZ,47,0),0)</f>
        <v>2340</v>
      </c>
      <c r="CZ81" s="15">
        <f>+-IFERROR(VLOOKUP($A81,'[1]Consolidated Financials'!$A:$ZZ,48,0),0)</f>
        <v>2340</v>
      </c>
      <c r="DA81" s="15">
        <f>+-IFERROR(VLOOKUP($A81,'[1]Consolidated Financials'!$A:$ZZ,49,0),0)</f>
        <v>2340</v>
      </c>
      <c r="DB81" s="15">
        <f>+-IFERROR(VLOOKUP($A81,'[1]Consolidated Financials'!$A:$ZZ,50,0),0)</f>
        <v>2340</v>
      </c>
      <c r="DC81" s="15">
        <f>+-IFERROR(VLOOKUP($A81,'[1]Consolidated Financials'!$A:$ZZ,51,0),0)</f>
        <v>2340</v>
      </c>
      <c r="DD81" s="46">
        <f t="shared" si="144"/>
        <v>28080</v>
      </c>
      <c r="DF81" s="15">
        <f>-+IFERROR(VLOOKUP($A81,'[1]Consolidated Financials'!$A:$ZZ,52,0),0)</f>
        <v>2340</v>
      </c>
      <c r="DG81" s="15">
        <f>-+IFERROR(VLOOKUP($A81,'[1]Consolidated Financials'!$A:$ZZ,53,0),0)</f>
        <v>2340</v>
      </c>
      <c r="DH81" s="15">
        <f>-+IFERROR(VLOOKUP($A81,'[1]Consolidated Financials'!$A:$ZZ,54,0),0)</f>
        <v>2340</v>
      </c>
      <c r="DI81" s="15">
        <f>-+IFERROR(VLOOKUP($A81,'[1]Consolidated Financials'!$A:$ZZ,55,0),0)</f>
        <v>2340</v>
      </c>
      <c r="DJ81" s="15">
        <f>-+IFERROR(VLOOKUP($A81,'[1]Consolidated Financials'!$A:$ZZ,56,0),0)</f>
        <v>2340</v>
      </c>
      <c r="DK81" s="15">
        <f>-+IFERROR(VLOOKUP($A81,'[1]Consolidated Financials'!$A:$ZZ,57,0),0)</f>
        <v>2340</v>
      </c>
      <c r="DL81" s="15">
        <f>-+IFERROR(VLOOKUP($A81,'[1]Consolidated Financials'!$A:$ZZ,58,0),0)</f>
        <v>2340</v>
      </c>
      <c r="DM81" s="15">
        <f>-+IFERROR(VLOOKUP($A81,'[1]Consolidated Financials'!$A:$ZZ,59,0),0)</f>
        <v>2340</v>
      </c>
      <c r="DN81" s="15">
        <f>-+IFERROR(VLOOKUP($A81,'[1]Consolidated Financials'!$A:$ZZ,60,0),0)</f>
        <v>2340</v>
      </c>
      <c r="DO81" s="15">
        <f>-+IFERROR(VLOOKUP($A81,'[1]Consolidated Financials'!$A:$ZZ,61,0),0)</f>
        <v>2340</v>
      </c>
      <c r="DP81" s="15">
        <f>-+IFERROR(VLOOKUP($A81,'[1]Consolidated Financials'!$A:$ZZ,62,0),0)</f>
        <v>2340</v>
      </c>
      <c r="DQ81" s="15">
        <f>-+IFERROR(VLOOKUP($A81,'[1]Consolidated Financials'!$A:$ZZ,63,0),0)</f>
        <v>2340</v>
      </c>
    </row>
    <row r="82" spans="1:121" x14ac:dyDescent="0.35">
      <c r="A82" s="14"/>
      <c r="B82" s="14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6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8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9"/>
      <c r="BE82" s="15"/>
      <c r="BF82" s="15"/>
      <c r="BG82" s="15"/>
      <c r="BH82" s="15"/>
      <c r="BI82" s="15"/>
      <c r="BJ82" s="15"/>
      <c r="BK82" s="15">
        <v>0</v>
      </c>
      <c r="BL82" s="15">
        <v>0</v>
      </c>
      <c r="BM82" s="15">
        <v>0</v>
      </c>
      <c r="BN82" s="15">
        <v>0</v>
      </c>
      <c r="BO82" s="20">
        <v>0</v>
      </c>
      <c r="BP82" s="20">
        <v>0</v>
      </c>
      <c r="BQ82" s="46"/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/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46">
        <f t="shared" si="145"/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f>+-IFERROR(VLOOKUP($A82,'[1]Consolidated Financials'!$A:$ZZ,32,0),0)</f>
        <v>0</v>
      </c>
      <c r="CJ82" s="15">
        <f>+-IFERROR(VLOOKUP($A82,'[1]Consolidated Financials'!$A:$ZZ,33,0),0)</f>
        <v>0</v>
      </c>
      <c r="CK82" s="15">
        <f>+-IFERROR(VLOOKUP($A82,'[1]Consolidated Financials'!$A:$ZZ,34,0),0)</f>
        <v>0</v>
      </c>
      <c r="CL82" s="15">
        <f>+-IFERROR(VLOOKUP($A82,'[1]Consolidated Financials'!$A:$ZZ,35,0),0)</f>
        <v>0</v>
      </c>
      <c r="CM82" s="15">
        <f>+-IFERROR(VLOOKUP($A82,'[1]Consolidated Financials'!$A:$ZZ,36,0),0)</f>
        <v>0</v>
      </c>
      <c r="CN82" s="15">
        <f>+-IFERROR(VLOOKUP($A82,'[1]Consolidated Financials'!$A:$ZZ,37,0),0)</f>
        <v>0</v>
      </c>
      <c r="CO82" s="15">
        <f>+-IFERROR(VLOOKUP($A82,'[1]Consolidated Financials'!$A:$ZZ,38,0),0)</f>
        <v>0</v>
      </c>
      <c r="CP82" s="15">
        <f>+-IFERROR(VLOOKUP($A82,'[1]Consolidated Financials'!$A:$ZZ,39,0),0)</f>
        <v>0</v>
      </c>
      <c r="CQ82" s="46">
        <f t="shared" si="143"/>
        <v>0</v>
      </c>
      <c r="CR82" s="15">
        <f>+-IFERROR(VLOOKUP($A82,'[1]Consolidated Financials'!$A:$ZZ,40,0),0)</f>
        <v>0</v>
      </c>
      <c r="CS82" s="15">
        <f>+-IFERROR(VLOOKUP($A82,'[1]Consolidated Financials'!$A:$ZZ,41,0),0)</f>
        <v>0</v>
      </c>
      <c r="CT82" s="15">
        <f>+-IFERROR(VLOOKUP($A82,'[1]Consolidated Financials'!$A:$ZZ,42,0),0)</f>
        <v>0</v>
      </c>
      <c r="CU82" s="15">
        <f>+-IFERROR(VLOOKUP($A82,'[1]Consolidated Financials'!$A:$ZZ,43,0),0)</f>
        <v>0</v>
      </c>
      <c r="CV82" s="15">
        <f>+-IFERROR(VLOOKUP($A82,'[1]Consolidated Financials'!$A:$ZZ,44,0),0)</f>
        <v>0</v>
      </c>
      <c r="CW82" s="15">
        <f>+-IFERROR(VLOOKUP($A82,'[1]Consolidated Financials'!$A:$ZZ,45,0),0)</f>
        <v>0</v>
      </c>
      <c r="CX82" s="15">
        <f>+-IFERROR(VLOOKUP($A82,'[1]Consolidated Financials'!$A:$ZZ,46,0),0)</f>
        <v>0</v>
      </c>
      <c r="CY82" s="15">
        <f>+-IFERROR(VLOOKUP($A82,'[1]Consolidated Financials'!$A:$ZZ,47,0),0)</f>
        <v>0</v>
      </c>
      <c r="CZ82" s="15">
        <f>+-IFERROR(VLOOKUP($A82,'[1]Consolidated Financials'!$A:$ZZ,48,0),0)</f>
        <v>0</v>
      </c>
      <c r="DA82" s="15">
        <f>+-IFERROR(VLOOKUP($A82,'[1]Consolidated Financials'!$A:$ZZ,49,0),0)</f>
        <v>0</v>
      </c>
      <c r="DB82" s="15">
        <f>+-IFERROR(VLOOKUP($A82,'[1]Consolidated Financials'!$A:$ZZ,50,0),0)</f>
        <v>0</v>
      </c>
      <c r="DC82" s="15">
        <f>+-IFERROR(VLOOKUP($A82,'[1]Consolidated Financials'!$A:$ZZ,51,0),0)</f>
        <v>0</v>
      </c>
      <c r="DD82" s="46">
        <f t="shared" si="144"/>
        <v>0</v>
      </c>
      <c r="DF82" s="15">
        <f>-+IFERROR(VLOOKUP($A82,'[1]Consolidated Financials'!$A:$ZZ,52,0),0)</f>
        <v>0</v>
      </c>
      <c r="DG82" s="15">
        <f>-+IFERROR(VLOOKUP($A82,'[1]Consolidated Financials'!$A:$ZZ,53,0),0)</f>
        <v>0</v>
      </c>
      <c r="DH82" s="15">
        <f>-+IFERROR(VLOOKUP($A82,'[1]Consolidated Financials'!$A:$ZZ,54,0),0)</f>
        <v>0</v>
      </c>
      <c r="DI82" s="15">
        <f>-+IFERROR(VLOOKUP($A82,'[1]Consolidated Financials'!$A:$ZZ,55,0),0)</f>
        <v>0</v>
      </c>
      <c r="DJ82" s="15">
        <f>-+IFERROR(VLOOKUP($A82,'[1]Consolidated Financials'!$A:$ZZ,56,0),0)</f>
        <v>0</v>
      </c>
      <c r="DK82" s="15">
        <f>-+IFERROR(VLOOKUP($A82,'[1]Consolidated Financials'!$A:$ZZ,57,0),0)</f>
        <v>0</v>
      </c>
      <c r="DL82" s="15">
        <f>-+IFERROR(VLOOKUP($A82,'[1]Consolidated Financials'!$A:$ZZ,58,0),0)</f>
        <v>0</v>
      </c>
      <c r="DM82" s="15">
        <f>-+IFERROR(VLOOKUP($A82,'[1]Consolidated Financials'!$A:$ZZ,59,0),0)</f>
        <v>0</v>
      </c>
      <c r="DN82" s="15">
        <f>-+IFERROR(VLOOKUP($A82,'[1]Consolidated Financials'!$A:$ZZ,60,0),0)</f>
        <v>0</v>
      </c>
      <c r="DO82" s="15">
        <f>-+IFERROR(VLOOKUP($A82,'[1]Consolidated Financials'!$A:$ZZ,61,0),0)</f>
        <v>0</v>
      </c>
      <c r="DP82" s="15">
        <f>-+IFERROR(VLOOKUP($A82,'[1]Consolidated Financials'!$A:$ZZ,62,0),0)</f>
        <v>0</v>
      </c>
      <c r="DQ82" s="15">
        <f>-+IFERROR(VLOOKUP($A82,'[1]Consolidated Financials'!$A:$ZZ,63,0),0)</f>
        <v>0</v>
      </c>
    </row>
    <row r="83" spans="1:121" x14ac:dyDescent="0.35">
      <c r="A83" s="14" t="s">
        <v>138</v>
      </c>
      <c r="B83" s="14" t="s">
        <v>139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6">
        <f>+SUM(C83:N83)</f>
        <v>0</v>
      </c>
      <c r="P83" s="15">
        <v>0</v>
      </c>
      <c r="Q83" s="15">
        <v>0</v>
      </c>
      <c r="R83" s="15">
        <v>-350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8">
        <f t="shared" ref="AB83" si="150">SUM(P83:AA83)</f>
        <v>-350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-754.5</v>
      </c>
      <c r="AJ83" s="15">
        <v>-551.06000000000006</v>
      </c>
      <c r="AK83" s="15">
        <v>-65.63</v>
      </c>
      <c r="AL83" s="15">
        <v>-110.08</v>
      </c>
      <c r="AM83" s="15">
        <v>7.67</v>
      </c>
      <c r="AN83" s="15">
        <v>-100.97</v>
      </c>
      <c r="AO83" s="15">
        <v>-112.5</v>
      </c>
      <c r="AP83" s="15">
        <f>+SUM(AD83:AO83)</f>
        <v>-1687.07</v>
      </c>
      <c r="AR83" s="15">
        <v>-830.05</v>
      </c>
      <c r="AS83" s="15">
        <v>-201.78</v>
      </c>
      <c r="AT83" s="15">
        <v>-921.49</v>
      </c>
      <c r="AU83" s="15">
        <v>-639.18000000000006</v>
      </c>
      <c r="AV83" s="15">
        <v>-898.76</v>
      </c>
      <c r="AW83" s="15">
        <v>-694.96</v>
      </c>
      <c r="AX83" s="15">
        <v>-283.02</v>
      </c>
      <c r="AY83" s="15">
        <v>-325.41000000000003</v>
      </c>
      <c r="AZ83" s="15">
        <v>-135.19</v>
      </c>
      <c r="BA83" s="15">
        <v>-213.39</v>
      </c>
      <c r="BB83" s="15">
        <v>0</v>
      </c>
      <c r="BC83" s="15">
        <v>15891.49</v>
      </c>
      <c r="BD83" s="19">
        <f>+SUM(AR83:BC83)</f>
        <v>10748.26</v>
      </c>
      <c r="BE83" s="15">
        <v>-527.08000000000004</v>
      </c>
      <c r="BF83" s="47">
        <v>-122.82</v>
      </c>
      <c r="BG83" s="15">
        <v>-495.04</v>
      </c>
      <c r="BH83" s="15">
        <v>-827.92</v>
      </c>
      <c r="BI83" s="15">
        <v>-709.03</v>
      </c>
      <c r="BJ83" s="15">
        <v>-483.85</v>
      </c>
      <c r="BK83" s="15">
        <v>-136.94</v>
      </c>
      <c r="BL83" s="15">
        <v>-347.9</v>
      </c>
      <c r="BM83" s="15">
        <v>-223.64</v>
      </c>
      <c r="BN83" s="15">
        <v>-322.01</v>
      </c>
      <c r="BO83" s="20">
        <v>-424.59</v>
      </c>
      <c r="BP83" s="20">
        <v>-42.75</v>
      </c>
      <c r="BQ83" s="48">
        <f>+SUM(BE83:BP83)</f>
        <v>-4663.5700000000006</v>
      </c>
      <c r="BR83" s="15">
        <v>-791.91</v>
      </c>
      <c r="BS83" s="15">
        <v>-22.6</v>
      </c>
      <c r="BT83" s="15">
        <v>0</v>
      </c>
      <c r="BU83" s="15">
        <v>-301.55</v>
      </c>
      <c r="BV83" s="15">
        <v>-301.25</v>
      </c>
      <c r="BW83" s="15">
        <v>-267.74</v>
      </c>
      <c r="BX83" s="15">
        <v>-100.56</v>
      </c>
      <c r="BY83" s="15">
        <v>-234.81</v>
      </c>
      <c r="BZ83" s="15">
        <v>-212.63</v>
      </c>
      <c r="CA83" s="15">
        <v>-22.56</v>
      </c>
      <c r="CB83" s="15">
        <v>0</v>
      </c>
      <c r="CC83" s="15">
        <v>0</v>
      </c>
      <c r="CD83" s="46">
        <f t="shared" si="145"/>
        <v>-2255.6099999999997</v>
      </c>
      <c r="CE83" s="15">
        <v>0</v>
      </c>
      <c r="CF83" s="15">
        <v>0</v>
      </c>
      <c r="CG83" s="15">
        <v>0</v>
      </c>
      <c r="CH83" s="15">
        <v>0</v>
      </c>
      <c r="CI83" s="15">
        <f>+-IFERROR(VLOOKUP($A83,'[1]Consolidated Financials'!$A:$ZZ,32,0),0)</f>
        <v>0</v>
      </c>
      <c r="CJ83" s="15">
        <f>+-IFERROR(VLOOKUP($A83,'[1]Consolidated Financials'!$A:$ZZ,33,0),0)</f>
        <v>0</v>
      </c>
      <c r="CK83" s="15">
        <f>+-IFERROR(VLOOKUP($A83,'[1]Consolidated Financials'!$A:$ZZ,34,0),0)</f>
        <v>0</v>
      </c>
      <c r="CL83" s="15">
        <f>+-IFERROR(VLOOKUP($A83,'[1]Consolidated Financials'!$A:$ZZ,35,0),0)</f>
        <v>0</v>
      </c>
      <c r="CM83" s="15">
        <f>+-IFERROR(VLOOKUP($A83,'[1]Consolidated Financials'!$A:$ZZ,36,0),0)</f>
        <v>0</v>
      </c>
      <c r="CN83" s="15">
        <f>+-IFERROR(VLOOKUP($A83,'[1]Consolidated Financials'!$A:$ZZ,37,0),0)</f>
        <v>0</v>
      </c>
      <c r="CO83" s="15">
        <f>+-IFERROR(VLOOKUP($A83,'[1]Consolidated Financials'!$A:$ZZ,38,0),0)</f>
        <v>0</v>
      </c>
      <c r="CP83" s="15">
        <f>+-IFERROR(VLOOKUP($A83,'[1]Consolidated Financials'!$A:$ZZ,39,0),0)</f>
        <v>0</v>
      </c>
      <c r="CQ83" s="46">
        <f>+SUM(CE83:CP83)</f>
        <v>0</v>
      </c>
      <c r="CR83" s="15">
        <f>+-IFERROR(VLOOKUP($A83,'[1]Consolidated Financials'!$A:$ZZ,40,0),0)</f>
        <v>0</v>
      </c>
      <c r="CS83" s="15">
        <f>+-IFERROR(VLOOKUP($A83,'[1]Consolidated Financials'!$A:$ZZ,41,0),0)</f>
        <v>0</v>
      </c>
      <c r="CT83" s="15">
        <f>+-IFERROR(VLOOKUP($A83,'[1]Consolidated Financials'!$A:$ZZ,42,0),0)</f>
        <v>0</v>
      </c>
      <c r="CU83" s="15">
        <f>+-IFERROR(VLOOKUP($A83,'[1]Consolidated Financials'!$A:$ZZ,43,0),0)</f>
        <v>0</v>
      </c>
      <c r="CV83" s="15">
        <f>+-IFERROR(VLOOKUP($A83,'[1]Consolidated Financials'!$A:$ZZ,44,0),0)</f>
        <v>0</v>
      </c>
      <c r="CW83" s="15">
        <f>+-IFERROR(VLOOKUP($A83,'[1]Consolidated Financials'!$A:$ZZ,45,0),0)</f>
        <v>0</v>
      </c>
      <c r="CX83" s="15">
        <f>+-IFERROR(VLOOKUP($A83,'[1]Consolidated Financials'!$A:$ZZ,46,0),0)</f>
        <v>0</v>
      </c>
      <c r="CY83" s="15">
        <f>+-IFERROR(VLOOKUP($A83,'[1]Consolidated Financials'!$A:$ZZ,47,0),0)</f>
        <v>0</v>
      </c>
      <c r="CZ83" s="15">
        <f>+-IFERROR(VLOOKUP($A83,'[1]Consolidated Financials'!$A:$ZZ,48,0),0)</f>
        <v>0</v>
      </c>
      <c r="DA83" s="15">
        <f>+-IFERROR(VLOOKUP($A83,'[1]Consolidated Financials'!$A:$ZZ,49,0),0)</f>
        <v>0</v>
      </c>
      <c r="DB83" s="15">
        <f>+-IFERROR(VLOOKUP($A83,'[1]Consolidated Financials'!$A:$ZZ,50,0),0)</f>
        <v>0</v>
      </c>
      <c r="DC83" s="15">
        <f>+-IFERROR(VLOOKUP($A83,'[1]Consolidated Financials'!$A:$ZZ,51,0),0)</f>
        <v>0</v>
      </c>
      <c r="DD83" s="46">
        <f>+SUM(CR83:DC83)</f>
        <v>0</v>
      </c>
      <c r="DF83" s="15">
        <f>-+IFERROR(VLOOKUP($A83,'[1]Consolidated Financials'!$A:$ZZ,52,0),0)</f>
        <v>0</v>
      </c>
      <c r="DG83" s="15">
        <f>-+IFERROR(VLOOKUP($A83,'[1]Consolidated Financials'!$A:$ZZ,53,0),0)</f>
        <v>0</v>
      </c>
      <c r="DH83" s="15">
        <f>-+IFERROR(VLOOKUP($A83,'[1]Consolidated Financials'!$A:$ZZ,54,0),0)</f>
        <v>0</v>
      </c>
      <c r="DI83" s="15">
        <f>-+IFERROR(VLOOKUP($A83,'[1]Consolidated Financials'!$A:$ZZ,55,0),0)</f>
        <v>0</v>
      </c>
      <c r="DJ83" s="15">
        <f>-+IFERROR(VLOOKUP($A83,'[1]Consolidated Financials'!$A:$ZZ,56,0),0)</f>
        <v>0</v>
      </c>
      <c r="DK83" s="15">
        <f>-+IFERROR(VLOOKUP($A83,'[1]Consolidated Financials'!$A:$ZZ,57,0),0)</f>
        <v>0</v>
      </c>
      <c r="DL83" s="15">
        <f>-+IFERROR(VLOOKUP($A83,'[1]Consolidated Financials'!$A:$ZZ,58,0),0)</f>
        <v>0</v>
      </c>
      <c r="DM83" s="15">
        <f>-+IFERROR(VLOOKUP($A83,'[1]Consolidated Financials'!$A:$ZZ,59,0),0)</f>
        <v>0</v>
      </c>
      <c r="DN83" s="15">
        <f>-+IFERROR(VLOOKUP($A83,'[1]Consolidated Financials'!$A:$ZZ,60,0),0)</f>
        <v>0</v>
      </c>
      <c r="DO83" s="15">
        <f>-+IFERROR(VLOOKUP($A83,'[1]Consolidated Financials'!$A:$ZZ,61,0),0)</f>
        <v>0</v>
      </c>
      <c r="DP83" s="15">
        <f>-+IFERROR(VLOOKUP($A83,'[1]Consolidated Financials'!$A:$ZZ,62,0),0)</f>
        <v>0</v>
      </c>
      <c r="DQ83" s="15">
        <f>-+IFERROR(VLOOKUP($A83,'[1]Consolidated Financials'!$A:$ZZ,63,0),0)</f>
        <v>0</v>
      </c>
    </row>
    <row r="84" spans="1:121" x14ac:dyDescent="0.35">
      <c r="A84" s="14" t="s">
        <v>140</v>
      </c>
      <c r="B84" s="14" t="s">
        <v>141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6">
        <f>+SUM(C84:N84)</f>
        <v>0</v>
      </c>
      <c r="P84" s="15"/>
      <c r="Q84" s="15"/>
      <c r="R84" s="15"/>
      <c r="S84" s="15"/>
      <c r="T84" s="15"/>
      <c r="U84" s="15"/>
      <c r="V84" s="15"/>
      <c r="W84" s="15"/>
      <c r="X84" s="15">
        <v>-2130</v>
      </c>
      <c r="Y84" s="15">
        <v>0</v>
      </c>
      <c r="Z84" s="15">
        <v>0</v>
      </c>
      <c r="AA84" s="15">
        <v>0</v>
      </c>
      <c r="AB84" s="18">
        <f t="shared" ref="AB84" si="151">SUM(P84:AA84)</f>
        <v>-2130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f>+SUM(AD84:AO84)</f>
        <v>0</v>
      </c>
      <c r="AR84" s="15">
        <v>0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9">
        <f>+SUM(AR84:BC84)</f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20">
        <v>0</v>
      </c>
      <c r="BP84" s="20">
        <v>0</v>
      </c>
      <c r="BQ84" s="46">
        <f>+SUM(BE84:BP84)</f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46">
        <f t="shared" si="145"/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f>+-IFERROR(VLOOKUP($A84,'[1]Consolidated Financials'!$A:$ZZ,32,0),0)</f>
        <v>0</v>
      </c>
      <c r="CJ84" s="15">
        <f>+-IFERROR(VLOOKUP($A84,'[1]Consolidated Financials'!$A:$ZZ,33,0),0)</f>
        <v>0</v>
      </c>
      <c r="CK84" s="15">
        <f>+-IFERROR(VLOOKUP($A84,'[1]Consolidated Financials'!$A:$ZZ,34,0),0)</f>
        <v>0</v>
      </c>
      <c r="CL84" s="15">
        <f>+-IFERROR(VLOOKUP($A84,'[1]Consolidated Financials'!$A:$ZZ,35,0),0)</f>
        <v>0</v>
      </c>
      <c r="CM84" s="15">
        <f>+-IFERROR(VLOOKUP($A84,'[1]Consolidated Financials'!$A:$ZZ,36,0),0)</f>
        <v>0</v>
      </c>
      <c r="CN84" s="15">
        <f>+-IFERROR(VLOOKUP($A84,'[1]Consolidated Financials'!$A:$ZZ,37,0),0)</f>
        <v>0</v>
      </c>
      <c r="CO84" s="15">
        <f>+-IFERROR(VLOOKUP($A84,'[1]Consolidated Financials'!$A:$ZZ,38,0),0)</f>
        <v>0</v>
      </c>
      <c r="CP84" s="15">
        <f>+-IFERROR(VLOOKUP($A84,'[1]Consolidated Financials'!$A:$ZZ,39,0),0)</f>
        <v>0</v>
      </c>
      <c r="CQ84" s="46">
        <f>+SUM(CE84:CP84)</f>
        <v>0</v>
      </c>
      <c r="CR84" s="15">
        <f>+-IFERROR(VLOOKUP($A84,'[1]Consolidated Financials'!$A:$ZZ,40,0),0)</f>
        <v>0</v>
      </c>
      <c r="CS84" s="15">
        <f>+-IFERROR(VLOOKUP($A84,'[1]Consolidated Financials'!$A:$ZZ,41,0),0)</f>
        <v>0</v>
      </c>
      <c r="CT84" s="15">
        <f>+-IFERROR(VLOOKUP($A84,'[1]Consolidated Financials'!$A:$ZZ,42,0),0)</f>
        <v>0</v>
      </c>
      <c r="CU84" s="15">
        <f>+-IFERROR(VLOOKUP($A84,'[1]Consolidated Financials'!$A:$ZZ,43,0),0)</f>
        <v>0</v>
      </c>
      <c r="CV84" s="15">
        <f>+-IFERROR(VLOOKUP($A84,'[1]Consolidated Financials'!$A:$ZZ,44,0),0)</f>
        <v>0</v>
      </c>
      <c r="CW84" s="15">
        <f>+-IFERROR(VLOOKUP($A84,'[1]Consolidated Financials'!$A:$ZZ,45,0),0)</f>
        <v>0</v>
      </c>
      <c r="CX84" s="15">
        <f>+-IFERROR(VLOOKUP($A84,'[1]Consolidated Financials'!$A:$ZZ,46,0),0)</f>
        <v>0</v>
      </c>
      <c r="CY84" s="15">
        <f>+-IFERROR(VLOOKUP($A84,'[1]Consolidated Financials'!$A:$ZZ,47,0),0)</f>
        <v>0</v>
      </c>
      <c r="CZ84" s="15">
        <f>+-IFERROR(VLOOKUP($A84,'[1]Consolidated Financials'!$A:$ZZ,48,0),0)</f>
        <v>0</v>
      </c>
      <c r="DA84" s="15">
        <f>+-IFERROR(VLOOKUP($A84,'[1]Consolidated Financials'!$A:$ZZ,49,0),0)</f>
        <v>0</v>
      </c>
      <c r="DB84" s="15">
        <f>+-IFERROR(VLOOKUP($A84,'[1]Consolidated Financials'!$A:$ZZ,50,0),0)</f>
        <v>0</v>
      </c>
      <c r="DC84" s="15">
        <f>+-IFERROR(VLOOKUP($A84,'[1]Consolidated Financials'!$A:$ZZ,51,0),0)</f>
        <v>0</v>
      </c>
      <c r="DD84" s="46">
        <f>+SUM(CR84:DC84)</f>
        <v>0</v>
      </c>
      <c r="DF84" s="15">
        <f>-+IFERROR(VLOOKUP($A84,'[1]Consolidated Financials'!$A:$ZZ,52,0),0)</f>
        <v>0</v>
      </c>
      <c r="DG84" s="15">
        <f>-+IFERROR(VLOOKUP($A84,'[1]Consolidated Financials'!$A:$ZZ,53,0),0)</f>
        <v>0</v>
      </c>
      <c r="DH84" s="15">
        <f>-+IFERROR(VLOOKUP($A84,'[1]Consolidated Financials'!$A:$ZZ,54,0),0)</f>
        <v>0</v>
      </c>
      <c r="DI84" s="15">
        <f>-+IFERROR(VLOOKUP($A84,'[1]Consolidated Financials'!$A:$ZZ,55,0),0)</f>
        <v>0</v>
      </c>
      <c r="DJ84" s="15">
        <f>-+IFERROR(VLOOKUP($A84,'[1]Consolidated Financials'!$A:$ZZ,56,0),0)</f>
        <v>0</v>
      </c>
      <c r="DK84" s="15">
        <f>-+IFERROR(VLOOKUP($A84,'[1]Consolidated Financials'!$A:$ZZ,57,0),0)</f>
        <v>0</v>
      </c>
      <c r="DL84" s="15">
        <f>-+IFERROR(VLOOKUP($A84,'[1]Consolidated Financials'!$A:$ZZ,58,0),0)</f>
        <v>0</v>
      </c>
      <c r="DM84" s="15">
        <f>-+IFERROR(VLOOKUP($A84,'[1]Consolidated Financials'!$A:$ZZ,59,0),0)</f>
        <v>0</v>
      </c>
      <c r="DN84" s="15">
        <f>-+IFERROR(VLOOKUP($A84,'[1]Consolidated Financials'!$A:$ZZ,60,0),0)</f>
        <v>0</v>
      </c>
      <c r="DO84" s="15">
        <f>-+IFERROR(VLOOKUP($A84,'[1]Consolidated Financials'!$A:$ZZ,61,0),0)</f>
        <v>0</v>
      </c>
      <c r="DP84" s="15">
        <f>-+IFERROR(VLOOKUP($A84,'[1]Consolidated Financials'!$A:$ZZ,62,0),0)</f>
        <v>0</v>
      </c>
      <c r="DQ84" s="15">
        <f>-+IFERROR(VLOOKUP($A84,'[1]Consolidated Financials'!$A:$ZZ,63,0),0)</f>
        <v>0</v>
      </c>
    </row>
    <row r="85" spans="1:121" x14ac:dyDescent="0.35"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E85" s="15">
        <v>0</v>
      </c>
      <c r="CF85" s="15">
        <v>0</v>
      </c>
      <c r="CG85" s="15">
        <v>0</v>
      </c>
    </row>
    <row r="86" spans="1:121" x14ac:dyDescent="0.35">
      <c r="A86" s="51" t="s">
        <v>142</v>
      </c>
      <c r="B86" s="51"/>
      <c r="C86" s="52">
        <f t="shared" ref="C86:AB86" si="152">+SUM(C56:C84)</f>
        <v>-318498.77999999997</v>
      </c>
      <c r="D86" s="52">
        <f t="shared" si="152"/>
        <v>-278055.55000000005</v>
      </c>
      <c r="E86" s="52">
        <f t="shared" si="152"/>
        <v>-411563.4</v>
      </c>
      <c r="F86" s="52">
        <f t="shared" si="152"/>
        <v>-386951.58</v>
      </c>
      <c r="G86" s="52">
        <f t="shared" si="152"/>
        <v>-318438.95</v>
      </c>
      <c r="H86" s="52">
        <f t="shared" si="152"/>
        <v>-308959.18</v>
      </c>
      <c r="I86" s="52">
        <f t="shared" si="152"/>
        <v>-385844.95</v>
      </c>
      <c r="J86" s="52">
        <f t="shared" si="152"/>
        <v>-451972.58999999997</v>
      </c>
      <c r="K86" s="52">
        <f t="shared" si="152"/>
        <v>-236441.32</v>
      </c>
      <c r="L86" s="52">
        <f t="shared" si="152"/>
        <v>-272757.65000000002</v>
      </c>
      <c r="M86" s="52">
        <f t="shared" si="152"/>
        <v>-333150.08000000007</v>
      </c>
      <c r="N86" s="52">
        <f t="shared" si="152"/>
        <v>-295839.40000000008</v>
      </c>
      <c r="O86" s="52">
        <f t="shared" si="152"/>
        <v>-3998473.4300000006</v>
      </c>
      <c r="P86" s="52">
        <f t="shared" si="152"/>
        <v>-327924.48000000004</v>
      </c>
      <c r="Q86" s="52">
        <f t="shared" si="152"/>
        <v>-356893.11000000004</v>
      </c>
      <c r="R86" s="52">
        <f t="shared" si="152"/>
        <v>-163281.53999999998</v>
      </c>
      <c r="S86" s="52">
        <f t="shared" si="152"/>
        <v>-7507.4200000000474</v>
      </c>
      <c r="T86" s="52">
        <f t="shared" si="152"/>
        <v>-7847.9799999999959</v>
      </c>
      <c r="U86" s="52">
        <f t="shared" si="152"/>
        <v>-8325.0399999999645</v>
      </c>
      <c r="V86" s="52">
        <f t="shared" si="152"/>
        <v>-15904.75</v>
      </c>
      <c r="W86" s="52">
        <f t="shared" si="152"/>
        <v>-107676.46</v>
      </c>
      <c r="X86" s="52">
        <f t="shared" si="152"/>
        <v>-91662.71</v>
      </c>
      <c r="Y86" s="52">
        <f t="shared" si="152"/>
        <v>-153219.66</v>
      </c>
      <c r="Z86" s="52">
        <f t="shared" si="152"/>
        <v>-142076.74</v>
      </c>
      <c r="AA86" s="52">
        <f t="shared" si="152"/>
        <v>-151810.07999999999</v>
      </c>
      <c r="AB86" s="53">
        <f t="shared" si="152"/>
        <v>-1534129.9700000002</v>
      </c>
      <c r="AC86" s="30"/>
      <c r="AD86" s="52">
        <f t="shared" ref="AD86:AP86" si="153">+SUM(AD56:AD84)</f>
        <v>-76986.569999999992</v>
      </c>
      <c r="AE86" s="52">
        <f t="shared" si="153"/>
        <v>-104954.23</v>
      </c>
      <c r="AF86" s="52">
        <f t="shared" si="153"/>
        <v>-149547.56000000003</v>
      </c>
      <c r="AG86" s="52">
        <f t="shared" si="153"/>
        <v>-140936.03000000003</v>
      </c>
      <c r="AH86" s="52">
        <f t="shared" si="153"/>
        <v>-105887.40000000001</v>
      </c>
      <c r="AI86" s="52">
        <f t="shared" si="153"/>
        <v>-157634.86000000004</v>
      </c>
      <c r="AJ86" s="52">
        <f t="shared" si="153"/>
        <v>-234614.89000000004</v>
      </c>
      <c r="AK86" s="52">
        <f t="shared" si="153"/>
        <v>-294306.36</v>
      </c>
      <c r="AL86" s="52">
        <f t="shared" si="153"/>
        <v>-212084.14999999997</v>
      </c>
      <c r="AM86" s="52">
        <f t="shared" si="153"/>
        <v>-233916.96000000002</v>
      </c>
      <c r="AN86" s="52">
        <f t="shared" si="153"/>
        <v>-260362.21000000005</v>
      </c>
      <c r="AO86" s="52">
        <f t="shared" si="153"/>
        <v>-213592.95999999999</v>
      </c>
      <c r="AP86" s="52">
        <f t="shared" si="153"/>
        <v>-2184824.1799999997</v>
      </c>
      <c r="AR86" s="52">
        <f t="shared" ref="AR86:BD86" si="154">+SUM(AR56:AR84)</f>
        <v>-167498.47</v>
      </c>
      <c r="AS86" s="52">
        <f t="shared" si="154"/>
        <v>-198810.57</v>
      </c>
      <c r="AT86" s="52">
        <f t="shared" si="154"/>
        <v>-252558.41999999998</v>
      </c>
      <c r="AU86" s="52">
        <f t="shared" si="154"/>
        <v>-200753.99</v>
      </c>
      <c r="AV86" s="52">
        <f t="shared" si="154"/>
        <v>-218327.94000000006</v>
      </c>
      <c r="AW86" s="52">
        <f t="shared" si="154"/>
        <v>-244922.34</v>
      </c>
      <c r="AX86" s="52">
        <f t="shared" si="154"/>
        <v>-299551.41000000003</v>
      </c>
      <c r="AY86" s="52">
        <f t="shared" si="154"/>
        <v>-356968.75</v>
      </c>
      <c r="AZ86" s="52">
        <f t="shared" si="154"/>
        <v>-286024.33</v>
      </c>
      <c r="BA86" s="52">
        <f t="shared" si="154"/>
        <v>-260192.86999999997</v>
      </c>
      <c r="BB86" s="52">
        <f t="shared" si="154"/>
        <v>-269749.37</v>
      </c>
      <c r="BC86" s="52">
        <f t="shared" si="154"/>
        <v>-227930.79</v>
      </c>
      <c r="BD86" s="54">
        <f t="shared" si="154"/>
        <v>-2983289.2500000005</v>
      </c>
      <c r="BE86" s="52">
        <f t="shared" ref="BE86:BP86" si="155">+SUM(BE56:BE84)</f>
        <v>-272125.81</v>
      </c>
      <c r="BF86" s="52">
        <f t="shared" si="155"/>
        <v>-254472.42</v>
      </c>
      <c r="BG86" s="52">
        <f t="shared" si="155"/>
        <v>-300525.43</v>
      </c>
      <c r="BH86" s="52">
        <f t="shared" si="155"/>
        <v>-264468.3</v>
      </c>
      <c r="BI86" s="52">
        <f t="shared" si="155"/>
        <v>-414300.35000000003</v>
      </c>
      <c r="BJ86" s="52">
        <f t="shared" si="155"/>
        <v>-375552.68</v>
      </c>
      <c r="BK86" s="52">
        <f t="shared" si="155"/>
        <v>-415838.88000000006</v>
      </c>
      <c r="BL86" s="52">
        <f t="shared" si="155"/>
        <v>-599189.59</v>
      </c>
      <c r="BM86" s="52">
        <f t="shared" si="155"/>
        <v>-367505.83</v>
      </c>
      <c r="BN86" s="52">
        <f t="shared" si="155"/>
        <v>-378640.11</v>
      </c>
      <c r="BO86" s="55">
        <f t="shared" si="155"/>
        <v>-412773.00000000006</v>
      </c>
      <c r="BP86" s="55">
        <f t="shared" si="155"/>
        <v>-370240.52000000008</v>
      </c>
      <c r="BQ86" s="56">
        <f t="shared" ref="BQ86:BQ97" si="156">+SUM(BE86:BP86)</f>
        <v>-4425632.92</v>
      </c>
      <c r="BR86" s="52">
        <f t="shared" ref="BR86:CC86" si="157">+SUM(BR56:BR84)</f>
        <v>-389095.87</v>
      </c>
      <c r="BS86" s="52">
        <f t="shared" si="157"/>
        <v>-393803.22999999992</v>
      </c>
      <c r="BT86" s="52">
        <f t="shared" si="157"/>
        <v>-436042.23000000004</v>
      </c>
      <c r="BU86" s="52">
        <f t="shared" si="157"/>
        <v>-448892.39000000007</v>
      </c>
      <c r="BV86" s="52">
        <f t="shared" si="157"/>
        <v>-383629.93</v>
      </c>
      <c r="BW86" s="52">
        <f t="shared" si="157"/>
        <v>-372042.64999999991</v>
      </c>
      <c r="BX86" s="52">
        <f t="shared" si="157"/>
        <v>-557075.35</v>
      </c>
      <c r="BY86" s="52">
        <f t="shared" si="157"/>
        <v>-654604.66</v>
      </c>
      <c r="BZ86" s="52">
        <f t="shared" si="157"/>
        <v>-364903.08999999997</v>
      </c>
      <c r="CA86" s="52">
        <f t="shared" si="157"/>
        <v>-447554.35</v>
      </c>
      <c r="CB86" s="52">
        <f t="shared" si="157"/>
        <v>-479026.26</v>
      </c>
      <c r="CC86" s="52">
        <f t="shared" si="157"/>
        <v>-345623.44999999995</v>
      </c>
      <c r="CD86" s="56">
        <f t="shared" ref="CD86:CD96" si="158">+SUM(BR86:CC86)</f>
        <v>-5272293.46</v>
      </c>
      <c r="CE86" s="52">
        <f t="shared" ref="CE86:CP86" si="159">+SUM(CE56:CE84)</f>
        <v>-472006.91000000003</v>
      </c>
      <c r="CF86" s="52">
        <f t="shared" si="159"/>
        <v>-434195.45</v>
      </c>
      <c r="CG86" s="52">
        <f t="shared" si="159"/>
        <v>-599009.29999999993</v>
      </c>
      <c r="CH86" s="52">
        <f t="shared" si="159"/>
        <v>-460086.97</v>
      </c>
      <c r="CI86" s="52">
        <f t="shared" si="159"/>
        <v>-499636.73766262591</v>
      </c>
      <c r="CJ86" s="52">
        <f t="shared" si="159"/>
        <v>-528733.71977922914</v>
      </c>
      <c r="CK86" s="52">
        <f t="shared" si="159"/>
        <v>-631303.12823723094</v>
      </c>
      <c r="CL86" s="52">
        <f t="shared" si="159"/>
        <v>-761168.00228832336</v>
      </c>
      <c r="CM86" s="52">
        <f t="shared" si="159"/>
        <v>-525090.2013739025</v>
      </c>
      <c r="CN86" s="52">
        <f t="shared" si="159"/>
        <v>-536289.92703482998</v>
      </c>
      <c r="CO86" s="52">
        <f t="shared" si="159"/>
        <v>-582510.26172139298</v>
      </c>
      <c r="CP86" s="52">
        <f t="shared" si="159"/>
        <v>-409653.90908765572</v>
      </c>
      <c r="CQ86" s="56">
        <f t="shared" ref="CQ86:CQ96" si="160">+SUM(CE86:CP86)</f>
        <v>-6439684.5171851907</v>
      </c>
      <c r="CR86" s="52">
        <f t="shared" ref="CR86:DC86" si="161">+SUM(CR56:CR84)</f>
        <v>-596288.56827408215</v>
      </c>
      <c r="CS86" s="52">
        <f t="shared" si="161"/>
        <v>-605259.66317785962</v>
      </c>
      <c r="CT86" s="52">
        <f t="shared" si="161"/>
        <v>-668343.88210605306</v>
      </c>
      <c r="CU86" s="52">
        <f t="shared" si="161"/>
        <v>-698430.83708508173</v>
      </c>
      <c r="CV86" s="52">
        <f t="shared" si="161"/>
        <v>-595991.71608709078</v>
      </c>
      <c r="CW86" s="52">
        <f t="shared" si="161"/>
        <v>-573635.38541574089</v>
      </c>
      <c r="CX86" s="52">
        <f t="shared" si="161"/>
        <v>-848741.44753129955</v>
      </c>
      <c r="CY86" s="52">
        <f t="shared" si="161"/>
        <v>-982974.04108977481</v>
      </c>
      <c r="CZ86" s="52">
        <f t="shared" si="161"/>
        <v>-556796.27595176315</v>
      </c>
      <c r="DA86" s="52">
        <f t="shared" si="161"/>
        <v>-681171.77475778817</v>
      </c>
      <c r="DB86" s="52">
        <f t="shared" si="161"/>
        <v>-726455.68859753711</v>
      </c>
      <c r="DC86" s="52">
        <f t="shared" si="161"/>
        <v>-518631.10558497458</v>
      </c>
      <c r="DD86" s="56">
        <f t="shared" ref="DD86:DD96" si="162">+SUM(CR86:DC86)</f>
        <v>-8052720.3856590455</v>
      </c>
      <c r="DF86" s="52">
        <f t="shared" ref="DF86:DQ86" si="163">+SUM(DF56:DF84)</f>
        <v>-703869.26045437437</v>
      </c>
      <c r="DG86" s="52">
        <f t="shared" si="163"/>
        <v>-714172.96803759236</v>
      </c>
      <c r="DH86" s="52">
        <f t="shared" si="163"/>
        <v>-787039.89107570529</v>
      </c>
      <c r="DI86" s="52">
        <f t="shared" si="163"/>
        <v>-821726.02554608858</v>
      </c>
      <c r="DJ86" s="52">
        <f t="shared" si="163"/>
        <v>-696531.89761415671</v>
      </c>
      <c r="DK86" s="52">
        <f t="shared" si="163"/>
        <v>-669472.4980972925</v>
      </c>
      <c r="DL86" s="52">
        <f t="shared" si="163"/>
        <v>-990425.45163457014</v>
      </c>
      <c r="DM86" s="52">
        <f t="shared" si="163"/>
        <v>-1147776.4534697726</v>
      </c>
      <c r="DN86" s="52">
        <f t="shared" si="163"/>
        <v>-653237.75353723532</v>
      </c>
      <c r="DO86" s="52">
        <f t="shared" si="163"/>
        <v>-796555.74693703686</v>
      </c>
      <c r="DP86" s="52">
        <f t="shared" si="163"/>
        <v>-848801.71809192875</v>
      </c>
      <c r="DQ86" s="52">
        <f t="shared" si="163"/>
        <v>-607797.82748412527</v>
      </c>
    </row>
    <row r="87" spans="1:121" s="63" customFormat="1" x14ac:dyDescent="0.35">
      <c r="A87" s="58" t="s">
        <v>143</v>
      </c>
      <c r="B87" s="59"/>
      <c r="C87" s="60"/>
      <c r="D87" s="60"/>
      <c r="E87" s="61"/>
      <c r="F87" s="61"/>
      <c r="G87" s="60"/>
      <c r="H87" s="60"/>
      <c r="I87" s="60"/>
      <c r="J87" s="60"/>
      <c r="K87" s="60"/>
      <c r="L87" s="60"/>
      <c r="M87" s="60"/>
      <c r="N87" s="60"/>
      <c r="O87" s="60">
        <v>146691.28999999998</v>
      </c>
      <c r="P87" s="60">
        <v>12092.54</v>
      </c>
      <c r="Q87" s="60">
        <v>13201.66</v>
      </c>
      <c r="R87" s="60">
        <v>5944.68</v>
      </c>
      <c r="S87" s="60">
        <v>50</v>
      </c>
      <c r="T87" s="60">
        <v>0</v>
      </c>
      <c r="U87" s="60">
        <v>0</v>
      </c>
      <c r="V87" s="60">
        <v>291</v>
      </c>
      <c r="W87" s="60">
        <v>3684.25</v>
      </c>
      <c r="X87" s="60">
        <v>3975</v>
      </c>
      <c r="Y87" s="60">
        <v>5144.76</v>
      </c>
      <c r="Z87" s="60">
        <v>6396.99</v>
      </c>
      <c r="AA87" s="60">
        <v>6510.65</v>
      </c>
      <c r="AB87" s="62">
        <f>+SUM(P87:AA87)</f>
        <v>57291.530000000006</v>
      </c>
      <c r="AD87" s="60">
        <v>3291.32</v>
      </c>
      <c r="AE87" s="60">
        <f t="shared" ref="AE87:AO87" si="164">+SUM(AE88:AE92)</f>
        <v>3838</v>
      </c>
      <c r="AF87" s="60">
        <f t="shared" si="164"/>
        <v>5392.92</v>
      </c>
      <c r="AG87" s="60">
        <f t="shared" si="164"/>
        <v>4525.84</v>
      </c>
      <c r="AH87" s="60">
        <f t="shared" si="164"/>
        <v>3730.35</v>
      </c>
      <c r="AI87" s="60">
        <f t="shared" si="164"/>
        <v>5624.2800000000007</v>
      </c>
      <c r="AJ87" s="60">
        <f t="shared" si="164"/>
        <v>8507.08</v>
      </c>
      <c r="AK87" s="60">
        <f t="shared" si="164"/>
        <v>10614.220000000001</v>
      </c>
      <c r="AL87" s="60">
        <f t="shared" si="164"/>
        <v>7499</v>
      </c>
      <c r="AM87" s="60">
        <f t="shared" si="164"/>
        <v>8228</v>
      </c>
      <c r="AN87" s="60">
        <f t="shared" si="164"/>
        <v>9026.02</v>
      </c>
      <c r="AO87" s="60">
        <f t="shared" si="164"/>
        <v>7864.93</v>
      </c>
      <c r="AP87" s="59">
        <f>+SUM(AD87:AO87)</f>
        <v>78141.959999999992</v>
      </c>
      <c r="AR87" s="60">
        <f t="shared" ref="AR87:BC87" si="165">+SUM(AR88:AR92)</f>
        <v>5694.09</v>
      </c>
      <c r="AS87" s="60">
        <f t="shared" si="165"/>
        <v>6729.34</v>
      </c>
      <c r="AT87" s="60">
        <f t="shared" si="165"/>
        <v>8331</v>
      </c>
      <c r="AU87" s="60">
        <f t="shared" si="165"/>
        <v>6387.96</v>
      </c>
      <c r="AV87" s="60">
        <f t="shared" si="165"/>
        <v>7077</v>
      </c>
      <c r="AW87" s="60">
        <f t="shared" si="165"/>
        <v>7478</v>
      </c>
      <c r="AX87" s="60">
        <f t="shared" si="165"/>
        <v>9713</v>
      </c>
      <c r="AY87" s="60">
        <f t="shared" si="165"/>
        <v>11645</v>
      </c>
      <c r="AZ87" s="60">
        <f t="shared" si="165"/>
        <v>8938</v>
      </c>
      <c r="BA87" s="60">
        <f t="shared" si="165"/>
        <v>8305</v>
      </c>
      <c r="BB87" s="60">
        <f t="shared" si="165"/>
        <v>8615</v>
      </c>
      <c r="BC87" s="60">
        <f t="shared" si="165"/>
        <v>8143</v>
      </c>
      <c r="BD87" s="64">
        <f>+SUM(AR87:BC87)</f>
        <v>97056.39</v>
      </c>
      <c r="BE87" s="60">
        <f>+SUM(BE88:BE92)</f>
        <v>8870</v>
      </c>
      <c r="BF87" s="60">
        <f>+SUM(BF88:BF92)</f>
        <v>7279</v>
      </c>
      <c r="BG87" s="60">
        <f>+SUM(BG88:BG92)</f>
        <v>9771</v>
      </c>
      <c r="BH87" s="60">
        <f>+SUM(BH88:BH92)</f>
        <v>8797.99</v>
      </c>
      <c r="BI87" s="60">
        <f>+SUM(BI88:BI92)</f>
        <v>12328.83</v>
      </c>
      <c r="BJ87" s="60">
        <f t="shared" ref="BJ87:BP87" si="166">+SUM(BJ88:BJ92)</f>
        <v>12401</v>
      </c>
      <c r="BK87" s="60">
        <f t="shared" si="166"/>
        <v>13508</v>
      </c>
      <c r="BL87" s="60">
        <f t="shared" si="166"/>
        <v>17748.16</v>
      </c>
      <c r="BM87" s="60">
        <f t="shared" si="166"/>
        <v>11295.07</v>
      </c>
      <c r="BN87" s="60">
        <f t="shared" si="166"/>
        <v>11587</v>
      </c>
      <c r="BO87" s="65">
        <f t="shared" si="166"/>
        <v>12725.76</v>
      </c>
      <c r="BP87" s="65">
        <f t="shared" si="166"/>
        <v>11593</v>
      </c>
      <c r="BQ87" s="66">
        <f t="shared" si="156"/>
        <v>137904.81</v>
      </c>
      <c r="BR87" s="60">
        <f t="shared" ref="BR87:CC87" si="167">+SUM(BR88:BR92)</f>
        <v>11746</v>
      </c>
      <c r="BS87" s="60">
        <f t="shared" si="167"/>
        <v>11916.91</v>
      </c>
      <c r="BT87" s="60">
        <f t="shared" si="167"/>
        <v>13133</v>
      </c>
      <c r="BU87" s="60">
        <f t="shared" si="167"/>
        <v>13670.95</v>
      </c>
      <c r="BV87" s="60">
        <f t="shared" si="167"/>
        <v>11626.5</v>
      </c>
      <c r="BW87" s="60">
        <f t="shared" si="167"/>
        <v>11228.59</v>
      </c>
      <c r="BX87" s="60">
        <f t="shared" si="167"/>
        <v>16495.54</v>
      </c>
      <c r="BY87" s="60">
        <f t="shared" si="167"/>
        <v>19169.550000000003</v>
      </c>
      <c r="BZ87" s="60">
        <f t="shared" si="167"/>
        <v>10853.01</v>
      </c>
      <c r="CA87" s="60">
        <f t="shared" si="167"/>
        <v>13364.42</v>
      </c>
      <c r="CB87" s="60">
        <f t="shared" si="167"/>
        <v>14159.78</v>
      </c>
      <c r="CC87" s="60">
        <f t="shared" si="167"/>
        <v>10122.32</v>
      </c>
      <c r="CD87" s="66">
        <f t="shared" si="158"/>
        <v>157486.57</v>
      </c>
      <c r="CE87" s="60">
        <f>+SUM(CE88:CE93)</f>
        <v>14140.53</v>
      </c>
      <c r="CF87" s="60">
        <f t="shared" ref="CF87:CP87" si="168">+SUM(CF88:CF93)</f>
        <v>12166.99</v>
      </c>
      <c r="CG87" s="60">
        <f t="shared" si="168"/>
        <v>16329.82</v>
      </c>
      <c r="CH87" s="60">
        <f t="shared" si="168"/>
        <v>12970.32</v>
      </c>
      <c r="CI87" s="60">
        <f t="shared" si="168"/>
        <v>13971.6243852147</v>
      </c>
      <c r="CJ87" s="60">
        <f t="shared" si="168"/>
        <v>14664.639200015958</v>
      </c>
      <c r="CK87" s="60">
        <f t="shared" si="168"/>
        <v>17420.905471693157</v>
      </c>
      <c r="CL87" s="60">
        <f t="shared" si="168"/>
        <v>21137.325537013454</v>
      </c>
      <c r="CM87" s="60">
        <f t="shared" si="168"/>
        <v>14419.510954479545</v>
      </c>
      <c r="CN87" s="60">
        <f t="shared" si="168"/>
        <v>14871.961671435043</v>
      </c>
      <c r="CO87" s="60">
        <f t="shared" si="168"/>
        <v>16056.830236651222</v>
      </c>
      <c r="CP87" s="60">
        <f t="shared" si="168"/>
        <v>11233.846971119356</v>
      </c>
      <c r="CQ87" s="66">
        <f t="shared" si="160"/>
        <v>179384.30442762241</v>
      </c>
      <c r="CR87" s="60">
        <f>+SUM(CR88:CR93)</f>
        <v>15907.655954524902</v>
      </c>
      <c r="CS87" s="60">
        <f t="shared" ref="CS87:DC87" si="169">+SUM(CS88:CS93)</f>
        <v>16139.120068196606</v>
      </c>
      <c r="CT87" s="60">
        <f t="shared" si="169"/>
        <v>17786.075740743701</v>
      </c>
      <c r="CU87" s="60">
        <f t="shared" si="169"/>
        <v>18514.62363115207</v>
      </c>
      <c r="CV87" s="60">
        <f t="shared" si="169"/>
        <v>15745.81661461636</v>
      </c>
      <c r="CW87" s="60">
        <f t="shared" si="169"/>
        <v>15206.925470323407</v>
      </c>
      <c r="CX87" s="60">
        <f t="shared" si="169"/>
        <v>22339.977447991118</v>
      </c>
      <c r="CY87" s="60">
        <f t="shared" si="169"/>
        <v>25961.400153504412</v>
      </c>
      <c r="CZ87" s="60">
        <f t="shared" si="169"/>
        <v>14698.275936575714</v>
      </c>
      <c r="DA87" s="60">
        <f t="shared" si="169"/>
        <v>18099.488795485409</v>
      </c>
      <c r="DB87" s="60">
        <f t="shared" si="169"/>
        <v>19176.648104185475</v>
      </c>
      <c r="DC87" s="60">
        <f t="shared" si="169"/>
        <v>13708.699474000208</v>
      </c>
      <c r="DD87" s="66">
        <f t="shared" si="162"/>
        <v>213284.70739129937</v>
      </c>
      <c r="DF87" s="60">
        <f>+SUM(DF88:DF93)</f>
        <v>18100.066746822929</v>
      </c>
      <c r="DG87" s="60">
        <f t="shared" ref="DG87:DQ87" si="170">+SUM(DG88:DG93)</f>
        <v>18363.43150143723</v>
      </c>
      <c r="DH87" s="60">
        <f t="shared" si="170"/>
        <v>20237.372431979024</v>
      </c>
      <c r="DI87" s="60">
        <f t="shared" si="170"/>
        <v>21066.329600926187</v>
      </c>
      <c r="DJ87" s="60">
        <f t="shared" si="170"/>
        <v>17915.922529536594</v>
      </c>
      <c r="DK87" s="60">
        <f t="shared" si="170"/>
        <v>17302.760809867912</v>
      </c>
      <c r="DL87" s="60">
        <f t="shared" si="170"/>
        <v>25418.897924815908</v>
      </c>
      <c r="DM87" s="60">
        <f t="shared" si="170"/>
        <v>29539.429125366896</v>
      </c>
      <c r="DN87" s="60">
        <f t="shared" si="170"/>
        <v>16724.008633061192</v>
      </c>
      <c r="DO87" s="60">
        <f t="shared" si="170"/>
        <v>20593.980421639313</v>
      </c>
      <c r="DP87" s="60">
        <f t="shared" si="170"/>
        <v>21819.595021311801</v>
      </c>
      <c r="DQ87" s="60">
        <f t="shared" si="170"/>
        <v>15598.047644534368</v>
      </c>
    </row>
    <row r="88" spans="1:121" s="63" customFormat="1" x14ac:dyDescent="0.35">
      <c r="A88" s="58" t="s">
        <v>144</v>
      </c>
      <c r="B88" s="59"/>
      <c r="C88" s="60"/>
      <c r="D88" s="60"/>
      <c r="E88" s="61"/>
      <c r="F88" s="61"/>
      <c r="G88" s="60"/>
      <c r="H88" s="60"/>
      <c r="I88" s="60"/>
      <c r="J88" s="60"/>
      <c r="K88" s="60"/>
      <c r="L88" s="60"/>
      <c r="M88" s="60"/>
      <c r="N88" s="60"/>
      <c r="O88" s="60">
        <v>21661.379999999997</v>
      </c>
      <c r="P88" s="60">
        <v>33</v>
      </c>
      <c r="Q88" s="60">
        <v>26.5</v>
      </c>
      <c r="R88" s="60">
        <v>50</v>
      </c>
      <c r="S88" s="60">
        <v>50</v>
      </c>
      <c r="T88" s="60">
        <v>0</v>
      </c>
      <c r="U88" s="60">
        <v>0</v>
      </c>
      <c r="V88" s="60">
        <v>37.5</v>
      </c>
      <c r="W88" s="60">
        <v>423.5</v>
      </c>
      <c r="X88" s="60">
        <v>164.08</v>
      </c>
      <c r="Y88" s="60">
        <v>648.25</v>
      </c>
      <c r="Z88" s="60">
        <v>81.5</v>
      </c>
      <c r="AA88" s="60">
        <v>31</v>
      </c>
      <c r="AB88" s="62">
        <f t="shared" ref="AB88:AB92" si="171">+SUM(P88:AA88)</f>
        <v>1545.33</v>
      </c>
      <c r="AD88" s="60">
        <v>534.58000000000004</v>
      </c>
      <c r="AE88" s="60">
        <v>300</v>
      </c>
      <c r="AF88" s="60">
        <v>545.48</v>
      </c>
      <c r="AG88" s="60">
        <v>367</v>
      </c>
      <c r="AH88" s="60">
        <v>527.5</v>
      </c>
      <c r="AI88" s="60">
        <v>570.58000000000004</v>
      </c>
      <c r="AJ88" s="60">
        <v>481.5</v>
      </c>
      <c r="AK88" s="60">
        <v>427.75</v>
      </c>
      <c r="AL88" s="60">
        <v>369</v>
      </c>
      <c r="AM88" s="60">
        <v>285</v>
      </c>
      <c r="AN88" s="60">
        <v>356</v>
      </c>
      <c r="AO88" s="60">
        <v>469.23</v>
      </c>
      <c r="AP88" s="59">
        <f t="shared" si="141"/>
        <v>5233.619999999999</v>
      </c>
      <c r="AR88" s="60">
        <v>109</v>
      </c>
      <c r="AS88" s="60">
        <v>415.16999999999996</v>
      </c>
      <c r="AT88" s="60">
        <v>612</v>
      </c>
      <c r="AU88" s="60">
        <v>625.33000000000004</v>
      </c>
      <c r="AV88" s="60">
        <v>398</v>
      </c>
      <c r="AW88" s="60">
        <v>477</v>
      </c>
      <c r="AX88" s="60">
        <v>409</v>
      </c>
      <c r="AY88" s="60">
        <v>666</v>
      </c>
      <c r="AZ88" s="60">
        <v>533</v>
      </c>
      <c r="BA88" s="60">
        <v>453</v>
      </c>
      <c r="BB88" s="60">
        <v>195</v>
      </c>
      <c r="BC88" s="60">
        <v>304</v>
      </c>
      <c r="BD88" s="64">
        <f>+SUM(AR88:BC88)</f>
        <v>5196.5</v>
      </c>
      <c r="BE88" s="60">
        <v>252</v>
      </c>
      <c r="BF88" s="60">
        <v>170</v>
      </c>
      <c r="BG88" s="60">
        <v>234</v>
      </c>
      <c r="BH88" s="60">
        <v>299</v>
      </c>
      <c r="BI88" s="60">
        <v>449</v>
      </c>
      <c r="BJ88" s="60">
        <v>182</v>
      </c>
      <c r="BK88" s="60">
        <v>119</v>
      </c>
      <c r="BL88" s="60">
        <v>256.17</v>
      </c>
      <c r="BM88" s="60">
        <v>290</v>
      </c>
      <c r="BN88" s="60">
        <v>458</v>
      </c>
      <c r="BO88" s="65">
        <v>265</v>
      </c>
      <c r="BP88" s="65">
        <v>335</v>
      </c>
      <c r="BQ88" s="66">
        <f t="shared" si="156"/>
        <v>3309.17</v>
      </c>
      <c r="BR88" s="60">
        <v>175</v>
      </c>
      <c r="BS88" s="60">
        <v>197.17</v>
      </c>
      <c r="BT88" s="60">
        <v>221</v>
      </c>
      <c r="BU88" s="60">
        <v>286</v>
      </c>
      <c r="BV88" s="60">
        <v>228.91</v>
      </c>
      <c r="BW88" s="60">
        <v>169.6</v>
      </c>
      <c r="BX88" s="60">
        <v>77.75</v>
      </c>
      <c r="BY88" s="60">
        <v>150.5</v>
      </c>
      <c r="BZ88" s="60">
        <v>42.26</v>
      </c>
      <c r="CA88" s="60">
        <v>56</v>
      </c>
      <c r="CB88" s="60">
        <v>267.25</v>
      </c>
      <c r="CC88" s="60">
        <v>3</v>
      </c>
      <c r="CD88" s="66">
        <f t="shared" si="158"/>
        <v>1874.4399999999998</v>
      </c>
      <c r="CE88" s="60">
        <v>58.5</v>
      </c>
      <c r="CF88" s="60">
        <v>57.08</v>
      </c>
      <c r="CG88" s="60">
        <v>270</v>
      </c>
      <c r="CH88" s="60">
        <v>153.66</v>
      </c>
      <c r="CI88" s="60">
        <f>+'[1]Assumptions - Rev&amp;COGS'!AF96</f>
        <v>384.3</v>
      </c>
      <c r="CJ88" s="60">
        <f>+'[1]Assumptions - Rev&amp;COGS'!AG96</f>
        <v>706.5</v>
      </c>
      <c r="CK88" s="60">
        <f>+'[1]Assumptions - Rev&amp;COGS'!AH96</f>
        <v>748.5</v>
      </c>
      <c r="CL88" s="60">
        <f>+'[1]Assumptions - Rev&amp;COGS'!AI96</f>
        <v>678</v>
      </c>
      <c r="CM88" s="60">
        <f>+'[1]Assumptions - Rev&amp;COGS'!AJ96</f>
        <v>286.875</v>
      </c>
      <c r="CN88" s="60">
        <f>+'[1]Assumptions - Rev&amp;COGS'!AK96</f>
        <v>448.125</v>
      </c>
      <c r="CO88" s="60">
        <f>+'[1]Assumptions - Rev&amp;COGS'!AL96</f>
        <v>521.25</v>
      </c>
      <c r="CP88" s="60">
        <f>+'[1]Assumptions - Rev&amp;COGS'!AM96</f>
        <v>394.6875</v>
      </c>
      <c r="CQ88" s="66">
        <f t="shared" si="160"/>
        <v>4707.4775</v>
      </c>
      <c r="CR88" s="60">
        <f>+'[1]Assumptions - Rev&amp;COGS'!AN96</f>
        <v>22.5</v>
      </c>
      <c r="CS88" s="60">
        <f>+'[1]Assumptions - Rev&amp;COGS'!AO96</f>
        <v>54</v>
      </c>
      <c r="CT88" s="60">
        <f>+'[1]Assumptions - Rev&amp;COGS'!AP96</f>
        <v>238.5</v>
      </c>
      <c r="CU88" s="60">
        <f>+'[1]Assumptions - Rev&amp;COGS'!AQ96</f>
        <v>226.5</v>
      </c>
      <c r="CV88" s="60">
        <f>+'[1]Assumptions - Rev&amp;COGS'!AR96</f>
        <v>541.5</v>
      </c>
      <c r="CW88" s="60">
        <f>+'[1]Assumptions - Rev&amp;COGS'!AS96</f>
        <v>702.75</v>
      </c>
      <c r="CX88" s="60">
        <f>+'[1]Assumptions - Rev&amp;COGS'!AT96</f>
        <v>624</v>
      </c>
      <c r="CY88" s="60">
        <f>+'[1]Assumptions - Rev&amp;COGS'!AU96</f>
        <v>603</v>
      </c>
      <c r="CZ88" s="60">
        <f>+'[1]Assumptions - Rev&amp;COGS'!AV96</f>
        <v>226.5</v>
      </c>
      <c r="DA88" s="60">
        <f>+'[1]Assumptions - Rev&amp;COGS'!AW96</f>
        <v>264</v>
      </c>
      <c r="DB88" s="60">
        <f>+'[1]Assumptions - Rev&amp;COGS'!AX96</f>
        <v>199.5</v>
      </c>
      <c r="DC88" s="60">
        <f>+'[1]Assumptions - Rev&amp;COGS'!AY96</f>
        <v>13.5</v>
      </c>
      <c r="DD88" s="66">
        <f t="shared" si="162"/>
        <v>3716.25</v>
      </c>
      <c r="DF88" s="60">
        <f>+'[1]Assumptions - Rev&amp;COGS'!AZ96</f>
        <v>22.5</v>
      </c>
      <c r="DG88" s="60">
        <f>+'[1]Assumptions - Rev&amp;COGS'!BA96</f>
        <v>54</v>
      </c>
      <c r="DH88" s="60">
        <f>+'[1]Assumptions - Rev&amp;COGS'!BB96</f>
        <v>238.5</v>
      </c>
      <c r="DI88" s="60">
        <f>+'[1]Assumptions - Rev&amp;COGS'!BC96</f>
        <v>226.5</v>
      </c>
      <c r="DJ88" s="60">
        <f>+'[1]Assumptions - Rev&amp;COGS'!BD96</f>
        <v>541.5</v>
      </c>
      <c r="DK88" s="60">
        <f>+'[1]Assumptions - Rev&amp;COGS'!BE96</f>
        <v>702.75</v>
      </c>
      <c r="DL88" s="60">
        <f>+'[1]Assumptions - Rev&amp;COGS'!BF96</f>
        <v>624</v>
      </c>
      <c r="DM88" s="60">
        <f>+'[1]Assumptions - Rev&amp;COGS'!BG96</f>
        <v>603</v>
      </c>
      <c r="DN88" s="60">
        <f>+'[1]Assumptions - Rev&amp;COGS'!BH96</f>
        <v>226.5</v>
      </c>
      <c r="DO88" s="60">
        <f>+'[1]Assumptions - Rev&amp;COGS'!BI96</f>
        <v>264</v>
      </c>
      <c r="DP88" s="60">
        <f>+'[1]Assumptions - Rev&amp;COGS'!BJ96</f>
        <v>199.5</v>
      </c>
      <c r="DQ88" s="60">
        <f>+'[1]Assumptions - Rev&amp;COGS'!BK96</f>
        <v>13.5</v>
      </c>
    </row>
    <row r="89" spans="1:121" s="63" customFormat="1" x14ac:dyDescent="0.35">
      <c r="A89" s="58" t="s">
        <v>145</v>
      </c>
      <c r="B89" s="59"/>
      <c r="C89" s="60"/>
      <c r="D89" s="60"/>
      <c r="E89" s="61"/>
      <c r="F89" s="61"/>
      <c r="G89" s="60"/>
      <c r="H89" s="60"/>
      <c r="I89" s="60"/>
      <c r="J89" s="60"/>
      <c r="K89" s="60"/>
      <c r="L89" s="60"/>
      <c r="M89" s="60"/>
      <c r="N89" s="60"/>
      <c r="P89" s="60">
        <v>1593.25</v>
      </c>
      <c r="Q89" s="60">
        <v>1463.42</v>
      </c>
      <c r="R89" s="60">
        <v>970.75</v>
      </c>
      <c r="S89" s="60">
        <v>0</v>
      </c>
      <c r="T89" s="60">
        <v>0</v>
      </c>
      <c r="U89" s="60">
        <v>0</v>
      </c>
      <c r="V89" s="60">
        <v>130</v>
      </c>
      <c r="W89" s="60">
        <v>1917</v>
      </c>
      <c r="X89" s="60">
        <v>1216.25</v>
      </c>
      <c r="Y89" s="60">
        <v>1459.5</v>
      </c>
      <c r="Z89" s="60">
        <v>680.75</v>
      </c>
      <c r="AA89" s="60">
        <v>650.66999999999996</v>
      </c>
      <c r="AB89" s="62">
        <f t="shared" si="171"/>
        <v>10081.59</v>
      </c>
      <c r="AD89" s="60">
        <v>1791.99</v>
      </c>
      <c r="AE89" s="60">
        <v>510</v>
      </c>
      <c r="AF89" s="60">
        <v>1136.48</v>
      </c>
      <c r="AG89" s="60">
        <v>758.75</v>
      </c>
      <c r="AH89" s="60">
        <v>426.5</v>
      </c>
      <c r="AI89" s="60">
        <v>1271.92</v>
      </c>
      <c r="AJ89" s="60">
        <v>1144.75</v>
      </c>
      <c r="AK89" s="60">
        <v>1122.0500000000002</v>
      </c>
      <c r="AL89" s="60">
        <v>482</v>
      </c>
      <c r="AM89" s="60">
        <v>836</v>
      </c>
      <c r="AN89" s="60">
        <v>764.5</v>
      </c>
      <c r="AO89" s="60">
        <v>748.19</v>
      </c>
      <c r="AP89" s="59">
        <f t="shared" si="141"/>
        <v>10993.13</v>
      </c>
      <c r="AR89" s="60">
        <v>828.35</v>
      </c>
      <c r="AS89" s="60">
        <v>1098.3400000000001</v>
      </c>
      <c r="AT89" s="60">
        <v>1499</v>
      </c>
      <c r="AU89" s="60">
        <v>1164.07</v>
      </c>
      <c r="AV89" s="60">
        <v>1396</v>
      </c>
      <c r="AW89" s="60">
        <v>1770</v>
      </c>
      <c r="AX89" s="60">
        <v>1365</v>
      </c>
      <c r="AY89" s="60">
        <v>1761</v>
      </c>
      <c r="AZ89" s="60">
        <v>1312</v>
      </c>
      <c r="BA89" s="60">
        <v>1378</v>
      </c>
      <c r="BB89" s="60">
        <v>1532</v>
      </c>
      <c r="BC89" s="60">
        <v>1805</v>
      </c>
      <c r="BD89" s="64">
        <f>+SUM(AR89:BC89)</f>
        <v>16908.760000000002</v>
      </c>
      <c r="BE89" s="60">
        <v>1728</v>
      </c>
      <c r="BF89" s="60">
        <v>931</v>
      </c>
      <c r="BG89" s="60">
        <v>1193</v>
      </c>
      <c r="BH89" s="60">
        <v>1458</v>
      </c>
      <c r="BI89" s="60">
        <v>2683</v>
      </c>
      <c r="BJ89" s="60">
        <v>3420</v>
      </c>
      <c r="BK89" s="60">
        <v>2463</v>
      </c>
      <c r="BL89" s="60">
        <v>3463.49</v>
      </c>
      <c r="BM89" s="60">
        <v>1704.33</v>
      </c>
      <c r="BN89" s="60">
        <v>1612</v>
      </c>
      <c r="BO89" s="65">
        <v>2349</v>
      </c>
      <c r="BP89" s="65">
        <v>2693</v>
      </c>
      <c r="BQ89" s="66">
        <f t="shared" si="156"/>
        <v>25697.82</v>
      </c>
      <c r="BR89" s="60">
        <v>1625</v>
      </c>
      <c r="BS89" s="60">
        <v>2156</v>
      </c>
      <c r="BT89" s="60">
        <v>2681</v>
      </c>
      <c r="BU89" s="60">
        <v>2366</v>
      </c>
      <c r="BV89" s="60">
        <v>1883</v>
      </c>
      <c r="BW89" s="60">
        <v>1590</v>
      </c>
      <c r="BX89" s="60">
        <v>1618.74</v>
      </c>
      <c r="BY89" s="60">
        <v>2330.2600000000002</v>
      </c>
      <c r="BZ89" s="60">
        <v>1022</v>
      </c>
      <c r="CA89" s="60">
        <v>1811.42</v>
      </c>
      <c r="CB89" s="60">
        <v>2623.11</v>
      </c>
      <c r="CC89" s="60">
        <v>1406.25</v>
      </c>
      <c r="CD89" s="66">
        <f t="shared" si="158"/>
        <v>23112.78</v>
      </c>
      <c r="CE89" s="60">
        <v>924.59</v>
      </c>
      <c r="CF89" s="60">
        <v>1434.66</v>
      </c>
      <c r="CG89" s="60">
        <v>1847.53</v>
      </c>
      <c r="CH89" s="60">
        <v>1752.66</v>
      </c>
      <c r="CI89" s="60">
        <f>+'[1]Assumptions - Rev&amp;COGS'!AF97</f>
        <v>2360.6999999999998</v>
      </c>
      <c r="CJ89" s="60">
        <f>+'[1]Assumptions - Rev&amp;COGS'!AG97</f>
        <v>2826</v>
      </c>
      <c r="CK89" s="60">
        <f>+'[1]Assumptions - Rev&amp;COGS'!AH97</f>
        <v>2994</v>
      </c>
      <c r="CL89" s="60">
        <f>+'[1]Assumptions - Rev&amp;COGS'!AI97</f>
        <v>2712</v>
      </c>
      <c r="CM89" s="60">
        <f>+'[1]Assumptions - Rev&amp;COGS'!AJ97</f>
        <v>860.625</v>
      </c>
      <c r="CN89" s="60">
        <f>+'[1]Assumptions - Rev&amp;COGS'!AK97</f>
        <v>1344.375</v>
      </c>
      <c r="CO89" s="60">
        <f>+'[1]Assumptions - Rev&amp;COGS'!AL97</f>
        <v>1563.75</v>
      </c>
      <c r="CP89" s="60">
        <f>+'[1]Assumptions - Rev&amp;COGS'!AM97</f>
        <v>1184.0625</v>
      </c>
      <c r="CQ89" s="66">
        <f t="shared" si="160"/>
        <v>21804.952499999999</v>
      </c>
      <c r="CR89" s="60">
        <f>+'[1]Assumptions - Rev&amp;COGS'!AN97</f>
        <v>90</v>
      </c>
      <c r="CS89" s="60">
        <f>+'[1]Assumptions - Rev&amp;COGS'!AO97</f>
        <v>216</v>
      </c>
      <c r="CT89" s="60">
        <f>+'[1]Assumptions - Rev&amp;COGS'!AP97</f>
        <v>954</v>
      </c>
      <c r="CU89" s="60">
        <f>+'[1]Assumptions - Rev&amp;COGS'!AQ97</f>
        <v>906</v>
      </c>
      <c r="CV89" s="60">
        <f>+'[1]Assumptions - Rev&amp;COGS'!AR97</f>
        <v>2166</v>
      </c>
      <c r="CW89" s="60">
        <f>+'[1]Assumptions - Rev&amp;COGS'!AS97</f>
        <v>2811</v>
      </c>
      <c r="CX89" s="60">
        <f>+'[1]Assumptions - Rev&amp;COGS'!AT97</f>
        <v>2496</v>
      </c>
      <c r="CY89" s="60">
        <f>+'[1]Assumptions - Rev&amp;COGS'!AU97</f>
        <v>2412</v>
      </c>
      <c r="CZ89" s="60">
        <f>+'[1]Assumptions - Rev&amp;COGS'!AV97</f>
        <v>906</v>
      </c>
      <c r="DA89" s="60">
        <f>+'[1]Assumptions - Rev&amp;COGS'!AW97</f>
        <v>1056</v>
      </c>
      <c r="DB89" s="60">
        <f>+'[1]Assumptions - Rev&amp;COGS'!AX97</f>
        <v>798</v>
      </c>
      <c r="DC89" s="60">
        <f>+'[1]Assumptions - Rev&amp;COGS'!AY97</f>
        <v>54</v>
      </c>
      <c r="DD89" s="66">
        <f t="shared" si="162"/>
        <v>14865</v>
      </c>
      <c r="DF89" s="60">
        <f>+'[1]Assumptions - Rev&amp;COGS'!AZ97</f>
        <v>90</v>
      </c>
      <c r="DG89" s="60">
        <f>+'[1]Assumptions - Rev&amp;COGS'!BA97</f>
        <v>216</v>
      </c>
      <c r="DH89" s="60">
        <f>+'[1]Assumptions - Rev&amp;COGS'!BB97</f>
        <v>954</v>
      </c>
      <c r="DI89" s="60">
        <f>+'[1]Assumptions - Rev&amp;COGS'!BC97</f>
        <v>906</v>
      </c>
      <c r="DJ89" s="60">
        <f>+'[1]Assumptions - Rev&amp;COGS'!BD97</f>
        <v>2166</v>
      </c>
      <c r="DK89" s="60">
        <f>+'[1]Assumptions - Rev&amp;COGS'!BE97</f>
        <v>2811</v>
      </c>
      <c r="DL89" s="60">
        <f>+'[1]Assumptions - Rev&amp;COGS'!BF97</f>
        <v>2496</v>
      </c>
      <c r="DM89" s="60">
        <f>+'[1]Assumptions - Rev&amp;COGS'!BG97</f>
        <v>2412</v>
      </c>
      <c r="DN89" s="60">
        <f>+'[1]Assumptions - Rev&amp;COGS'!BH97</f>
        <v>906</v>
      </c>
      <c r="DO89" s="60">
        <f>+'[1]Assumptions - Rev&amp;COGS'!BI97</f>
        <v>1056</v>
      </c>
      <c r="DP89" s="60">
        <f>+'[1]Assumptions - Rev&amp;COGS'!BJ97</f>
        <v>798</v>
      </c>
      <c r="DQ89" s="60">
        <f>+'[1]Assumptions - Rev&amp;COGS'!BK97</f>
        <v>54</v>
      </c>
    </row>
    <row r="90" spans="1:121" s="63" customFormat="1" x14ac:dyDescent="0.35">
      <c r="A90" s="58" t="s">
        <v>146</v>
      </c>
      <c r="B90" s="59"/>
      <c r="C90" s="60"/>
      <c r="D90" s="60"/>
      <c r="E90" s="61"/>
      <c r="F90" s="61"/>
      <c r="G90" s="60"/>
      <c r="H90" s="60"/>
      <c r="I90" s="60"/>
      <c r="J90" s="60"/>
      <c r="K90" s="60"/>
      <c r="L90" s="60"/>
      <c r="M90" s="60"/>
      <c r="N90" s="60"/>
      <c r="O90" s="60">
        <v>125029.90999999997</v>
      </c>
      <c r="P90" s="60">
        <v>3131.38</v>
      </c>
      <c r="Q90" s="60">
        <v>3004.56</v>
      </c>
      <c r="R90" s="60">
        <v>1339.5900000000001</v>
      </c>
      <c r="S90" s="60">
        <v>0</v>
      </c>
      <c r="T90" s="60">
        <v>0</v>
      </c>
      <c r="U90" s="60">
        <v>0</v>
      </c>
      <c r="V90" s="60">
        <v>109.5</v>
      </c>
      <c r="W90" s="60">
        <v>712.5</v>
      </c>
      <c r="X90" s="60">
        <v>1034.75</v>
      </c>
      <c r="Y90" s="60">
        <v>1007.84</v>
      </c>
      <c r="Z90" s="60">
        <v>1218</v>
      </c>
      <c r="AA90" s="60">
        <v>1270</v>
      </c>
      <c r="AB90" s="62">
        <f t="shared" si="171"/>
        <v>12828.12</v>
      </c>
      <c r="AD90" s="60">
        <v>63.5</v>
      </c>
      <c r="AE90" s="60">
        <v>655</v>
      </c>
      <c r="AF90" s="60">
        <v>1236.48</v>
      </c>
      <c r="AG90" s="60">
        <v>857.59</v>
      </c>
      <c r="AH90" s="60">
        <v>648.44000000000005</v>
      </c>
      <c r="AI90" s="60">
        <v>922.27</v>
      </c>
      <c r="AJ90" s="60">
        <v>2139.5</v>
      </c>
      <c r="AK90" s="60">
        <v>2378.75</v>
      </c>
      <c r="AL90" s="60">
        <v>1916</v>
      </c>
      <c r="AM90" s="60">
        <v>2201</v>
      </c>
      <c r="AN90" s="60">
        <v>2441.73</v>
      </c>
      <c r="AO90" s="60">
        <v>1972.17</v>
      </c>
      <c r="AP90" s="59">
        <f t="shared" si="141"/>
        <v>17432.43</v>
      </c>
      <c r="AR90" s="60">
        <v>1581.75</v>
      </c>
      <c r="AS90" s="60">
        <v>1841.7600000000002</v>
      </c>
      <c r="AT90" s="60">
        <v>2241</v>
      </c>
      <c r="AU90" s="60">
        <v>1455.57</v>
      </c>
      <c r="AV90" s="60">
        <v>2031</v>
      </c>
      <c r="AW90" s="60">
        <v>1723</v>
      </c>
      <c r="AX90" s="60">
        <v>3622</v>
      </c>
      <c r="AY90" s="60">
        <v>3966</v>
      </c>
      <c r="AZ90" s="60">
        <v>2999</v>
      </c>
      <c r="BA90" s="60">
        <v>2333</v>
      </c>
      <c r="BB90" s="60">
        <v>2491</v>
      </c>
      <c r="BC90" s="60">
        <v>2299</v>
      </c>
      <c r="BD90" s="64">
        <f>+SUM(AR90:BC90)</f>
        <v>28584.080000000002</v>
      </c>
      <c r="BE90" s="60">
        <v>2646</v>
      </c>
      <c r="BF90" s="60">
        <v>2022</v>
      </c>
      <c r="BG90" s="60">
        <v>2565</v>
      </c>
      <c r="BH90" s="60">
        <v>1851</v>
      </c>
      <c r="BI90" s="60">
        <v>2279</v>
      </c>
      <c r="BJ90" s="60">
        <v>1931</v>
      </c>
      <c r="BK90" s="60">
        <v>2345</v>
      </c>
      <c r="BL90" s="60">
        <v>2651</v>
      </c>
      <c r="BM90" s="60">
        <v>1664</v>
      </c>
      <c r="BN90" s="60">
        <v>1511</v>
      </c>
      <c r="BO90" s="65">
        <v>1270</v>
      </c>
      <c r="BP90" s="65">
        <v>958</v>
      </c>
      <c r="BQ90" s="66">
        <f t="shared" si="156"/>
        <v>23693</v>
      </c>
      <c r="BR90" s="60">
        <v>994</v>
      </c>
      <c r="BS90" s="60">
        <v>840</v>
      </c>
      <c r="BT90" s="60">
        <v>896</v>
      </c>
      <c r="BU90" s="60">
        <v>987</v>
      </c>
      <c r="BV90" s="60">
        <v>929</v>
      </c>
      <c r="BW90" s="60">
        <v>1317.24</v>
      </c>
      <c r="BX90" s="60">
        <v>3066.34</v>
      </c>
      <c r="BY90" s="60">
        <v>2933.17</v>
      </c>
      <c r="BZ90" s="60">
        <v>1855</v>
      </c>
      <c r="CA90" s="60">
        <v>1698</v>
      </c>
      <c r="CB90" s="60">
        <v>1752.17</v>
      </c>
      <c r="CC90" s="60">
        <v>1140</v>
      </c>
      <c r="CD90" s="66">
        <f t="shared" si="158"/>
        <v>18407.919999999998</v>
      </c>
      <c r="CE90" s="60">
        <v>2205.65</v>
      </c>
      <c r="CF90" s="60">
        <v>1730</v>
      </c>
      <c r="CG90" s="60">
        <v>2361.59</v>
      </c>
      <c r="CH90" s="60">
        <v>1599</v>
      </c>
      <c r="CI90" s="60">
        <f>+'[1]Assumptions - Rev&amp;COGS'!AF98</f>
        <v>1414.1832011165293</v>
      </c>
      <c r="CJ90" s="60">
        <f>+'[1]Assumptions - Rev&amp;COGS'!AG98</f>
        <v>1997.5800052874945</v>
      </c>
      <c r="CK90" s="60">
        <f>+'[1]Assumptions - Rev&amp;COGS'!AH98</f>
        <v>2451.4209722392147</v>
      </c>
      <c r="CL90" s="60">
        <f>+'[1]Assumptions - Rev&amp;COGS'!AI98</f>
        <v>3206.0519448707596</v>
      </c>
      <c r="CM90" s="60">
        <f>+'[1]Assumptions - Rev&amp;COGS'!AJ98</f>
        <v>2985.0388868511027</v>
      </c>
      <c r="CN90" s="60">
        <f>+'[1]Assumptions - Rev&amp;COGS'!AK98</f>
        <v>2913.3695715800222</v>
      </c>
      <c r="CO90" s="60">
        <f>+'[1]Assumptions - Rev&amp;COGS'!AL98</f>
        <v>3076.2743442496985</v>
      </c>
      <c r="CP90" s="60">
        <f>+'[1]Assumptions - Rev&amp;COGS'!AM98</f>
        <v>2213.2333445338472</v>
      </c>
      <c r="CQ90" s="66">
        <f t="shared" si="160"/>
        <v>28153.392270728669</v>
      </c>
      <c r="CR90" s="60">
        <f>+'[1]Assumptions - Rev&amp;COGS'!AN98</f>
        <v>3670.2451665395006</v>
      </c>
      <c r="CS90" s="60">
        <f>+'[1]Assumptions - Rev&amp;COGS'!AO98</f>
        <v>3700.2953380519457</v>
      </c>
      <c r="CT90" s="60">
        <f>+'[1]Assumptions - Rev&amp;COGS'!AP98</f>
        <v>3802.9369373642085</v>
      </c>
      <c r="CU90" s="60">
        <f>+'[1]Assumptions - Rev&amp;COGS'!AQ98</f>
        <v>4097.0536809923888</v>
      </c>
      <c r="CV90" s="60">
        <f>+'[1]Assumptions - Rev&amp;COGS'!AR98</f>
        <v>3555.1420946030721</v>
      </c>
      <c r="CW90" s="60">
        <f>+'[1]Assumptions - Rev&amp;COGS'!AS98</f>
        <v>3088.202581423111</v>
      </c>
      <c r="CX90" s="60">
        <f>+'[1]Assumptions - Rev&amp;COGS'!AT98</f>
        <v>5357.8083187509001</v>
      </c>
      <c r="CY90" s="60">
        <f>+'[1]Assumptions - Rev&amp;COGS'!AU98</f>
        <v>6463.5362253436733</v>
      </c>
      <c r="CZ90" s="60">
        <f>+'[1]Assumptions - Rev&amp;COGS'!AV98</f>
        <v>3617.0782526085181</v>
      </c>
      <c r="DA90" s="60">
        <f>+'[1]Assumptions - Rev&amp;COGS'!AW98</f>
        <v>4607.0106946683445</v>
      </c>
      <c r="DB90" s="60">
        <f>+'[1]Assumptions - Rev&amp;COGS'!AX98</f>
        <v>5046.5186439170002</v>
      </c>
      <c r="DC90" s="60">
        <f>+'[1]Assumptions - Rev&amp;COGS'!AY98</f>
        <v>3746.2264935443568</v>
      </c>
      <c r="DD90" s="66">
        <f t="shared" si="162"/>
        <v>50752.054427807023</v>
      </c>
      <c r="DF90" s="60">
        <f>+'[1]Assumptions - Rev&amp;COGS'!AZ98</f>
        <v>5075.0372994929394</v>
      </c>
      <c r="DG90" s="60">
        <f>+'[1]Assumptions - Rev&amp;COGS'!BA98</f>
        <v>5119.0123151419439</v>
      </c>
      <c r="DH90" s="60">
        <f>+'[1]Assumptions - Rev&amp;COGS'!BB98</f>
        <v>5232.0275688359006</v>
      </c>
      <c r="DI90" s="60">
        <f>+'[1]Assumptions - Rev&amp;COGS'!BC98</f>
        <v>5619.019564037596</v>
      </c>
      <c r="DJ90" s="60">
        <f>+'[1]Assumptions - Rev&amp;COGS'!BD98</f>
        <v>4217.0652015951337</v>
      </c>
      <c r="DK90" s="60">
        <f>+'[1]Assumptions - Rev&amp;COGS'!BE98</f>
        <v>3623.1132161517021</v>
      </c>
      <c r="DL90" s="60">
        <f>+'[1]Assumptions - Rev&amp;COGS'!BF98</f>
        <v>6213.3204926446315</v>
      </c>
      <c r="DM90" s="60">
        <f>+'[1]Assumptions - Rev&amp;COGS'!BG98</f>
        <v>7465.5327858979381</v>
      </c>
      <c r="DN90" s="60">
        <f>+'[1]Assumptions - Rev&amp;COGS'!BH98</f>
        <v>4382.4856215701266</v>
      </c>
      <c r="DO90" s="60">
        <f>+'[1]Assumptions - Rev&amp;COGS'!BI98</f>
        <v>5281.1814635589535</v>
      </c>
      <c r="DP90" s="60">
        <f>+'[1]Assumptions - Rev&amp;COGS'!BJ98</f>
        <v>5768.4766032366706</v>
      </c>
      <c r="DQ90" s="60">
        <f>+'[1]Assumptions - Rev&amp;COGS'!BK98</f>
        <v>4376.6054904034909</v>
      </c>
    </row>
    <row r="91" spans="1:121" s="63" customFormat="1" x14ac:dyDescent="0.35">
      <c r="A91" s="58" t="s">
        <v>147</v>
      </c>
      <c r="B91" s="59"/>
      <c r="C91" s="60"/>
      <c r="D91" s="60"/>
      <c r="E91" s="61"/>
      <c r="F91" s="61"/>
      <c r="G91" s="60"/>
      <c r="H91" s="60"/>
      <c r="I91" s="60"/>
      <c r="J91" s="60"/>
      <c r="K91" s="60"/>
      <c r="L91" s="60"/>
      <c r="M91" s="60"/>
      <c r="N91" s="60"/>
      <c r="O91" s="60"/>
      <c r="P91" s="60">
        <v>7334.91</v>
      </c>
      <c r="Q91" s="60">
        <v>8707.18</v>
      </c>
      <c r="R91" s="60">
        <v>3584.34</v>
      </c>
      <c r="S91" s="60">
        <v>0</v>
      </c>
      <c r="T91" s="60">
        <v>0</v>
      </c>
      <c r="U91" s="60">
        <v>0</v>
      </c>
      <c r="V91" s="60">
        <v>14</v>
      </c>
      <c r="W91" s="60">
        <v>631.25</v>
      </c>
      <c r="X91" s="60">
        <v>1559.92</v>
      </c>
      <c r="Y91" s="60">
        <v>2029.17</v>
      </c>
      <c r="Z91" s="60">
        <v>2535.66</v>
      </c>
      <c r="AA91" s="60">
        <v>2565.16</v>
      </c>
      <c r="AB91" s="62">
        <f t="shared" si="171"/>
        <v>28961.589999999997</v>
      </c>
      <c r="AD91" s="60">
        <v>70.5</v>
      </c>
      <c r="AE91" s="60">
        <v>2373</v>
      </c>
      <c r="AF91" s="60">
        <v>2474.48</v>
      </c>
      <c r="AG91" s="60">
        <v>2542.5</v>
      </c>
      <c r="AH91" s="60">
        <v>2127.91</v>
      </c>
      <c r="AI91" s="60">
        <v>2859.51</v>
      </c>
      <c r="AJ91" s="60">
        <v>4741.33</v>
      </c>
      <c r="AK91" s="60">
        <v>6685.67</v>
      </c>
      <c r="AL91" s="60">
        <v>4732</v>
      </c>
      <c r="AM91" s="60">
        <v>4906</v>
      </c>
      <c r="AN91" s="60">
        <v>5463.79</v>
      </c>
      <c r="AO91" s="60">
        <v>4675.34</v>
      </c>
      <c r="AP91" s="59">
        <f t="shared" si="141"/>
        <v>43652.03</v>
      </c>
      <c r="AR91" s="60">
        <v>3174.99</v>
      </c>
      <c r="AS91" s="60">
        <v>3374.07</v>
      </c>
      <c r="AT91" s="60">
        <v>3979</v>
      </c>
      <c r="AU91" s="60">
        <v>3142.99</v>
      </c>
      <c r="AV91" s="60">
        <v>3252</v>
      </c>
      <c r="AW91" s="60">
        <v>3508</v>
      </c>
      <c r="AX91" s="60">
        <v>4317</v>
      </c>
      <c r="AY91" s="60">
        <v>5252</v>
      </c>
      <c r="AZ91" s="60">
        <v>4094</v>
      </c>
      <c r="BA91" s="60">
        <v>4141</v>
      </c>
      <c r="BB91" s="60">
        <v>4397</v>
      </c>
      <c r="BC91" s="60">
        <v>3735</v>
      </c>
      <c r="BD91" s="64">
        <f>+SUM(AR91:BC91)</f>
        <v>46367.05</v>
      </c>
      <c r="BE91" s="67">
        <v>4128</v>
      </c>
      <c r="BF91" s="67">
        <v>4095</v>
      </c>
      <c r="BG91" s="67">
        <v>5368</v>
      </c>
      <c r="BH91" s="67">
        <v>4427</v>
      </c>
      <c r="BI91" s="67">
        <v>6240</v>
      </c>
      <c r="BJ91" s="60">
        <v>6342</v>
      </c>
      <c r="BK91" s="60">
        <v>7692</v>
      </c>
      <c r="BL91" s="60">
        <v>10305</v>
      </c>
      <c r="BM91" s="60">
        <v>6956</v>
      </c>
      <c r="BN91" s="60">
        <v>7230</v>
      </c>
      <c r="BO91" s="65">
        <v>7870</v>
      </c>
      <c r="BP91" s="65">
        <v>6792</v>
      </c>
      <c r="BQ91" s="66">
        <f t="shared" si="156"/>
        <v>77445</v>
      </c>
      <c r="BR91" s="60">
        <v>7851</v>
      </c>
      <c r="BS91" s="60">
        <v>7929</v>
      </c>
      <c r="BT91" s="60">
        <v>8277</v>
      </c>
      <c r="BU91" s="60">
        <v>8934.9500000000007</v>
      </c>
      <c r="BV91" s="60">
        <v>7421</v>
      </c>
      <c r="BW91" s="60">
        <v>7173.75</v>
      </c>
      <c r="BX91" s="60">
        <v>10176.790000000001</v>
      </c>
      <c r="BY91" s="60">
        <v>12310.62</v>
      </c>
      <c r="BZ91" s="60">
        <v>6980</v>
      </c>
      <c r="CA91" s="60">
        <v>8969</v>
      </c>
      <c r="CB91" s="60">
        <v>8712.25</v>
      </c>
      <c r="CC91" s="60">
        <v>6871.57</v>
      </c>
      <c r="CD91" s="66">
        <f t="shared" si="158"/>
        <v>101606.93</v>
      </c>
      <c r="CE91" s="60">
        <v>10062.790000000001</v>
      </c>
      <c r="CF91" s="60">
        <v>8495</v>
      </c>
      <c r="CG91" s="60">
        <v>11084.11</v>
      </c>
      <c r="CH91" s="60">
        <v>8648</v>
      </c>
      <c r="CI91" s="60">
        <f>+'[1]Assumptions - Rev&amp;COGS'!AF99</f>
        <v>8687.12537828725</v>
      </c>
      <c r="CJ91" s="60">
        <f>+'[1]Assumptions - Rev&amp;COGS'!AG99</f>
        <v>7990.3200211499779</v>
      </c>
      <c r="CK91" s="60">
        <f>+'[1]Assumptions - Rev&amp;COGS'!AH99</f>
        <v>9805.6838889568589</v>
      </c>
      <c r="CL91" s="60">
        <f>+'[1]Assumptions - Rev&amp;COGS'!AI99</f>
        <v>12824.207779483038</v>
      </c>
      <c r="CM91" s="60">
        <f>+'[1]Assumptions - Rev&amp;COGS'!AJ99</f>
        <v>8955.1166605533072</v>
      </c>
      <c r="CN91" s="60">
        <f>+'[1]Assumptions - Rev&amp;COGS'!AK99</f>
        <v>8740.1087147400667</v>
      </c>
      <c r="CO91" s="60">
        <f>+'[1]Assumptions - Rev&amp;COGS'!AL99</f>
        <v>9228.8230327490965</v>
      </c>
      <c r="CP91" s="60">
        <f>+'[1]Assumptions - Rev&amp;COGS'!AM99</f>
        <v>6639.7000336015417</v>
      </c>
      <c r="CQ91" s="66">
        <f t="shared" si="160"/>
        <v>111160.98550952115</v>
      </c>
      <c r="CR91" s="60">
        <f>+'[1]Assumptions - Rev&amp;COGS'!AN99</f>
        <v>11010.735499618502</v>
      </c>
      <c r="CS91" s="60">
        <f>+'[1]Assumptions - Rev&amp;COGS'!AO99</f>
        <v>11100.886014155836</v>
      </c>
      <c r="CT91" s="60">
        <f>+'[1]Assumptions - Rev&amp;COGS'!AP99</f>
        <v>11408.810812092626</v>
      </c>
      <c r="CU91" s="60">
        <f>+'[1]Assumptions - Rev&amp;COGS'!AQ99</f>
        <v>12291.161042977166</v>
      </c>
      <c r="CV91" s="60">
        <f>+'[1]Assumptions - Rev&amp;COGS'!AR99</f>
        <v>8295.3315540738349</v>
      </c>
      <c r="CW91" s="60">
        <f>+'[1]Assumptions - Rev&amp;COGS'!AS99</f>
        <v>7205.8060233205915</v>
      </c>
      <c r="CX91" s="60">
        <f>+'[1]Assumptions - Rev&amp;COGS'!AT99</f>
        <v>12501.5527437521</v>
      </c>
      <c r="CY91" s="60">
        <f>+'[1]Assumptions - Rev&amp;COGS'!AU99</f>
        <v>15081.584525801905</v>
      </c>
      <c r="CZ91" s="60">
        <f>+'[1]Assumptions - Rev&amp;COGS'!AV99</f>
        <v>8439.8492560865416</v>
      </c>
      <c r="DA91" s="60">
        <f>+'[1]Assumptions - Rev&amp;COGS'!AW99</f>
        <v>10749.691620892803</v>
      </c>
      <c r="DB91" s="60">
        <f>+'[1]Assumptions - Rev&amp;COGS'!AX99</f>
        <v>11775.210169139666</v>
      </c>
      <c r="DC91" s="60">
        <f>+'[1]Assumptions - Rev&amp;COGS'!AY99</f>
        <v>8741.1951516034987</v>
      </c>
      <c r="DD91" s="66">
        <f t="shared" si="162"/>
        <v>128601.81441351508</v>
      </c>
      <c r="DF91" s="60">
        <f>+'[1]Assumptions - Rev&amp;COGS'!AZ99</f>
        <v>11841.753698816859</v>
      </c>
      <c r="DG91" s="60">
        <f>+'[1]Assumptions - Rev&amp;COGS'!BA99</f>
        <v>11944.362068664535</v>
      </c>
      <c r="DH91" s="60">
        <f>+'[1]Assumptions - Rev&amp;COGS'!BB99</f>
        <v>12208.064327283768</v>
      </c>
      <c r="DI91" s="60">
        <f>+'[1]Assumptions - Rev&amp;COGS'!BC99</f>
        <v>13111.045649421056</v>
      </c>
      <c r="DJ91" s="60">
        <f>+'[1]Assumptions - Rev&amp;COGS'!BD99</f>
        <v>9839.818803721977</v>
      </c>
      <c r="DK91" s="60">
        <f>+'[1]Assumptions - Rev&amp;COGS'!BE99</f>
        <v>8453.930837687305</v>
      </c>
      <c r="DL91" s="60">
        <f>+'[1]Assumptions - Rev&amp;COGS'!BF99</f>
        <v>14497.747816170808</v>
      </c>
      <c r="DM91" s="60">
        <f>+'[1]Assumptions - Rev&amp;COGS'!BG99</f>
        <v>17419.57650042852</v>
      </c>
      <c r="DN91" s="60">
        <f>+'[1]Assumptions - Rev&amp;COGS'!BH99</f>
        <v>10225.79978366363</v>
      </c>
      <c r="DO91" s="60">
        <f>+'[1]Assumptions - Rev&amp;COGS'!BI99</f>
        <v>12322.756748304226</v>
      </c>
      <c r="DP91" s="60">
        <f>+'[1]Assumptions - Rev&amp;COGS'!BJ99</f>
        <v>13459.778740885566</v>
      </c>
      <c r="DQ91" s="60">
        <f>+'[1]Assumptions - Rev&amp;COGS'!BK99</f>
        <v>10212.079477608144</v>
      </c>
    </row>
    <row r="92" spans="1:121" s="63" customFormat="1" x14ac:dyDescent="0.35">
      <c r="A92" s="58" t="s">
        <v>148</v>
      </c>
      <c r="B92" s="59"/>
      <c r="C92" s="60"/>
      <c r="D92" s="59"/>
      <c r="E92" s="68"/>
      <c r="F92" s="68"/>
      <c r="G92" s="59"/>
      <c r="H92" s="59"/>
      <c r="I92" s="59"/>
      <c r="J92" s="59"/>
      <c r="K92" s="59"/>
      <c r="L92" s="59"/>
      <c r="M92" s="59"/>
      <c r="N92" s="60"/>
      <c r="O92" s="60"/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0</v>
      </c>
      <c r="V92" s="60">
        <v>0</v>
      </c>
      <c r="W92" s="60">
        <v>0</v>
      </c>
      <c r="X92" s="60">
        <v>0</v>
      </c>
      <c r="Y92" s="60">
        <v>0</v>
      </c>
      <c r="Z92" s="60">
        <v>1881.08</v>
      </c>
      <c r="AA92" s="60">
        <v>1993.82</v>
      </c>
      <c r="AB92" s="62">
        <f t="shared" si="171"/>
        <v>3874.8999999999996</v>
      </c>
      <c r="AD92" s="60">
        <v>830.75</v>
      </c>
      <c r="AE92" s="60">
        <v>0</v>
      </c>
      <c r="AF92" s="60">
        <v>0</v>
      </c>
      <c r="AG92" s="60">
        <v>0</v>
      </c>
      <c r="AH92" s="60">
        <v>0</v>
      </c>
      <c r="AI92" s="60">
        <v>0</v>
      </c>
      <c r="AJ92" s="60">
        <v>0</v>
      </c>
      <c r="AK92" s="60">
        <v>0</v>
      </c>
      <c r="AL92" s="60">
        <v>0</v>
      </c>
      <c r="AM92" s="60">
        <v>0</v>
      </c>
      <c r="AN92" s="60">
        <v>0</v>
      </c>
      <c r="AO92" s="60">
        <v>0</v>
      </c>
      <c r="AP92" s="59">
        <f t="shared" si="141"/>
        <v>830.75</v>
      </c>
      <c r="AR92" s="60">
        <v>0</v>
      </c>
      <c r="AS92" s="60">
        <v>0</v>
      </c>
      <c r="AT92" s="60">
        <v>0</v>
      </c>
      <c r="AU92" s="60">
        <v>0</v>
      </c>
      <c r="AV92" s="60">
        <v>0</v>
      </c>
      <c r="AW92" s="60">
        <v>0</v>
      </c>
      <c r="AX92" s="60">
        <v>0</v>
      </c>
      <c r="AY92" s="60">
        <v>0</v>
      </c>
      <c r="AZ92" s="60">
        <v>0</v>
      </c>
      <c r="BA92" s="60">
        <v>0</v>
      </c>
      <c r="BB92" s="60">
        <v>0</v>
      </c>
      <c r="BC92" s="60">
        <v>0</v>
      </c>
      <c r="BD92" s="66">
        <v>0</v>
      </c>
      <c r="BE92" s="60">
        <v>116</v>
      </c>
      <c r="BF92" s="60">
        <v>61</v>
      </c>
      <c r="BG92" s="60">
        <f>21+390</f>
        <v>411</v>
      </c>
      <c r="BH92" s="60">
        <v>762.99</v>
      </c>
      <c r="BI92" s="60">
        <v>677.83</v>
      </c>
      <c r="BJ92" s="60">
        <v>526</v>
      </c>
      <c r="BK92" s="60">
        <f>232+657</f>
        <v>889</v>
      </c>
      <c r="BL92" s="60">
        <v>1072.5</v>
      </c>
      <c r="BM92" s="60">
        <v>680.74</v>
      </c>
      <c r="BN92" s="60">
        <f>69+707</f>
        <v>776</v>
      </c>
      <c r="BO92" s="65">
        <f>95.76+876</f>
        <v>971.76</v>
      </c>
      <c r="BP92" s="65">
        <f>47+768</f>
        <v>815</v>
      </c>
      <c r="BQ92" s="66">
        <f t="shared" si="156"/>
        <v>7759.82</v>
      </c>
      <c r="BR92" s="60">
        <f>121+980</f>
        <v>1101</v>
      </c>
      <c r="BS92" s="60">
        <f>54.75+739.99</f>
        <v>794.74</v>
      </c>
      <c r="BT92" s="60">
        <f>81+977</f>
        <v>1058</v>
      </c>
      <c r="BU92" s="60">
        <v>1097</v>
      </c>
      <c r="BV92" s="60">
        <v>1164.5899999999999</v>
      </c>
      <c r="BW92" s="60">
        <f>91+887</f>
        <v>978</v>
      </c>
      <c r="BX92" s="60">
        <v>1555.92</v>
      </c>
      <c r="BY92" s="60">
        <v>1445</v>
      </c>
      <c r="BZ92" s="60">
        <v>953.75</v>
      </c>
      <c r="CA92" s="60">
        <v>830</v>
      </c>
      <c r="CB92" s="60">
        <v>805</v>
      </c>
      <c r="CC92" s="60">
        <v>701.5</v>
      </c>
      <c r="CD92" s="66">
        <f t="shared" si="158"/>
        <v>12484.5</v>
      </c>
      <c r="CE92" s="60">
        <v>889</v>
      </c>
      <c r="CF92" s="60">
        <v>450.25</v>
      </c>
      <c r="CG92" s="60">
        <v>766.59</v>
      </c>
      <c r="CH92" s="60">
        <v>817</v>
      </c>
      <c r="CI92" s="60">
        <f>+'[1]Assumptions - Rev&amp;COGS'!AF100+'[1]Assumptions - Rev&amp;COGS'!AF101</f>
        <v>1125.3158058109209</v>
      </c>
      <c r="CJ92" s="60">
        <f>+'[1]Assumptions - Rev&amp;COGS'!AG100+'[1]Assumptions - Rev&amp;COGS'!AG101</f>
        <v>1144.2391735784845</v>
      </c>
      <c r="CK92" s="60">
        <f>+'[1]Assumptions - Rev&amp;COGS'!AH100+'[1]Assumptions - Rev&amp;COGS'!AH101</f>
        <v>1421.3006104970841</v>
      </c>
      <c r="CL92" s="60">
        <f>+'[1]Assumptions - Rev&amp;COGS'!AI100+'[1]Assumptions - Rev&amp;COGS'!AI101</f>
        <v>1717.0658126596581</v>
      </c>
      <c r="CM92" s="60">
        <f>+'[1]Assumptions - Rev&amp;COGS'!AJ100+'[1]Assumptions - Rev&amp;COGS'!AJ101</f>
        <v>1331.8554070751341</v>
      </c>
      <c r="CN92" s="60">
        <f>+'[1]Assumptions - Rev&amp;COGS'!AK100+'[1]Assumptions - Rev&amp;COGS'!AK101</f>
        <v>1425.9833851149538</v>
      </c>
      <c r="CO92" s="60">
        <f>+'[1]Assumptions - Rev&amp;COGS'!AL100+'[1]Assumptions - Rev&amp;COGS'!AL101</f>
        <v>1666.7328596524267</v>
      </c>
      <c r="CP92" s="60">
        <f>+'[1]Assumptions - Rev&amp;COGS'!AM100+'[1]Assumptions - Rev&amp;COGS'!AM101</f>
        <v>802.16359298396651</v>
      </c>
      <c r="CQ92" s="66">
        <f t="shared" si="160"/>
        <v>13557.496647372629</v>
      </c>
      <c r="CR92" s="60">
        <f>+'[1]Assumptions - Rev&amp;COGS'!AN100+'[1]Assumptions - Rev&amp;COGS'!AN101</f>
        <v>1114.1752883668998</v>
      </c>
      <c r="CS92" s="60">
        <f>+'[1]Assumptions - Rev&amp;COGS'!AO100+'[1]Assumptions - Rev&amp;COGS'!AO101</f>
        <v>1067.9387159888224</v>
      </c>
      <c r="CT92" s="60">
        <f>+'[1]Assumptions - Rev&amp;COGS'!AP100+'[1]Assumptions - Rev&amp;COGS'!AP101</f>
        <v>1381.8279912868666</v>
      </c>
      <c r="CU92" s="60">
        <f>+'[1]Assumptions - Rev&amp;COGS'!AQ100+'[1]Assumptions - Rev&amp;COGS'!AQ101</f>
        <v>993.9089071825141</v>
      </c>
      <c r="CV92" s="60">
        <f>+'[1]Assumptions - Rev&amp;COGS'!AR100+'[1]Assumptions - Rev&amp;COGS'!AR101</f>
        <v>1187.842965939454</v>
      </c>
      <c r="CW92" s="60">
        <f>+'[1]Assumptions - Rev&amp;COGS'!AS100+'[1]Assumptions - Rev&amp;COGS'!AS101</f>
        <v>1399.1668655797039</v>
      </c>
      <c r="CX92" s="60">
        <f>+'[1]Assumptions - Rev&amp;COGS'!AT100+'[1]Assumptions - Rev&amp;COGS'!AT101</f>
        <v>1360.6163854881183</v>
      </c>
      <c r="CY92" s="60">
        <f>+'[1]Assumptions - Rev&amp;COGS'!AU100+'[1]Assumptions - Rev&amp;COGS'!AU101</f>
        <v>1401.2794023588317</v>
      </c>
      <c r="CZ92" s="60">
        <f>+'[1]Assumptions - Rev&amp;COGS'!AV100+'[1]Assumptions - Rev&amp;COGS'!AV101</f>
        <v>1508.8484278806532</v>
      </c>
      <c r="DA92" s="60">
        <f>+'[1]Assumptions - Rev&amp;COGS'!AW100+'[1]Assumptions - Rev&amp;COGS'!AW101</f>
        <v>1422.7864799242634</v>
      </c>
      <c r="DB92" s="60">
        <f>+'[1]Assumptions - Rev&amp;COGS'!AX100+'[1]Assumptions - Rev&amp;COGS'!AX101</f>
        <v>1357.4192911288073</v>
      </c>
      <c r="DC92" s="60">
        <f>+'[1]Assumptions - Rev&amp;COGS'!AY100+'[1]Assumptions - Rev&amp;COGS'!AY101</f>
        <v>1153.7778288523537</v>
      </c>
      <c r="DD92" s="66">
        <f t="shared" si="162"/>
        <v>15349.58854997729</v>
      </c>
      <c r="DF92" s="60">
        <f>+'[1]Assumptions - Rev&amp;COGS'!AZ100+'[1]Assumptions - Rev&amp;COGS'!AZ101</f>
        <v>1070.7757485131315</v>
      </c>
      <c r="DG92" s="60">
        <f>+'[1]Assumptions - Rev&amp;COGS'!BA100+'[1]Assumptions - Rev&amp;COGS'!BA101</f>
        <v>1030.0571176307481</v>
      </c>
      <c r="DH92" s="60">
        <f>+'[1]Assumptions - Rev&amp;COGS'!BB100+'[1]Assumptions - Rev&amp;COGS'!BB101</f>
        <v>1604.7805358593546</v>
      </c>
      <c r="DI92" s="60">
        <f>+'[1]Assumptions - Rev&amp;COGS'!BC100+'[1]Assumptions - Rev&amp;COGS'!BC101</f>
        <v>1203.7643874675332</v>
      </c>
      <c r="DJ92" s="60">
        <f>+'[1]Assumptions - Rev&amp;COGS'!BD100+'[1]Assumptions - Rev&amp;COGS'!BD101</f>
        <v>1151.5385242194814</v>
      </c>
      <c r="DK92" s="60">
        <f>+'[1]Assumptions - Rev&amp;COGS'!BE100+'[1]Assumptions - Rev&amp;COGS'!BE101</f>
        <v>1711.9667560289072</v>
      </c>
      <c r="DL92" s="60">
        <f>+'[1]Assumptions - Rev&amp;COGS'!BF100+'[1]Assumptions - Rev&amp;COGS'!BF101</f>
        <v>1587.8296160004668</v>
      </c>
      <c r="DM92" s="60">
        <f>+'[1]Assumptions - Rev&amp;COGS'!BG100+'[1]Assumptions - Rev&amp;COGS'!BG101</f>
        <v>1639.3198390404389</v>
      </c>
      <c r="DN92" s="60">
        <f>+'[1]Assumptions - Rev&amp;COGS'!BH100+'[1]Assumptions - Rev&amp;COGS'!BH101</f>
        <v>983.22322782743595</v>
      </c>
      <c r="DO92" s="60">
        <f>+'[1]Assumptions - Rev&amp;COGS'!BI100+'[1]Assumptions - Rev&amp;COGS'!BI101</f>
        <v>1670.0422097761316</v>
      </c>
      <c r="DP92" s="60">
        <f>+'[1]Assumptions - Rev&amp;COGS'!BJ100+'[1]Assumptions - Rev&amp;COGS'!BJ101</f>
        <v>1593.8396771895639</v>
      </c>
      <c r="DQ92" s="60">
        <f>+'[1]Assumptions - Rev&amp;COGS'!BK100+'[1]Assumptions - Rev&amp;COGS'!BK101</f>
        <v>941.8626765227325</v>
      </c>
    </row>
    <row r="93" spans="1:121" s="63" customFormat="1" x14ac:dyDescent="0.35">
      <c r="A93" s="58" t="s">
        <v>149</v>
      </c>
      <c r="B93" s="59"/>
      <c r="C93" s="60"/>
      <c r="D93" s="59"/>
      <c r="E93" s="68"/>
      <c r="F93" s="68"/>
      <c r="G93" s="59"/>
      <c r="H93" s="59"/>
      <c r="I93" s="59"/>
      <c r="J93" s="59"/>
      <c r="K93" s="59"/>
      <c r="L93" s="59"/>
      <c r="M93" s="59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2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59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6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5"/>
      <c r="BP93" s="65"/>
      <c r="BQ93" s="66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6"/>
      <c r="CE93" s="60">
        <f>+'[1]Assumptions - Rev&amp;COGS'!AB102+'[1]Assumptions - Rev&amp;COGS'!AB103</f>
        <v>0</v>
      </c>
      <c r="CF93" s="60">
        <f>+'[1]Assumptions - Rev&amp;COGS'!AC102+'[1]Assumptions - Rev&amp;COGS'!AC103</f>
        <v>0</v>
      </c>
      <c r="CG93" s="60">
        <f>+'[1]Assumptions - Rev&amp;COGS'!AD102+'[1]Assumptions - Rev&amp;COGS'!AD103</f>
        <v>0</v>
      </c>
      <c r="CH93" s="60">
        <f>+'[1]Assumptions - Rev&amp;COGS'!AE102+'[1]Assumptions - Rev&amp;COGS'!AE103</f>
        <v>0</v>
      </c>
      <c r="CI93" s="60">
        <f>+'[1]Assumptions - Rev&amp;COGS'!AF102+'[1]Assumptions - Rev&amp;COGS'!AF103</f>
        <v>0</v>
      </c>
      <c r="CJ93" s="60">
        <f>+'[1]Assumptions - Rev&amp;COGS'!AG102+'[1]Assumptions - Rev&amp;COGS'!AG103</f>
        <v>0</v>
      </c>
      <c r="CK93" s="60">
        <f>+'[1]Assumptions - Rev&amp;COGS'!AH102+'[1]Assumptions - Rev&amp;COGS'!AH103</f>
        <v>0</v>
      </c>
      <c r="CL93" s="60">
        <f>+'[1]Assumptions - Rev&amp;COGS'!AI102+'[1]Assumptions - Rev&amp;COGS'!AI103</f>
        <v>0</v>
      </c>
      <c r="CM93" s="60">
        <f>+'[1]Assumptions - Rev&amp;COGS'!AJ102+'[1]Assumptions - Rev&amp;COGS'!AJ103</f>
        <v>0</v>
      </c>
      <c r="CN93" s="60">
        <f>+'[1]Assumptions - Rev&amp;COGS'!AK102+'[1]Assumptions - Rev&amp;COGS'!AK103</f>
        <v>0</v>
      </c>
      <c r="CO93" s="60">
        <f>+'[1]Assumptions - Rev&amp;COGS'!AL102+'[1]Assumptions - Rev&amp;COGS'!AL103</f>
        <v>0</v>
      </c>
      <c r="CP93" s="60">
        <f>+'[1]Assumptions - Rev&amp;COGS'!AM102+'[1]Assumptions - Rev&amp;COGS'!AM103</f>
        <v>0</v>
      </c>
      <c r="CQ93" s="66">
        <f t="shared" si="160"/>
        <v>0</v>
      </c>
      <c r="CR93" s="60">
        <f>+'[1]Assumptions - Rev&amp;COGS'!AN102+'[1]Assumptions - Rev&amp;COGS'!AN103</f>
        <v>0</v>
      </c>
      <c r="CS93" s="60">
        <f>+'[1]Assumptions - Rev&amp;COGS'!AO102+'[1]Assumptions - Rev&amp;COGS'!AO103</f>
        <v>0</v>
      </c>
      <c r="CT93" s="60">
        <f>+'[1]Assumptions - Rev&amp;COGS'!AP102+'[1]Assumptions - Rev&amp;COGS'!AP103</f>
        <v>0</v>
      </c>
      <c r="CU93" s="60">
        <f>+'[1]Assumptions - Rev&amp;COGS'!AQ102+'[1]Assumptions - Rev&amp;COGS'!AQ103</f>
        <v>0</v>
      </c>
      <c r="CV93" s="60">
        <f>+'[1]Assumptions - Rev&amp;COGS'!AR102+'[1]Assumptions - Rev&amp;COGS'!AR103</f>
        <v>0</v>
      </c>
      <c r="CW93" s="60">
        <f>+'[1]Assumptions - Rev&amp;COGS'!AS102+'[1]Assumptions - Rev&amp;COGS'!AS103</f>
        <v>0</v>
      </c>
      <c r="CX93" s="60">
        <f>+'[1]Assumptions - Rev&amp;COGS'!AT102+'[1]Assumptions - Rev&amp;COGS'!AT103</f>
        <v>0</v>
      </c>
      <c r="CY93" s="60">
        <f>+'[1]Assumptions - Rev&amp;COGS'!AU102+'[1]Assumptions - Rev&amp;COGS'!AU103</f>
        <v>0</v>
      </c>
      <c r="CZ93" s="60">
        <f>+'[1]Assumptions - Rev&amp;COGS'!AV102+'[1]Assumptions - Rev&amp;COGS'!AV103</f>
        <v>0</v>
      </c>
      <c r="DA93" s="60">
        <f>+'[1]Assumptions - Rev&amp;COGS'!AW102+'[1]Assumptions - Rev&amp;COGS'!AW103</f>
        <v>0</v>
      </c>
      <c r="DB93" s="60">
        <f>+'[1]Assumptions - Rev&amp;COGS'!AX102+'[1]Assumptions - Rev&amp;COGS'!AX103</f>
        <v>0</v>
      </c>
      <c r="DC93" s="60">
        <f>+'[1]Assumptions - Rev&amp;COGS'!AY102+'[1]Assumptions - Rev&amp;COGS'!AY103</f>
        <v>0</v>
      </c>
      <c r="DD93" s="66">
        <f t="shared" si="162"/>
        <v>0</v>
      </c>
      <c r="DF93" s="60">
        <f>+'[1]Assumptions - Rev&amp;COGS'!AZ102+'[1]Assumptions - Rev&amp;COGS'!AZ103</f>
        <v>0</v>
      </c>
      <c r="DG93" s="60">
        <f>+'[1]Assumptions - Rev&amp;COGS'!BA102+'[1]Assumptions - Rev&amp;COGS'!BA103</f>
        <v>0</v>
      </c>
      <c r="DH93" s="60">
        <f>+'[1]Assumptions - Rev&amp;COGS'!BB102+'[1]Assumptions - Rev&amp;COGS'!BB103</f>
        <v>0</v>
      </c>
      <c r="DI93" s="60">
        <f>+'[1]Assumptions - Rev&amp;COGS'!BC102+'[1]Assumptions - Rev&amp;COGS'!BC103</f>
        <v>0</v>
      </c>
      <c r="DJ93" s="60">
        <f>+'[1]Assumptions - Rev&amp;COGS'!BD102+'[1]Assumptions - Rev&amp;COGS'!BD103</f>
        <v>0</v>
      </c>
      <c r="DK93" s="60">
        <f>+'[1]Assumptions - Rev&amp;COGS'!BE102+'[1]Assumptions - Rev&amp;COGS'!BE103</f>
        <v>0</v>
      </c>
      <c r="DL93" s="60">
        <f>+'[1]Assumptions - Rev&amp;COGS'!BF102+'[1]Assumptions - Rev&amp;COGS'!BF103</f>
        <v>0</v>
      </c>
      <c r="DM93" s="60">
        <f>+'[1]Assumptions - Rev&amp;COGS'!BG102+'[1]Assumptions - Rev&amp;COGS'!BG103</f>
        <v>0</v>
      </c>
      <c r="DN93" s="60">
        <f>+'[1]Assumptions - Rev&amp;COGS'!BH102+'[1]Assumptions - Rev&amp;COGS'!BH103</f>
        <v>0</v>
      </c>
      <c r="DO93" s="60">
        <f>+'[1]Assumptions - Rev&amp;COGS'!BI102+'[1]Assumptions - Rev&amp;COGS'!BI103</f>
        <v>0</v>
      </c>
      <c r="DP93" s="60">
        <f>+'[1]Assumptions - Rev&amp;COGS'!BJ102+'[1]Assumptions - Rev&amp;COGS'!BJ103</f>
        <v>0</v>
      </c>
      <c r="DQ93" s="60">
        <f>+'[1]Assumptions - Rev&amp;COGS'!BK102+'[1]Assumptions - Rev&amp;COGS'!BK103</f>
        <v>0</v>
      </c>
    </row>
    <row r="94" spans="1:121" x14ac:dyDescent="0.35">
      <c r="A94" s="26"/>
      <c r="B94" s="26"/>
      <c r="C94" s="15"/>
      <c r="D94" s="26"/>
      <c r="E94" s="15"/>
      <c r="F94" s="26"/>
      <c r="G94" s="26"/>
      <c r="H94" s="26"/>
      <c r="I94" s="26"/>
      <c r="J94" s="26"/>
      <c r="K94" s="26"/>
      <c r="L94" s="26"/>
      <c r="M94" s="26"/>
      <c r="N94" s="15"/>
      <c r="O94" s="16"/>
      <c r="P94" s="15"/>
      <c r="Q94" s="15"/>
      <c r="R94" s="15"/>
      <c r="S94" s="15"/>
      <c r="T94" s="15"/>
      <c r="U94" s="15"/>
      <c r="V94" s="15"/>
      <c r="W94" s="29"/>
      <c r="X94" s="29"/>
      <c r="Y94" s="29"/>
      <c r="Z94" s="29"/>
      <c r="AA94" s="29"/>
      <c r="AB94" s="18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69">
        <f>+(BD88+BD90)/BD87</f>
        <v>0.3480510659833938</v>
      </c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70"/>
      <c r="BP94" s="70"/>
      <c r="BQ94" s="19">
        <f>+(BQ88+BQ90)/BQ87</f>
        <v>0.19580296002728259</v>
      </c>
      <c r="BR94" s="29">
        <f>+BR90+BR91</f>
        <v>8845</v>
      </c>
      <c r="BS94" s="29">
        <f t="shared" ref="BS94:BW94" si="172">+BS90+BS91</f>
        <v>8769</v>
      </c>
      <c r="BT94" s="29">
        <f t="shared" si="172"/>
        <v>9173</v>
      </c>
      <c r="BU94" s="29">
        <f t="shared" si="172"/>
        <v>9921.9500000000007</v>
      </c>
      <c r="BV94" s="29">
        <f t="shared" si="172"/>
        <v>8350</v>
      </c>
      <c r="BW94" s="29">
        <f t="shared" si="172"/>
        <v>8490.99</v>
      </c>
      <c r="BX94" s="29">
        <f>+BX90+BX91</f>
        <v>13243.130000000001</v>
      </c>
      <c r="BY94" s="29"/>
      <c r="BZ94" s="29"/>
      <c r="CA94" s="29"/>
      <c r="CB94" s="29"/>
      <c r="CC94" s="29"/>
      <c r="CD94" s="71">
        <f>+SUM(BR94:CC94)</f>
        <v>66793.069999999992</v>
      </c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71">
        <f t="shared" si="160"/>
        <v>0</v>
      </c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71">
        <f t="shared" si="162"/>
        <v>0</v>
      </c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</row>
    <row r="95" spans="1:121" x14ac:dyDescent="0.35">
      <c r="A95" s="28" t="s">
        <v>150</v>
      </c>
      <c r="B95" s="17" t="s">
        <v>151</v>
      </c>
      <c r="C95" s="15">
        <v>57374.65</v>
      </c>
      <c r="D95" s="15">
        <v>43698.39</v>
      </c>
      <c r="E95" s="15">
        <v>61859.89</v>
      </c>
      <c r="F95" s="15">
        <v>57271.57</v>
      </c>
      <c r="G95" s="15">
        <v>48338.55</v>
      </c>
      <c r="H95" s="15">
        <v>49095.34</v>
      </c>
      <c r="I95" s="15">
        <v>63738.35</v>
      </c>
      <c r="J95" s="15">
        <v>72163.790000000008</v>
      </c>
      <c r="K95" s="15">
        <v>37990.68</v>
      </c>
      <c r="L95" s="15">
        <v>48065.63</v>
      </c>
      <c r="M95" s="15">
        <v>58624.91</v>
      </c>
      <c r="N95" s="15">
        <v>48948.41</v>
      </c>
      <c r="O95" s="16">
        <f>+SUM(C95:N95)</f>
        <v>647170.16</v>
      </c>
      <c r="P95" s="15">
        <v>54284.09</v>
      </c>
      <c r="Q95" s="15">
        <v>53625.97</v>
      </c>
      <c r="R95" s="15">
        <v>25503.700000000012</v>
      </c>
      <c r="S95" s="15">
        <v>126</v>
      </c>
      <c r="T95" s="15">
        <v>0</v>
      </c>
      <c r="U95" s="15">
        <v>0</v>
      </c>
      <c r="V95" s="15">
        <v>2600.0999999999767</v>
      </c>
      <c r="W95" s="15">
        <v>20520.540000000008</v>
      </c>
      <c r="X95" s="15">
        <v>22381.85</v>
      </c>
      <c r="Y95" s="15">
        <v>29162.59</v>
      </c>
      <c r="Z95" s="15">
        <v>17361.349999999999</v>
      </c>
      <c r="AA95" s="15">
        <v>22979.38</v>
      </c>
      <c r="AB95" s="18">
        <f t="shared" ref="AB95:AB140" si="173">SUM(P95:AA95)</f>
        <v>248545.57</v>
      </c>
      <c r="AD95" s="15">
        <v>10344.75</v>
      </c>
      <c r="AE95" s="15">
        <v>16660.740000000002</v>
      </c>
      <c r="AF95" s="15">
        <v>35795.15</v>
      </c>
      <c r="AG95" s="15">
        <v>23002.75</v>
      </c>
      <c r="AH95" s="15">
        <v>22143.19</v>
      </c>
      <c r="AI95" s="15">
        <v>31724.36</v>
      </c>
      <c r="AJ95" s="15">
        <v>42952.65</v>
      </c>
      <c r="AK95" s="15">
        <v>66615.95</v>
      </c>
      <c r="AL95" s="15">
        <v>31049.94</v>
      </c>
      <c r="AM95" s="15">
        <v>51729.23</v>
      </c>
      <c r="AN95" s="15">
        <v>51291.62</v>
      </c>
      <c r="AO95" s="15">
        <v>43396.63</v>
      </c>
      <c r="AP95" s="15">
        <f t="shared" ref="AP95:AP140" si="174">+SUM(AD95:AO95)</f>
        <v>426706.95999999996</v>
      </c>
      <c r="AR95" s="15">
        <v>30961.119999999999</v>
      </c>
      <c r="AS95" s="15">
        <v>41489.770000000004</v>
      </c>
      <c r="AT95" s="15">
        <v>52208.32</v>
      </c>
      <c r="AU95" s="15">
        <v>42124.74</v>
      </c>
      <c r="AV95" s="15">
        <v>50494.57</v>
      </c>
      <c r="AW95" s="15">
        <v>41875.65</v>
      </c>
      <c r="AX95" s="15">
        <v>77379.56</v>
      </c>
      <c r="AY95" s="15">
        <v>89522.85</v>
      </c>
      <c r="AZ95" s="15">
        <v>66121.990000000005</v>
      </c>
      <c r="BA95" s="15">
        <v>54134.71</v>
      </c>
      <c r="BB95" s="15">
        <v>51313.13</v>
      </c>
      <c r="BC95" s="15">
        <v>49218.37</v>
      </c>
      <c r="BD95" s="19">
        <f t="shared" ref="BD95:BD140" si="175">+SUM(AR95:BC95)</f>
        <v>646844.77999999991</v>
      </c>
      <c r="BE95" s="15">
        <v>52750.23</v>
      </c>
      <c r="BF95" s="15">
        <v>46948.73</v>
      </c>
      <c r="BG95" s="15">
        <v>55198.82</v>
      </c>
      <c r="BH95" s="15">
        <v>41346.120000000003</v>
      </c>
      <c r="BI95" s="15">
        <v>51903.88</v>
      </c>
      <c r="BJ95" s="15">
        <v>41869.82</v>
      </c>
      <c r="BK95" s="15">
        <v>45256.25</v>
      </c>
      <c r="BL95" s="15">
        <v>57731.27</v>
      </c>
      <c r="BM95" s="15">
        <f>38439.31+1923.68</f>
        <v>40362.99</v>
      </c>
      <c r="BN95" s="15">
        <v>39074.520000000004</v>
      </c>
      <c r="BO95" s="20">
        <v>31792.959999999999</v>
      </c>
      <c r="BP95" s="20">
        <v>25701.919999999998</v>
      </c>
      <c r="BQ95" s="72">
        <f t="shared" si="156"/>
        <v>529937.51</v>
      </c>
      <c r="BR95" s="15">
        <v>23491.03</v>
      </c>
      <c r="BS95" s="15">
        <v>21251.58</v>
      </c>
      <c r="BT95" s="15">
        <v>23109.42</v>
      </c>
      <c r="BU95" s="15">
        <v>25687.23</v>
      </c>
      <c r="BV95" s="15">
        <v>24018.53</v>
      </c>
      <c r="BW95" s="15">
        <v>30782.33</v>
      </c>
      <c r="BX95" s="15">
        <v>69333.759999999995</v>
      </c>
      <c r="BY95" s="15">
        <v>68705.240000000005</v>
      </c>
      <c r="BZ95" s="15">
        <v>41803.78</v>
      </c>
      <c r="CA95" s="15">
        <v>38819.93</v>
      </c>
      <c r="CB95" s="15">
        <v>44706.92</v>
      </c>
      <c r="CC95" s="15">
        <v>25488.78</v>
      </c>
      <c r="CD95" s="46">
        <f t="shared" si="158"/>
        <v>437198.53</v>
      </c>
      <c r="CE95" s="15">
        <v>50462.05</v>
      </c>
      <c r="CF95" s="15">
        <v>41651.82</v>
      </c>
      <c r="CG95" s="15">
        <v>61365.91</v>
      </c>
      <c r="CH95" s="15">
        <v>41673.230000000003</v>
      </c>
      <c r="CI95" s="15">
        <f>+IFERROR(VLOOKUP($A95,'[1]Consolidated Financials'!$A:$ZZ,32,0),0)</f>
        <v>32650.661747378424</v>
      </c>
      <c r="CJ95" s="15">
        <f>+IFERROR(VLOOKUP($A95,'[1]Consolidated Financials'!$A:$ZZ,33,0),0)</f>
        <v>46120.127162077668</v>
      </c>
      <c r="CK95" s="15">
        <f>+IFERROR(VLOOKUP($A95,'[1]Consolidated Financials'!$A:$ZZ,34,0),0)</f>
        <v>56598.407407058985</v>
      </c>
      <c r="CL95" s="15">
        <f>+IFERROR(VLOOKUP($A95,'[1]Consolidated Financials'!$A:$ZZ,35,0),0)</f>
        <v>74021.327303176091</v>
      </c>
      <c r="CM95" s="15">
        <f>+IFERROR(VLOOKUP($A95,'[1]Consolidated Financials'!$A:$ZZ,36,0),0)</f>
        <v>68918.577819618251</v>
      </c>
      <c r="CN95" s="15">
        <f>+IFERROR(VLOOKUP($A95,'[1]Consolidated Financials'!$A:$ZZ,37,0),0)</f>
        <v>67263.876668639539</v>
      </c>
      <c r="CO95" s="15">
        <f>+IFERROR(VLOOKUP($A95,'[1]Consolidated Financials'!$A:$ZZ,38,0),0)</f>
        <v>71025.022060037038</v>
      </c>
      <c r="CP95" s="15">
        <f>+IFERROR(VLOOKUP($A95,'[1]Consolidated Financials'!$A:$ZZ,39,0),0)</f>
        <v>51099.131458597461</v>
      </c>
      <c r="CQ95" s="46">
        <f t="shared" si="160"/>
        <v>662850.14162658353</v>
      </c>
      <c r="CR95" s="15">
        <f>+IFERROR(VLOOKUP($A95,'[1]Consolidated Financials'!$A:$ZZ,40,0),0)</f>
        <v>87491.304279968608</v>
      </c>
      <c r="CS95" s="15">
        <f>+IFERROR(VLOOKUP($A95,'[1]Consolidated Financials'!$A:$ZZ,41,0),0)</f>
        <v>88207.640268482268</v>
      </c>
      <c r="CT95" s="15">
        <f>+IFERROR(VLOOKUP($A95,'[1]Consolidated Financials'!$A:$ZZ,42,0),0)</f>
        <v>90654.410712887999</v>
      </c>
      <c r="CU95" s="15">
        <f>+IFERROR(VLOOKUP($A95,'[1]Consolidated Financials'!$A:$ZZ,43,0),0)</f>
        <v>97665.565647496551</v>
      </c>
      <c r="CV95" s="15">
        <f>+IFERROR(VLOOKUP($A95,'[1]Consolidated Financials'!$A:$ZZ,44,0),0)</f>
        <v>84747.477251148026</v>
      </c>
      <c r="CW95" s="15">
        <f>+IFERROR(VLOOKUP($A95,'[1]Consolidated Financials'!$A:$ZZ,45,0),0)</f>
        <v>73616.573135964107</v>
      </c>
      <c r="CX95" s="15">
        <f>+IFERROR(VLOOKUP($A95,'[1]Consolidated Financials'!$A:$ZZ,46,0),0)</f>
        <v>127719.43470238394</v>
      </c>
      <c r="CY95" s="15">
        <f>+IFERROR(VLOOKUP($A95,'[1]Consolidated Financials'!$A:$ZZ,47,0),0)</f>
        <v>154077.77653974248</v>
      </c>
      <c r="CZ95" s="15">
        <f>+IFERROR(VLOOKUP($A95,'[1]Consolidated Financials'!$A:$ZZ,48,0),0)</f>
        <v>86223.911385681844</v>
      </c>
      <c r="DA95" s="15">
        <f>+IFERROR(VLOOKUP($A95,'[1]Consolidated Financials'!$A:$ZZ,49,0),0)</f>
        <v>109821.92093950398</v>
      </c>
      <c r="DB95" s="15">
        <f>+IFERROR(VLOOKUP($A95,'[1]Consolidated Financials'!$A:$ZZ,50,0),0)</f>
        <v>120298.91143369344</v>
      </c>
      <c r="DC95" s="15">
        <f>+IFERROR(VLOOKUP($A95,'[1]Consolidated Financials'!$A:$ZZ,51,0),0)</f>
        <v>89302.547153110369</v>
      </c>
      <c r="DD95" s="46">
        <f t="shared" si="162"/>
        <v>1209827.4734500635</v>
      </c>
      <c r="DF95" s="15">
        <f>+IFERROR(VLOOKUP($A95,'[1]Consolidated Financials'!$A:$ZZ,52,0),0)</f>
        <v>123516.25779505915</v>
      </c>
      <c r="DG95" s="15">
        <f>+IFERROR(VLOOKUP($A95,'[1]Consolidated Financials'!$A:$ZZ,53,0),0)</f>
        <v>124586.52172592461</v>
      </c>
      <c r="DH95" s="15">
        <f>+IFERROR(VLOOKUP($A95,'[1]Consolidated Financials'!$A:$ZZ,54,0),0)</f>
        <v>127337.08697032814</v>
      </c>
      <c r="DI95" s="15">
        <f>+IFERROR(VLOOKUP($A95,'[1]Consolidated Financials'!$A:$ZZ,55,0),0)</f>
        <v>136755.69814954701</v>
      </c>
      <c r="DJ95" s="15">
        <f>+IFERROR(VLOOKUP($A95,'[1]Consolidated Financials'!$A:$ZZ,56,0),0)</f>
        <v>102634.93287642235</v>
      </c>
      <c r="DK95" s="15">
        <f>+IFERROR(VLOOKUP($A95,'[1]Consolidated Financials'!$A:$ZZ,57,0),0)</f>
        <v>88179.329454700113</v>
      </c>
      <c r="DL95" s="15">
        <f>+IFERROR(VLOOKUP($A95,'[1]Consolidated Financials'!$A:$ZZ,58,0),0)</f>
        <v>151219.79414998501</v>
      </c>
      <c r="DM95" s="15">
        <f>+IFERROR(VLOOKUP($A95,'[1]Consolidated Financials'!$A:$ZZ,59,0),0)</f>
        <v>181696.13694318398</v>
      </c>
      <c r="DN95" s="15">
        <f>+IFERROR(VLOOKUP($A95,'[1]Consolidated Financials'!$A:$ZZ,60,0),0)</f>
        <v>106660.93505777374</v>
      </c>
      <c r="DO95" s="15">
        <f>+IFERROR(VLOOKUP($A95,'[1]Consolidated Financials'!$A:$ZZ,61,0),0)</f>
        <v>128533.3944600978</v>
      </c>
      <c r="DP95" s="15">
        <f>+IFERROR(VLOOKUP($A95,'[1]Consolidated Financials'!$A:$ZZ,62,0),0)</f>
        <v>140393.18356957409</v>
      </c>
      <c r="DQ95" s="15">
        <f>+IFERROR(VLOOKUP($A95,'[1]Consolidated Financials'!$A:$ZZ,63,0),0)</f>
        <v>106517.82442544015</v>
      </c>
    </row>
    <row r="96" spans="1:121" x14ac:dyDescent="0.35">
      <c r="A96" s="28" t="s">
        <v>152</v>
      </c>
      <c r="B96" s="17" t="s">
        <v>153</v>
      </c>
      <c r="C96" s="17"/>
      <c r="D96" s="17"/>
      <c r="E96" s="17"/>
      <c r="F96" s="15"/>
      <c r="G96" s="15"/>
      <c r="H96" s="15"/>
      <c r="I96" s="15"/>
      <c r="J96" s="15"/>
      <c r="K96" s="15"/>
      <c r="L96" s="15"/>
      <c r="M96" s="15"/>
      <c r="N96" s="15"/>
      <c r="O96" s="16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8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>
        <v>0</v>
      </c>
      <c r="BB96" s="15">
        <v>1410.53</v>
      </c>
      <c r="BC96" s="15">
        <v>1163.56</v>
      </c>
      <c r="BD96" s="19">
        <f t="shared" si="175"/>
        <v>2574.09</v>
      </c>
      <c r="BE96" s="15">
        <v>0</v>
      </c>
      <c r="BF96" s="15">
        <v>0</v>
      </c>
      <c r="BG96" s="15">
        <v>474.25</v>
      </c>
      <c r="BH96" s="15">
        <v>1186.74</v>
      </c>
      <c r="BI96" s="15">
        <v>1061.96</v>
      </c>
      <c r="BJ96" s="15">
        <v>1256.8600000000001</v>
      </c>
      <c r="BK96" s="15">
        <v>2566.4</v>
      </c>
      <c r="BL96" s="15">
        <v>-333.48</v>
      </c>
      <c r="BM96" s="15">
        <f>1657.28-144.31</f>
        <v>1512.97</v>
      </c>
      <c r="BN96" s="15">
        <v>1285.02</v>
      </c>
      <c r="BO96" s="20">
        <v>1782.51</v>
      </c>
      <c r="BP96" s="20">
        <v>876.63</v>
      </c>
      <c r="BQ96" s="72">
        <f t="shared" si="156"/>
        <v>11669.859999999999</v>
      </c>
      <c r="BR96" s="15">
        <v>2336.69</v>
      </c>
      <c r="BS96" s="15">
        <v>1074.2</v>
      </c>
      <c r="BT96" s="15">
        <v>1594.44</v>
      </c>
      <c r="BU96" s="15">
        <v>2726.92</v>
      </c>
      <c r="BV96" s="15">
        <v>3040.96</v>
      </c>
      <c r="BW96" s="15">
        <v>1785.42</v>
      </c>
      <c r="BX96" s="15">
        <v>5477.82</v>
      </c>
      <c r="BY96" s="15">
        <v>4632.41</v>
      </c>
      <c r="BZ96" s="15">
        <v>2727.19</v>
      </c>
      <c r="CA96" s="15">
        <v>598.41</v>
      </c>
      <c r="CB96" s="15">
        <v>990.81</v>
      </c>
      <c r="CC96" s="15">
        <v>1863.49</v>
      </c>
      <c r="CD96" s="46">
        <f t="shared" si="158"/>
        <v>28848.76</v>
      </c>
      <c r="CE96" s="15">
        <v>1471.75</v>
      </c>
      <c r="CF96" s="15">
        <v>299.06</v>
      </c>
      <c r="CG96" s="15">
        <v>3181.4</v>
      </c>
      <c r="CH96" s="15">
        <v>2959.3</v>
      </c>
      <c r="CI96" s="15">
        <f>+IFERROR(VLOOKUP($A96,'[1]Consolidated Financials'!$A:$ZZ,32,0),0)</f>
        <v>3558.9237674576184</v>
      </c>
      <c r="CJ96" s="15">
        <f>+IFERROR(VLOOKUP($A96,'[1]Consolidated Financials'!$A:$ZZ,33,0),0)</f>
        <v>5169.6725862275925</v>
      </c>
      <c r="CK96" s="15">
        <f>+IFERROR(VLOOKUP($A96,'[1]Consolidated Financials'!$A:$ZZ,34,0),0)</f>
        <v>6421.4361582258261</v>
      </c>
      <c r="CL96" s="15">
        <f>+IFERROR(VLOOKUP($A96,'[1]Consolidated Financials'!$A:$ZZ,35,0),0)</f>
        <v>7757.7033415963351</v>
      </c>
      <c r="CM96" s="15">
        <f>+IFERROR(VLOOKUP($A96,'[1]Consolidated Financials'!$A:$ZZ,36,0),0)</f>
        <v>7521.6534114568194</v>
      </c>
      <c r="CN96" s="15">
        <f>+IFERROR(VLOOKUP($A96,'[1]Consolidated Financials'!$A:$ZZ,37,0),0)</f>
        <v>8053.2411674367013</v>
      </c>
      <c r="CO96" s="15">
        <f>+IFERROR(VLOOKUP($A96,'[1]Consolidated Financials'!$A:$ZZ,38,0),0)</f>
        <v>9412.8738248870795</v>
      </c>
      <c r="CP96" s="15">
        <f>+IFERROR(VLOOKUP($A96,'[1]Consolidated Financials'!$A:$ZZ,39,0),0)</f>
        <v>4530.2188913769505</v>
      </c>
      <c r="CQ96" s="46">
        <f t="shared" si="160"/>
        <v>60337.23314866492</v>
      </c>
      <c r="CR96" s="15">
        <f>+IFERROR(VLOOKUP($A96,'[1]Consolidated Financials'!$A:$ZZ,40,0),0)</f>
        <v>6501.212807620861</v>
      </c>
      <c r="CS96" s="15">
        <f>+IFERROR(VLOOKUP($A96,'[1]Consolidated Financials'!$A:$ZZ,41,0),0)</f>
        <v>6231.4224077947792</v>
      </c>
      <c r="CT96" s="15">
        <f>+IFERROR(VLOOKUP($A96,'[1]Consolidated Financials'!$A:$ZZ,42,0),0)</f>
        <v>8062.9663291588668</v>
      </c>
      <c r="CU96" s="15">
        <f>+IFERROR(VLOOKUP($A96,'[1]Consolidated Financials'!$A:$ZZ,43,0),0)</f>
        <v>5799.4584734099699</v>
      </c>
      <c r="CV96" s="15">
        <f>+IFERROR(VLOOKUP($A96,'[1]Consolidated Financials'!$A:$ZZ,44,0),0)</f>
        <v>8317.2764475080567</v>
      </c>
      <c r="CW96" s="15">
        <f>+IFERROR(VLOOKUP($A96,'[1]Consolidated Financials'!$A:$ZZ,45,0),0)</f>
        <v>9796.966392789087</v>
      </c>
      <c r="CX96" s="15">
        <f>+IFERROR(VLOOKUP($A96,'[1]Consolidated Financials'!$A:$ZZ,46,0),0)</f>
        <v>9527.0359311878055</v>
      </c>
      <c r="CY96" s="15">
        <f>+IFERROR(VLOOKUP($A96,'[1]Consolidated Financials'!$A:$ZZ,47,0),0)</f>
        <v>9811.7583753165381</v>
      </c>
      <c r="CZ96" s="15">
        <f>+IFERROR(VLOOKUP($A96,'[1]Consolidated Financials'!$A:$ZZ,48,0),0)</f>
        <v>10564.956692020332</v>
      </c>
      <c r="DA96" s="15">
        <f>+IFERROR(VLOOKUP($A96,'[1]Consolidated Financials'!$A:$ZZ,49,0),0)</f>
        <v>9962.350932429692</v>
      </c>
      <c r="DB96" s="15">
        <f>+IFERROR(VLOOKUP($A96,'[1]Consolidated Financials'!$A:$ZZ,50,0),0)</f>
        <v>9504.6498764839107</v>
      </c>
      <c r="DC96" s="15">
        <f>+IFERROR(VLOOKUP($A96,'[1]Consolidated Financials'!$A:$ZZ,51,0),0)</f>
        <v>8078.7523576241792</v>
      </c>
      <c r="DD96" s="46">
        <f t="shared" si="162"/>
        <v>102158.80702334407</v>
      </c>
      <c r="DF96" s="15">
        <f>+IFERROR(VLOOKUP($A96,'[1]Consolidated Financials'!$A:$ZZ,52,0),0)</f>
        <v>7658.1881533659162</v>
      </c>
      <c r="DG96" s="15">
        <f>+IFERROR(VLOOKUP($A96,'[1]Consolidated Financials'!$A:$ZZ,53,0),0)</f>
        <v>7366.9685052951099</v>
      </c>
      <c r="DH96" s="15">
        <f>+IFERROR(VLOOKUP($A96,'[1]Consolidated Financials'!$A:$ZZ,54,0),0)</f>
        <v>11477.390392466103</v>
      </c>
      <c r="DI96" s="15">
        <f>+IFERROR(VLOOKUP($A96,'[1]Consolidated Financials'!$A:$ZZ,55,0),0)</f>
        <v>8609.322899167797</v>
      </c>
      <c r="DJ96" s="15">
        <f>+IFERROR(VLOOKUP($A96,'[1]Consolidated Financials'!$A:$ZZ,56,0),0)</f>
        <v>8235.8035252177306</v>
      </c>
      <c r="DK96" s="15">
        <f>+IFERROR(VLOOKUP($A96,'[1]Consolidated Financials'!$A:$ZZ,57,0),0)</f>
        <v>12243.986239118745</v>
      </c>
      <c r="DL96" s="15">
        <f>+IFERROR(VLOOKUP($A96,'[1]Consolidated Financials'!$A:$ZZ,58,0),0)</f>
        <v>11356.157413635339</v>
      </c>
      <c r="DM96" s="15">
        <f>+IFERROR(VLOOKUP($A96,'[1]Consolidated Financials'!$A:$ZZ,59,0),0)</f>
        <v>11724.41548881722</v>
      </c>
      <c r="DN96" s="15">
        <f>+IFERROR(VLOOKUP($A96,'[1]Consolidated Financials'!$A:$ZZ,60,0),0)</f>
        <v>7032.012525421821</v>
      </c>
      <c r="DO96" s="15">
        <f>+IFERROR(VLOOKUP($A96,'[1]Consolidated Financials'!$A:$ZZ,61,0),0)</f>
        <v>11944.141884318895</v>
      </c>
      <c r="DP96" s="15">
        <f>+IFERROR(VLOOKUP($A96,'[1]Consolidated Financials'!$A:$ZZ,62,0),0)</f>
        <v>11399.141371259762</v>
      </c>
      <c r="DQ96" s="15">
        <f>+IFERROR(VLOOKUP($A96,'[1]Consolidated Financials'!$A:$ZZ,63,0),0)</f>
        <v>6736.2018624905832</v>
      </c>
    </row>
    <row r="97" spans="1:121" x14ac:dyDescent="0.35">
      <c r="A97" s="28" t="s">
        <v>154</v>
      </c>
      <c r="B97" t="s">
        <v>155</v>
      </c>
      <c r="C97" s="17"/>
      <c r="D97" s="17"/>
      <c r="E97" s="17"/>
      <c r="F97" s="15"/>
      <c r="G97" s="15"/>
      <c r="H97" s="15"/>
      <c r="I97" s="15"/>
      <c r="J97" s="15"/>
      <c r="K97" s="15"/>
      <c r="L97" s="15"/>
      <c r="M97" s="15"/>
      <c r="N97" s="15"/>
      <c r="O97" s="16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8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9"/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20">
        <v>0</v>
      </c>
      <c r="BP97" s="20">
        <v>0</v>
      </c>
      <c r="BQ97" s="72">
        <f t="shared" si="156"/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46">
        <f t="shared" ref="CD97:CD99" si="176">+SUM(BR97:CC97)</f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f>+IFERROR(VLOOKUP($A97,'[1]Consolidated Financials'!$A:$ZZ,32,0),0)</f>
        <v>8969.5619999999999</v>
      </c>
      <c r="CJ97" s="15">
        <f>+IFERROR(VLOOKUP($A97,'[1]Consolidated Financials'!$A:$ZZ,33,0),0)</f>
        <v>16489.71</v>
      </c>
      <c r="CK97" s="15">
        <f>+IFERROR(VLOOKUP($A97,'[1]Consolidated Financials'!$A:$ZZ,34,0),0)</f>
        <v>17469.990000000002</v>
      </c>
      <c r="CL97" s="15">
        <f>+IFERROR(VLOOKUP($A97,'[1]Consolidated Financials'!$A:$ZZ,35,0),0)</f>
        <v>15824.52</v>
      </c>
      <c r="CM97" s="15">
        <f>+IFERROR(VLOOKUP($A97,'[1]Consolidated Financials'!$A:$ZZ,36,0),0)</f>
        <v>6695.6625000000004</v>
      </c>
      <c r="CN97" s="15">
        <f>+IFERROR(VLOOKUP($A97,'[1]Consolidated Financials'!$A:$ZZ,37,0),0)</f>
        <v>10459.237499999999</v>
      </c>
      <c r="CO97" s="15">
        <f>+IFERROR(VLOOKUP($A97,'[1]Consolidated Financials'!$A:$ZZ,38,0),0)</f>
        <v>12165.975</v>
      </c>
      <c r="CP97" s="15">
        <f>+IFERROR(VLOOKUP($A97,'[1]Consolidated Financials'!$A:$ZZ,39,0),0)</f>
        <v>9212.0062500000004</v>
      </c>
      <c r="CQ97" s="46">
        <f t="shared" ref="CQ97" si="177">+SUM(CE97:CP97)</f>
        <v>97286.663250000012</v>
      </c>
      <c r="CR97" s="15">
        <f>+IFERROR(VLOOKUP($A97,'[1]Consolidated Financials'!$A:$ZZ,40,0),0)</f>
        <v>542.02499999999998</v>
      </c>
      <c r="CS97" s="15">
        <f>+IFERROR(VLOOKUP($A97,'[1]Consolidated Financials'!$A:$ZZ,41,0),0)</f>
        <v>1300.8599999999999</v>
      </c>
      <c r="CT97" s="15">
        <f>+IFERROR(VLOOKUP($A97,'[1]Consolidated Financials'!$A:$ZZ,42,0),0)</f>
        <v>5745.4650000000001</v>
      </c>
      <c r="CU97" s="15">
        <f>+IFERROR(VLOOKUP($A97,'[1]Consolidated Financials'!$A:$ZZ,43,0),0)</f>
        <v>5456.3850000000002</v>
      </c>
      <c r="CV97" s="15">
        <f>+IFERROR(VLOOKUP($A97,'[1]Consolidated Financials'!$A:$ZZ,44,0),0)</f>
        <v>13044.735000000001</v>
      </c>
      <c r="CW97" s="15">
        <f>+IFERROR(VLOOKUP($A97,'[1]Consolidated Financials'!$A:$ZZ,45,0),0)</f>
        <v>16929.247500000001</v>
      </c>
      <c r="CX97" s="15">
        <f>+IFERROR(VLOOKUP($A97,'[1]Consolidated Financials'!$A:$ZZ,46,0),0)</f>
        <v>15032.16</v>
      </c>
      <c r="CY97" s="15">
        <f>+IFERROR(VLOOKUP($A97,'[1]Consolidated Financials'!$A:$ZZ,47,0),0)</f>
        <v>14526.27</v>
      </c>
      <c r="CZ97" s="15">
        <f>+IFERROR(VLOOKUP($A97,'[1]Consolidated Financials'!$A:$ZZ,48,0),0)</f>
        <v>5456.3850000000002</v>
      </c>
      <c r="DA97" s="15">
        <f>+IFERROR(VLOOKUP($A97,'[1]Consolidated Financials'!$A:$ZZ,49,0),0)</f>
        <v>6359.76</v>
      </c>
      <c r="DB97" s="15">
        <f>+IFERROR(VLOOKUP($A97,'[1]Consolidated Financials'!$A:$ZZ,50,0),0)</f>
        <v>4805.9549999999999</v>
      </c>
      <c r="DC97" s="15">
        <f>+IFERROR(VLOOKUP($A97,'[1]Consolidated Financials'!$A:$ZZ,51,0),0)</f>
        <v>325.21499999999997</v>
      </c>
      <c r="DD97" s="46">
        <f t="shared" ref="DD97:DD155" si="178">+SUM(CR97:DC97)</f>
        <v>89524.462499999994</v>
      </c>
      <c r="DF97" s="15">
        <f>+IFERROR(VLOOKUP($A97,'[1]Consolidated Financials'!$A:$ZZ,52,0),0)</f>
        <v>553.27499999999998</v>
      </c>
      <c r="DG97" s="15">
        <f>+IFERROR(VLOOKUP($A97,'[1]Consolidated Financials'!$A:$ZZ,53,0),0)</f>
        <v>1327.86</v>
      </c>
      <c r="DH97" s="15">
        <f>+IFERROR(VLOOKUP($A97,'[1]Consolidated Financials'!$A:$ZZ,54,0),0)</f>
        <v>5864.7150000000001</v>
      </c>
      <c r="DI97" s="15">
        <f>+IFERROR(VLOOKUP($A97,'[1]Consolidated Financials'!$A:$ZZ,55,0),0)</f>
        <v>5569.6350000000002</v>
      </c>
      <c r="DJ97" s="15">
        <f>+IFERROR(VLOOKUP($A97,'[1]Consolidated Financials'!$A:$ZZ,56,0),0)</f>
        <v>13315.485000000001</v>
      </c>
      <c r="DK97" s="15">
        <f>+IFERROR(VLOOKUP($A97,'[1]Consolidated Financials'!$A:$ZZ,57,0),0)</f>
        <v>17280.622500000001</v>
      </c>
      <c r="DL97" s="15">
        <f>+IFERROR(VLOOKUP($A97,'[1]Consolidated Financials'!$A:$ZZ,58,0),0)</f>
        <v>15344.16</v>
      </c>
      <c r="DM97" s="15">
        <f>+IFERROR(VLOOKUP($A97,'[1]Consolidated Financials'!$A:$ZZ,59,0),0)</f>
        <v>14827.77</v>
      </c>
      <c r="DN97" s="15">
        <f>+IFERROR(VLOOKUP($A97,'[1]Consolidated Financials'!$A:$ZZ,60,0),0)</f>
        <v>5569.6350000000002</v>
      </c>
      <c r="DO97" s="15">
        <f>+IFERROR(VLOOKUP($A97,'[1]Consolidated Financials'!$A:$ZZ,61,0),0)</f>
        <v>6491.76</v>
      </c>
      <c r="DP97" s="15">
        <f>+IFERROR(VLOOKUP($A97,'[1]Consolidated Financials'!$A:$ZZ,62,0),0)</f>
        <v>4905.7049999999999</v>
      </c>
      <c r="DQ97" s="15">
        <f>+IFERROR(VLOOKUP($A97,'[1]Consolidated Financials'!$A:$ZZ,63,0),0)</f>
        <v>331.96499999999997</v>
      </c>
    </row>
    <row r="98" spans="1:121" x14ac:dyDescent="0.35">
      <c r="A98" s="28" t="s">
        <v>156</v>
      </c>
      <c r="B98" s="17" t="s">
        <v>157</v>
      </c>
      <c r="C98" s="17"/>
      <c r="D98" s="17"/>
      <c r="E98" s="17"/>
      <c r="F98" s="15"/>
      <c r="G98" s="15"/>
      <c r="H98" s="15"/>
      <c r="I98" s="15"/>
      <c r="J98" s="15"/>
      <c r="K98" s="15"/>
      <c r="L98" s="15"/>
      <c r="M98" s="15"/>
      <c r="N98" s="15"/>
      <c r="O98" s="16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8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9"/>
      <c r="BE98" s="15"/>
      <c r="BF98" s="15"/>
      <c r="BG98" s="15"/>
      <c r="BH98" s="15"/>
      <c r="BI98" s="15"/>
      <c r="BJ98" s="15"/>
      <c r="BK98" s="15">
        <v>0</v>
      </c>
      <c r="BL98" s="15">
        <v>0</v>
      </c>
      <c r="BM98" s="15">
        <v>0</v>
      </c>
      <c r="BN98" s="15">
        <v>0</v>
      </c>
      <c r="BO98" s="20">
        <v>0</v>
      </c>
      <c r="BP98" s="20">
        <v>0</v>
      </c>
      <c r="BQ98" s="72"/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46"/>
      <c r="CE98" s="15">
        <v>0</v>
      </c>
      <c r="CF98" s="15">
        <v>0</v>
      </c>
      <c r="CG98" s="15">
        <v>0</v>
      </c>
      <c r="CH98" s="15">
        <v>0</v>
      </c>
      <c r="CI98" s="15">
        <f>+IFERROR(VLOOKUP($A98,'[1]Consolidated Financials'!$A:$ZZ,32,0),0)</f>
        <v>0</v>
      </c>
      <c r="CJ98" s="15">
        <f>+IFERROR(VLOOKUP($A98,'[1]Consolidated Financials'!$A:$ZZ,33,0),0)</f>
        <v>0</v>
      </c>
      <c r="CK98" s="15">
        <f>+IFERROR(VLOOKUP($A98,'[1]Consolidated Financials'!$A:$ZZ,34,0),0)</f>
        <v>0</v>
      </c>
      <c r="CL98" s="15">
        <f>+IFERROR(VLOOKUP($A98,'[1]Consolidated Financials'!$A:$ZZ,35,0),0)</f>
        <v>0</v>
      </c>
      <c r="CM98" s="15">
        <f>+IFERROR(VLOOKUP($A98,'[1]Consolidated Financials'!$A:$ZZ,36,0),0)</f>
        <v>0</v>
      </c>
      <c r="CN98" s="15">
        <f>+IFERROR(VLOOKUP($A98,'[1]Consolidated Financials'!$A:$ZZ,37,0),0)</f>
        <v>0</v>
      </c>
      <c r="CO98" s="15">
        <f>+IFERROR(VLOOKUP($A98,'[1]Consolidated Financials'!$A:$ZZ,38,0),0)</f>
        <v>0</v>
      </c>
      <c r="CP98" s="15">
        <f>+IFERROR(VLOOKUP($A98,'[1]Consolidated Financials'!$A:$ZZ,39,0),0)</f>
        <v>0</v>
      </c>
      <c r="CQ98" s="46"/>
      <c r="CR98" s="15">
        <f>+IFERROR(VLOOKUP($A98,'[1]Consolidated Financials'!$A:$ZZ,40,0),0)</f>
        <v>0</v>
      </c>
      <c r="CS98" s="15">
        <f>+IFERROR(VLOOKUP($A98,'[1]Consolidated Financials'!$A:$ZZ,41,0),0)</f>
        <v>0</v>
      </c>
      <c r="CT98" s="15">
        <f>+IFERROR(VLOOKUP($A98,'[1]Consolidated Financials'!$A:$ZZ,42,0),0)</f>
        <v>0</v>
      </c>
      <c r="CU98" s="15">
        <f>+IFERROR(VLOOKUP($A98,'[1]Consolidated Financials'!$A:$ZZ,43,0),0)</f>
        <v>0</v>
      </c>
      <c r="CV98" s="15">
        <f>+IFERROR(VLOOKUP($A98,'[1]Consolidated Financials'!$A:$ZZ,44,0),0)</f>
        <v>0</v>
      </c>
      <c r="CW98" s="15">
        <f>+IFERROR(VLOOKUP($A98,'[1]Consolidated Financials'!$A:$ZZ,45,0),0)</f>
        <v>0</v>
      </c>
      <c r="CX98" s="15">
        <f>+IFERROR(VLOOKUP($A98,'[1]Consolidated Financials'!$A:$ZZ,46,0),0)</f>
        <v>0</v>
      </c>
      <c r="CY98" s="15">
        <f>+IFERROR(VLOOKUP($A98,'[1]Consolidated Financials'!$A:$ZZ,47,0),0)</f>
        <v>0</v>
      </c>
      <c r="CZ98" s="15">
        <f>+IFERROR(VLOOKUP($A98,'[1]Consolidated Financials'!$A:$ZZ,48,0),0)</f>
        <v>0</v>
      </c>
      <c r="DA98" s="15">
        <f>+IFERROR(VLOOKUP($A98,'[1]Consolidated Financials'!$A:$ZZ,49,0),0)</f>
        <v>0</v>
      </c>
      <c r="DB98" s="15">
        <f>+IFERROR(VLOOKUP($A98,'[1]Consolidated Financials'!$A:$ZZ,50,0),0)</f>
        <v>0</v>
      </c>
      <c r="DC98" s="15">
        <f>+IFERROR(VLOOKUP($A98,'[1]Consolidated Financials'!$A:$ZZ,51,0),0)</f>
        <v>0</v>
      </c>
      <c r="DD98" s="46">
        <f t="shared" si="178"/>
        <v>0</v>
      </c>
      <c r="DF98" s="15">
        <f>+IFERROR(VLOOKUP($A98,'[1]Consolidated Financials'!$A:$ZZ,52,0),0)</f>
        <v>0</v>
      </c>
      <c r="DG98" s="15">
        <f>+IFERROR(VLOOKUP($A98,'[1]Consolidated Financials'!$A:$ZZ,53,0),0)</f>
        <v>0</v>
      </c>
      <c r="DH98" s="15">
        <f>+IFERROR(VLOOKUP($A98,'[1]Consolidated Financials'!$A:$ZZ,54,0),0)</f>
        <v>0</v>
      </c>
      <c r="DI98" s="15">
        <f>+IFERROR(VLOOKUP($A98,'[1]Consolidated Financials'!$A:$ZZ,55,0),0)</f>
        <v>0</v>
      </c>
      <c r="DJ98" s="15">
        <f>+IFERROR(VLOOKUP($A98,'[1]Consolidated Financials'!$A:$ZZ,56,0),0)</f>
        <v>0</v>
      </c>
      <c r="DK98" s="15">
        <f>+IFERROR(VLOOKUP($A98,'[1]Consolidated Financials'!$A:$ZZ,57,0),0)</f>
        <v>0</v>
      </c>
      <c r="DL98" s="15">
        <f>+IFERROR(VLOOKUP($A98,'[1]Consolidated Financials'!$A:$ZZ,58,0),0)</f>
        <v>0</v>
      </c>
      <c r="DM98" s="15">
        <f>+IFERROR(VLOOKUP($A98,'[1]Consolidated Financials'!$A:$ZZ,59,0),0)</f>
        <v>0</v>
      </c>
      <c r="DN98" s="15">
        <f>+IFERROR(VLOOKUP($A98,'[1]Consolidated Financials'!$A:$ZZ,60,0),0)</f>
        <v>0</v>
      </c>
      <c r="DO98" s="15">
        <f>+IFERROR(VLOOKUP($A98,'[1]Consolidated Financials'!$A:$ZZ,61,0),0)</f>
        <v>0</v>
      </c>
      <c r="DP98" s="15">
        <f>+IFERROR(VLOOKUP($A98,'[1]Consolidated Financials'!$A:$ZZ,62,0),0)</f>
        <v>0</v>
      </c>
      <c r="DQ98" s="15">
        <f>+IFERROR(VLOOKUP($A98,'[1]Consolidated Financials'!$A:$ZZ,63,0),0)</f>
        <v>0</v>
      </c>
    </row>
    <row r="99" spans="1:121" x14ac:dyDescent="0.35">
      <c r="A99" s="28" t="s">
        <v>158</v>
      </c>
      <c r="B99" t="s">
        <v>159</v>
      </c>
      <c r="C99" s="17"/>
      <c r="D99" s="17"/>
      <c r="E99" s="17"/>
      <c r="F99" s="15"/>
      <c r="G99" s="15"/>
      <c r="H99" s="15"/>
      <c r="I99" s="15"/>
      <c r="J99" s="15"/>
      <c r="K99" s="15"/>
      <c r="L99" s="15"/>
      <c r="M99" s="15"/>
      <c r="N99" s="15"/>
      <c r="O99" s="16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8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9"/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20">
        <v>0</v>
      </c>
      <c r="BP99" s="20">
        <v>0</v>
      </c>
      <c r="BQ99" s="72">
        <f>+SUM(BE99:BP99)</f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46">
        <f t="shared" si="176"/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f>+IFERROR(VLOOKUP($A99,'[1]Consolidated Financials'!$A:$ZZ,32,0),0)</f>
        <v>44263.125</v>
      </c>
      <c r="CJ99" s="15">
        <f>+IFERROR(VLOOKUP($A99,'[1]Consolidated Financials'!$A:$ZZ,33,0),0)</f>
        <v>52987.5</v>
      </c>
      <c r="CK99" s="15">
        <f>+IFERROR(VLOOKUP($A99,'[1]Consolidated Financials'!$A:$ZZ,34,0),0)</f>
        <v>56137.5</v>
      </c>
      <c r="CL99" s="15">
        <f>+IFERROR(VLOOKUP($A99,'[1]Consolidated Financials'!$A:$ZZ,35,0),0)</f>
        <v>50850</v>
      </c>
      <c r="CM99" s="15">
        <f>+IFERROR(VLOOKUP($A99,'[1]Consolidated Financials'!$A:$ZZ,36,0),0)</f>
        <v>16136.71875</v>
      </c>
      <c r="CN99" s="15">
        <f>+IFERROR(VLOOKUP($A99,'[1]Consolidated Financials'!$A:$ZZ,37,0),0)</f>
        <v>25207.03125</v>
      </c>
      <c r="CO99" s="15">
        <f>+IFERROR(VLOOKUP($A99,'[1]Consolidated Financials'!$A:$ZZ,38,0),0)</f>
        <v>29320.3125</v>
      </c>
      <c r="CP99" s="15">
        <f>+IFERROR(VLOOKUP($A99,'[1]Consolidated Financials'!$A:$ZZ,39,0),0)</f>
        <v>22201.171875</v>
      </c>
      <c r="CQ99" s="46">
        <f t="shared" ref="CQ99:CQ101" si="179">+SUM(CE99:CP99)</f>
        <v>297103.359375</v>
      </c>
      <c r="CR99" s="15">
        <f>+IFERROR(VLOOKUP($A99,'[1]Consolidated Financials'!$A:$ZZ,40,0),0)</f>
        <v>1732.5</v>
      </c>
      <c r="CS99" s="15">
        <f>+IFERROR(VLOOKUP($A99,'[1]Consolidated Financials'!$A:$ZZ,41,0),0)</f>
        <v>4158</v>
      </c>
      <c r="CT99" s="15">
        <f>+IFERROR(VLOOKUP($A99,'[1]Consolidated Financials'!$A:$ZZ,42,0),0)</f>
        <v>18364.5</v>
      </c>
      <c r="CU99" s="15">
        <f>+IFERROR(VLOOKUP($A99,'[1]Consolidated Financials'!$A:$ZZ,43,0),0)</f>
        <v>17440.5</v>
      </c>
      <c r="CV99" s="15">
        <f>+IFERROR(VLOOKUP($A99,'[1]Consolidated Financials'!$A:$ZZ,44,0),0)</f>
        <v>41695.5</v>
      </c>
      <c r="CW99" s="15">
        <f>+IFERROR(VLOOKUP($A99,'[1]Consolidated Financials'!$A:$ZZ,45,0),0)</f>
        <v>54111.75</v>
      </c>
      <c r="CX99" s="15">
        <f>+IFERROR(VLOOKUP($A99,'[1]Consolidated Financials'!$A:$ZZ,46,0),0)</f>
        <v>48048</v>
      </c>
      <c r="CY99" s="15">
        <f>+IFERROR(VLOOKUP($A99,'[1]Consolidated Financials'!$A:$ZZ,47,0),0)</f>
        <v>46431</v>
      </c>
      <c r="CZ99" s="15">
        <f>+IFERROR(VLOOKUP($A99,'[1]Consolidated Financials'!$A:$ZZ,48,0),0)</f>
        <v>17440.5</v>
      </c>
      <c r="DA99" s="15">
        <f>+IFERROR(VLOOKUP($A99,'[1]Consolidated Financials'!$A:$ZZ,49,0),0)</f>
        <v>20328</v>
      </c>
      <c r="DB99" s="15">
        <f>+IFERROR(VLOOKUP($A99,'[1]Consolidated Financials'!$A:$ZZ,50,0),0)</f>
        <v>15361.5</v>
      </c>
      <c r="DC99" s="15">
        <f>+IFERROR(VLOOKUP($A99,'[1]Consolidated Financials'!$A:$ZZ,51,0),0)</f>
        <v>1039.5</v>
      </c>
      <c r="DD99" s="46">
        <f t="shared" si="178"/>
        <v>286151.25</v>
      </c>
      <c r="DF99" s="15">
        <f>+IFERROR(VLOOKUP($A99,'[1]Consolidated Financials'!$A:$ZZ,52,0),0)</f>
        <v>1777.5</v>
      </c>
      <c r="DG99" s="15">
        <f>+IFERROR(VLOOKUP($A99,'[1]Consolidated Financials'!$A:$ZZ,53,0),0)</f>
        <v>4266</v>
      </c>
      <c r="DH99" s="15">
        <f>+IFERROR(VLOOKUP($A99,'[1]Consolidated Financials'!$A:$ZZ,54,0),0)</f>
        <v>18841.5</v>
      </c>
      <c r="DI99" s="15">
        <f>+IFERROR(VLOOKUP($A99,'[1]Consolidated Financials'!$A:$ZZ,55,0),0)</f>
        <v>17893.5</v>
      </c>
      <c r="DJ99" s="15">
        <f>+IFERROR(VLOOKUP($A99,'[1]Consolidated Financials'!$A:$ZZ,56,0),0)</f>
        <v>42778.5</v>
      </c>
      <c r="DK99" s="15">
        <f>+IFERROR(VLOOKUP($A99,'[1]Consolidated Financials'!$A:$ZZ,57,0),0)</f>
        <v>55517.25</v>
      </c>
      <c r="DL99" s="15">
        <f>+IFERROR(VLOOKUP($A99,'[1]Consolidated Financials'!$A:$ZZ,58,0),0)</f>
        <v>49296</v>
      </c>
      <c r="DM99" s="15">
        <f>+IFERROR(VLOOKUP($A99,'[1]Consolidated Financials'!$A:$ZZ,59,0),0)</f>
        <v>47637</v>
      </c>
      <c r="DN99" s="15">
        <f>+IFERROR(VLOOKUP($A99,'[1]Consolidated Financials'!$A:$ZZ,60,0),0)</f>
        <v>17893.5</v>
      </c>
      <c r="DO99" s="15">
        <f>+IFERROR(VLOOKUP($A99,'[1]Consolidated Financials'!$A:$ZZ,61,0),0)</f>
        <v>20856</v>
      </c>
      <c r="DP99" s="15">
        <f>+IFERROR(VLOOKUP($A99,'[1]Consolidated Financials'!$A:$ZZ,62,0),0)</f>
        <v>15760.5</v>
      </c>
      <c r="DQ99" s="15">
        <f>+IFERROR(VLOOKUP($A99,'[1]Consolidated Financials'!$A:$ZZ,63,0),0)</f>
        <v>1066.5</v>
      </c>
    </row>
    <row r="100" spans="1:121" x14ac:dyDescent="0.35">
      <c r="A100" s="73" t="s">
        <v>160</v>
      </c>
      <c r="B100" s="17" t="s">
        <v>161</v>
      </c>
      <c r="C100" s="15">
        <v>131294.04999999999</v>
      </c>
      <c r="D100" s="15">
        <v>112421.02</v>
      </c>
      <c r="E100" s="15">
        <v>174547.73</v>
      </c>
      <c r="F100" s="15">
        <v>154902.92000000001</v>
      </c>
      <c r="G100" s="15">
        <v>133036.16</v>
      </c>
      <c r="H100" s="15">
        <v>123566.46</v>
      </c>
      <c r="I100" s="15">
        <v>155798.46</v>
      </c>
      <c r="J100" s="15">
        <v>184172.77</v>
      </c>
      <c r="K100" s="15">
        <v>93969.01</v>
      </c>
      <c r="L100" s="15">
        <v>111952.94</v>
      </c>
      <c r="M100" s="15">
        <v>123822.6</v>
      </c>
      <c r="N100" s="15">
        <v>110592.25</v>
      </c>
      <c r="O100" s="16">
        <f>+SUM(C100:N100)</f>
        <v>1610076.37</v>
      </c>
      <c r="P100" s="15">
        <v>130021.48</v>
      </c>
      <c r="Q100" s="15">
        <v>148380.65000000002</v>
      </c>
      <c r="R100" s="15">
        <v>67551.77999999997</v>
      </c>
      <c r="S100" s="15">
        <v>91</v>
      </c>
      <c r="T100" s="15">
        <v>0</v>
      </c>
      <c r="U100" s="15">
        <v>143.5</v>
      </c>
      <c r="V100" s="15">
        <v>2145.2600000000093</v>
      </c>
      <c r="W100" s="15">
        <v>36300.44</v>
      </c>
      <c r="X100" s="29">
        <v>43371.44</v>
      </c>
      <c r="Y100" s="29">
        <v>49941.3</v>
      </c>
      <c r="Z100" s="15">
        <v>40270.959999999999</v>
      </c>
      <c r="AA100" s="15">
        <v>46748.03</v>
      </c>
      <c r="AB100" s="18">
        <f t="shared" si="173"/>
        <v>564965.84</v>
      </c>
      <c r="AD100" s="15">
        <v>26146.38</v>
      </c>
      <c r="AE100" s="15">
        <v>41278.99</v>
      </c>
      <c r="AF100" s="15">
        <v>48938.21</v>
      </c>
      <c r="AG100" s="15">
        <v>48028.54</v>
      </c>
      <c r="AH100" s="15">
        <v>35603.410000000003</v>
      </c>
      <c r="AI100" s="15">
        <v>56497.95</v>
      </c>
      <c r="AJ100" s="15">
        <v>90725.8</v>
      </c>
      <c r="AK100" s="15">
        <v>102373.14</v>
      </c>
      <c r="AL100" s="15">
        <v>89640.76</v>
      </c>
      <c r="AM100" s="15">
        <v>80982.87</v>
      </c>
      <c r="AN100" s="15">
        <v>94635.98</v>
      </c>
      <c r="AO100" s="15">
        <v>77579.430000000008</v>
      </c>
      <c r="AP100" s="15">
        <f t="shared" si="174"/>
        <v>792431.46</v>
      </c>
      <c r="AR100" s="15">
        <v>60778.92</v>
      </c>
      <c r="AS100" s="15">
        <v>67237.279999999999</v>
      </c>
      <c r="AT100" s="15">
        <v>83116.09</v>
      </c>
      <c r="AU100" s="15">
        <v>69816.3</v>
      </c>
      <c r="AV100" s="15">
        <v>75087.990000000005</v>
      </c>
      <c r="AW100" s="15">
        <v>85636.65</v>
      </c>
      <c r="AX100" s="15">
        <v>93191.51</v>
      </c>
      <c r="AY100" s="15">
        <v>113051.4</v>
      </c>
      <c r="AZ100" s="15">
        <v>88588.27</v>
      </c>
      <c r="BA100" s="15">
        <v>92060.75</v>
      </c>
      <c r="BB100" s="15">
        <v>97609</v>
      </c>
      <c r="BC100" s="15">
        <v>88366.86</v>
      </c>
      <c r="BD100" s="19">
        <f t="shared" si="175"/>
        <v>1014541.02</v>
      </c>
      <c r="BE100" s="15">
        <v>92529.600000000006</v>
      </c>
      <c r="BF100" s="15">
        <v>87909.15</v>
      </c>
      <c r="BG100" s="15">
        <v>116667.34</v>
      </c>
      <c r="BH100" s="15">
        <v>87796.32</v>
      </c>
      <c r="BI100" s="15">
        <v>152111.99</v>
      </c>
      <c r="BJ100" s="15">
        <v>167641.16</v>
      </c>
      <c r="BK100" s="15">
        <v>183450.65</v>
      </c>
      <c r="BL100" s="15">
        <v>245816.69</v>
      </c>
      <c r="BM100" s="15">
        <f>151902.5-1779.37</f>
        <v>150123.13</v>
      </c>
      <c r="BN100" s="15">
        <v>157588.56</v>
      </c>
      <c r="BO100" s="20">
        <v>181064.78</v>
      </c>
      <c r="BP100" s="20">
        <v>168759.56</v>
      </c>
      <c r="BQ100" s="72">
        <f>+SUM(BE100:BP100)</f>
        <v>1791458.93</v>
      </c>
      <c r="BR100" s="15">
        <v>169193.96</v>
      </c>
      <c r="BS100" s="15">
        <v>177889.16</v>
      </c>
      <c r="BT100" s="15">
        <v>193932.44</v>
      </c>
      <c r="BU100" s="15">
        <v>201018.92</v>
      </c>
      <c r="BV100" s="15">
        <v>164489.26999999999</v>
      </c>
      <c r="BW100" s="15">
        <v>155259.87</v>
      </c>
      <c r="BX100" s="15">
        <v>209258.43</v>
      </c>
      <c r="BY100" s="15">
        <v>259498.92</v>
      </c>
      <c r="BZ100" s="15">
        <v>141042.39000000001</v>
      </c>
      <c r="CA100" s="15">
        <v>190628.71</v>
      </c>
      <c r="CB100" s="15">
        <v>199845.99</v>
      </c>
      <c r="CC100" s="15">
        <v>145878.21</v>
      </c>
      <c r="CD100" s="46">
        <f t="shared" ref="CD100:CD142" si="180">+SUM(BR100:CC100)</f>
        <v>2207936.27</v>
      </c>
      <c r="CE100" s="15">
        <v>191933.96</v>
      </c>
      <c r="CF100" s="15">
        <v>186327.11</v>
      </c>
      <c r="CG100" s="15">
        <v>242348.31</v>
      </c>
      <c r="CH100" s="15">
        <v>197189.85</v>
      </c>
      <c r="CI100" s="15">
        <f>+IFERROR(VLOOKUP($A100,'[1]Consolidated Financials'!$A:$ZZ,32,0),0)</f>
        <v>162232.06643951437</v>
      </c>
      <c r="CJ100" s="15">
        <f>+IFERROR(VLOOKUP($A100,'[1]Consolidated Financials'!$A:$ZZ,33,0),0)</f>
        <v>149219.22639497582</v>
      </c>
      <c r="CK100" s="15">
        <f>+IFERROR(VLOOKUP($A100,'[1]Consolidated Financials'!$A:$ZZ,34,0),0)</f>
        <v>183121.1466262693</v>
      </c>
      <c r="CL100" s="15">
        <f>+IFERROR(VLOOKUP($A100,'[1]Consolidated Financials'!$A:$ZZ,35,0),0)</f>
        <v>239492.0802818457</v>
      </c>
      <c r="CM100" s="15">
        <f>+IFERROR(VLOOKUP($A100,'[1]Consolidated Financials'!$A:$ZZ,36,0),0)</f>
        <v>167236.803635833</v>
      </c>
      <c r="CN100" s="15">
        <f>+IFERROR(VLOOKUP($A100,'[1]Consolidated Financials'!$A:$ZZ,37,0),0)</f>
        <v>163221.53024777072</v>
      </c>
      <c r="CO100" s="15">
        <f>+IFERROR(VLOOKUP($A100,'[1]Consolidated Financials'!$A:$ZZ,38,0),0)</f>
        <v>172348.27013658936</v>
      </c>
      <c r="CP100" s="15">
        <f>+IFERROR(VLOOKUP($A100,'[1]Consolidated Financials'!$A:$ZZ,39,0),0)</f>
        <v>123996.39812750877</v>
      </c>
      <c r="CQ100" s="46">
        <f t="shared" si="179"/>
        <v>2178666.7518903068</v>
      </c>
      <c r="CR100" s="15">
        <f>+IFERROR(VLOOKUP($A100,'[1]Consolidated Financials'!$A:$ZZ,40,0),0)</f>
        <v>211130.85320518474</v>
      </c>
      <c r="CS100" s="15">
        <f>+IFERROR(VLOOKUP($A100,'[1]Consolidated Financials'!$A:$ZZ,41,0),0)</f>
        <v>212859.48932143813</v>
      </c>
      <c r="CT100" s="15">
        <f>+IFERROR(VLOOKUP($A100,'[1]Consolidated Financials'!$A:$ZZ,42,0),0)</f>
        <v>218763.94732187607</v>
      </c>
      <c r="CU100" s="15">
        <f>+IFERROR(VLOOKUP($A100,'[1]Consolidated Financials'!$A:$ZZ,43,0),0)</f>
        <v>235683.01299908714</v>
      </c>
      <c r="CV100" s="15">
        <f>+IFERROR(VLOOKUP($A100,'[1]Consolidated Financials'!$A:$ZZ,44,0),0)</f>
        <v>159062.98254936576</v>
      </c>
      <c r="CW100" s="15">
        <f>+IFERROR(VLOOKUP($A100,'[1]Consolidated Financials'!$A:$ZZ,45,0),0)</f>
        <v>138171.33049717231</v>
      </c>
      <c r="CX100" s="15">
        <f>+IFERROR(VLOOKUP($A100,'[1]Consolidated Financials'!$A:$ZZ,46,0),0)</f>
        <v>239717.27386144648</v>
      </c>
      <c r="CY100" s="15">
        <f>+IFERROR(VLOOKUP($A100,'[1]Consolidated Financials'!$A:$ZZ,47,0),0)</f>
        <v>289189.38328225148</v>
      </c>
      <c r="CZ100" s="15">
        <f>+IFERROR(VLOOKUP($A100,'[1]Consolidated Financials'!$A:$ZZ,48,0),0)</f>
        <v>161834.1094854594</v>
      </c>
      <c r="DA100" s="15">
        <f>+IFERROR(VLOOKUP($A100,'[1]Consolidated Financials'!$A:$ZZ,49,0),0)</f>
        <v>206125.33683061946</v>
      </c>
      <c r="DB100" s="15">
        <f>+IFERROR(VLOOKUP($A100,'[1]Consolidated Financials'!$A:$ZZ,50,0),0)</f>
        <v>225789.65499325306</v>
      </c>
      <c r="DC100" s="15">
        <f>+IFERROR(VLOOKUP($A100,'[1]Consolidated Financials'!$A:$ZZ,51,0),0)</f>
        <v>167612.41703199706</v>
      </c>
      <c r="DD100" s="46">
        <f t="shared" si="178"/>
        <v>2465939.7913791509</v>
      </c>
      <c r="DF100" s="15">
        <f>+IFERROR(VLOOKUP($A100,'[1]Consolidated Financials'!$A:$ZZ,52,0),0)</f>
        <v>232986.50402422168</v>
      </c>
      <c r="DG100" s="15">
        <f>+IFERROR(VLOOKUP($A100,'[1]Consolidated Financials'!$A:$ZZ,53,0),0)</f>
        <v>235005.3237009747</v>
      </c>
      <c r="DH100" s="15">
        <f>+IFERROR(VLOOKUP($A100,'[1]Consolidated Financials'!$A:$ZZ,54,0),0)</f>
        <v>240193.66563930811</v>
      </c>
      <c r="DI100" s="15">
        <f>+IFERROR(VLOOKUP($A100,'[1]Consolidated Financials'!$A:$ZZ,55,0),0)</f>
        <v>257959.82315235923</v>
      </c>
      <c r="DJ100" s="15">
        <f>+IFERROR(VLOOKUP($A100,'[1]Consolidated Financials'!$A:$ZZ,56,0),0)</f>
        <v>193598.43496322987</v>
      </c>
      <c r="DK100" s="15">
        <f>+IFERROR(VLOOKUP($A100,'[1]Consolidated Financials'!$A:$ZZ,57,0),0)</f>
        <v>166331.0892314977</v>
      </c>
      <c r="DL100" s="15">
        <f>+IFERROR(VLOOKUP($A100,'[1]Consolidated Financials'!$A:$ZZ,58,0),0)</f>
        <v>285243.18828316062</v>
      </c>
      <c r="DM100" s="15">
        <f>+IFERROR(VLOOKUP($A100,'[1]Consolidated Financials'!$A:$ZZ,59,0),0)</f>
        <v>342730.16764593107</v>
      </c>
      <c r="DN100" s="15">
        <f>+IFERROR(VLOOKUP($A100,'[1]Consolidated Financials'!$A:$ZZ,60,0),0)</f>
        <v>201192.61074358187</v>
      </c>
      <c r="DO100" s="15">
        <f>+IFERROR(VLOOKUP($A100,'[1]Consolidated Financials'!$A:$ZZ,61,0),0)</f>
        <v>242450.23902288559</v>
      </c>
      <c r="DP100" s="15">
        <f>+IFERROR(VLOOKUP($A100,'[1]Consolidated Financials'!$A:$ZZ,62,0),0)</f>
        <v>264821.14672692347</v>
      </c>
      <c r="DQ100" s="15">
        <f>+IFERROR(VLOOKUP($A100,'[1]Consolidated Financials'!$A:$ZZ,63,0),0)</f>
        <v>200922.66372194019</v>
      </c>
    </row>
    <row r="101" spans="1:121" x14ac:dyDescent="0.35">
      <c r="A101" s="73" t="s">
        <v>162</v>
      </c>
      <c r="B101" s="17" t="s">
        <v>163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6"/>
      <c r="P101" s="15"/>
      <c r="Q101" s="15"/>
      <c r="R101" s="15"/>
      <c r="S101" s="15"/>
      <c r="T101" s="15"/>
      <c r="U101" s="15"/>
      <c r="V101" s="15"/>
      <c r="W101" s="15"/>
      <c r="X101" s="29"/>
      <c r="Y101" s="29"/>
      <c r="Z101" s="15"/>
      <c r="AA101" s="15"/>
      <c r="AB101" s="18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>
        <v>307.51</v>
      </c>
      <c r="BC101" s="15">
        <v>1085.05</v>
      </c>
      <c r="BD101" s="19">
        <f t="shared" si="175"/>
        <v>1392.56</v>
      </c>
      <c r="BE101" s="15">
        <v>1140.1600000000001</v>
      </c>
      <c r="BF101" s="15">
        <v>1295.0899999999999</v>
      </c>
      <c r="BG101" s="15">
        <v>7546.45</v>
      </c>
      <c r="BH101" s="15">
        <v>11132.43</v>
      </c>
      <c r="BI101" s="15">
        <v>10785.6</v>
      </c>
      <c r="BJ101" s="15">
        <v>7173.25</v>
      </c>
      <c r="BK101" s="15">
        <v>12285.72</v>
      </c>
      <c r="BL101" s="15">
        <v>15461.99</v>
      </c>
      <c r="BM101" s="15">
        <v>9947.630000000001</v>
      </c>
      <c r="BN101" s="15">
        <v>11706.44</v>
      </c>
      <c r="BO101" s="20">
        <v>14815.17</v>
      </c>
      <c r="BP101" s="20">
        <v>12730.68</v>
      </c>
      <c r="BQ101" s="72">
        <f>+SUM(BE101:BP101)</f>
        <v>116020.61000000002</v>
      </c>
      <c r="BR101" s="15">
        <v>15971.78</v>
      </c>
      <c r="BS101" s="15">
        <v>12579.83</v>
      </c>
      <c r="BT101" s="15">
        <v>16998.150000000001</v>
      </c>
      <c r="BU101" s="15">
        <v>16763.04</v>
      </c>
      <c r="BV101" s="15">
        <v>17674.91</v>
      </c>
      <c r="BW101" s="15">
        <v>15517.95</v>
      </c>
      <c r="BX101" s="15">
        <v>22348.93</v>
      </c>
      <c r="BY101" s="15">
        <v>21158.49</v>
      </c>
      <c r="BZ101" s="15">
        <v>14261.4</v>
      </c>
      <c r="CA101" s="15">
        <v>13990.88</v>
      </c>
      <c r="CB101" s="15">
        <v>13203.96</v>
      </c>
      <c r="CC101" s="15">
        <v>10616.69</v>
      </c>
      <c r="CD101" s="46">
        <f t="shared" si="180"/>
        <v>191086.00999999998</v>
      </c>
      <c r="CE101" s="15">
        <v>14242.89</v>
      </c>
      <c r="CF101" s="15">
        <v>8088.74</v>
      </c>
      <c r="CG101" s="15">
        <v>11584.38</v>
      </c>
      <c r="CH101" s="15">
        <v>14234.79</v>
      </c>
      <c r="CI101" s="15">
        <f>+IFERROR(VLOOKUP($A101,'[1]Consolidated Financials'!$A:$ZZ,32,0),0)</f>
        <v>17903.77447045175</v>
      </c>
      <c r="CJ101" s="15">
        <f>+IFERROR(VLOOKUP($A101,'[1]Consolidated Financials'!$A:$ZZ,33,0),0)</f>
        <v>16934.739768961568</v>
      </c>
      <c r="CK101" s="15">
        <f>+IFERROR(VLOOKUP($A101,'[1]Consolidated Financials'!$A:$ZZ,34,0),0)</f>
        <v>21035.249035356846</v>
      </c>
      <c r="CL101" s="15">
        <f>+IFERROR(VLOOKUP($A101,'[1]Consolidated Financials'!$A:$ZZ,35,0),0)</f>
        <v>25412.574027362938</v>
      </c>
      <c r="CM101" s="15">
        <f>+IFERROR(VLOOKUP($A101,'[1]Consolidated Financials'!$A:$ZZ,36,0),0)</f>
        <v>18479.493773167484</v>
      </c>
      <c r="CN101" s="15">
        <f>+IFERROR(VLOOKUP($A101,'[1]Consolidated Financials'!$A:$ZZ,37,0),0)</f>
        <v>19785.519468469982</v>
      </c>
      <c r="CO101" s="15">
        <f>+IFERROR(VLOOKUP($A101,'[1]Consolidated Financials'!$A:$ZZ,38,0),0)</f>
        <v>23125.918427677421</v>
      </c>
      <c r="CP101" s="15">
        <f>+IFERROR(VLOOKUP($A101,'[1]Consolidated Financials'!$A:$ZZ,39,0),0)</f>
        <v>11130.019852652535</v>
      </c>
      <c r="CQ101" s="46">
        <f t="shared" si="179"/>
        <v>201958.0888241005</v>
      </c>
      <c r="CR101" s="15">
        <f>+IFERROR(VLOOKUP($A101,'[1]Consolidated Financials'!$A:$ZZ,40,0),0)</f>
        <v>16085.905725797118</v>
      </c>
      <c r="CS101" s="15">
        <f>+IFERROR(VLOOKUP($A101,'[1]Consolidated Financials'!$A:$ZZ,41,0),0)</f>
        <v>15418.365212088624</v>
      </c>
      <c r="CT101" s="15">
        <f>+IFERROR(VLOOKUP($A101,'[1]Consolidated Financials'!$A:$ZZ,42,0),0)</f>
        <v>19950.141624204138</v>
      </c>
      <c r="CU101" s="15">
        <f>+IFERROR(VLOOKUP($A101,'[1]Consolidated Financials'!$A:$ZZ,43,0),0)</f>
        <v>14349.559847447546</v>
      </c>
      <c r="CV101" s="15">
        <f>+IFERROR(VLOOKUP($A101,'[1]Consolidated Financials'!$A:$ZZ,44,0),0)</f>
        <v>16006.183966034141</v>
      </c>
      <c r="CW101" s="15">
        <f>+IFERROR(VLOOKUP($A101,'[1]Consolidated Financials'!$A:$ZZ,45,0),0)</f>
        <v>18853.773513686512</v>
      </c>
      <c r="CX101" s="15">
        <f>+IFERROR(VLOOKUP($A101,'[1]Consolidated Financials'!$A:$ZZ,46,0),0)</f>
        <v>18334.305794452397</v>
      </c>
      <c r="CY101" s="15">
        <f>+IFERROR(VLOOKUP($A101,'[1]Consolidated Financials'!$A:$ZZ,47,0),0)</f>
        <v>18882.239946785256</v>
      </c>
      <c r="CZ101" s="15">
        <f>+IFERROR(VLOOKUP($A101,'[1]Consolidated Financials'!$A:$ZZ,48,0),0)</f>
        <v>20331.7325656918</v>
      </c>
      <c r="DA101" s="15">
        <f>+IFERROR(VLOOKUP($A101,'[1]Consolidated Financials'!$A:$ZZ,49,0),0)</f>
        <v>19172.047816979448</v>
      </c>
      <c r="DB101" s="15">
        <f>+IFERROR(VLOOKUP($A101,'[1]Consolidated Financials'!$A:$ZZ,50,0),0)</f>
        <v>18291.22494796068</v>
      </c>
      <c r="DC101" s="15">
        <f>+IFERROR(VLOOKUP($A101,'[1]Consolidated Financials'!$A:$ZZ,51,0),0)</f>
        <v>15547.156243785465</v>
      </c>
      <c r="DD101" s="46">
        <f t="shared" si="178"/>
        <v>211222.6372049131</v>
      </c>
      <c r="DF101" s="15">
        <f>+IFERROR(VLOOKUP($A101,'[1]Consolidated Financials'!$A:$ZZ,52,0),0)</f>
        <v>14803.47472319404</v>
      </c>
      <c r="DG101" s="15">
        <f>+IFERROR(VLOOKUP($A101,'[1]Consolidated Financials'!$A:$ZZ,53,0),0)</f>
        <v>14240.53965124509</v>
      </c>
      <c r="DH101" s="15">
        <f>+IFERROR(VLOOKUP($A101,'[1]Consolidated Financials'!$A:$ZZ,54,0),0)</f>
        <v>22186.090908255574</v>
      </c>
      <c r="DI101" s="15">
        <f>+IFERROR(VLOOKUP($A101,'[1]Consolidated Financials'!$A:$ZZ,55,0),0)</f>
        <v>16642.042656738646</v>
      </c>
      <c r="DJ101" s="15">
        <f>+IFERROR(VLOOKUP($A101,'[1]Consolidated Financials'!$A:$ZZ,56,0),0)</f>
        <v>15920.020097334329</v>
      </c>
      <c r="DK101" s="15">
        <f>+IFERROR(VLOOKUP($A101,'[1]Consolidated Financials'!$A:$ZZ,57,0),0)</f>
        <v>23667.940402099644</v>
      </c>
      <c r="DL101" s="15">
        <f>+IFERROR(VLOOKUP($A101,'[1]Consolidated Financials'!$A:$ZZ,58,0),0)</f>
        <v>21951.744441206454</v>
      </c>
      <c r="DM101" s="15">
        <f>+IFERROR(VLOOKUP($A101,'[1]Consolidated Financials'!$A:$ZZ,59,0),0)</f>
        <v>22663.596774734066</v>
      </c>
      <c r="DN101" s="15">
        <f>+IFERROR(VLOOKUP($A101,'[1]Consolidated Financials'!$A:$ZZ,60,0),0)</f>
        <v>13593.061124714302</v>
      </c>
      <c r="DO101" s="15">
        <f>+IFERROR(VLOOKUP($A101,'[1]Consolidated Financials'!$A:$ZZ,61,0),0)</f>
        <v>23088.333550155021</v>
      </c>
      <c r="DP101" s="15">
        <f>+IFERROR(VLOOKUP($A101,'[1]Consolidated Financials'!$A:$ZZ,62,0),0)</f>
        <v>22034.833537145721</v>
      </c>
      <c r="DQ101" s="15">
        <f>+IFERROR(VLOOKUP($A101,'[1]Consolidated Financials'!$A:$ZZ,63,0),0)</f>
        <v>13021.251502926776</v>
      </c>
    </row>
    <row r="102" spans="1:121" x14ac:dyDescent="0.35">
      <c r="A102" s="73" t="s">
        <v>164</v>
      </c>
      <c r="B102" s="17" t="s">
        <v>165</v>
      </c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6"/>
      <c r="P102" s="15"/>
      <c r="Q102" s="15"/>
      <c r="R102" s="15"/>
      <c r="S102" s="15"/>
      <c r="T102" s="15"/>
      <c r="U102" s="15"/>
      <c r="V102" s="15"/>
      <c r="W102" s="15"/>
      <c r="X102" s="29"/>
      <c r="Y102" s="29"/>
      <c r="Z102" s="15"/>
      <c r="AA102" s="15"/>
      <c r="AB102" s="18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9"/>
      <c r="BE102" s="15"/>
      <c r="BF102" s="15"/>
      <c r="BG102" s="15"/>
      <c r="BH102" s="15"/>
      <c r="BI102" s="15"/>
      <c r="BJ102" s="15"/>
      <c r="BK102" s="15">
        <v>0</v>
      </c>
      <c r="BL102" s="15">
        <v>0</v>
      </c>
      <c r="BM102" s="15">
        <v>0</v>
      </c>
      <c r="BN102" s="15">
        <v>0</v>
      </c>
      <c r="BO102" s="20">
        <v>0</v>
      </c>
      <c r="BP102" s="20">
        <v>0</v>
      </c>
      <c r="BQ102" s="72"/>
      <c r="BR102" s="15">
        <v>0</v>
      </c>
      <c r="BS102" s="15">
        <v>0</v>
      </c>
      <c r="BT102" s="15">
        <v>0</v>
      </c>
      <c r="BU102" s="15">
        <v>0</v>
      </c>
      <c r="BV102" s="15">
        <v>0</v>
      </c>
      <c r="BW102" s="15">
        <v>0</v>
      </c>
      <c r="BX102" s="15">
        <v>0</v>
      </c>
      <c r="BY102" s="15">
        <v>0</v>
      </c>
      <c r="BZ102" s="15">
        <v>0</v>
      </c>
      <c r="CA102" s="15">
        <v>0</v>
      </c>
      <c r="CB102" s="15">
        <v>0</v>
      </c>
      <c r="CC102" s="15">
        <v>0</v>
      </c>
      <c r="CD102" s="46"/>
      <c r="CE102" s="15">
        <v>0</v>
      </c>
      <c r="CF102" s="15">
        <v>0</v>
      </c>
      <c r="CG102" s="15">
        <v>0</v>
      </c>
      <c r="CH102" s="15">
        <v>0</v>
      </c>
      <c r="CI102" s="15">
        <f>+IFERROR(VLOOKUP($A102,'[1]Consolidated Financials'!$A:$ZZ,32,0),0)</f>
        <v>0</v>
      </c>
      <c r="CJ102" s="15">
        <f>+IFERROR(VLOOKUP($A102,'[1]Consolidated Financials'!$A:$ZZ,33,0),0)</f>
        <v>0</v>
      </c>
      <c r="CK102" s="15">
        <f>+IFERROR(VLOOKUP($A102,'[1]Consolidated Financials'!$A:$ZZ,34,0),0)</f>
        <v>0</v>
      </c>
      <c r="CL102" s="15">
        <f>+IFERROR(VLOOKUP($A102,'[1]Consolidated Financials'!$A:$ZZ,35,0),0)</f>
        <v>0</v>
      </c>
      <c r="CM102" s="15">
        <f>+IFERROR(VLOOKUP($A102,'[1]Consolidated Financials'!$A:$ZZ,36,0),0)</f>
        <v>0</v>
      </c>
      <c r="CN102" s="15">
        <f>+IFERROR(VLOOKUP($A102,'[1]Consolidated Financials'!$A:$ZZ,37,0),0)</f>
        <v>0</v>
      </c>
      <c r="CO102" s="15">
        <f>+IFERROR(VLOOKUP($A102,'[1]Consolidated Financials'!$A:$ZZ,38,0),0)</f>
        <v>0</v>
      </c>
      <c r="CP102" s="15">
        <f>+IFERROR(VLOOKUP($A102,'[1]Consolidated Financials'!$A:$ZZ,39,0),0)</f>
        <v>0</v>
      </c>
      <c r="CQ102" s="46"/>
      <c r="CR102" s="15">
        <f>+IFERROR(VLOOKUP($A102,'[1]Consolidated Financials'!$A:$ZZ,40,0),0)</f>
        <v>0</v>
      </c>
      <c r="CS102" s="15">
        <f>+IFERROR(VLOOKUP($A102,'[1]Consolidated Financials'!$A:$ZZ,41,0),0)</f>
        <v>0</v>
      </c>
      <c r="CT102" s="15">
        <f>+IFERROR(VLOOKUP($A102,'[1]Consolidated Financials'!$A:$ZZ,42,0),0)</f>
        <v>0</v>
      </c>
      <c r="CU102" s="15">
        <f>+IFERROR(VLOOKUP($A102,'[1]Consolidated Financials'!$A:$ZZ,43,0),0)</f>
        <v>0</v>
      </c>
      <c r="CV102" s="15">
        <f>+IFERROR(VLOOKUP($A102,'[1]Consolidated Financials'!$A:$ZZ,44,0),0)</f>
        <v>0</v>
      </c>
      <c r="CW102" s="15">
        <f>+IFERROR(VLOOKUP($A102,'[1]Consolidated Financials'!$A:$ZZ,45,0),0)</f>
        <v>0</v>
      </c>
      <c r="CX102" s="15">
        <f>+IFERROR(VLOOKUP($A102,'[1]Consolidated Financials'!$A:$ZZ,46,0),0)</f>
        <v>0</v>
      </c>
      <c r="CY102" s="15">
        <f>+IFERROR(VLOOKUP($A102,'[1]Consolidated Financials'!$A:$ZZ,47,0),0)</f>
        <v>0</v>
      </c>
      <c r="CZ102" s="15">
        <f>+IFERROR(VLOOKUP($A102,'[1]Consolidated Financials'!$A:$ZZ,48,0),0)</f>
        <v>0</v>
      </c>
      <c r="DA102" s="15">
        <f>+IFERROR(VLOOKUP($A102,'[1]Consolidated Financials'!$A:$ZZ,49,0),0)</f>
        <v>0</v>
      </c>
      <c r="DB102" s="15">
        <f>+IFERROR(VLOOKUP($A102,'[1]Consolidated Financials'!$A:$ZZ,50,0),0)</f>
        <v>0</v>
      </c>
      <c r="DC102" s="15">
        <f>+IFERROR(VLOOKUP($A102,'[1]Consolidated Financials'!$A:$ZZ,51,0),0)</f>
        <v>0</v>
      </c>
      <c r="DD102" s="46">
        <f t="shared" si="178"/>
        <v>0</v>
      </c>
      <c r="DF102" s="15">
        <f>+IFERROR(VLOOKUP($A102,'[1]Consolidated Financials'!$A:$ZZ,52,0),0)</f>
        <v>0</v>
      </c>
      <c r="DG102" s="15">
        <f>+IFERROR(VLOOKUP($A102,'[1]Consolidated Financials'!$A:$ZZ,53,0),0)</f>
        <v>0</v>
      </c>
      <c r="DH102" s="15">
        <f>+IFERROR(VLOOKUP($A102,'[1]Consolidated Financials'!$A:$ZZ,54,0),0)</f>
        <v>0</v>
      </c>
      <c r="DI102" s="15">
        <f>+IFERROR(VLOOKUP($A102,'[1]Consolidated Financials'!$A:$ZZ,55,0),0)</f>
        <v>0</v>
      </c>
      <c r="DJ102" s="15">
        <f>+IFERROR(VLOOKUP($A102,'[1]Consolidated Financials'!$A:$ZZ,56,0),0)</f>
        <v>0</v>
      </c>
      <c r="DK102" s="15">
        <f>+IFERROR(VLOOKUP($A102,'[1]Consolidated Financials'!$A:$ZZ,57,0),0)</f>
        <v>0</v>
      </c>
      <c r="DL102" s="15">
        <f>+IFERROR(VLOOKUP($A102,'[1]Consolidated Financials'!$A:$ZZ,58,0),0)</f>
        <v>0</v>
      </c>
      <c r="DM102" s="15">
        <f>+IFERROR(VLOOKUP($A102,'[1]Consolidated Financials'!$A:$ZZ,59,0),0)</f>
        <v>0</v>
      </c>
      <c r="DN102" s="15">
        <f>+IFERROR(VLOOKUP($A102,'[1]Consolidated Financials'!$A:$ZZ,60,0),0)</f>
        <v>0</v>
      </c>
      <c r="DO102" s="15">
        <f>+IFERROR(VLOOKUP($A102,'[1]Consolidated Financials'!$A:$ZZ,61,0),0)</f>
        <v>0</v>
      </c>
      <c r="DP102" s="15">
        <f>+IFERROR(VLOOKUP($A102,'[1]Consolidated Financials'!$A:$ZZ,62,0),0)</f>
        <v>0</v>
      </c>
      <c r="DQ102" s="15">
        <f>+IFERROR(VLOOKUP($A102,'[1]Consolidated Financials'!$A:$ZZ,63,0),0)</f>
        <v>0</v>
      </c>
    </row>
    <row r="103" spans="1:121" x14ac:dyDescent="0.35">
      <c r="A103" s="73" t="s">
        <v>166</v>
      </c>
      <c r="B103" s="17" t="s">
        <v>167</v>
      </c>
      <c r="C103" s="15">
        <v>4991.6500000000005</v>
      </c>
      <c r="D103" s="15">
        <v>6180.66</v>
      </c>
      <c r="E103" s="15">
        <v>0</v>
      </c>
      <c r="F103" s="15">
        <v>7275.43</v>
      </c>
      <c r="G103" s="15">
        <v>7112.1</v>
      </c>
      <c r="H103" s="15">
        <v>0</v>
      </c>
      <c r="I103" s="15">
        <v>6147.93</v>
      </c>
      <c r="J103" s="15">
        <v>0</v>
      </c>
      <c r="K103" s="15">
        <v>8599.32</v>
      </c>
      <c r="L103" s="15">
        <v>5257.07</v>
      </c>
      <c r="M103" s="15">
        <v>0</v>
      </c>
      <c r="N103" s="15">
        <v>12559</v>
      </c>
      <c r="O103" s="16">
        <f>+SUM(C103:N103)</f>
        <v>58123.16</v>
      </c>
      <c r="P103" s="15">
        <v>3981.59</v>
      </c>
      <c r="Q103" s="15">
        <v>6138.09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2027.44</v>
      </c>
      <c r="Y103" s="15">
        <v>2089.91</v>
      </c>
      <c r="Z103" s="15">
        <v>-42</v>
      </c>
      <c r="AA103" s="15">
        <f>5963.7-1348</f>
        <v>4615.7</v>
      </c>
      <c r="AB103" s="18">
        <f t="shared" si="173"/>
        <v>18810.73</v>
      </c>
      <c r="AD103" s="15">
        <v>2304.6799999999998</v>
      </c>
      <c r="AE103" s="15">
        <v>2516.16</v>
      </c>
      <c r="AF103" s="15">
        <v>81.03</v>
      </c>
      <c r="AG103" s="15">
        <v>2210.5300000000002</v>
      </c>
      <c r="AH103" s="15">
        <v>1892.06</v>
      </c>
      <c r="AI103" s="15">
        <v>-366.59</v>
      </c>
      <c r="AJ103" s="15">
        <v>2800.71</v>
      </c>
      <c r="AK103" s="15">
        <v>-317.25</v>
      </c>
      <c r="AL103" s="15">
        <v>5656.76</v>
      </c>
      <c r="AM103" s="15">
        <v>3216.19</v>
      </c>
      <c r="AN103" s="15">
        <v>0</v>
      </c>
      <c r="AO103" s="15">
        <v>8633.02</v>
      </c>
      <c r="AP103" s="15">
        <f t="shared" si="174"/>
        <v>28627.299999999996</v>
      </c>
      <c r="AR103" s="15">
        <v>4166.88</v>
      </c>
      <c r="AS103" s="15">
        <v>3704.02</v>
      </c>
      <c r="AT103" s="15">
        <v>1.61</v>
      </c>
      <c r="AU103" s="15">
        <v>3531.16</v>
      </c>
      <c r="AV103" s="15">
        <v>3505.94</v>
      </c>
      <c r="AW103" s="15">
        <v>0</v>
      </c>
      <c r="AX103" s="15">
        <v>4070.86</v>
      </c>
      <c r="AY103" s="15">
        <v>0</v>
      </c>
      <c r="AZ103" s="15">
        <v>5064.6099999999997</v>
      </c>
      <c r="BA103" s="15">
        <v>4444.4400000000005</v>
      </c>
      <c r="BB103" s="15">
        <v>0</v>
      </c>
      <c r="BC103" s="15">
        <v>9122</v>
      </c>
      <c r="BD103" s="19">
        <f t="shared" si="175"/>
        <v>37611.519999999997</v>
      </c>
      <c r="BE103" s="15">
        <v>4559.74</v>
      </c>
      <c r="BF103" s="15">
        <v>4000</v>
      </c>
      <c r="BG103" s="15">
        <v>4151.8</v>
      </c>
      <c r="BH103" s="15">
        <v>4309.3599999999997</v>
      </c>
      <c r="BI103" s="15">
        <v>6620.45</v>
      </c>
      <c r="BJ103" s="15">
        <v>0</v>
      </c>
      <c r="BK103" s="15">
        <v>7551.67</v>
      </c>
      <c r="BL103" s="15">
        <v>0</v>
      </c>
      <c r="BM103" s="15">
        <v>10591.29</v>
      </c>
      <c r="BN103" s="15">
        <v>6495.65</v>
      </c>
      <c r="BO103" s="20">
        <v>0</v>
      </c>
      <c r="BP103" s="20">
        <v>16772.420000000002</v>
      </c>
      <c r="BQ103" s="72">
        <f t="shared" ref="BQ103:BQ129" si="181">+SUM(BE103:BP103)</f>
        <v>65052.380000000005</v>
      </c>
      <c r="BR103" s="15">
        <v>7524.26</v>
      </c>
      <c r="BS103" s="15">
        <v>7025.25</v>
      </c>
      <c r="BT103" s="15">
        <v>9275.99</v>
      </c>
      <c r="BU103" s="15">
        <v>0</v>
      </c>
      <c r="BV103" s="15">
        <v>7402.03</v>
      </c>
      <c r="BW103" s="15">
        <v>0</v>
      </c>
      <c r="BX103" s="15">
        <v>7445.59</v>
      </c>
      <c r="BY103" s="15">
        <v>0</v>
      </c>
      <c r="BZ103" s="15">
        <v>11076.31</v>
      </c>
      <c r="CA103" s="15">
        <v>7883.71</v>
      </c>
      <c r="CB103" s="15">
        <v>0</v>
      </c>
      <c r="CC103" s="15">
        <v>17768.36</v>
      </c>
      <c r="CD103" s="46">
        <f t="shared" si="180"/>
        <v>75401.5</v>
      </c>
      <c r="CE103" s="15">
        <v>6499.46</v>
      </c>
      <c r="CF103" s="15">
        <v>9450.85</v>
      </c>
      <c r="CG103" s="15">
        <v>0</v>
      </c>
      <c r="CH103" s="15">
        <v>10391.64</v>
      </c>
      <c r="CI103" s="15">
        <f>+IFERROR(VLOOKUP($A103,'[1]Consolidated Financials'!$A:$ZZ,32,0),0)</f>
        <v>10324.759571975719</v>
      </c>
      <c r="CJ103" s="15">
        <f>+IFERROR(VLOOKUP($A103,'[1]Consolidated Financials'!$A:$ZZ,33,0),0)</f>
        <v>0</v>
      </c>
      <c r="CK103" s="15">
        <f>+IFERROR(VLOOKUP($A103,'[1]Consolidated Financials'!$A:$ZZ,34,0),0)</f>
        <v>11962.932331313465</v>
      </c>
      <c r="CL103" s="15">
        <f>+IFERROR(VLOOKUP($A103,'[1]Consolidated Financials'!$A:$ZZ,35,0),0)</f>
        <v>0</v>
      </c>
      <c r="CM103" s="15">
        <f>+IFERROR(VLOOKUP($A103,'[1]Consolidated Financials'!$A:$ZZ,36,0),0)</f>
        <v>9168.6761192916492</v>
      </c>
      <c r="CN103" s="15">
        <f>+IFERROR(VLOOKUP($A103,'[1]Consolidated Financials'!$A:$ZZ,37,0),0)</f>
        <v>9421.4280748885358</v>
      </c>
      <c r="CO103" s="15">
        <f>+IFERROR(VLOOKUP($A103,'[1]Consolidated Financials'!$A:$ZZ,38,0),0)</f>
        <v>0</v>
      </c>
      <c r="CP103" s="15">
        <f>+IFERROR(VLOOKUP($A103,'[1]Consolidated Financials'!$A:$ZZ,39,0),0)</f>
        <v>14619.757000250876</v>
      </c>
      <c r="CQ103" s="46">
        <f t="shared" ref="CQ103:CQ160" si="182">+SUM(CE103:CP103)</f>
        <v>81839.50309772024</v>
      </c>
      <c r="CR103" s="15">
        <f>+IFERROR(VLOOKUP($A103,'[1]Consolidated Financials'!$A:$ZZ,40,0),0)</f>
        <v>10643.167660259238</v>
      </c>
      <c r="CS103" s="15">
        <f>+IFERROR(VLOOKUP($A103,'[1]Consolidated Financials'!$A:$ZZ,41,0),0)</f>
        <v>10850.874466071906</v>
      </c>
      <c r="CT103" s="15">
        <f>+IFERROR(VLOOKUP($A103,'[1]Consolidated Financials'!$A:$ZZ,42,0),0)</f>
        <v>0</v>
      </c>
      <c r="CU103" s="15">
        <f>+IFERROR(VLOOKUP($A103,'[1]Consolidated Financials'!$A:$ZZ,43,0),0)</f>
        <v>12656.175649954357</v>
      </c>
      <c r="CV103" s="15">
        <f>+IFERROR(VLOOKUP($A103,'[1]Consolidated Financials'!$A:$ZZ,44,0),0)</f>
        <v>10037.924127468288</v>
      </c>
      <c r="CW103" s="15">
        <f>+IFERROR(VLOOKUP($A103,'[1]Consolidated Financials'!$A:$ZZ,45,0),0)</f>
        <v>0</v>
      </c>
      <c r="CX103" s="15">
        <f>+IFERROR(VLOOKUP($A103,'[1]Consolidated Financials'!$A:$ZZ,46,0),0)</f>
        <v>14388.263693072324</v>
      </c>
      <c r="CY103" s="15">
        <f>+IFERROR(VLOOKUP($A103,'[1]Consolidated Financials'!$A:$ZZ,47,0),0)</f>
        <v>0</v>
      </c>
      <c r="CZ103" s="15">
        <f>+IFERROR(VLOOKUP($A103,'[1]Consolidated Financials'!$A:$ZZ,48,0),0)</f>
        <v>8963.7304742729702</v>
      </c>
      <c r="DA103" s="15">
        <f>+IFERROR(VLOOKUP($A103,'[1]Consolidated Financials'!$A:$ZZ,49,0),0)</f>
        <v>11322.666841530972</v>
      </c>
      <c r="DB103" s="15">
        <f>+IFERROR(VLOOKUP($A103,'[1]Consolidated Financials'!$A:$ZZ,50,0),0)</f>
        <v>0</v>
      </c>
      <c r="DC103" s="15">
        <f>+IFERROR(VLOOKUP($A103,'[1]Consolidated Financials'!$A:$ZZ,51,0),0)</f>
        <v>16865.191703199707</v>
      </c>
      <c r="DD103" s="46">
        <f t="shared" si="178"/>
        <v>95727.994615829753</v>
      </c>
      <c r="DF103" s="15">
        <f>+IFERROR(VLOOKUP($A103,'[1]Consolidated Financials'!$A:$ZZ,52,0),0)</f>
        <v>11738.200201211084</v>
      </c>
      <c r="DG103" s="15">
        <f>+IFERROR(VLOOKUP($A103,'[1]Consolidated Financials'!$A:$ZZ,53,0),0)</f>
        <v>11963.566185048734</v>
      </c>
      <c r="DH103" s="15">
        <f>+IFERROR(VLOOKUP($A103,'[1]Consolidated Financials'!$A:$ZZ,54,0),0)</f>
        <v>0</v>
      </c>
      <c r="DI103" s="15">
        <f>+IFERROR(VLOOKUP($A103,'[1]Consolidated Financials'!$A:$ZZ,55,0),0)</f>
        <v>13792.666157617961</v>
      </c>
      <c r="DJ103" s="15">
        <f>+IFERROR(VLOOKUP($A103,'[1]Consolidated Financials'!$A:$ZZ,56,0),0)</f>
        <v>11818.846748161493</v>
      </c>
      <c r="DK103" s="15">
        <f>+IFERROR(VLOOKUP($A103,'[1]Consolidated Financials'!$A:$ZZ,57,0),0)</f>
        <v>0</v>
      </c>
      <c r="DL103" s="15">
        <f>+IFERROR(VLOOKUP($A103,'[1]Consolidated Financials'!$A:$ZZ,58,0),0)</f>
        <v>16726.959414158031</v>
      </c>
      <c r="DM103" s="15">
        <f>+IFERROR(VLOOKUP($A103,'[1]Consolidated Financials'!$A:$ZZ,59,0),0)</f>
        <v>0</v>
      </c>
      <c r="DN103" s="15">
        <f>+IFERROR(VLOOKUP($A103,'[1]Consolidated Financials'!$A:$ZZ,60,0),0)</f>
        <v>10954.305537179094</v>
      </c>
      <c r="DO103" s="15">
        <f>+IFERROR(VLOOKUP($A103,'[1]Consolidated Financials'!$A:$ZZ,61,0),0)</f>
        <v>13165.311951144278</v>
      </c>
      <c r="DP103" s="15">
        <f>+IFERROR(VLOOKUP($A103,'[1]Consolidated Financials'!$A:$ZZ,62,0),0)</f>
        <v>0</v>
      </c>
      <c r="DQ103" s="15">
        <f>+IFERROR(VLOOKUP($A103,'[1]Consolidated Financials'!$A:$ZZ,63,0),0)</f>
        <v>20198.91637219402</v>
      </c>
    </row>
    <row r="104" spans="1:121" x14ac:dyDescent="0.35">
      <c r="A104" s="73" t="s">
        <v>168</v>
      </c>
      <c r="B104" s="17" t="s">
        <v>169</v>
      </c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6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8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9"/>
      <c r="BE104" s="15">
        <v>156.42000000000002</v>
      </c>
      <c r="BF104" s="15">
        <v>0</v>
      </c>
      <c r="BG104" s="15">
        <v>72.45</v>
      </c>
      <c r="BH104" s="15">
        <v>304.78000000000003</v>
      </c>
      <c r="BI104" s="15">
        <v>601.47</v>
      </c>
      <c r="BJ104" s="15">
        <v>0</v>
      </c>
      <c r="BK104" s="15">
        <v>312.88</v>
      </c>
      <c r="BL104" s="15">
        <v>0</v>
      </c>
      <c r="BM104" s="15">
        <v>557.91999999999996</v>
      </c>
      <c r="BN104" s="15">
        <v>392.56</v>
      </c>
      <c r="BO104" s="20">
        <v>0</v>
      </c>
      <c r="BP104" s="20">
        <v>1612</v>
      </c>
      <c r="BQ104" s="72">
        <f t="shared" si="181"/>
        <v>4010.48</v>
      </c>
      <c r="BR104" s="15">
        <v>588.34</v>
      </c>
      <c r="BS104" s="15">
        <v>300.53000000000003</v>
      </c>
      <c r="BT104" s="15">
        <v>769.21</v>
      </c>
      <c r="BU104" s="15">
        <v>0</v>
      </c>
      <c r="BV104" s="15">
        <v>776.61</v>
      </c>
      <c r="BW104" s="15">
        <v>0</v>
      </c>
      <c r="BX104" s="15">
        <v>746.92</v>
      </c>
      <c r="BY104" s="15">
        <v>0</v>
      </c>
      <c r="BZ104" s="15">
        <v>832.41</v>
      </c>
      <c r="CA104" s="15">
        <v>595.06000000000006</v>
      </c>
      <c r="CB104" s="15">
        <v>0</v>
      </c>
      <c r="CC104" s="15">
        <v>1315.56</v>
      </c>
      <c r="CD104" s="46">
        <f t="shared" si="180"/>
        <v>5924.6399999999994</v>
      </c>
      <c r="CE104" s="15">
        <v>436.94</v>
      </c>
      <c r="CF104" s="15">
        <v>574.75</v>
      </c>
      <c r="CG104" s="15">
        <v>0</v>
      </c>
      <c r="CH104" s="15">
        <v>622.6</v>
      </c>
      <c r="CI104" s="15">
        <f>+IFERROR(VLOOKUP($A104,'[1]Consolidated Financials'!$A:$ZZ,32,0),0)</f>
        <v>895.18872352258745</v>
      </c>
      <c r="CJ104" s="15">
        <f>+IFERROR(VLOOKUP($A104,'[1]Consolidated Financials'!$A:$ZZ,33,0),0)</f>
        <v>0</v>
      </c>
      <c r="CK104" s="15">
        <f>+IFERROR(VLOOKUP($A104,'[1]Consolidated Financials'!$A:$ZZ,34,0),0)</f>
        <v>1051.7624517678423</v>
      </c>
      <c r="CL104" s="15">
        <f>+IFERROR(VLOOKUP($A104,'[1]Consolidated Financials'!$A:$ZZ,35,0),0)</f>
        <v>0</v>
      </c>
      <c r="CM104" s="15">
        <f>+IFERROR(VLOOKUP($A104,'[1]Consolidated Financials'!$A:$ZZ,36,0),0)</f>
        <v>923.97468865837413</v>
      </c>
      <c r="CN104" s="15">
        <f>+IFERROR(VLOOKUP($A104,'[1]Consolidated Financials'!$A:$ZZ,37,0),0)</f>
        <v>989.27597342349907</v>
      </c>
      <c r="CO104" s="15">
        <f>+IFERROR(VLOOKUP($A104,'[1]Consolidated Financials'!$A:$ZZ,38,0),0)</f>
        <v>0</v>
      </c>
      <c r="CP104" s="15">
        <f>+IFERROR(VLOOKUP($A104,'[1]Consolidated Financials'!$A:$ZZ,39,0),0)</f>
        <v>1113.0019852652536</v>
      </c>
      <c r="CQ104" s="46">
        <f t="shared" si="182"/>
        <v>6607.4938226375561</v>
      </c>
      <c r="CR104" s="15">
        <f>+IFERROR(VLOOKUP($A104,'[1]Consolidated Financials'!$A:$ZZ,40,0),0)</f>
        <v>804.29528628985588</v>
      </c>
      <c r="CS104" s="15">
        <f>+IFERROR(VLOOKUP($A104,'[1]Consolidated Financials'!$A:$ZZ,41,0),0)</f>
        <v>770.91826060443123</v>
      </c>
      <c r="CT104" s="15">
        <f>+IFERROR(VLOOKUP($A104,'[1]Consolidated Financials'!$A:$ZZ,42,0),0)</f>
        <v>0</v>
      </c>
      <c r="CU104" s="15">
        <f>+IFERROR(VLOOKUP($A104,'[1]Consolidated Financials'!$A:$ZZ,43,0),0)</f>
        <v>717.47799237237734</v>
      </c>
      <c r="CV104" s="15">
        <f>+IFERROR(VLOOKUP($A104,'[1]Consolidated Financials'!$A:$ZZ,44,0),0)</f>
        <v>800.30919830170706</v>
      </c>
      <c r="CW104" s="15">
        <f>+IFERROR(VLOOKUP($A104,'[1]Consolidated Financials'!$A:$ZZ,45,0),0)</f>
        <v>0</v>
      </c>
      <c r="CX104" s="15">
        <f>+IFERROR(VLOOKUP($A104,'[1]Consolidated Financials'!$A:$ZZ,46,0),0)</f>
        <v>916.7152897226199</v>
      </c>
      <c r="CY104" s="15">
        <f>+IFERROR(VLOOKUP($A104,'[1]Consolidated Financials'!$A:$ZZ,47,0),0)</f>
        <v>0</v>
      </c>
      <c r="CZ104" s="15">
        <f>+IFERROR(VLOOKUP($A104,'[1]Consolidated Financials'!$A:$ZZ,48,0),0)</f>
        <v>1016.58662828459</v>
      </c>
      <c r="DA104" s="15">
        <f>+IFERROR(VLOOKUP($A104,'[1]Consolidated Financials'!$A:$ZZ,49,0),0)</f>
        <v>958.60239084897239</v>
      </c>
      <c r="DB104" s="15">
        <f>+IFERROR(VLOOKUP($A104,'[1]Consolidated Financials'!$A:$ZZ,50,0),0)</f>
        <v>0</v>
      </c>
      <c r="DC104" s="15">
        <f>+IFERROR(VLOOKUP($A104,'[1]Consolidated Financials'!$A:$ZZ,51,0),0)</f>
        <v>1554.7156243785464</v>
      </c>
      <c r="DD104" s="46">
        <f t="shared" si="178"/>
        <v>7539.6206708031004</v>
      </c>
      <c r="DF104" s="15">
        <f>+IFERROR(VLOOKUP($A104,'[1]Consolidated Financials'!$A:$ZZ,52,0),0)</f>
        <v>740.173736159702</v>
      </c>
      <c r="DG104" s="15">
        <f>+IFERROR(VLOOKUP($A104,'[1]Consolidated Financials'!$A:$ZZ,53,0),0)</f>
        <v>712.02698256225449</v>
      </c>
      <c r="DH104" s="15">
        <f>+IFERROR(VLOOKUP($A104,'[1]Consolidated Financials'!$A:$ZZ,54,0),0)</f>
        <v>0</v>
      </c>
      <c r="DI104" s="15">
        <f>+IFERROR(VLOOKUP($A104,'[1]Consolidated Financials'!$A:$ZZ,55,0),0)</f>
        <v>832.10213283693224</v>
      </c>
      <c r="DJ104" s="15">
        <f>+IFERROR(VLOOKUP($A104,'[1]Consolidated Financials'!$A:$ZZ,56,0),0)</f>
        <v>796.00100486671647</v>
      </c>
      <c r="DK104" s="15">
        <f>+IFERROR(VLOOKUP($A104,'[1]Consolidated Financials'!$A:$ZZ,57,0),0)</f>
        <v>0</v>
      </c>
      <c r="DL104" s="15">
        <f>+IFERROR(VLOOKUP($A104,'[1]Consolidated Financials'!$A:$ZZ,58,0),0)</f>
        <v>1097.5872220603228</v>
      </c>
      <c r="DM104" s="15">
        <f>+IFERROR(VLOOKUP($A104,'[1]Consolidated Financials'!$A:$ZZ,59,0),0)</f>
        <v>0</v>
      </c>
      <c r="DN104" s="15">
        <f>+IFERROR(VLOOKUP($A104,'[1]Consolidated Financials'!$A:$ZZ,60,0),0)</f>
        <v>679.6530562357151</v>
      </c>
      <c r="DO104" s="15">
        <f>+IFERROR(VLOOKUP($A104,'[1]Consolidated Financials'!$A:$ZZ,61,0),0)</f>
        <v>1154.416677507751</v>
      </c>
      <c r="DP104" s="15">
        <f>+IFERROR(VLOOKUP($A104,'[1]Consolidated Financials'!$A:$ZZ,62,0),0)</f>
        <v>0</v>
      </c>
      <c r="DQ104" s="15">
        <f>+IFERROR(VLOOKUP($A104,'[1]Consolidated Financials'!$A:$ZZ,63,0),0)</f>
        <v>1302.1251502926775</v>
      </c>
    </row>
    <row r="105" spans="1:121" x14ac:dyDescent="0.35">
      <c r="A105" s="73" t="s">
        <v>170</v>
      </c>
      <c r="B105" s="17" t="s">
        <v>171</v>
      </c>
      <c r="C105" s="15">
        <v>1943.6</v>
      </c>
      <c r="D105" s="15">
        <v>2614.87</v>
      </c>
      <c r="E105" s="15">
        <v>0</v>
      </c>
      <c r="F105" s="15">
        <v>3118.04</v>
      </c>
      <c r="G105" s="15">
        <v>1990.12</v>
      </c>
      <c r="H105" s="15">
        <v>0</v>
      </c>
      <c r="I105" s="15">
        <v>2403.83</v>
      </c>
      <c r="J105" s="15">
        <v>0</v>
      </c>
      <c r="K105" s="15">
        <v>3398.78</v>
      </c>
      <c r="L105" s="15">
        <v>2263.2000000000003</v>
      </c>
      <c r="M105" s="15">
        <v>0</v>
      </c>
      <c r="N105" s="15">
        <v>5400</v>
      </c>
      <c r="O105" s="16">
        <f>+SUM(C105:N105)</f>
        <v>23132.44</v>
      </c>
      <c r="P105" s="15">
        <v>1798.61</v>
      </c>
      <c r="Q105" s="15">
        <v>2186.04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979.5</v>
      </c>
      <c r="Y105" s="15">
        <v>1142.21</v>
      </c>
      <c r="Z105" s="15">
        <v>0</v>
      </c>
      <c r="AA105" s="15">
        <f>4078.05-1647</f>
        <v>2431.0500000000002</v>
      </c>
      <c r="AB105" s="18">
        <f t="shared" si="173"/>
        <v>8537.41</v>
      </c>
      <c r="AD105" s="15">
        <v>1246.6600000000001</v>
      </c>
      <c r="AE105" s="15">
        <v>-65.48</v>
      </c>
      <c r="AF105" s="15">
        <v>-81.03</v>
      </c>
      <c r="AG105" s="15">
        <v>1371.87</v>
      </c>
      <c r="AH105" s="15">
        <v>1030.99</v>
      </c>
      <c r="AI105" s="15">
        <v>366.59</v>
      </c>
      <c r="AJ105" s="15">
        <v>1319.7</v>
      </c>
      <c r="AK105" s="15">
        <v>317.25</v>
      </c>
      <c r="AL105" s="15">
        <v>2743.88</v>
      </c>
      <c r="AM105" s="15">
        <v>2402.59</v>
      </c>
      <c r="AN105" s="15">
        <v>0</v>
      </c>
      <c r="AO105" s="15">
        <v>4381.5600000000004</v>
      </c>
      <c r="AP105" s="15">
        <f t="shared" si="174"/>
        <v>15034.580000000002</v>
      </c>
      <c r="AR105" s="15">
        <v>2359.48</v>
      </c>
      <c r="AS105" s="15">
        <v>2306.1799999999998</v>
      </c>
      <c r="AT105" s="15">
        <v>0.69</v>
      </c>
      <c r="AU105" s="15">
        <v>2271.2800000000002</v>
      </c>
      <c r="AV105" s="15">
        <v>2394.5100000000002</v>
      </c>
      <c r="AW105" s="15">
        <v>0</v>
      </c>
      <c r="AX105" s="15">
        <v>1858.15</v>
      </c>
      <c r="AY105" s="15">
        <v>0</v>
      </c>
      <c r="AZ105" s="15">
        <v>3901.14</v>
      </c>
      <c r="BA105" s="15">
        <v>2855.09</v>
      </c>
      <c r="BB105" s="15">
        <v>0</v>
      </c>
      <c r="BC105" s="15">
        <v>4975</v>
      </c>
      <c r="BD105" s="19">
        <f t="shared" si="175"/>
        <v>22921.519999999997</v>
      </c>
      <c r="BE105" s="15">
        <v>2487.96</v>
      </c>
      <c r="BF105" s="15">
        <v>2600</v>
      </c>
      <c r="BG105" s="15">
        <v>2349.7800000000002</v>
      </c>
      <c r="BH105" s="15">
        <v>2469.02</v>
      </c>
      <c r="BI105" s="15">
        <v>2245.8200000000002</v>
      </c>
      <c r="BJ105" s="15">
        <v>0</v>
      </c>
      <c r="BK105" s="15">
        <v>1860.23</v>
      </c>
      <c r="BL105" s="15">
        <v>0</v>
      </c>
      <c r="BM105" s="15">
        <v>2506.92</v>
      </c>
      <c r="BN105" s="15">
        <v>1639.97</v>
      </c>
      <c r="BO105" s="20">
        <v>0</v>
      </c>
      <c r="BP105" s="20">
        <v>2891</v>
      </c>
      <c r="BQ105" s="72">
        <f t="shared" si="181"/>
        <v>21050.7</v>
      </c>
      <c r="BR105" s="15">
        <v>1132.8500000000001</v>
      </c>
      <c r="BS105" s="15">
        <v>856.93</v>
      </c>
      <c r="BT105" s="15">
        <v>1363.07</v>
      </c>
      <c r="BU105" s="15">
        <v>0</v>
      </c>
      <c r="BV105" s="15">
        <v>1259.8700000000001</v>
      </c>
      <c r="BW105" s="15">
        <v>0</v>
      </c>
      <c r="BX105" s="15">
        <v>1739.12</v>
      </c>
      <c r="BY105" s="15">
        <v>0</v>
      </c>
      <c r="BZ105" s="15">
        <v>2571</v>
      </c>
      <c r="CA105" s="15">
        <v>1985.69</v>
      </c>
      <c r="CB105" s="15">
        <v>0</v>
      </c>
      <c r="CC105" s="15">
        <v>3415.74</v>
      </c>
      <c r="CD105" s="46">
        <f t="shared" si="180"/>
        <v>14324.27</v>
      </c>
      <c r="CE105" s="15">
        <v>1107.21</v>
      </c>
      <c r="CF105" s="15">
        <v>2109.54</v>
      </c>
      <c r="CG105" s="15">
        <v>0</v>
      </c>
      <c r="CH105" s="15">
        <v>2161.38</v>
      </c>
      <c r="CI105" s="15">
        <f>+IFERROR(VLOOKUP($A105,'[1]Consolidated Financials'!$A:$ZZ,32,0),0)</f>
        <v>2081.0111873689211</v>
      </c>
      <c r="CJ105" s="15">
        <f>+IFERROR(VLOOKUP($A105,'[1]Consolidated Financials'!$A:$ZZ,33,0),0)</f>
        <v>0</v>
      </c>
      <c r="CK105" s="15">
        <f>+IFERROR(VLOOKUP($A105,'[1]Consolidated Financials'!$A:$ZZ,34,0),0)</f>
        <v>3703.4198703529496</v>
      </c>
      <c r="CL105" s="15">
        <f>+IFERROR(VLOOKUP($A105,'[1]Consolidated Financials'!$A:$ZZ,35,0),0)</f>
        <v>0</v>
      </c>
      <c r="CM105" s="15">
        <f>+IFERROR(VLOOKUP($A105,'[1]Consolidated Financials'!$A:$ZZ,36,0),0)</f>
        <v>3780.7120159809128</v>
      </c>
      <c r="CN105" s="15">
        <f>+IFERROR(VLOOKUP($A105,'[1]Consolidated Financials'!$A:$ZZ,37,0),0)</f>
        <v>3886.155708431977</v>
      </c>
      <c r="CO105" s="15">
        <f>+IFERROR(VLOOKUP($A105,'[1]Consolidated Financials'!$A:$ZZ,38,0),0)</f>
        <v>0</v>
      </c>
      <c r="CP105" s="15">
        <f>+IFERROR(VLOOKUP($A105,'[1]Consolidated Financials'!$A:$ZZ,39,0),0)</f>
        <v>6031.1137708597462</v>
      </c>
      <c r="CQ105" s="46">
        <f t="shared" si="182"/>
        <v>24860.542552994506</v>
      </c>
      <c r="CR105" s="15">
        <f>+IFERROR(VLOOKUP($A105,'[1]Consolidated Financials'!$A:$ZZ,40,0),0)</f>
        <v>4401.6664639984301</v>
      </c>
      <c r="CS105" s="15">
        <f>+IFERROR(VLOOKUP($A105,'[1]Consolidated Financials'!$A:$ZZ,41,0),0)</f>
        <v>4475.4250134241138</v>
      </c>
      <c r="CT105" s="15">
        <f>+IFERROR(VLOOKUP($A105,'[1]Consolidated Financials'!$A:$ZZ,42,0),0)</f>
        <v>0</v>
      </c>
      <c r="CU105" s="15">
        <f>+IFERROR(VLOOKUP($A105,'[1]Consolidated Financials'!$A:$ZZ,43,0),0)</f>
        <v>5156.0975323748271</v>
      </c>
      <c r="CV105" s="15">
        <f>+IFERROR(VLOOKUP($A105,'[1]Consolidated Financials'!$A:$ZZ,44,0),0)</f>
        <v>4889.6106125574015</v>
      </c>
      <c r="CW105" s="15">
        <f>+IFERROR(VLOOKUP($A105,'[1]Consolidated Financials'!$A:$ZZ,45,0),0)</f>
        <v>0</v>
      </c>
      <c r="CX105" s="15">
        <f>+IFERROR(VLOOKUP($A105,'[1]Consolidated Financials'!$A:$ZZ,46,0),0)</f>
        <v>7137.5797351191968</v>
      </c>
      <c r="CY105" s="15">
        <f>+IFERROR(VLOOKUP($A105,'[1]Consolidated Financials'!$A:$ZZ,47,0),0)</f>
        <v>0</v>
      </c>
      <c r="CZ105" s="15">
        <f>+IFERROR(VLOOKUP($A105,'[1]Consolidated Financials'!$A:$ZZ,48,0),0)</f>
        <v>4584.0148192840916</v>
      </c>
      <c r="DA105" s="15">
        <f>+IFERROR(VLOOKUP($A105,'[1]Consolidated Financials'!$A:$ZZ,49,0),0)</f>
        <v>5809.0840469751984</v>
      </c>
      <c r="DB105" s="15">
        <f>+IFERROR(VLOOKUP($A105,'[1]Consolidated Financials'!$A:$ZZ,50,0),0)</f>
        <v>0</v>
      </c>
      <c r="DC105" s="15">
        <f>+IFERROR(VLOOKUP($A105,'[1]Consolidated Financials'!$A:$ZZ,51,0),0)</f>
        <v>8962.7762153110361</v>
      </c>
      <c r="DD105" s="46">
        <f t="shared" si="178"/>
        <v>45416.2544390443</v>
      </c>
      <c r="DF105" s="15">
        <f>+IFERROR(VLOOKUP($A105,'[1]Consolidated Financials'!$A:$ZZ,52,0),0)</f>
        <v>6203.4766397529575</v>
      </c>
      <c r="DG105" s="15">
        <f>+IFERROR(VLOOKUP($A105,'[1]Consolidated Financials'!$A:$ZZ,53,0),0)</f>
        <v>6295.7190862962307</v>
      </c>
      <c r="DH105" s="15">
        <f>+IFERROR(VLOOKUP($A105,'[1]Consolidated Financials'!$A:$ZZ,54,0),0)</f>
        <v>0</v>
      </c>
      <c r="DI105" s="15">
        <f>+IFERROR(VLOOKUP($A105,'[1]Consolidated Financials'!$A:$ZZ,55,0),0)</f>
        <v>7116.2666574773511</v>
      </c>
      <c r="DJ105" s="15">
        <f>+IFERROR(VLOOKUP($A105,'[1]Consolidated Financials'!$A:$ZZ,56,0),0)</f>
        <v>5797.5208938211172</v>
      </c>
      <c r="DK105" s="15">
        <f>+IFERROR(VLOOKUP($A105,'[1]Consolidated Financials'!$A:$ZZ,57,0),0)</f>
        <v>0</v>
      </c>
      <c r="DL105" s="15">
        <f>+IFERROR(VLOOKUP($A105,'[1]Consolidated Financials'!$A:$ZZ,58,0),0)</f>
        <v>8328.1977074992501</v>
      </c>
      <c r="DM105" s="15">
        <f>+IFERROR(VLOOKUP($A105,'[1]Consolidated Financials'!$A:$ZZ,59,0),0)</f>
        <v>0</v>
      </c>
      <c r="DN105" s="15">
        <f>+IFERROR(VLOOKUP($A105,'[1]Consolidated Financials'!$A:$ZZ,60,0),0)</f>
        <v>5611.5285028886865</v>
      </c>
      <c r="DO105" s="15">
        <f>+IFERROR(VLOOKUP($A105,'[1]Consolidated Financials'!$A:$ZZ,61,0),0)</f>
        <v>6751.2577230048901</v>
      </c>
      <c r="DP105" s="15">
        <f>+IFERROR(VLOOKUP($A105,'[1]Consolidated Financials'!$A:$ZZ,62,0),0)</f>
        <v>0</v>
      </c>
      <c r="DQ105" s="15">
        <f>+IFERROR(VLOOKUP($A105,'[1]Consolidated Financials'!$A:$ZZ,63,0),0)</f>
        <v>10684.978942544014</v>
      </c>
    </row>
    <row r="106" spans="1:121" x14ac:dyDescent="0.35">
      <c r="A106" s="73" t="s">
        <v>172</v>
      </c>
      <c r="B106" s="17" t="s">
        <v>173</v>
      </c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6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8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9"/>
      <c r="BE106" s="15"/>
      <c r="BF106" s="15"/>
      <c r="BG106" s="15"/>
      <c r="BH106" s="15"/>
      <c r="BI106" s="15"/>
      <c r="BJ106" s="15"/>
      <c r="BK106" s="15">
        <v>0</v>
      </c>
      <c r="BL106" s="15">
        <v>0</v>
      </c>
      <c r="BM106" s="15">
        <v>0</v>
      </c>
      <c r="BN106" s="15">
        <v>0</v>
      </c>
      <c r="BO106" s="20">
        <v>0</v>
      </c>
      <c r="BP106" s="20">
        <v>95</v>
      </c>
      <c r="BQ106" s="72">
        <f t="shared" si="181"/>
        <v>95</v>
      </c>
      <c r="BR106" s="15">
        <v>36.840000000000003</v>
      </c>
      <c r="BS106" s="15">
        <v>0</v>
      </c>
      <c r="BT106" s="15">
        <v>41.99</v>
      </c>
      <c r="BU106" s="15">
        <v>0</v>
      </c>
      <c r="BV106" s="15">
        <v>155.20000000000002</v>
      </c>
      <c r="BW106" s="15">
        <v>0</v>
      </c>
      <c r="BX106" s="15">
        <v>89.46</v>
      </c>
      <c r="BY106" s="15">
        <v>0</v>
      </c>
      <c r="BZ106" s="15">
        <v>211.11</v>
      </c>
      <c r="CA106" s="15">
        <v>88.49</v>
      </c>
      <c r="CB106" s="15">
        <v>0</v>
      </c>
      <c r="CC106" s="15">
        <v>200.12</v>
      </c>
      <c r="CD106" s="46">
        <f t="shared" si="180"/>
        <v>823.21</v>
      </c>
      <c r="CE106" s="15">
        <v>82.02</v>
      </c>
      <c r="CF106" s="15">
        <v>71.39</v>
      </c>
      <c r="CG106" s="15">
        <v>0</v>
      </c>
      <c r="CH106" s="15">
        <v>170.56</v>
      </c>
      <c r="CI106" s="15">
        <f>+IFERROR(VLOOKUP($A106,'[1]Consolidated Financials'!$A:$ZZ,32,0),0)</f>
        <v>177.94618837288093</v>
      </c>
      <c r="CJ106" s="15">
        <f>+IFERROR(VLOOKUP($A106,'[1]Consolidated Financials'!$A:$ZZ,33,0),0)</f>
        <v>0</v>
      </c>
      <c r="CK106" s="15">
        <f>+IFERROR(VLOOKUP($A106,'[1]Consolidated Financials'!$A:$ZZ,34,0),0)</f>
        <v>321.07180791129133</v>
      </c>
      <c r="CL106" s="15">
        <f>+IFERROR(VLOOKUP($A106,'[1]Consolidated Financials'!$A:$ZZ,35,0),0)</f>
        <v>0</v>
      </c>
      <c r="CM106" s="15">
        <f>+IFERROR(VLOOKUP($A106,'[1]Consolidated Financials'!$A:$ZZ,36,0),0)</f>
        <v>376.08267057284098</v>
      </c>
      <c r="CN106" s="15">
        <f>+IFERROR(VLOOKUP($A106,'[1]Consolidated Financials'!$A:$ZZ,37,0),0)</f>
        <v>402.66205837183509</v>
      </c>
      <c r="CO106" s="15">
        <f>+IFERROR(VLOOKUP($A106,'[1]Consolidated Financials'!$A:$ZZ,38,0),0)</f>
        <v>0</v>
      </c>
      <c r="CP106" s="15">
        <f>+IFERROR(VLOOKUP($A106,'[1]Consolidated Financials'!$A:$ZZ,39,0),0)</f>
        <v>453.02188913769504</v>
      </c>
      <c r="CQ106" s="46">
        <f t="shared" si="182"/>
        <v>2054.7546143665431</v>
      </c>
      <c r="CR106" s="15">
        <f>+IFERROR(VLOOKUP($A106,'[1]Consolidated Financials'!$A:$ZZ,40,0),0)</f>
        <v>325.06064038104307</v>
      </c>
      <c r="CS106" s="15">
        <f>+IFERROR(VLOOKUP($A106,'[1]Consolidated Financials'!$A:$ZZ,41,0),0)</f>
        <v>311.57112038973895</v>
      </c>
      <c r="CT106" s="15">
        <f>+IFERROR(VLOOKUP($A106,'[1]Consolidated Financials'!$A:$ZZ,42,0),0)</f>
        <v>0</v>
      </c>
      <c r="CU106" s="15">
        <f>+IFERROR(VLOOKUP($A106,'[1]Consolidated Financials'!$A:$ZZ,43,0),0)</f>
        <v>289.97292367049852</v>
      </c>
      <c r="CV106" s="15">
        <f>+IFERROR(VLOOKUP($A106,'[1]Consolidated Financials'!$A:$ZZ,44,0),0)</f>
        <v>415.86382237540283</v>
      </c>
      <c r="CW106" s="15">
        <f>+IFERROR(VLOOKUP($A106,'[1]Consolidated Financials'!$A:$ZZ,45,0),0)</f>
        <v>0</v>
      </c>
      <c r="CX106" s="15">
        <f>+IFERROR(VLOOKUP($A106,'[1]Consolidated Financials'!$A:$ZZ,46,0),0)</f>
        <v>476.35179655939027</v>
      </c>
      <c r="CY106" s="15">
        <f>+IFERROR(VLOOKUP($A106,'[1]Consolidated Financials'!$A:$ZZ,47,0),0)</f>
        <v>0</v>
      </c>
      <c r="CZ106" s="15">
        <f>+IFERROR(VLOOKUP($A106,'[1]Consolidated Financials'!$A:$ZZ,48,0),0)</f>
        <v>528.24783460101662</v>
      </c>
      <c r="DA106" s="15">
        <f>+IFERROR(VLOOKUP($A106,'[1]Consolidated Financials'!$A:$ZZ,49,0),0)</f>
        <v>498.11754662148462</v>
      </c>
      <c r="DB106" s="15">
        <f>+IFERROR(VLOOKUP($A106,'[1]Consolidated Financials'!$A:$ZZ,50,0),0)</f>
        <v>0</v>
      </c>
      <c r="DC106" s="15">
        <f>+IFERROR(VLOOKUP($A106,'[1]Consolidated Financials'!$A:$ZZ,51,0),0)</f>
        <v>807.8752357624179</v>
      </c>
      <c r="DD106" s="46">
        <f t="shared" si="178"/>
        <v>3653.0609203609929</v>
      </c>
      <c r="DF106" s="15">
        <f>+IFERROR(VLOOKUP($A106,'[1]Consolidated Financials'!$A:$ZZ,52,0),0)</f>
        <v>382.90940766829578</v>
      </c>
      <c r="DG106" s="15">
        <f>+IFERROR(VLOOKUP($A106,'[1]Consolidated Financials'!$A:$ZZ,53,0),0)</f>
        <v>368.34842526475552</v>
      </c>
      <c r="DH106" s="15">
        <f>+IFERROR(VLOOKUP($A106,'[1]Consolidated Financials'!$A:$ZZ,54,0),0)</f>
        <v>0</v>
      </c>
      <c r="DI106" s="15">
        <f>+IFERROR(VLOOKUP($A106,'[1]Consolidated Financials'!$A:$ZZ,55,0),0)</f>
        <v>430.46614495838986</v>
      </c>
      <c r="DJ106" s="15">
        <f>+IFERROR(VLOOKUP($A106,'[1]Consolidated Financials'!$A:$ZZ,56,0),0)</f>
        <v>411.79017626088654</v>
      </c>
      <c r="DK106" s="15">
        <f>+IFERROR(VLOOKUP($A106,'[1]Consolidated Financials'!$A:$ZZ,57,0),0)</f>
        <v>0</v>
      </c>
      <c r="DL106" s="15">
        <f>+IFERROR(VLOOKUP($A106,'[1]Consolidated Financials'!$A:$ZZ,58,0),0)</f>
        <v>567.80787068176699</v>
      </c>
      <c r="DM106" s="15">
        <f>+IFERROR(VLOOKUP($A106,'[1]Consolidated Financials'!$A:$ZZ,59,0),0)</f>
        <v>0</v>
      </c>
      <c r="DN106" s="15">
        <f>+IFERROR(VLOOKUP($A106,'[1]Consolidated Financials'!$A:$ZZ,60,0),0)</f>
        <v>351.60062627109107</v>
      </c>
      <c r="DO106" s="15">
        <f>+IFERROR(VLOOKUP($A106,'[1]Consolidated Financials'!$A:$ZZ,61,0),0)</f>
        <v>597.20709421594472</v>
      </c>
      <c r="DP106" s="15">
        <f>+IFERROR(VLOOKUP($A106,'[1]Consolidated Financials'!$A:$ZZ,62,0),0)</f>
        <v>0</v>
      </c>
      <c r="DQ106" s="15">
        <f>+IFERROR(VLOOKUP($A106,'[1]Consolidated Financials'!$A:$ZZ,63,0),0)</f>
        <v>673.62018624905829</v>
      </c>
    </row>
    <row r="107" spans="1:121" x14ac:dyDescent="0.35">
      <c r="A107" s="73">
        <v>7309</v>
      </c>
      <c r="B107" s="17" t="s">
        <v>174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6">
        <f>+SUM(C107:N107)</f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8">
        <f t="shared" si="173"/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f t="shared" si="174"/>
        <v>0</v>
      </c>
      <c r="AR107" s="15">
        <v>0</v>
      </c>
      <c r="AS107" s="15">
        <v>0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9">
        <f t="shared" si="175"/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20">
        <v>0</v>
      </c>
      <c r="BP107" s="20">
        <v>0</v>
      </c>
      <c r="BQ107" s="72">
        <f t="shared" si="181"/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46">
        <f t="shared" si="180"/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f>+IFERROR(VLOOKUP($A107,'[1]Consolidated Financials'!$A:$ZZ,32,0),0)</f>
        <v>0</v>
      </c>
      <c r="CJ107" s="15">
        <f>+IFERROR(VLOOKUP($A107,'[1]Consolidated Financials'!$A:$ZZ,33,0),0)</f>
        <v>0</v>
      </c>
      <c r="CK107" s="15">
        <f>+IFERROR(VLOOKUP($A107,'[1]Consolidated Financials'!$A:$ZZ,34,0),0)</f>
        <v>0</v>
      </c>
      <c r="CL107" s="15">
        <f>+IFERROR(VLOOKUP($A107,'[1]Consolidated Financials'!$A:$ZZ,35,0),0)</f>
        <v>0</v>
      </c>
      <c r="CM107" s="15">
        <f>+IFERROR(VLOOKUP($A107,'[1]Consolidated Financials'!$A:$ZZ,36,0),0)</f>
        <v>0</v>
      </c>
      <c r="CN107" s="15">
        <f>+IFERROR(VLOOKUP($A107,'[1]Consolidated Financials'!$A:$ZZ,37,0),0)</f>
        <v>0</v>
      </c>
      <c r="CO107" s="15">
        <f>+IFERROR(VLOOKUP($A107,'[1]Consolidated Financials'!$A:$ZZ,38,0),0)</f>
        <v>0</v>
      </c>
      <c r="CP107" s="15">
        <f>+IFERROR(VLOOKUP($A107,'[1]Consolidated Financials'!$A:$ZZ,39,0),0)</f>
        <v>0</v>
      </c>
      <c r="CQ107" s="46">
        <f t="shared" si="182"/>
        <v>0</v>
      </c>
      <c r="CR107" s="15">
        <f>+IFERROR(VLOOKUP($A107,'[1]Consolidated Financials'!$A:$ZZ,40,0),0)</f>
        <v>0</v>
      </c>
      <c r="CS107" s="15">
        <f>+IFERROR(VLOOKUP($A107,'[1]Consolidated Financials'!$A:$ZZ,41,0),0)</f>
        <v>0</v>
      </c>
      <c r="CT107" s="15">
        <f>+IFERROR(VLOOKUP($A107,'[1]Consolidated Financials'!$A:$ZZ,42,0),0)</f>
        <v>0</v>
      </c>
      <c r="CU107" s="15">
        <f>+IFERROR(VLOOKUP($A107,'[1]Consolidated Financials'!$A:$ZZ,43,0),0)</f>
        <v>0</v>
      </c>
      <c r="CV107" s="15">
        <f>+IFERROR(VLOOKUP($A107,'[1]Consolidated Financials'!$A:$ZZ,44,0),0)</f>
        <v>0</v>
      </c>
      <c r="CW107" s="15">
        <f>+IFERROR(VLOOKUP($A107,'[1]Consolidated Financials'!$A:$ZZ,45,0),0)</f>
        <v>0</v>
      </c>
      <c r="CX107" s="15">
        <f>+IFERROR(VLOOKUP($A107,'[1]Consolidated Financials'!$A:$ZZ,46,0),0)</f>
        <v>0</v>
      </c>
      <c r="CY107" s="15">
        <f>+IFERROR(VLOOKUP($A107,'[1]Consolidated Financials'!$A:$ZZ,47,0),0)</f>
        <v>0</v>
      </c>
      <c r="CZ107" s="15">
        <f>+IFERROR(VLOOKUP($A107,'[1]Consolidated Financials'!$A:$ZZ,48,0),0)</f>
        <v>0</v>
      </c>
      <c r="DA107" s="15">
        <f>+IFERROR(VLOOKUP($A107,'[1]Consolidated Financials'!$A:$ZZ,49,0),0)</f>
        <v>0</v>
      </c>
      <c r="DB107" s="15">
        <f>+IFERROR(VLOOKUP($A107,'[1]Consolidated Financials'!$A:$ZZ,50,0),0)</f>
        <v>0</v>
      </c>
      <c r="DC107" s="15">
        <f>+IFERROR(VLOOKUP($A107,'[1]Consolidated Financials'!$A:$ZZ,51,0),0)</f>
        <v>0</v>
      </c>
      <c r="DD107" s="46">
        <f t="shared" si="178"/>
        <v>0</v>
      </c>
      <c r="DF107" s="15">
        <f>+IFERROR(VLOOKUP($A107,'[1]Consolidated Financials'!$A:$ZZ,52,0),0)</f>
        <v>0</v>
      </c>
      <c r="DG107" s="15">
        <f>+IFERROR(VLOOKUP($A107,'[1]Consolidated Financials'!$A:$ZZ,53,0),0)</f>
        <v>0</v>
      </c>
      <c r="DH107" s="15">
        <f>+IFERROR(VLOOKUP($A107,'[1]Consolidated Financials'!$A:$ZZ,54,0),0)</f>
        <v>0</v>
      </c>
      <c r="DI107" s="15">
        <f>+IFERROR(VLOOKUP($A107,'[1]Consolidated Financials'!$A:$ZZ,55,0),0)</f>
        <v>0</v>
      </c>
      <c r="DJ107" s="15">
        <f>+IFERROR(VLOOKUP($A107,'[1]Consolidated Financials'!$A:$ZZ,56,0),0)</f>
        <v>0</v>
      </c>
      <c r="DK107" s="15">
        <f>+IFERROR(VLOOKUP($A107,'[1]Consolidated Financials'!$A:$ZZ,57,0),0)</f>
        <v>0</v>
      </c>
      <c r="DL107" s="15">
        <f>+IFERROR(VLOOKUP($A107,'[1]Consolidated Financials'!$A:$ZZ,58,0),0)</f>
        <v>0</v>
      </c>
      <c r="DM107" s="15">
        <f>+IFERROR(VLOOKUP($A107,'[1]Consolidated Financials'!$A:$ZZ,59,0),0)</f>
        <v>0</v>
      </c>
      <c r="DN107" s="15">
        <f>+IFERROR(VLOOKUP($A107,'[1]Consolidated Financials'!$A:$ZZ,60,0),0)</f>
        <v>0</v>
      </c>
      <c r="DO107" s="15">
        <f>+IFERROR(VLOOKUP($A107,'[1]Consolidated Financials'!$A:$ZZ,61,0),0)</f>
        <v>0</v>
      </c>
      <c r="DP107" s="15">
        <f>+IFERROR(VLOOKUP($A107,'[1]Consolidated Financials'!$A:$ZZ,62,0),0)</f>
        <v>0</v>
      </c>
      <c r="DQ107" s="15">
        <f>+IFERROR(VLOOKUP($A107,'[1]Consolidated Financials'!$A:$ZZ,63,0),0)</f>
        <v>0</v>
      </c>
    </row>
    <row r="108" spans="1:121" x14ac:dyDescent="0.35">
      <c r="A108" s="73" t="s">
        <v>175</v>
      </c>
      <c r="B108" s="17" t="s">
        <v>176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6">
        <f>+SUM(C108:N108)</f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8">
        <f t="shared" si="173"/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f t="shared" si="174"/>
        <v>0</v>
      </c>
      <c r="AR108" s="15">
        <v>0</v>
      </c>
      <c r="AS108" s="15">
        <v>0</v>
      </c>
      <c r="AT108" s="15">
        <v>0</v>
      </c>
      <c r="AU108" s="15">
        <v>0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9">
        <f t="shared" si="175"/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20">
        <v>0</v>
      </c>
      <c r="BP108" s="20">
        <v>0</v>
      </c>
      <c r="BQ108" s="72">
        <f t="shared" si="181"/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46">
        <f t="shared" si="180"/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f>+IFERROR(VLOOKUP($A108,'[1]Consolidated Financials'!$A:$ZZ,32,0),0)</f>
        <v>0</v>
      </c>
      <c r="CJ108" s="15">
        <f>+IFERROR(VLOOKUP($A108,'[1]Consolidated Financials'!$A:$ZZ,33,0),0)</f>
        <v>0</v>
      </c>
      <c r="CK108" s="15">
        <f>+IFERROR(VLOOKUP($A108,'[1]Consolidated Financials'!$A:$ZZ,34,0),0)</f>
        <v>0</v>
      </c>
      <c r="CL108" s="15">
        <f>+IFERROR(VLOOKUP($A108,'[1]Consolidated Financials'!$A:$ZZ,35,0),0)</f>
        <v>0</v>
      </c>
      <c r="CM108" s="15">
        <f>+IFERROR(VLOOKUP($A108,'[1]Consolidated Financials'!$A:$ZZ,36,0),0)</f>
        <v>0</v>
      </c>
      <c r="CN108" s="15">
        <f>+IFERROR(VLOOKUP($A108,'[1]Consolidated Financials'!$A:$ZZ,37,0),0)</f>
        <v>0</v>
      </c>
      <c r="CO108" s="15">
        <f>+IFERROR(VLOOKUP($A108,'[1]Consolidated Financials'!$A:$ZZ,38,0),0)</f>
        <v>0</v>
      </c>
      <c r="CP108" s="15">
        <f>+IFERROR(VLOOKUP($A108,'[1]Consolidated Financials'!$A:$ZZ,39,0),0)</f>
        <v>0</v>
      </c>
      <c r="CQ108" s="46">
        <f t="shared" si="182"/>
        <v>0</v>
      </c>
      <c r="CR108" s="15">
        <f>+IFERROR(VLOOKUP($A108,'[1]Consolidated Financials'!$A:$ZZ,40,0),0)</f>
        <v>0</v>
      </c>
      <c r="CS108" s="15">
        <f>+IFERROR(VLOOKUP($A108,'[1]Consolidated Financials'!$A:$ZZ,41,0),0)</f>
        <v>0</v>
      </c>
      <c r="CT108" s="15">
        <f>+IFERROR(VLOOKUP($A108,'[1]Consolidated Financials'!$A:$ZZ,42,0),0)</f>
        <v>0</v>
      </c>
      <c r="CU108" s="15">
        <f>+IFERROR(VLOOKUP($A108,'[1]Consolidated Financials'!$A:$ZZ,43,0),0)</f>
        <v>0</v>
      </c>
      <c r="CV108" s="15">
        <f>+IFERROR(VLOOKUP($A108,'[1]Consolidated Financials'!$A:$ZZ,44,0),0)</f>
        <v>0</v>
      </c>
      <c r="CW108" s="15">
        <f>+IFERROR(VLOOKUP($A108,'[1]Consolidated Financials'!$A:$ZZ,45,0),0)</f>
        <v>0</v>
      </c>
      <c r="CX108" s="15">
        <f>+IFERROR(VLOOKUP($A108,'[1]Consolidated Financials'!$A:$ZZ,46,0),0)</f>
        <v>0</v>
      </c>
      <c r="CY108" s="15">
        <f>+IFERROR(VLOOKUP($A108,'[1]Consolidated Financials'!$A:$ZZ,47,0),0)</f>
        <v>0</v>
      </c>
      <c r="CZ108" s="15">
        <f>+IFERROR(VLOOKUP($A108,'[1]Consolidated Financials'!$A:$ZZ,48,0),0)</f>
        <v>0</v>
      </c>
      <c r="DA108" s="15">
        <f>+IFERROR(VLOOKUP($A108,'[1]Consolidated Financials'!$A:$ZZ,49,0),0)</f>
        <v>0</v>
      </c>
      <c r="DB108" s="15">
        <f>+IFERROR(VLOOKUP($A108,'[1]Consolidated Financials'!$A:$ZZ,50,0),0)</f>
        <v>0</v>
      </c>
      <c r="DC108" s="15">
        <f>+IFERROR(VLOOKUP($A108,'[1]Consolidated Financials'!$A:$ZZ,51,0),0)</f>
        <v>0</v>
      </c>
      <c r="DD108" s="46">
        <f t="shared" si="178"/>
        <v>0</v>
      </c>
      <c r="DF108" s="15">
        <f>+IFERROR(VLOOKUP($A108,'[1]Consolidated Financials'!$A:$ZZ,52,0),0)</f>
        <v>0</v>
      </c>
      <c r="DG108" s="15">
        <f>+IFERROR(VLOOKUP($A108,'[1]Consolidated Financials'!$A:$ZZ,53,0),0)</f>
        <v>0</v>
      </c>
      <c r="DH108" s="15">
        <f>+IFERROR(VLOOKUP($A108,'[1]Consolidated Financials'!$A:$ZZ,54,0),0)</f>
        <v>0</v>
      </c>
      <c r="DI108" s="15">
        <f>+IFERROR(VLOOKUP($A108,'[1]Consolidated Financials'!$A:$ZZ,55,0),0)</f>
        <v>0</v>
      </c>
      <c r="DJ108" s="15">
        <f>+IFERROR(VLOOKUP($A108,'[1]Consolidated Financials'!$A:$ZZ,56,0),0)</f>
        <v>0</v>
      </c>
      <c r="DK108" s="15">
        <f>+IFERROR(VLOOKUP($A108,'[1]Consolidated Financials'!$A:$ZZ,57,0),0)</f>
        <v>0</v>
      </c>
      <c r="DL108" s="15">
        <f>+IFERROR(VLOOKUP($A108,'[1]Consolidated Financials'!$A:$ZZ,58,0),0)</f>
        <v>0</v>
      </c>
      <c r="DM108" s="15">
        <f>+IFERROR(VLOOKUP($A108,'[1]Consolidated Financials'!$A:$ZZ,59,0),0)</f>
        <v>0</v>
      </c>
      <c r="DN108" s="15">
        <f>+IFERROR(VLOOKUP($A108,'[1]Consolidated Financials'!$A:$ZZ,60,0),0)</f>
        <v>0</v>
      </c>
      <c r="DO108" s="15">
        <f>+IFERROR(VLOOKUP($A108,'[1]Consolidated Financials'!$A:$ZZ,61,0),0)</f>
        <v>0</v>
      </c>
      <c r="DP108" s="15">
        <f>+IFERROR(VLOOKUP($A108,'[1]Consolidated Financials'!$A:$ZZ,62,0),0)</f>
        <v>0</v>
      </c>
      <c r="DQ108" s="15">
        <f>+IFERROR(VLOOKUP($A108,'[1]Consolidated Financials'!$A:$ZZ,63,0),0)</f>
        <v>0</v>
      </c>
    </row>
    <row r="109" spans="1:121" x14ac:dyDescent="0.35">
      <c r="A109" s="73" t="s">
        <v>177</v>
      </c>
      <c r="B109" s="17" t="s">
        <v>178</v>
      </c>
      <c r="C109" s="15">
        <v>0</v>
      </c>
      <c r="D109" s="15">
        <v>0</v>
      </c>
      <c r="E109" s="15">
        <v>28.22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6">
        <f>+SUM(C109:N109)</f>
        <v>28.22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8">
        <f t="shared" si="173"/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f t="shared" si="174"/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9">
        <f t="shared" si="175"/>
        <v>0</v>
      </c>
      <c r="BE109" s="15">
        <v>0</v>
      </c>
      <c r="BF109" s="15">
        <v>0</v>
      </c>
      <c r="BG109" s="15">
        <v>0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N109" s="15">
        <v>0</v>
      </c>
      <c r="BO109" s="20">
        <v>0</v>
      </c>
      <c r="BP109" s="20">
        <v>0</v>
      </c>
      <c r="BQ109" s="72">
        <f t="shared" si="181"/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46">
        <f t="shared" si="180"/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f>+IFERROR(VLOOKUP($A109,'[1]Consolidated Financials'!$A:$ZZ,32,0),0)</f>
        <v>0</v>
      </c>
      <c r="CJ109" s="15">
        <f>+IFERROR(VLOOKUP($A109,'[1]Consolidated Financials'!$A:$ZZ,33,0),0)</f>
        <v>0</v>
      </c>
      <c r="CK109" s="15">
        <f>+IFERROR(VLOOKUP($A109,'[1]Consolidated Financials'!$A:$ZZ,34,0),0)</f>
        <v>0</v>
      </c>
      <c r="CL109" s="15">
        <f>+IFERROR(VLOOKUP($A109,'[1]Consolidated Financials'!$A:$ZZ,35,0),0)</f>
        <v>0</v>
      </c>
      <c r="CM109" s="15">
        <f>+IFERROR(VLOOKUP($A109,'[1]Consolidated Financials'!$A:$ZZ,36,0),0)</f>
        <v>0</v>
      </c>
      <c r="CN109" s="15">
        <f>+IFERROR(VLOOKUP($A109,'[1]Consolidated Financials'!$A:$ZZ,37,0),0)</f>
        <v>0</v>
      </c>
      <c r="CO109" s="15">
        <f>+IFERROR(VLOOKUP($A109,'[1]Consolidated Financials'!$A:$ZZ,38,0),0)</f>
        <v>0</v>
      </c>
      <c r="CP109" s="15">
        <f>+IFERROR(VLOOKUP($A109,'[1]Consolidated Financials'!$A:$ZZ,39,0),0)</f>
        <v>0</v>
      </c>
      <c r="CQ109" s="46">
        <f t="shared" si="182"/>
        <v>0</v>
      </c>
      <c r="CR109" s="15">
        <f>+IFERROR(VLOOKUP($A109,'[1]Consolidated Financials'!$A:$ZZ,40,0),0)</f>
        <v>0</v>
      </c>
      <c r="CS109" s="15">
        <f>+IFERROR(VLOOKUP($A109,'[1]Consolidated Financials'!$A:$ZZ,41,0),0)</f>
        <v>0</v>
      </c>
      <c r="CT109" s="15">
        <f>+IFERROR(VLOOKUP($A109,'[1]Consolidated Financials'!$A:$ZZ,42,0),0)</f>
        <v>0</v>
      </c>
      <c r="CU109" s="15">
        <f>+IFERROR(VLOOKUP($A109,'[1]Consolidated Financials'!$A:$ZZ,43,0),0)</f>
        <v>0</v>
      </c>
      <c r="CV109" s="15">
        <f>+IFERROR(VLOOKUP($A109,'[1]Consolidated Financials'!$A:$ZZ,44,0),0)</f>
        <v>0</v>
      </c>
      <c r="CW109" s="15">
        <f>+IFERROR(VLOOKUP($A109,'[1]Consolidated Financials'!$A:$ZZ,45,0),0)</f>
        <v>0</v>
      </c>
      <c r="CX109" s="15">
        <f>+IFERROR(VLOOKUP($A109,'[1]Consolidated Financials'!$A:$ZZ,46,0),0)</f>
        <v>0</v>
      </c>
      <c r="CY109" s="15">
        <f>+IFERROR(VLOOKUP($A109,'[1]Consolidated Financials'!$A:$ZZ,47,0),0)</f>
        <v>0</v>
      </c>
      <c r="CZ109" s="15">
        <f>+IFERROR(VLOOKUP($A109,'[1]Consolidated Financials'!$A:$ZZ,48,0),0)</f>
        <v>0</v>
      </c>
      <c r="DA109" s="15">
        <f>+IFERROR(VLOOKUP($A109,'[1]Consolidated Financials'!$A:$ZZ,49,0),0)</f>
        <v>0</v>
      </c>
      <c r="DB109" s="15">
        <f>+IFERROR(VLOOKUP($A109,'[1]Consolidated Financials'!$A:$ZZ,50,0),0)</f>
        <v>0</v>
      </c>
      <c r="DC109" s="15">
        <f>+IFERROR(VLOOKUP($A109,'[1]Consolidated Financials'!$A:$ZZ,51,0),0)</f>
        <v>0</v>
      </c>
      <c r="DD109" s="46">
        <f t="shared" si="178"/>
        <v>0</v>
      </c>
      <c r="DF109" s="15">
        <f>+IFERROR(VLOOKUP($A109,'[1]Consolidated Financials'!$A:$ZZ,52,0),0)</f>
        <v>0</v>
      </c>
      <c r="DG109" s="15">
        <f>+IFERROR(VLOOKUP($A109,'[1]Consolidated Financials'!$A:$ZZ,53,0),0)</f>
        <v>0</v>
      </c>
      <c r="DH109" s="15">
        <f>+IFERROR(VLOOKUP($A109,'[1]Consolidated Financials'!$A:$ZZ,54,0),0)</f>
        <v>0</v>
      </c>
      <c r="DI109" s="15">
        <f>+IFERROR(VLOOKUP($A109,'[1]Consolidated Financials'!$A:$ZZ,55,0),0)</f>
        <v>0</v>
      </c>
      <c r="DJ109" s="15">
        <f>+IFERROR(VLOOKUP($A109,'[1]Consolidated Financials'!$A:$ZZ,56,0),0)</f>
        <v>0</v>
      </c>
      <c r="DK109" s="15">
        <f>+IFERROR(VLOOKUP($A109,'[1]Consolidated Financials'!$A:$ZZ,57,0),0)</f>
        <v>0</v>
      </c>
      <c r="DL109" s="15">
        <f>+IFERROR(VLOOKUP($A109,'[1]Consolidated Financials'!$A:$ZZ,58,0),0)</f>
        <v>0</v>
      </c>
      <c r="DM109" s="15">
        <f>+IFERROR(VLOOKUP($A109,'[1]Consolidated Financials'!$A:$ZZ,59,0),0)</f>
        <v>0</v>
      </c>
      <c r="DN109" s="15">
        <f>+IFERROR(VLOOKUP($A109,'[1]Consolidated Financials'!$A:$ZZ,60,0),0)</f>
        <v>0</v>
      </c>
      <c r="DO109" s="15">
        <f>+IFERROR(VLOOKUP($A109,'[1]Consolidated Financials'!$A:$ZZ,61,0),0)</f>
        <v>0</v>
      </c>
      <c r="DP109" s="15">
        <f>+IFERROR(VLOOKUP($A109,'[1]Consolidated Financials'!$A:$ZZ,62,0),0)</f>
        <v>0</v>
      </c>
      <c r="DQ109" s="15">
        <f>+IFERROR(VLOOKUP($A109,'[1]Consolidated Financials'!$A:$ZZ,63,0),0)</f>
        <v>0</v>
      </c>
    </row>
    <row r="110" spans="1:121" x14ac:dyDescent="0.35">
      <c r="A110" s="73" t="s">
        <v>179</v>
      </c>
      <c r="B110" s="17" t="s">
        <v>180</v>
      </c>
      <c r="C110" s="15">
        <v>2372.73</v>
      </c>
      <c r="D110" s="15">
        <v>1852.58</v>
      </c>
      <c r="E110" s="15">
        <v>2474.4299999999998</v>
      </c>
      <c r="F110" s="15">
        <v>2415.61</v>
      </c>
      <c r="G110" s="15">
        <v>2013.21</v>
      </c>
      <c r="H110" s="15">
        <v>1963.85</v>
      </c>
      <c r="I110" s="15">
        <v>2645.73</v>
      </c>
      <c r="J110" s="15">
        <v>2886.6</v>
      </c>
      <c r="K110" s="15">
        <v>1655.56</v>
      </c>
      <c r="L110" s="15">
        <v>2013.17</v>
      </c>
      <c r="M110" s="15">
        <v>2345</v>
      </c>
      <c r="N110" s="15">
        <v>1957.96</v>
      </c>
      <c r="O110" s="16">
        <f>+SUM(C110:N110)</f>
        <v>26596.43</v>
      </c>
      <c r="P110" s="15">
        <v>2441.3200000000002</v>
      </c>
      <c r="Q110" s="15">
        <v>2232.4999999999995</v>
      </c>
      <c r="R110" s="15">
        <v>1020.1900000000005</v>
      </c>
      <c r="S110" s="15">
        <v>5.0399999999999636</v>
      </c>
      <c r="T110" s="15">
        <v>0</v>
      </c>
      <c r="U110" s="15">
        <v>0</v>
      </c>
      <c r="V110" s="15">
        <v>103.38999999999942</v>
      </c>
      <c r="W110" s="15">
        <v>821.45000000000073</v>
      </c>
      <c r="X110" s="15">
        <v>934.43</v>
      </c>
      <c r="Y110" s="15">
        <v>1212.22</v>
      </c>
      <c r="Z110" s="15">
        <v>694.46</v>
      </c>
      <c r="AA110" s="15">
        <v>1002.2900000000002</v>
      </c>
      <c r="AB110" s="18">
        <f t="shared" si="173"/>
        <v>10467.290000000001</v>
      </c>
      <c r="AD110" s="15">
        <v>573.55000000000007</v>
      </c>
      <c r="AE110" s="15">
        <v>663.82</v>
      </c>
      <c r="AF110" s="15">
        <v>1416.06</v>
      </c>
      <c r="AG110" s="15">
        <v>959.98</v>
      </c>
      <c r="AH110" s="15">
        <v>926.97</v>
      </c>
      <c r="AI110" s="15">
        <v>1268.97</v>
      </c>
      <c r="AJ110" s="15">
        <v>1757.01</v>
      </c>
      <c r="AK110" s="15">
        <v>2664.64</v>
      </c>
      <c r="AL110" s="15">
        <v>1351.77</v>
      </c>
      <c r="AM110" s="15">
        <v>2165.36</v>
      </c>
      <c r="AN110" s="15">
        <v>2051.7400000000002</v>
      </c>
      <c r="AO110" s="15">
        <v>1911.15</v>
      </c>
      <c r="AP110" s="15">
        <f t="shared" si="174"/>
        <v>17711.02</v>
      </c>
      <c r="AR110" s="15">
        <v>1332.81</v>
      </c>
      <c r="AS110" s="15">
        <v>1754.07</v>
      </c>
      <c r="AT110" s="15">
        <v>2088.2200000000003</v>
      </c>
      <c r="AU110" s="15">
        <v>1775.87</v>
      </c>
      <c r="AV110" s="15">
        <v>2115.61</v>
      </c>
      <c r="AW110" s="15">
        <v>1647.38</v>
      </c>
      <c r="AX110" s="15">
        <v>3116.9</v>
      </c>
      <c r="AY110" s="15">
        <v>3580.92</v>
      </c>
      <c r="AZ110" s="15">
        <v>2801</v>
      </c>
      <c r="BA110" s="15">
        <v>2279.62</v>
      </c>
      <c r="BB110" s="15">
        <v>2108.98</v>
      </c>
      <c r="BC110" s="15">
        <v>1968.77</v>
      </c>
      <c r="BD110" s="19">
        <f t="shared" si="175"/>
        <v>26570.149999999998</v>
      </c>
      <c r="BE110" s="15">
        <v>2551.88</v>
      </c>
      <c r="BF110" s="15">
        <v>1734.67</v>
      </c>
      <c r="BG110" s="15">
        <v>2229.96</v>
      </c>
      <c r="BH110" s="15">
        <v>1823.97</v>
      </c>
      <c r="BI110" s="15">
        <v>2166.65</v>
      </c>
      <c r="BJ110" s="15">
        <v>1674.8</v>
      </c>
      <c r="BK110" s="15">
        <v>1884.66</v>
      </c>
      <c r="BL110" s="15">
        <v>2315.02</v>
      </c>
      <c r="BM110" s="15">
        <v>1637.83</v>
      </c>
      <c r="BN110" s="15">
        <v>1628.57</v>
      </c>
      <c r="BO110" s="20">
        <v>1266.23</v>
      </c>
      <c r="BP110" s="20">
        <v>1143.72</v>
      </c>
      <c r="BQ110" s="72">
        <f t="shared" si="181"/>
        <v>22057.96</v>
      </c>
      <c r="BR110" s="15">
        <v>984.93</v>
      </c>
      <c r="BS110" s="15">
        <v>960.88</v>
      </c>
      <c r="BT110" s="15">
        <v>1268.8900000000001</v>
      </c>
      <c r="BU110" s="15">
        <v>1269.28</v>
      </c>
      <c r="BV110" s="15">
        <v>1186.1500000000001</v>
      </c>
      <c r="BW110" s="15">
        <v>1373.82</v>
      </c>
      <c r="BX110" s="15">
        <v>2842.95</v>
      </c>
      <c r="BY110" s="15">
        <v>2984.23</v>
      </c>
      <c r="BZ110" s="15">
        <v>1609.02</v>
      </c>
      <c r="CA110" s="15">
        <v>1852.49</v>
      </c>
      <c r="CB110" s="15">
        <v>1788.32</v>
      </c>
      <c r="CC110" s="15">
        <v>1176.29</v>
      </c>
      <c r="CD110" s="46">
        <f t="shared" si="180"/>
        <v>19297.25</v>
      </c>
      <c r="CE110" s="15">
        <v>2037.17</v>
      </c>
      <c r="CF110" s="15">
        <v>1774.49</v>
      </c>
      <c r="CG110" s="15">
        <v>2415.35</v>
      </c>
      <c r="CH110" s="15">
        <v>1753.37</v>
      </c>
      <c r="CI110" s="15">
        <f>+IFERROR(VLOOKUP($A110,'[1]Consolidated Financials'!$A:$ZZ,32,0),0)</f>
        <v>1664.8089498951372</v>
      </c>
      <c r="CJ110" s="15">
        <f>+IFERROR(VLOOKUP($A110,'[1]Consolidated Financials'!$A:$ZZ,33,0),0)</f>
        <v>2504.3934864831067</v>
      </c>
      <c r="CK110" s="15">
        <f>+IFERROR(VLOOKUP($A110,'[1]Consolidated Financials'!$A:$ZZ,34,0),0)</f>
        <v>2962.7358962823596</v>
      </c>
      <c r="CL110" s="15">
        <f>+IFERROR(VLOOKUP($A110,'[1]Consolidated Financials'!$A:$ZZ,35,0),0)</f>
        <v>3593.8338921270438</v>
      </c>
      <c r="CM110" s="15">
        <f>+IFERROR(VLOOKUP($A110,'[1]Consolidated Financials'!$A:$ZZ,36,0),0)</f>
        <v>3024.5696127847305</v>
      </c>
      <c r="CN110" s="15">
        <f>+IFERROR(VLOOKUP($A110,'[1]Consolidated Financials'!$A:$ZZ,37,0),0)</f>
        <v>3108.9245667455816</v>
      </c>
      <c r="CO110" s="15">
        <f>+IFERROR(VLOOKUP($A110,'[1]Consolidated Financials'!$A:$ZZ,38,0),0)</f>
        <v>3327.6398824014818</v>
      </c>
      <c r="CP110" s="15">
        <f>+IFERROR(VLOOKUP($A110,'[1]Consolidated Financials'!$A:$ZZ,39,0),0)</f>
        <v>2412.4455083438984</v>
      </c>
      <c r="CQ110" s="46">
        <f t="shared" si="182"/>
        <v>30579.731795063341</v>
      </c>
      <c r="CR110" s="15">
        <f>+IFERROR(VLOOKUP($A110,'[1]Consolidated Financials'!$A:$ZZ,40,0),0)</f>
        <v>3521.3331711987444</v>
      </c>
      <c r="CS110" s="15">
        <f>+IFERROR(VLOOKUP($A110,'[1]Consolidated Financials'!$A:$ZZ,41,0),0)</f>
        <v>3580.3400107392908</v>
      </c>
      <c r="CT110" s="15">
        <f>+IFERROR(VLOOKUP($A110,'[1]Consolidated Financials'!$A:$ZZ,42,0),0)</f>
        <v>3855.9950285155201</v>
      </c>
      <c r="CU110" s="15">
        <f>+IFERROR(VLOOKUP($A110,'[1]Consolidated Financials'!$A:$ZZ,43,0),0)</f>
        <v>4124.8780258998622</v>
      </c>
      <c r="CV110" s="15">
        <f>+IFERROR(VLOOKUP($A110,'[1]Consolidated Financials'!$A:$ZZ,44,0),0)</f>
        <v>3911.6884900459213</v>
      </c>
      <c r="CW110" s="15">
        <f>+IFERROR(VLOOKUP($A110,'[1]Consolidated Financials'!$A:$ZZ,45,0),0)</f>
        <v>3621.8328254385642</v>
      </c>
      <c r="CX110" s="15">
        <f>+IFERROR(VLOOKUP($A110,'[1]Consolidated Financials'!$A:$ZZ,46,0),0)</f>
        <v>5710.0637880953573</v>
      </c>
      <c r="CY110" s="15">
        <f>+IFERROR(VLOOKUP($A110,'[1]Consolidated Financials'!$A:$ZZ,47,0),0)</f>
        <v>6744.1618615896987</v>
      </c>
      <c r="CZ110" s="15">
        <f>+IFERROR(VLOOKUP($A110,'[1]Consolidated Financials'!$A:$ZZ,48,0),0)</f>
        <v>3667.2118554272738</v>
      </c>
      <c r="DA110" s="15">
        <f>+IFERROR(VLOOKUP($A110,'[1]Consolidated Financials'!$A:$ZZ,49,0),0)</f>
        <v>4647.2672375801594</v>
      </c>
      <c r="DB110" s="15">
        <f>+IFERROR(VLOOKUP($A110,'[1]Consolidated Financials'!$A:$ZZ,50,0),0)</f>
        <v>5004.194657347738</v>
      </c>
      <c r="DC110" s="15">
        <f>+IFERROR(VLOOKUP($A110,'[1]Consolidated Financials'!$A:$ZZ,51,0),0)</f>
        <v>3585.1104861244148</v>
      </c>
      <c r="DD110" s="46">
        <f t="shared" si="178"/>
        <v>51974.077438002554</v>
      </c>
      <c r="DF110" s="15">
        <f>+IFERROR(VLOOKUP($A110,'[1]Consolidated Financials'!$A:$ZZ,52,0),0)</f>
        <v>4962.781311802366</v>
      </c>
      <c r="DG110" s="15">
        <f>+IFERROR(VLOOKUP($A110,'[1]Consolidated Financials'!$A:$ZZ,53,0),0)</f>
        <v>5036.5752690369845</v>
      </c>
      <c r="DH110" s="15">
        <f>+IFERROR(VLOOKUP($A110,'[1]Consolidated Financials'!$A:$ZZ,54,0),0)</f>
        <v>5328.0720788131257</v>
      </c>
      <c r="DI110" s="15">
        <f>+IFERROR(VLOOKUP($A110,'[1]Consolidated Financials'!$A:$ZZ,55,0),0)</f>
        <v>5693.0133259818813</v>
      </c>
      <c r="DJ110" s="15">
        <f>+IFERROR(VLOOKUP($A110,'[1]Consolidated Financials'!$A:$ZZ,56,0),0)</f>
        <v>4638.0167150568941</v>
      </c>
      <c r="DK110" s="15">
        <f>+IFERROR(VLOOKUP($A110,'[1]Consolidated Financials'!$A:$ZZ,57,0),0)</f>
        <v>4218.3980781880045</v>
      </c>
      <c r="DL110" s="15">
        <f>+IFERROR(VLOOKUP($A110,'[1]Consolidated Financials'!$A:$ZZ,58,0),0)</f>
        <v>6662.5581659994004</v>
      </c>
      <c r="DM110" s="15">
        <f>+IFERROR(VLOOKUP($A110,'[1]Consolidated Financials'!$A:$ZZ,59,0),0)</f>
        <v>7860.9562777273595</v>
      </c>
      <c r="DN110" s="15">
        <f>+IFERROR(VLOOKUP($A110,'[1]Consolidated Financials'!$A:$ZZ,60,0),0)</f>
        <v>4489.2228023109492</v>
      </c>
      <c r="DO110" s="15">
        <f>+IFERROR(VLOOKUP($A110,'[1]Consolidated Financials'!$A:$ZZ,61,0),0)</f>
        <v>5401.0061784039126</v>
      </c>
      <c r="DP110" s="15">
        <f>+IFERROR(VLOOKUP($A110,'[1]Consolidated Financials'!$A:$ZZ,62,0),0)</f>
        <v>5811.9555427829628</v>
      </c>
      <c r="DQ110" s="15">
        <f>+IFERROR(VLOOKUP($A110,'[1]Consolidated Financials'!$A:$ZZ,63,0),0)</f>
        <v>4273.9915770176058</v>
      </c>
    </row>
    <row r="111" spans="1:121" x14ac:dyDescent="0.35">
      <c r="A111" s="73" t="s">
        <v>181</v>
      </c>
      <c r="B111" s="17" t="s">
        <v>182</v>
      </c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6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8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>
        <v>46.54</v>
      </c>
      <c r="BD111" s="19">
        <f t="shared" si="175"/>
        <v>46.54</v>
      </c>
      <c r="BE111" s="15">
        <v>7.53</v>
      </c>
      <c r="BF111" s="15">
        <v>0</v>
      </c>
      <c r="BG111" s="15">
        <v>2.97</v>
      </c>
      <c r="BH111" s="15">
        <v>63.940000000000012</v>
      </c>
      <c r="BI111" s="15">
        <v>43.58</v>
      </c>
      <c r="BJ111" s="15">
        <v>50.27</v>
      </c>
      <c r="BK111" s="15">
        <v>103.99</v>
      </c>
      <c r="BL111" s="15">
        <v>-13.33</v>
      </c>
      <c r="BM111" s="15">
        <v>70.83</v>
      </c>
      <c r="BN111" s="15">
        <v>56.31</v>
      </c>
      <c r="BO111" s="20">
        <v>83.23</v>
      </c>
      <c r="BP111" s="20">
        <v>38.869999999999997</v>
      </c>
      <c r="BQ111" s="72">
        <f t="shared" si="181"/>
        <v>508.19000000000005</v>
      </c>
      <c r="BR111" s="15">
        <v>94.94</v>
      </c>
      <c r="BS111" s="15">
        <v>52.05</v>
      </c>
      <c r="BT111" s="15">
        <v>65.45</v>
      </c>
      <c r="BU111" s="15">
        <v>114.59</v>
      </c>
      <c r="BV111" s="15">
        <v>127.48</v>
      </c>
      <c r="BW111" s="15">
        <v>71.430000000000007</v>
      </c>
      <c r="BX111" s="15">
        <v>196.05</v>
      </c>
      <c r="BY111" s="15">
        <v>211.89</v>
      </c>
      <c r="BZ111" s="15">
        <v>117.53</v>
      </c>
      <c r="CA111" s="15">
        <v>27.47</v>
      </c>
      <c r="CB111" s="15">
        <v>39.630000000000003</v>
      </c>
      <c r="CC111" s="15">
        <v>88.05</v>
      </c>
      <c r="CD111" s="46">
        <f t="shared" si="180"/>
        <v>1206.5600000000002</v>
      </c>
      <c r="CE111" s="15">
        <v>62.15</v>
      </c>
      <c r="CF111" s="15">
        <v>13.82</v>
      </c>
      <c r="CG111" s="15">
        <v>133.59</v>
      </c>
      <c r="CH111" s="15">
        <v>125.2</v>
      </c>
      <c r="CI111" s="15">
        <f>+IFERROR(VLOOKUP($A111,'[1]Consolidated Financials'!$A:$ZZ,32,0),0)</f>
        <v>142.35695069830473</v>
      </c>
      <c r="CJ111" s="15">
        <f>+IFERROR(VLOOKUP($A111,'[1]Consolidated Financials'!$A:$ZZ,33,0),0)</f>
        <v>206.7869034491037</v>
      </c>
      <c r="CK111" s="15">
        <f>+IFERROR(VLOOKUP($A111,'[1]Consolidated Financials'!$A:$ZZ,34,0),0)</f>
        <v>256.85744632903305</v>
      </c>
      <c r="CL111" s="15">
        <f>+IFERROR(VLOOKUP($A111,'[1]Consolidated Financials'!$A:$ZZ,35,0),0)</f>
        <v>310.30813366385343</v>
      </c>
      <c r="CM111" s="15">
        <f>+IFERROR(VLOOKUP($A111,'[1]Consolidated Financials'!$A:$ZZ,36,0),0)</f>
        <v>300.86613645827276</v>
      </c>
      <c r="CN111" s="15">
        <f>+IFERROR(VLOOKUP($A111,'[1]Consolidated Financials'!$A:$ZZ,37,0),0)</f>
        <v>322.12964669746805</v>
      </c>
      <c r="CO111" s="15">
        <f>+IFERROR(VLOOKUP($A111,'[1]Consolidated Financials'!$A:$ZZ,38,0),0)</f>
        <v>376.51495299548321</v>
      </c>
      <c r="CP111" s="15">
        <f>+IFERROR(VLOOKUP($A111,'[1]Consolidated Financials'!$A:$ZZ,39,0),0)</f>
        <v>181.20875565507802</v>
      </c>
      <c r="CQ111" s="46">
        <f t="shared" si="182"/>
        <v>2431.7889259465974</v>
      </c>
      <c r="CR111" s="15">
        <f>+IFERROR(VLOOKUP($A111,'[1]Consolidated Financials'!$A:$ZZ,40,0),0)</f>
        <v>260.04851230483445</v>
      </c>
      <c r="CS111" s="15">
        <f>+IFERROR(VLOOKUP($A111,'[1]Consolidated Financials'!$A:$ZZ,41,0),0)</f>
        <v>249.25689631179117</v>
      </c>
      <c r="CT111" s="15">
        <f>+IFERROR(VLOOKUP($A111,'[1]Consolidated Financials'!$A:$ZZ,42,0),0)</f>
        <v>322.51865316635468</v>
      </c>
      <c r="CU111" s="15">
        <f>+IFERROR(VLOOKUP($A111,'[1]Consolidated Financials'!$A:$ZZ,43,0),0)</f>
        <v>231.97833893639881</v>
      </c>
      <c r="CV111" s="15">
        <f>+IFERROR(VLOOKUP($A111,'[1]Consolidated Financials'!$A:$ZZ,44,0),0)</f>
        <v>332.69105790032228</v>
      </c>
      <c r="CW111" s="15">
        <f>+IFERROR(VLOOKUP($A111,'[1]Consolidated Financials'!$A:$ZZ,45,0),0)</f>
        <v>391.87865571156351</v>
      </c>
      <c r="CX111" s="15">
        <f>+IFERROR(VLOOKUP($A111,'[1]Consolidated Financials'!$A:$ZZ,46,0),0)</f>
        <v>381.08143724751221</v>
      </c>
      <c r="CY111" s="15">
        <f>+IFERROR(VLOOKUP($A111,'[1]Consolidated Financials'!$A:$ZZ,47,0),0)</f>
        <v>392.47033501266151</v>
      </c>
      <c r="CZ111" s="15">
        <f>+IFERROR(VLOOKUP($A111,'[1]Consolidated Financials'!$A:$ZZ,48,0),0)</f>
        <v>422.59826768081331</v>
      </c>
      <c r="DA111" s="15">
        <f>+IFERROR(VLOOKUP($A111,'[1]Consolidated Financials'!$A:$ZZ,49,0),0)</f>
        <v>398.49403729718767</v>
      </c>
      <c r="DB111" s="15">
        <f>+IFERROR(VLOOKUP($A111,'[1]Consolidated Financials'!$A:$ZZ,50,0),0)</f>
        <v>380.18599505935646</v>
      </c>
      <c r="DC111" s="15">
        <f>+IFERROR(VLOOKUP($A111,'[1]Consolidated Financials'!$A:$ZZ,51,0),0)</f>
        <v>323.15009430496718</v>
      </c>
      <c r="DD111" s="46">
        <f t="shared" si="178"/>
        <v>4086.3522809337642</v>
      </c>
      <c r="DF111" s="15">
        <f>+IFERROR(VLOOKUP($A111,'[1]Consolidated Financials'!$A:$ZZ,52,0),0)</f>
        <v>306.32752613463663</v>
      </c>
      <c r="DG111" s="15">
        <f>+IFERROR(VLOOKUP($A111,'[1]Consolidated Financials'!$A:$ZZ,53,0),0)</f>
        <v>294.67874021180438</v>
      </c>
      <c r="DH111" s="15">
        <f>+IFERROR(VLOOKUP($A111,'[1]Consolidated Financials'!$A:$ZZ,54,0),0)</f>
        <v>459.09561569864411</v>
      </c>
      <c r="DI111" s="15">
        <f>+IFERROR(VLOOKUP($A111,'[1]Consolidated Financials'!$A:$ZZ,55,0),0)</f>
        <v>344.3729159667119</v>
      </c>
      <c r="DJ111" s="15">
        <f>+IFERROR(VLOOKUP($A111,'[1]Consolidated Financials'!$A:$ZZ,56,0),0)</f>
        <v>329.43214100870921</v>
      </c>
      <c r="DK111" s="15">
        <f>+IFERROR(VLOOKUP($A111,'[1]Consolidated Financials'!$A:$ZZ,57,0),0)</f>
        <v>489.75944956474984</v>
      </c>
      <c r="DL111" s="15">
        <f>+IFERROR(VLOOKUP($A111,'[1]Consolidated Financials'!$A:$ZZ,58,0),0)</f>
        <v>454.2462965454136</v>
      </c>
      <c r="DM111" s="15">
        <f>+IFERROR(VLOOKUP($A111,'[1]Consolidated Financials'!$A:$ZZ,59,0),0)</f>
        <v>468.97661955268882</v>
      </c>
      <c r="DN111" s="15">
        <f>+IFERROR(VLOOKUP($A111,'[1]Consolidated Financials'!$A:$ZZ,60,0),0)</f>
        <v>281.28050101687285</v>
      </c>
      <c r="DO111" s="15">
        <f>+IFERROR(VLOOKUP($A111,'[1]Consolidated Financials'!$A:$ZZ,61,0),0)</f>
        <v>477.76567537275582</v>
      </c>
      <c r="DP111" s="15">
        <f>+IFERROR(VLOOKUP($A111,'[1]Consolidated Financials'!$A:$ZZ,62,0),0)</f>
        <v>455.96565485039048</v>
      </c>
      <c r="DQ111" s="15">
        <f>+IFERROR(VLOOKUP($A111,'[1]Consolidated Financials'!$A:$ZZ,63,0),0)</f>
        <v>269.44807449962332</v>
      </c>
    </row>
    <row r="112" spans="1:121" x14ac:dyDescent="0.35">
      <c r="A112" s="73" t="s">
        <v>183</v>
      </c>
      <c r="B112" s="17" t="s">
        <v>184</v>
      </c>
      <c r="C112" s="15">
        <v>5417.44</v>
      </c>
      <c r="D112" s="15">
        <v>4744.2</v>
      </c>
      <c r="E112" s="15">
        <v>6982.08</v>
      </c>
      <c r="F112" s="15">
        <v>6487.3</v>
      </c>
      <c r="G112" s="15">
        <v>5601.52</v>
      </c>
      <c r="H112" s="15">
        <v>4942.76</v>
      </c>
      <c r="I112" s="15">
        <v>6449.82</v>
      </c>
      <c r="J112" s="15">
        <v>7367.03</v>
      </c>
      <c r="K112" s="15">
        <v>4102.8100000000004</v>
      </c>
      <c r="L112" s="15">
        <v>4688.53</v>
      </c>
      <c r="M112" s="15">
        <v>4952.9800000000005</v>
      </c>
      <c r="N112" s="15">
        <v>2393.5700000000002</v>
      </c>
      <c r="O112" s="16">
        <f>+SUM(C112:N112)</f>
        <v>64130.04</v>
      </c>
      <c r="P112" s="15">
        <v>5880.59</v>
      </c>
      <c r="Q112" s="15">
        <v>6236.4500000000007</v>
      </c>
      <c r="R112" s="15">
        <v>2700.1899999999987</v>
      </c>
      <c r="S112" s="15">
        <v>3.6400000000012369</v>
      </c>
      <c r="T112" s="15">
        <v>0</v>
      </c>
      <c r="U112" s="15">
        <v>5.7399999999997817</v>
      </c>
      <c r="V112" s="15">
        <v>85.819999999999709</v>
      </c>
      <c r="W112" s="15">
        <v>1452.0599999999995</v>
      </c>
      <c r="X112" s="15">
        <v>1815.98</v>
      </c>
      <c r="Y112" s="15">
        <v>2079.64</v>
      </c>
      <c r="Z112" s="15">
        <v>1610.9</v>
      </c>
      <c r="AA112" s="15">
        <v>1992.54</v>
      </c>
      <c r="AB112" s="18">
        <f t="shared" si="173"/>
        <v>23863.550000000003</v>
      </c>
      <c r="AD112" s="15">
        <v>1278.57</v>
      </c>
      <c r="AE112" s="15">
        <v>1709.37</v>
      </c>
      <c r="AF112" s="15">
        <v>1924.91</v>
      </c>
      <c r="AG112" s="15">
        <v>2009.68</v>
      </c>
      <c r="AH112" s="15">
        <v>1499.85</v>
      </c>
      <c r="AI112" s="15">
        <v>2260.0100000000002</v>
      </c>
      <c r="AJ112" s="15">
        <v>3665.46</v>
      </c>
      <c r="AK112" s="15">
        <v>4095.02</v>
      </c>
      <c r="AL112" s="15">
        <v>3811.94</v>
      </c>
      <c r="AM112" s="15">
        <v>3367.92</v>
      </c>
      <c r="AN112" s="15">
        <v>3785.44</v>
      </c>
      <c r="AO112" s="15">
        <v>3448.47</v>
      </c>
      <c r="AP112" s="15">
        <f t="shared" si="174"/>
        <v>32856.639999999992</v>
      </c>
      <c r="AR112" s="15">
        <v>2597.8000000000002</v>
      </c>
      <c r="AS112" s="15">
        <v>2874.55</v>
      </c>
      <c r="AT112" s="15">
        <v>3314.22</v>
      </c>
      <c r="AU112" s="15">
        <v>2933.38</v>
      </c>
      <c r="AV112" s="15">
        <v>3142.47</v>
      </c>
      <c r="AW112" s="15">
        <v>3453.21</v>
      </c>
      <c r="AX112" s="15">
        <v>3943.21</v>
      </c>
      <c r="AY112" s="15">
        <v>4522.12</v>
      </c>
      <c r="AZ112" s="15">
        <v>3746.13</v>
      </c>
      <c r="BA112" s="15">
        <v>3860.26</v>
      </c>
      <c r="BB112" s="15">
        <v>3916.73</v>
      </c>
      <c r="BC112" s="15">
        <v>3534.75</v>
      </c>
      <c r="BD112" s="19">
        <f t="shared" si="175"/>
        <v>41838.83</v>
      </c>
      <c r="BE112" s="15">
        <v>4493.6900000000005</v>
      </c>
      <c r="BF112" s="15">
        <v>3271.2</v>
      </c>
      <c r="BG112" s="15">
        <v>4429.67</v>
      </c>
      <c r="BH112" s="15">
        <v>3923.42</v>
      </c>
      <c r="BI112" s="15">
        <v>6349.36</v>
      </c>
      <c r="BJ112" s="15">
        <v>6705.74</v>
      </c>
      <c r="BK112" s="15">
        <v>7640.3</v>
      </c>
      <c r="BL112" s="15">
        <v>9832.84</v>
      </c>
      <c r="BM112" s="15">
        <v>6500.02</v>
      </c>
      <c r="BN112" s="15">
        <v>6563.73</v>
      </c>
      <c r="BO112" s="20">
        <v>7232.72</v>
      </c>
      <c r="BP112" s="20">
        <v>7423.18</v>
      </c>
      <c r="BQ112" s="72">
        <f t="shared" si="181"/>
        <v>74365.87</v>
      </c>
      <c r="BR112" s="15">
        <v>7069.18</v>
      </c>
      <c r="BS112" s="15">
        <v>7020.08</v>
      </c>
      <c r="BT112" s="15">
        <v>8192.6</v>
      </c>
      <c r="BU112" s="15">
        <v>7970.24</v>
      </c>
      <c r="BV112" s="15">
        <v>6703.55</v>
      </c>
      <c r="BW112" s="15">
        <v>6035.43</v>
      </c>
      <c r="BX112" s="15">
        <v>8976.92</v>
      </c>
      <c r="BY112" s="15">
        <v>10086.17</v>
      </c>
      <c r="BZ112" s="15">
        <v>6249.18</v>
      </c>
      <c r="CA112" s="15">
        <v>7725.01</v>
      </c>
      <c r="CB112" s="15">
        <v>7994.27</v>
      </c>
      <c r="CC112" s="15">
        <v>6625.96</v>
      </c>
      <c r="CD112" s="46">
        <f t="shared" si="180"/>
        <v>90648.590000000011</v>
      </c>
      <c r="CE112" s="15">
        <v>10837.86</v>
      </c>
      <c r="CF112" s="15">
        <v>6748.69</v>
      </c>
      <c r="CG112" s="15">
        <v>9650.61</v>
      </c>
      <c r="CH112" s="15">
        <v>8245.42</v>
      </c>
      <c r="CI112" s="15">
        <f>+IFERROR(VLOOKUP($A112,'[1]Consolidated Financials'!$A:$ZZ,32,0),0)</f>
        <v>8259.8076575805753</v>
      </c>
      <c r="CJ112" s="15">
        <f>+IFERROR(VLOOKUP($A112,'[1]Consolidated Financials'!$A:$ZZ,33,0),0)</f>
        <v>8088.2690557990327</v>
      </c>
      <c r="CK112" s="15">
        <f>+IFERROR(VLOOKUP($A112,'[1]Consolidated Financials'!$A:$ZZ,34,0),0)</f>
        <v>9570.3458650507728</v>
      </c>
      <c r="CL112" s="15">
        <f>+IFERROR(VLOOKUP($A112,'[1]Consolidated Financials'!$A:$ZZ,35,0),0)</f>
        <v>11613.683211273828</v>
      </c>
      <c r="CM112" s="15">
        <f>+IFERROR(VLOOKUP($A112,'[1]Consolidated Financials'!$A:$ZZ,36,0),0)</f>
        <v>7334.9408954333203</v>
      </c>
      <c r="CN112" s="15">
        <f>+IFERROR(VLOOKUP($A112,'[1]Consolidated Financials'!$A:$ZZ,37,0),0)</f>
        <v>7537.1424599108286</v>
      </c>
      <c r="CO112" s="15">
        <f>+IFERROR(VLOOKUP($A112,'[1]Consolidated Financials'!$A:$ZZ,38,0),0)</f>
        <v>8066.7433054635749</v>
      </c>
      <c r="CP112" s="15">
        <f>+IFERROR(VLOOKUP($A112,'[1]Consolidated Financials'!$A:$ZZ,39,0),0)</f>
        <v>5847.9028001003508</v>
      </c>
      <c r="CQ112" s="46">
        <f t="shared" si="182"/>
        <v>101801.41525061229</v>
      </c>
      <c r="CR112" s="15">
        <f>+IFERROR(VLOOKUP($A112,'[1]Consolidated Financials'!$A:$ZZ,40,0),0)</f>
        <v>8514.5341282073896</v>
      </c>
      <c r="CS112" s="15">
        <f>+IFERROR(VLOOKUP($A112,'[1]Consolidated Financials'!$A:$ZZ,41,0),0)</f>
        <v>8680.6995728575257</v>
      </c>
      <c r="CT112" s="15">
        <f>+IFERROR(VLOOKUP($A112,'[1]Consolidated Financials'!$A:$ZZ,42,0),0)</f>
        <v>9485.1378928750437</v>
      </c>
      <c r="CU112" s="15">
        <f>+IFERROR(VLOOKUP($A112,'[1]Consolidated Financials'!$A:$ZZ,43,0),0)</f>
        <v>10124.940519963486</v>
      </c>
      <c r="CV112" s="15">
        <f>+IFERROR(VLOOKUP($A112,'[1]Consolidated Financials'!$A:$ZZ,44,0),0)</f>
        <v>8030.33930197463</v>
      </c>
      <c r="CW112" s="15">
        <f>+IFERROR(VLOOKUP($A112,'[1]Consolidated Financials'!$A:$ZZ,45,0),0)</f>
        <v>7691.3232198868927</v>
      </c>
      <c r="CX112" s="15">
        <f>+IFERROR(VLOOKUP($A112,'[1]Consolidated Financials'!$A:$ZZ,46,0),0)</f>
        <v>11510.610954457859</v>
      </c>
      <c r="CY112" s="15">
        <f>+IFERROR(VLOOKUP($A112,'[1]Consolidated Financials'!$A:$ZZ,47,0),0)</f>
        <v>13424.815331290059</v>
      </c>
      <c r="CZ112" s="15">
        <f>+IFERROR(VLOOKUP($A112,'[1]Consolidated Financials'!$A:$ZZ,48,0),0)</f>
        <v>7170.9843794183762</v>
      </c>
      <c r="DA112" s="15">
        <f>+IFERROR(VLOOKUP($A112,'[1]Consolidated Financials'!$A:$ZZ,49,0),0)</f>
        <v>9058.1334732247778</v>
      </c>
      <c r="DB112" s="15">
        <f>+IFERROR(VLOOKUP($A112,'[1]Consolidated Financials'!$A:$ZZ,50,0),0)</f>
        <v>9646.0461997301227</v>
      </c>
      <c r="DC112" s="15">
        <f>+IFERROR(VLOOKUP($A112,'[1]Consolidated Financials'!$A:$ZZ,51,0),0)</f>
        <v>6746.0766812798829</v>
      </c>
      <c r="DD112" s="46">
        <f t="shared" si="178"/>
        <v>110083.64165516604</v>
      </c>
      <c r="DF112" s="15">
        <f>+IFERROR(VLOOKUP($A112,'[1]Consolidated Financials'!$A:$ZZ,52,0),0)</f>
        <v>9390.5601609688674</v>
      </c>
      <c r="DG112" s="15">
        <f>+IFERROR(VLOOKUP($A112,'[1]Consolidated Financials'!$A:$ZZ,53,0),0)</f>
        <v>9570.852948038988</v>
      </c>
      <c r="DH112" s="15">
        <f>+IFERROR(VLOOKUP($A112,'[1]Consolidated Financials'!$A:$ZZ,54,0),0)</f>
        <v>10361.406625572325</v>
      </c>
      <c r="DI112" s="15">
        <f>+IFERROR(VLOOKUP($A112,'[1]Consolidated Financials'!$A:$ZZ,55,0),0)</f>
        <v>11034.132926094369</v>
      </c>
      <c r="DJ112" s="15">
        <f>+IFERROR(VLOOKUP($A112,'[1]Consolidated Financials'!$A:$ZZ,56,0),0)</f>
        <v>9455.0773985291944</v>
      </c>
      <c r="DK112" s="15">
        <f>+IFERROR(VLOOKUP($A112,'[1]Consolidated Financials'!$A:$ZZ,57,0),0)</f>
        <v>8873.9335692599088</v>
      </c>
      <c r="DL112" s="15">
        <f>+IFERROR(VLOOKUP($A112,'[1]Consolidated Financials'!$A:$ZZ,58,0),0)</f>
        <v>13381.567531326426</v>
      </c>
      <c r="DM112" s="15">
        <f>+IFERROR(VLOOKUP($A112,'[1]Consolidated Financials'!$A:$ZZ,59,0),0)</f>
        <v>15614.686705837243</v>
      </c>
      <c r="DN112" s="15">
        <f>+IFERROR(VLOOKUP($A112,'[1]Consolidated Financials'!$A:$ZZ,60,0),0)</f>
        <v>8763.4444297432747</v>
      </c>
      <c r="DO112" s="15">
        <f>+IFERROR(VLOOKUP($A112,'[1]Consolidated Financials'!$A:$ZZ,61,0),0)</f>
        <v>10532.249560915423</v>
      </c>
      <c r="DP112" s="15">
        <f>+IFERROR(VLOOKUP($A112,'[1]Consolidated Financials'!$A:$ZZ,62,0),0)</f>
        <v>11223.265869076939</v>
      </c>
      <c r="DQ112" s="15">
        <f>+IFERROR(VLOOKUP($A112,'[1]Consolidated Financials'!$A:$ZZ,63,0),0)</f>
        <v>8079.5665488776076</v>
      </c>
    </row>
    <row r="113" spans="1:121" x14ac:dyDescent="0.35">
      <c r="A113" s="73" t="s">
        <v>185</v>
      </c>
      <c r="B113" s="17" t="s">
        <v>186</v>
      </c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6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8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>
        <v>43.41</v>
      </c>
      <c r="BD113" s="19">
        <f t="shared" si="175"/>
        <v>43.41</v>
      </c>
      <c r="BE113" s="15">
        <v>51.86</v>
      </c>
      <c r="BF113" s="15">
        <v>51.8</v>
      </c>
      <c r="BG113" s="15">
        <v>104.75</v>
      </c>
      <c r="BH113" s="15">
        <v>657.62</v>
      </c>
      <c r="BI113" s="15">
        <v>455.41</v>
      </c>
      <c r="BJ113" s="15">
        <v>286.94</v>
      </c>
      <c r="BK113" s="15">
        <v>503.96</v>
      </c>
      <c r="BL113" s="15">
        <v>656.48</v>
      </c>
      <c r="BM113" s="15">
        <v>426.37</v>
      </c>
      <c r="BN113" s="15">
        <v>489.03</v>
      </c>
      <c r="BO113" s="20">
        <v>628.27</v>
      </c>
      <c r="BP113" s="20">
        <v>578.69000000000005</v>
      </c>
      <c r="BQ113" s="72">
        <f t="shared" si="181"/>
        <v>4891.18</v>
      </c>
      <c r="BR113" s="15">
        <v>662.39</v>
      </c>
      <c r="BS113" s="15">
        <v>503.19</v>
      </c>
      <c r="BT113" s="15">
        <v>704.01</v>
      </c>
      <c r="BU113" s="15">
        <v>589.31000000000006</v>
      </c>
      <c r="BV113" s="15">
        <v>736.04</v>
      </c>
      <c r="BW113" s="15">
        <v>600.44000000000005</v>
      </c>
      <c r="BX113" s="15">
        <v>758.67</v>
      </c>
      <c r="BY113" s="15">
        <v>804.56</v>
      </c>
      <c r="BZ113" s="15">
        <v>605.77</v>
      </c>
      <c r="CA113" s="15">
        <v>579.23</v>
      </c>
      <c r="CB113" s="15">
        <v>528.19000000000005</v>
      </c>
      <c r="CC113" s="15">
        <v>480.72</v>
      </c>
      <c r="CD113" s="46">
        <f t="shared" si="180"/>
        <v>7552.5200000000013</v>
      </c>
      <c r="CE113" s="15">
        <v>602.71</v>
      </c>
      <c r="CF113" s="15">
        <v>356.37</v>
      </c>
      <c r="CG113" s="15">
        <v>463.54</v>
      </c>
      <c r="CH113" s="15">
        <v>594.32000000000005</v>
      </c>
      <c r="CI113" s="15">
        <f>+IFERROR(VLOOKUP($A113,'[1]Consolidated Financials'!$A:$ZZ,32,0),0)</f>
        <v>716.15097881807003</v>
      </c>
      <c r="CJ113" s="15">
        <f>+IFERROR(VLOOKUP($A113,'[1]Consolidated Financials'!$A:$ZZ,33,0),0)</f>
        <v>677.38959075846276</v>
      </c>
      <c r="CK113" s="15">
        <f>+IFERROR(VLOOKUP($A113,'[1]Consolidated Financials'!$A:$ZZ,34,0),0)</f>
        <v>841.40996141427388</v>
      </c>
      <c r="CL113" s="15">
        <f>+IFERROR(VLOOKUP($A113,'[1]Consolidated Financials'!$A:$ZZ,35,0),0)</f>
        <v>1016.5029610945176</v>
      </c>
      <c r="CM113" s="15">
        <f>+IFERROR(VLOOKUP($A113,'[1]Consolidated Financials'!$A:$ZZ,36,0),0)</f>
        <v>739.1797509266994</v>
      </c>
      <c r="CN113" s="15">
        <f>+IFERROR(VLOOKUP($A113,'[1]Consolidated Financials'!$A:$ZZ,37,0),0)</f>
        <v>791.4207787387993</v>
      </c>
      <c r="CO113" s="15">
        <f>+IFERROR(VLOOKUP($A113,'[1]Consolidated Financials'!$A:$ZZ,38,0),0)</f>
        <v>925.03673710709688</v>
      </c>
      <c r="CP113" s="15">
        <f>+IFERROR(VLOOKUP($A113,'[1]Consolidated Financials'!$A:$ZZ,39,0),0)</f>
        <v>445.2007941061014</v>
      </c>
      <c r="CQ113" s="46">
        <f t="shared" si="182"/>
        <v>8169.2315529640218</v>
      </c>
      <c r="CR113" s="15">
        <f>+IFERROR(VLOOKUP($A113,'[1]Consolidated Financials'!$A:$ZZ,40,0),0)</f>
        <v>643.43622903188475</v>
      </c>
      <c r="CS113" s="15">
        <f>+IFERROR(VLOOKUP($A113,'[1]Consolidated Financials'!$A:$ZZ,41,0),0)</f>
        <v>616.734608483545</v>
      </c>
      <c r="CT113" s="15">
        <f>+IFERROR(VLOOKUP($A113,'[1]Consolidated Financials'!$A:$ZZ,42,0),0)</f>
        <v>798.00566496816555</v>
      </c>
      <c r="CU113" s="15">
        <f>+IFERROR(VLOOKUP($A113,'[1]Consolidated Financials'!$A:$ZZ,43,0),0)</f>
        <v>573.98239389790183</v>
      </c>
      <c r="CV113" s="15">
        <f>+IFERROR(VLOOKUP($A113,'[1]Consolidated Financials'!$A:$ZZ,44,0),0)</f>
        <v>640.24735864136562</v>
      </c>
      <c r="CW113" s="15">
        <f>+IFERROR(VLOOKUP($A113,'[1]Consolidated Financials'!$A:$ZZ,45,0),0)</f>
        <v>754.15094054746055</v>
      </c>
      <c r="CX113" s="15">
        <f>+IFERROR(VLOOKUP($A113,'[1]Consolidated Financials'!$A:$ZZ,46,0),0)</f>
        <v>733.37223177809585</v>
      </c>
      <c r="CY113" s="15">
        <f>+IFERROR(VLOOKUP($A113,'[1]Consolidated Financials'!$A:$ZZ,47,0),0)</f>
        <v>755.28959787141025</v>
      </c>
      <c r="CZ113" s="15">
        <f>+IFERROR(VLOOKUP($A113,'[1]Consolidated Financials'!$A:$ZZ,48,0),0)</f>
        <v>813.269302627672</v>
      </c>
      <c r="DA113" s="15">
        <f>+IFERROR(VLOOKUP($A113,'[1]Consolidated Financials'!$A:$ZZ,49,0),0)</f>
        <v>766.88191267917796</v>
      </c>
      <c r="DB113" s="15">
        <f>+IFERROR(VLOOKUP($A113,'[1]Consolidated Financials'!$A:$ZZ,50,0),0)</f>
        <v>731.6489979184272</v>
      </c>
      <c r="DC113" s="15">
        <f>+IFERROR(VLOOKUP($A113,'[1]Consolidated Financials'!$A:$ZZ,51,0),0)</f>
        <v>621.88624975141863</v>
      </c>
      <c r="DD113" s="46">
        <f t="shared" si="178"/>
        <v>8448.9054881965258</v>
      </c>
      <c r="DF113" s="15">
        <f>+IFERROR(VLOOKUP($A113,'[1]Consolidated Financials'!$A:$ZZ,52,0),0)</f>
        <v>592.1389889277616</v>
      </c>
      <c r="DG113" s="15">
        <f>+IFERROR(VLOOKUP($A113,'[1]Consolidated Financials'!$A:$ZZ,53,0),0)</f>
        <v>569.62158604980357</v>
      </c>
      <c r="DH113" s="15">
        <f>+IFERROR(VLOOKUP($A113,'[1]Consolidated Financials'!$A:$ZZ,54,0),0)</f>
        <v>887.44363633022294</v>
      </c>
      <c r="DI113" s="15">
        <f>+IFERROR(VLOOKUP($A113,'[1]Consolidated Financials'!$A:$ZZ,55,0),0)</f>
        <v>665.68170626954588</v>
      </c>
      <c r="DJ113" s="15">
        <f>+IFERROR(VLOOKUP($A113,'[1]Consolidated Financials'!$A:$ZZ,56,0),0)</f>
        <v>636.8008038933732</v>
      </c>
      <c r="DK113" s="15">
        <f>+IFERROR(VLOOKUP($A113,'[1]Consolidated Financials'!$A:$ZZ,57,0),0)</f>
        <v>946.71761608398583</v>
      </c>
      <c r="DL113" s="15">
        <f>+IFERROR(VLOOKUP($A113,'[1]Consolidated Financials'!$A:$ZZ,58,0),0)</f>
        <v>878.0697776482582</v>
      </c>
      <c r="DM113" s="15">
        <f>+IFERROR(VLOOKUP($A113,'[1]Consolidated Financials'!$A:$ZZ,59,0),0)</f>
        <v>906.54387098936263</v>
      </c>
      <c r="DN113" s="15">
        <f>+IFERROR(VLOOKUP($A113,'[1]Consolidated Financials'!$A:$ZZ,60,0),0)</f>
        <v>543.72244498857208</v>
      </c>
      <c r="DO113" s="15">
        <f>+IFERROR(VLOOKUP($A113,'[1]Consolidated Financials'!$A:$ZZ,61,0),0)</f>
        <v>923.53334200620088</v>
      </c>
      <c r="DP113" s="15">
        <f>+IFERROR(VLOOKUP($A113,'[1]Consolidated Financials'!$A:$ZZ,62,0),0)</f>
        <v>881.39334148582884</v>
      </c>
      <c r="DQ113" s="15">
        <f>+IFERROR(VLOOKUP($A113,'[1]Consolidated Financials'!$A:$ZZ,63,0),0)</f>
        <v>520.85006011707105</v>
      </c>
    </row>
    <row r="114" spans="1:121" x14ac:dyDescent="0.35">
      <c r="A114" s="73" t="s">
        <v>187</v>
      </c>
      <c r="B114" s="17" t="s">
        <v>188</v>
      </c>
      <c r="C114" s="15">
        <v>3900.87</v>
      </c>
      <c r="D114" s="15">
        <v>2945.34</v>
      </c>
      <c r="E114" s="15">
        <v>4116.6900000000005</v>
      </c>
      <c r="F114" s="15">
        <v>4005.75</v>
      </c>
      <c r="G114" s="15">
        <v>2983.71</v>
      </c>
      <c r="H114" s="15">
        <v>3182.96</v>
      </c>
      <c r="I114" s="15">
        <v>4413.3</v>
      </c>
      <c r="J114" s="15">
        <v>4836.16</v>
      </c>
      <c r="K114" s="15">
        <v>2398.0700000000002</v>
      </c>
      <c r="L114" s="15">
        <v>2989.26</v>
      </c>
      <c r="M114" s="15">
        <v>3759.83</v>
      </c>
      <c r="N114" s="15">
        <v>3438.64</v>
      </c>
      <c r="O114" s="16">
        <f>+SUM(C114:N114)</f>
        <v>42970.58</v>
      </c>
      <c r="P114" s="15">
        <v>3546.17</v>
      </c>
      <c r="Q114" s="15">
        <v>3530.21</v>
      </c>
      <c r="R114" s="15">
        <v>1292.4199999999992</v>
      </c>
      <c r="S114" s="15">
        <v>2.9000000000014552</v>
      </c>
      <c r="T114" s="15">
        <v>0</v>
      </c>
      <c r="U114" s="15">
        <v>0</v>
      </c>
      <c r="V114" s="15">
        <v>190.98999999999978</v>
      </c>
      <c r="W114" s="15">
        <v>1398.0100000000002</v>
      </c>
      <c r="X114" s="15">
        <v>1515.14</v>
      </c>
      <c r="Y114" s="15">
        <v>1867.46</v>
      </c>
      <c r="Z114" s="15">
        <v>1059</v>
      </c>
      <c r="AA114" s="15">
        <v>1562.94</v>
      </c>
      <c r="AB114" s="18">
        <f t="shared" si="173"/>
        <v>15965.24</v>
      </c>
      <c r="AD114" s="15">
        <v>840.27</v>
      </c>
      <c r="AE114" s="15">
        <v>1084.57</v>
      </c>
      <c r="AF114" s="15">
        <v>2413.5700000000002</v>
      </c>
      <c r="AG114" s="15">
        <v>1512.91</v>
      </c>
      <c r="AH114" s="15">
        <v>1546.77</v>
      </c>
      <c r="AI114" s="15">
        <v>2166.31</v>
      </c>
      <c r="AJ114" s="15">
        <v>3001.91</v>
      </c>
      <c r="AK114" s="15">
        <v>4711.99</v>
      </c>
      <c r="AL114" s="15">
        <v>2192.96</v>
      </c>
      <c r="AM114" s="15">
        <v>3681.42</v>
      </c>
      <c r="AN114" s="15">
        <v>3597.41</v>
      </c>
      <c r="AO114" s="15">
        <v>3341.65</v>
      </c>
      <c r="AP114" s="15">
        <f t="shared" si="174"/>
        <v>30091.74</v>
      </c>
      <c r="AR114" s="15">
        <v>2250.67</v>
      </c>
      <c r="AS114" s="15">
        <v>3023.93</v>
      </c>
      <c r="AT114" s="15">
        <v>3748.89</v>
      </c>
      <c r="AU114" s="15">
        <v>3157.75</v>
      </c>
      <c r="AV114" s="15">
        <v>3704.28</v>
      </c>
      <c r="AW114" s="15">
        <v>2873.5</v>
      </c>
      <c r="AX114" s="15">
        <v>5760.65</v>
      </c>
      <c r="AY114" s="15">
        <v>6618.51</v>
      </c>
      <c r="AZ114" s="15">
        <v>4955.1400000000003</v>
      </c>
      <c r="BA114" s="15">
        <v>4042.13</v>
      </c>
      <c r="BB114" s="15">
        <v>3679.86</v>
      </c>
      <c r="BC114" s="15">
        <v>3514.04</v>
      </c>
      <c r="BD114" s="19">
        <f t="shared" si="175"/>
        <v>47329.35</v>
      </c>
      <c r="BE114" s="15">
        <v>4698.76</v>
      </c>
      <c r="BF114" s="15">
        <v>3232.88</v>
      </c>
      <c r="BG114" s="15">
        <v>4146.24</v>
      </c>
      <c r="BH114" s="15">
        <v>3208.61</v>
      </c>
      <c r="BI114" s="15">
        <v>4000.37</v>
      </c>
      <c r="BJ114" s="15">
        <v>3043.27</v>
      </c>
      <c r="BK114" s="15">
        <v>3525.89</v>
      </c>
      <c r="BL114" s="15">
        <v>4402.2700000000004</v>
      </c>
      <c r="BM114" s="15">
        <v>3034.1</v>
      </c>
      <c r="BN114" s="15">
        <v>2927.36</v>
      </c>
      <c r="BO114" s="20">
        <v>2219.02</v>
      </c>
      <c r="BP114" s="20">
        <v>2038.18</v>
      </c>
      <c r="BQ114" s="72">
        <f t="shared" si="181"/>
        <v>40476.949999999997</v>
      </c>
      <c r="BR114" s="15">
        <v>1678.3</v>
      </c>
      <c r="BS114" s="15">
        <v>1707.81</v>
      </c>
      <c r="BT114" s="15">
        <v>2241.08</v>
      </c>
      <c r="BU114" s="15">
        <v>2249.0100000000002</v>
      </c>
      <c r="BV114" s="15">
        <v>2091.88</v>
      </c>
      <c r="BW114" s="15">
        <v>2444.4699999999998</v>
      </c>
      <c r="BX114" s="15">
        <v>5365.27</v>
      </c>
      <c r="BY114" s="15">
        <v>5747.81</v>
      </c>
      <c r="BZ114" s="15">
        <v>2936.92</v>
      </c>
      <c r="CA114" s="15">
        <v>3283.79</v>
      </c>
      <c r="CB114" s="15">
        <v>3304.16</v>
      </c>
      <c r="CC114" s="15">
        <v>1969.42</v>
      </c>
      <c r="CD114" s="46">
        <f t="shared" si="180"/>
        <v>35019.919999999998</v>
      </c>
      <c r="CE114" s="15">
        <v>3716.3</v>
      </c>
      <c r="CF114" s="15">
        <v>3280.91</v>
      </c>
      <c r="CG114" s="15">
        <v>4589.7</v>
      </c>
      <c r="CH114" s="15">
        <v>3160.16</v>
      </c>
      <c r="CI114" s="15">
        <f>+IFERROR(VLOOKUP($A114,'[1]Consolidated Financials'!$A:$ZZ,32,0),0)</f>
        <v>3461.3042877269791</v>
      </c>
      <c r="CJ114" s="15">
        <f>+IFERROR(VLOOKUP($A114,'[1]Consolidated Financials'!$A:$ZZ,33,0),0)</f>
        <v>5206.8844977470262</v>
      </c>
      <c r="CK114" s="15">
        <f>+IFERROR(VLOOKUP($A114,'[1]Consolidated Financials'!$A:$ZZ,34,0),0)</f>
        <v>6159.8242019606532</v>
      </c>
      <c r="CL114" s="15">
        <f>+IFERROR(VLOOKUP($A114,'[1]Consolidated Financials'!$A:$ZZ,35,0),0)</f>
        <v>7471.940045121336</v>
      </c>
      <c r="CM114" s="15">
        <f>+IFERROR(VLOOKUP($A114,'[1]Consolidated Financials'!$A:$ZZ,36,0),0)</f>
        <v>6288.3826819407313</v>
      </c>
      <c r="CN114" s="15">
        <f>+IFERROR(VLOOKUP($A114,'[1]Consolidated Financials'!$A:$ZZ,37,0),0)</f>
        <v>6463.7650667207381</v>
      </c>
      <c r="CO114" s="15">
        <f>+IFERROR(VLOOKUP($A114,'[1]Consolidated Financials'!$A:$ZZ,38,0),0)</f>
        <v>6918.4960795009192</v>
      </c>
      <c r="CP114" s="15">
        <f>+IFERROR(VLOOKUP($A114,'[1]Consolidated Financials'!$A:$ZZ,39,0),0)</f>
        <v>5015.7154563977983</v>
      </c>
      <c r="CQ114" s="46">
        <f t="shared" si="182"/>
        <v>61733.382317116186</v>
      </c>
      <c r="CR114" s="15">
        <f>+IFERROR(VLOOKUP($A114,'[1]Consolidated Financials'!$A:$ZZ,40,0),0)</f>
        <v>7362.8682103209321</v>
      </c>
      <c r="CS114" s="15">
        <f>+IFERROR(VLOOKUP($A114,'[1]Consolidated Financials'!$A:$ZZ,41,0),0)</f>
        <v>7486.2474993351261</v>
      </c>
      <c r="CT114" s="15">
        <f>+IFERROR(VLOOKUP($A114,'[1]Consolidated Financials'!$A:$ZZ,42,0),0)</f>
        <v>8062.6233969640125</v>
      </c>
      <c r="CU114" s="15">
        <f>+IFERROR(VLOOKUP($A114,'[1]Consolidated Financials'!$A:$ZZ,43,0),0)</f>
        <v>8624.8394604508485</v>
      </c>
      <c r="CV114" s="15">
        <f>+IFERROR(VLOOKUP($A114,'[1]Consolidated Financials'!$A:$ZZ,44,0),0)</f>
        <v>8179.0746378686972</v>
      </c>
      <c r="CW114" s="15">
        <f>+IFERROR(VLOOKUP($A114,'[1]Consolidated Financials'!$A:$ZZ,45,0),0)</f>
        <v>7573.0061533599073</v>
      </c>
      <c r="CX114" s="15">
        <f>+IFERROR(VLOOKUP($A114,'[1]Consolidated Financials'!$A:$ZZ,46,0),0)</f>
        <v>11939.355096569801</v>
      </c>
      <c r="CY114" s="15">
        <f>+IFERROR(VLOOKUP($A114,'[1]Consolidated Financials'!$A:$ZZ,47,0),0)</f>
        <v>14101.583849577471</v>
      </c>
      <c r="CZ114" s="15">
        <f>+IFERROR(VLOOKUP($A114,'[1]Consolidated Financials'!$A:$ZZ,48,0),0)</f>
        <v>7667.8906192922595</v>
      </c>
      <c r="DA114" s="15">
        <f>+IFERROR(VLOOKUP($A114,'[1]Consolidated Financials'!$A:$ZZ,49,0),0)</f>
        <v>9717.1197796079559</v>
      </c>
      <c r="DB114" s="15">
        <f>+IFERROR(VLOOKUP($A114,'[1]Consolidated Financials'!$A:$ZZ,50,0),0)</f>
        <v>10463.430743277419</v>
      </c>
      <c r="DC114" s="15">
        <f>+IFERROR(VLOOKUP($A114,'[1]Consolidated Financials'!$A:$ZZ,51,0),0)</f>
        <v>7496.2222389730941</v>
      </c>
      <c r="DD114" s="46">
        <f t="shared" si="178"/>
        <v>108674.26168559752</v>
      </c>
      <c r="DF114" s="15">
        <f>+IFERROR(VLOOKUP($A114,'[1]Consolidated Financials'!$A:$ZZ,52,0),0)</f>
        <v>10376.838253849544</v>
      </c>
      <c r="DG114" s="15">
        <f>+IFERROR(VLOOKUP($A114,'[1]Consolidated Financials'!$A:$ZZ,53,0),0)</f>
        <v>10531.136400438039</v>
      </c>
      <c r="DH114" s="15">
        <f>+IFERROR(VLOOKUP($A114,'[1]Consolidated Financials'!$A:$ZZ,54,0),0)</f>
        <v>11140.636407896885</v>
      </c>
      <c r="DI114" s="15">
        <f>+IFERROR(VLOOKUP($A114,'[1]Consolidated Financials'!$A:$ZZ,55,0),0)</f>
        <v>11903.703739721945</v>
      </c>
      <c r="DJ114" s="15">
        <f>+IFERROR(VLOOKUP($A114,'[1]Consolidated Financials'!$A:$ZZ,56,0),0)</f>
        <v>9697.7775660473399</v>
      </c>
      <c r="DK114" s="15">
        <f>+IFERROR(VLOOKUP($A114,'[1]Consolidated Financials'!$A:$ZZ,57,0),0)</f>
        <v>8820.3835304217992</v>
      </c>
      <c r="DL114" s="15">
        <f>+IFERROR(VLOOKUP($A114,'[1]Consolidated Financials'!$A:$ZZ,58,0),0)</f>
        <v>13930.956071149458</v>
      </c>
      <c r="DM114" s="15">
        <f>+IFERROR(VLOOKUP($A114,'[1]Consolidated Financials'!$A:$ZZ,59,0),0)</f>
        <v>16436.725031701022</v>
      </c>
      <c r="DN114" s="15">
        <f>+IFERROR(VLOOKUP($A114,'[1]Consolidated Financials'!$A:$ZZ,60,0),0)</f>
        <v>9386.6596124816369</v>
      </c>
      <c r="DO114" s="15">
        <f>+IFERROR(VLOOKUP($A114,'[1]Consolidated Financials'!$A:$ZZ,61,0),0)</f>
        <v>11293.136650622448</v>
      </c>
      <c r="DP114" s="15">
        <f>+IFERROR(VLOOKUP($A114,'[1]Consolidated Financials'!$A:$ZZ,62,0),0)</f>
        <v>12152.403826982265</v>
      </c>
      <c r="DQ114" s="15">
        <f>+IFERROR(VLOOKUP($A114,'[1]Consolidated Financials'!$A:$ZZ,63,0),0)</f>
        <v>8936.6257561165767</v>
      </c>
    </row>
    <row r="115" spans="1:121" x14ac:dyDescent="0.35">
      <c r="A115" s="73" t="s">
        <v>189</v>
      </c>
      <c r="B115" s="17" t="s">
        <v>190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6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8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>
        <v>51.96</v>
      </c>
      <c r="BC115" s="15">
        <v>88.07</v>
      </c>
      <c r="BD115" s="19">
        <f t="shared" si="175"/>
        <v>140.03</v>
      </c>
      <c r="BE115" s="15">
        <v>8.11</v>
      </c>
      <c r="BF115" s="15">
        <v>0</v>
      </c>
      <c r="BG115" s="15">
        <v>1.76</v>
      </c>
      <c r="BH115" s="15">
        <v>98.75</v>
      </c>
      <c r="BI115" s="15">
        <v>74.73</v>
      </c>
      <c r="BJ115" s="15">
        <v>79.86</v>
      </c>
      <c r="BK115" s="15">
        <v>186.64</v>
      </c>
      <c r="BL115" s="15">
        <v>-41.97</v>
      </c>
      <c r="BM115" s="15">
        <v>118.93</v>
      </c>
      <c r="BN115" s="15">
        <v>75.08</v>
      </c>
      <c r="BO115" s="20">
        <v>169.52</v>
      </c>
      <c r="BP115" s="20">
        <v>44.43</v>
      </c>
      <c r="BQ115" s="72">
        <f t="shared" si="181"/>
        <v>815.83999999999992</v>
      </c>
      <c r="BR115" s="15">
        <v>152.16</v>
      </c>
      <c r="BS115" s="15">
        <v>61.2</v>
      </c>
      <c r="BT115" s="15">
        <v>116.76</v>
      </c>
      <c r="BU115" s="15">
        <v>203.57</v>
      </c>
      <c r="BV115" s="15">
        <v>245.02</v>
      </c>
      <c r="BW115" s="15">
        <v>127.91</v>
      </c>
      <c r="BX115" s="15">
        <v>354.75</v>
      </c>
      <c r="BY115" s="15">
        <v>388.67</v>
      </c>
      <c r="BZ115" s="15">
        <v>205.94</v>
      </c>
      <c r="CA115" s="15">
        <v>31.6</v>
      </c>
      <c r="CB115" s="15">
        <v>69.23</v>
      </c>
      <c r="CC115" s="15">
        <v>163.36000000000001</v>
      </c>
      <c r="CD115" s="46">
        <f t="shared" si="180"/>
        <v>2120.17</v>
      </c>
      <c r="CE115" s="15">
        <v>97.78</v>
      </c>
      <c r="CF115" s="15">
        <v>11.76</v>
      </c>
      <c r="CG115" s="15">
        <v>245.74</v>
      </c>
      <c r="CH115" s="15">
        <v>215.39</v>
      </c>
      <c r="CI115" s="15">
        <f>+IFERROR(VLOOKUP($A115,'[1]Consolidated Financials'!$A:$ZZ,32,0),0)</f>
        <v>295.97433619684534</v>
      </c>
      <c r="CJ115" s="15">
        <f>+IFERROR(VLOOKUP($A115,'[1]Consolidated Financials'!$A:$ZZ,33,0),0)</f>
        <v>429.93065096103146</v>
      </c>
      <c r="CK115" s="15">
        <f>+IFERROR(VLOOKUP($A115,'[1]Consolidated Financials'!$A:$ZZ,34,0),0)</f>
        <v>534.03231666269255</v>
      </c>
      <c r="CL115" s="15">
        <f>+IFERROR(VLOOKUP($A115,'[1]Consolidated Financials'!$A:$ZZ,35,0),0)</f>
        <v>645.16164070051752</v>
      </c>
      <c r="CM115" s="15">
        <f>+IFERROR(VLOOKUP($A115,'[1]Consolidated Financials'!$A:$ZZ,36,0),0)</f>
        <v>625.53078431039489</v>
      </c>
      <c r="CN115" s="15">
        <f>+IFERROR(VLOOKUP($A115,'[1]Consolidated Financials'!$A:$ZZ,37,0),0)</f>
        <v>669.73974844870577</v>
      </c>
      <c r="CO115" s="15">
        <f>+IFERROR(VLOOKUP($A115,'[1]Consolidated Financials'!$A:$ZZ,38,0),0)</f>
        <v>782.81223877290893</v>
      </c>
      <c r="CP115" s="15">
        <f>+IFERROR(VLOOKUP($A115,'[1]Consolidated Financials'!$A:$ZZ,39,0),0)</f>
        <v>376.75112388247265</v>
      </c>
      <c r="CQ115" s="46">
        <f t="shared" si="182"/>
        <v>4930.6028399355691</v>
      </c>
      <c r="CR115" s="15">
        <f>+IFERROR(VLOOKUP($A115,'[1]Consolidated Financials'!$A:$ZZ,40,0),0)</f>
        <v>543.74375593057209</v>
      </c>
      <c r="CS115" s="15">
        <f>+IFERROR(VLOOKUP($A115,'[1]Consolidated Financials'!$A:$ZZ,41,0),0)</f>
        <v>521.17922071900614</v>
      </c>
      <c r="CT115" s="15">
        <f>+IFERROR(VLOOKUP($A115,'[1]Consolidated Financials'!$A:$ZZ,42,0),0)</f>
        <v>674.36457250243222</v>
      </c>
      <c r="CU115" s="15">
        <f>+IFERROR(VLOOKUP($A115,'[1]Consolidated Financials'!$A:$ZZ,43,0),0)</f>
        <v>485.05093218896218</v>
      </c>
      <c r="CV115" s="15">
        <f>+IFERROR(VLOOKUP($A115,'[1]Consolidated Financials'!$A:$ZZ,44,0),0)</f>
        <v>695.63437907763659</v>
      </c>
      <c r="CW115" s="15">
        <f>+IFERROR(VLOOKUP($A115,'[1]Consolidated Financials'!$A:$ZZ,45,0),0)</f>
        <v>819.3916213442908</v>
      </c>
      <c r="CX115" s="15">
        <f>+IFERROR(VLOOKUP($A115,'[1]Consolidated Financials'!$A:$ZZ,46,0),0)</f>
        <v>796.81537174681512</v>
      </c>
      <c r="CY115" s="15">
        <f>+IFERROR(VLOOKUP($A115,'[1]Consolidated Financials'!$A:$ZZ,47,0),0)</f>
        <v>820.62878252869439</v>
      </c>
      <c r="CZ115" s="15">
        <f>+IFERROR(VLOOKUP($A115,'[1]Consolidated Financials'!$A:$ZZ,48,0),0)</f>
        <v>883.62424103837827</v>
      </c>
      <c r="DA115" s="15">
        <f>+IFERROR(VLOOKUP($A115,'[1]Consolidated Financials'!$A:$ZZ,49,0),0)</f>
        <v>833.22393439388316</v>
      </c>
      <c r="DB115" s="15">
        <f>+IFERROR(VLOOKUP($A115,'[1]Consolidated Financials'!$A:$ZZ,50,0),0)</f>
        <v>794.94306302145026</v>
      </c>
      <c r="DC115" s="15">
        <f>+IFERROR(VLOOKUP($A115,'[1]Consolidated Financials'!$A:$ZZ,51,0),0)</f>
        <v>675.68487298527361</v>
      </c>
      <c r="DD115" s="46">
        <f t="shared" si="178"/>
        <v>8544.2847474773953</v>
      </c>
      <c r="DF115" s="15">
        <f>+IFERROR(VLOOKUP($A115,'[1]Consolidated Financials'!$A:$ZZ,52,0),0)</f>
        <v>644.2069835107576</v>
      </c>
      <c r="DG115" s="15">
        <f>+IFERROR(VLOOKUP($A115,'[1]Consolidated Financials'!$A:$ZZ,53,0),0)</f>
        <v>619.70957925981838</v>
      </c>
      <c r="DH115" s="15">
        <f>+IFERROR(VLOOKUP($A115,'[1]Consolidated Financials'!$A:$ZZ,54,0),0)</f>
        <v>965.47837363544249</v>
      </c>
      <c r="DI115" s="15">
        <f>+IFERROR(VLOOKUP($A115,'[1]Consolidated Financials'!$A:$ZZ,55,0),0)</f>
        <v>724.21646267666131</v>
      </c>
      <c r="DJ115" s="15">
        <f>+IFERROR(VLOOKUP($A115,'[1]Consolidated Financials'!$A:$ZZ,56,0),0)</f>
        <v>692.79600337788565</v>
      </c>
      <c r="DK115" s="15">
        <f>+IFERROR(VLOOKUP($A115,'[1]Consolidated Financials'!$A:$ZZ,57,0),0)</f>
        <v>1029.9644358807166</v>
      </c>
      <c r="DL115" s="15">
        <f>+IFERROR(VLOOKUP($A115,'[1]Consolidated Financials'!$A:$ZZ,58,0),0)</f>
        <v>955.28025235263442</v>
      </c>
      <c r="DM115" s="15">
        <f>+IFERROR(VLOOKUP($A115,'[1]Consolidated Financials'!$A:$ZZ,59,0),0)</f>
        <v>986.258131064341</v>
      </c>
      <c r="DN115" s="15">
        <f>+IFERROR(VLOOKUP($A115,'[1]Consolidated Financials'!$A:$ZZ,60,0),0)</f>
        <v>591.53307365800424</v>
      </c>
      <c r="DO115" s="15">
        <f>+IFERROR(VLOOKUP($A115,'[1]Consolidated Financials'!$A:$ZZ,61,0),0)</f>
        <v>1004.7415210789376</v>
      </c>
      <c r="DP115" s="15">
        <f>+IFERROR(VLOOKUP($A115,'[1]Consolidated Financials'!$A:$ZZ,62,0),0)</f>
        <v>958.89606396839031</v>
      </c>
      <c r="DQ115" s="15">
        <f>+IFERROR(VLOOKUP($A115,'[1]Consolidated Financials'!$A:$ZZ,63,0),0)</f>
        <v>566.64947311947549</v>
      </c>
    </row>
    <row r="116" spans="1:121" x14ac:dyDescent="0.35">
      <c r="A116" s="73" t="s">
        <v>191</v>
      </c>
      <c r="B116" s="17" t="s">
        <v>192</v>
      </c>
      <c r="C116" s="15">
        <v>8383.4</v>
      </c>
      <c r="D116" s="15">
        <v>7151.64</v>
      </c>
      <c r="E116" s="15">
        <v>11089.09</v>
      </c>
      <c r="F116" s="15">
        <v>10176.75</v>
      </c>
      <c r="G116" s="15">
        <v>7393.99</v>
      </c>
      <c r="H116" s="15">
        <v>7225.22</v>
      </c>
      <c r="I116" s="15">
        <v>10175.700000000001</v>
      </c>
      <c r="J116" s="15">
        <v>8616.14</v>
      </c>
      <c r="K116" s="15">
        <v>8237.9699999999993</v>
      </c>
      <c r="L116" s="15">
        <v>6320.34</v>
      </c>
      <c r="M116" s="15">
        <v>7482.33</v>
      </c>
      <c r="N116" s="15">
        <v>6393.76</v>
      </c>
      <c r="O116" s="16">
        <f>+SUM(C116:N116)</f>
        <v>98646.33</v>
      </c>
      <c r="P116" s="15">
        <v>8313.8700000000008</v>
      </c>
      <c r="Q116" s="15">
        <v>9702.44</v>
      </c>
      <c r="R116" s="15">
        <v>2915.619999999999</v>
      </c>
      <c r="S116" s="15">
        <v>10.200000000000728</v>
      </c>
      <c r="T116" s="15">
        <v>0</v>
      </c>
      <c r="U116" s="15">
        <v>6.1699999999982538</v>
      </c>
      <c r="V116" s="15">
        <v>21.280000000002474</v>
      </c>
      <c r="W116" s="15">
        <v>1475.6399999999994</v>
      </c>
      <c r="X116" s="15">
        <v>3484.02</v>
      </c>
      <c r="Y116" s="15">
        <v>2395.6</v>
      </c>
      <c r="Z116" s="15">
        <v>2987.62</v>
      </c>
      <c r="AA116" s="15">
        <v>3117.94</v>
      </c>
      <c r="AB116" s="18">
        <f t="shared" si="173"/>
        <v>34430.400000000001</v>
      </c>
      <c r="AD116" s="15">
        <v>2037.32</v>
      </c>
      <c r="AE116" s="15">
        <v>2040.29</v>
      </c>
      <c r="AF116" s="15">
        <v>2624.84</v>
      </c>
      <c r="AG116" s="15">
        <v>4277.8999999999996</v>
      </c>
      <c r="AH116" s="15">
        <v>2254.84</v>
      </c>
      <c r="AI116" s="15">
        <v>3310.59</v>
      </c>
      <c r="AJ116" s="15">
        <v>4949.4000000000005</v>
      </c>
      <c r="AK116" s="15">
        <v>5991.9</v>
      </c>
      <c r="AL116" s="15">
        <v>6292.16</v>
      </c>
      <c r="AM116" s="15">
        <v>7935.86</v>
      </c>
      <c r="AN116" s="15">
        <v>6486.73</v>
      </c>
      <c r="AO116" s="15">
        <v>6021.65</v>
      </c>
      <c r="AP116" s="15">
        <f t="shared" si="174"/>
        <v>54223.48</v>
      </c>
      <c r="AR116" s="15">
        <v>4297.12</v>
      </c>
      <c r="AS116" s="15">
        <v>4791.28</v>
      </c>
      <c r="AT116" s="15">
        <v>5834.34</v>
      </c>
      <c r="AU116" s="15">
        <v>5143.99</v>
      </c>
      <c r="AV116" s="15">
        <v>5278.99</v>
      </c>
      <c r="AW116" s="15">
        <v>6037.12</v>
      </c>
      <c r="AX116" s="15">
        <v>7134.04</v>
      </c>
      <c r="AY116" s="15">
        <v>8070.09</v>
      </c>
      <c r="AZ116" s="15">
        <v>6435.84</v>
      </c>
      <c r="BA116" s="15">
        <v>6819.51</v>
      </c>
      <c r="BB116" s="15">
        <v>6889.98</v>
      </c>
      <c r="BC116" s="15">
        <v>6229.15</v>
      </c>
      <c r="BD116" s="19">
        <f t="shared" si="175"/>
        <v>72961.45</v>
      </c>
      <c r="BE116" s="15">
        <v>8280.66</v>
      </c>
      <c r="BF116" s="15">
        <v>5978.34</v>
      </c>
      <c r="BG116" s="15">
        <v>8135.39</v>
      </c>
      <c r="BH116" s="15">
        <v>6908.31</v>
      </c>
      <c r="BI116" s="15">
        <v>11619.34</v>
      </c>
      <c r="BJ116" s="15">
        <v>12195.67</v>
      </c>
      <c r="BK116" s="15">
        <v>13941.89</v>
      </c>
      <c r="BL116" s="15">
        <v>18072.68</v>
      </c>
      <c r="BM116" s="15">
        <v>11662.26</v>
      </c>
      <c r="BN116" s="15">
        <v>11259.27</v>
      </c>
      <c r="BO116" s="20">
        <v>12984.78</v>
      </c>
      <c r="BP116" s="20">
        <v>13344.21</v>
      </c>
      <c r="BQ116" s="72">
        <f t="shared" si="181"/>
        <v>134382.79999999999</v>
      </c>
      <c r="BR116" s="15">
        <v>12515.86</v>
      </c>
      <c r="BS116" s="15">
        <v>12600.02</v>
      </c>
      <c r="BT116" s="15">
        <v>14281.33</v>
      </c>
      <c r="BU116" s="15">
        <v>14220.5</v>
      </c>
      <c r="BV116" s="15">
        <v>11774.22</v>
      </c>
      <c r="BW116" s="15">
        <v>10379.07</v>
      </c>
      <c r="BX116" s="15">
        <v>16151.92</v>
      </c>
      <c r="BY116" s="15">
        <v>18271.45</v>
      </c>
      <c r="BZ116" s="15">
        <v>10962.14</v>
      </c>
      <c r="CA116" s="15">
        <v>12903.27</v>
      </c>
      <c r="CB116" s="15">
        <v>13946.47</v>
      </c>
      <c r="CC116" s="15">
        <v>10428.44</v>
      </c>
      <c r="CD116" s="46">
        <f t="shared" si="180"/>
        <v>158434.69</v>
      </c>
      <c r="CE116" s="15">
        <v>13638.81</v>
      </c>
      <c r="CF116" s="15">
        <v>13335.68</v>
      </c>
      <c r="CG116" s="15">
        <v>17769.310000000001</v>
      </c>
      <c r="CH116" s="15">
        <v>13872.89</v>
      </c>
      <c r="CI116" s="15">
        <f>+IFERROR(VLOOKUP($A116,'[1]Consolidated Financials'!$A:$ZZ,32,0),0)</f>
        <v>17172.966100875772</v>
      </c>
      <c r="CJ116" s="15">
        <f>+IFERROR(VLOOKUP($A116,'[1]Consolidated Financials'!$A:$ZZ,33,0),0)</f>
        <v>16816.320193911768</v>
      </c>
      <c r="CK116" s="15">
        <f>+IFERROR(VLOOKUP($A116,'[1]Consolidated Financials'!$A:$ZZ,34,0),0)</f>
        <v>19897.706088027058</v>
      </c>
      <c r="CL116" s="15">
        <f>+IFERROR(VLOOKUP($A116,'[1]Consolidated Financials'!$A:$ZZ,35,0),0)</f>
        <v>24146.008764559414</v>
      </c>
      <c r="CM116" s="15">
        <f>+IFERROR(VLOOKUP($A116,'[1]Consolidated Financials'!$A:$ZZ,36,0),0)</f>
        <v>15250.075615695414</v>
      </c>
      <c r="CN116" s="15">
        <f>+IFERROR(VLOOKUP($A116,'[1]Consolidated Financials'!$A:$ZZ,37,0),0)</f>
        <v>15670.472888400602</v>
      </c>
      <c r="CO116" s="15">
        <f>+IFERROR(VLOOKUP($A116,'[1]Consolidated Financials'!$A:$ZZ,38,0),0)</f>
        <v>16771.566006389316</v>
      </c>
      <c r="CP116" s="15">
        <f>+IFERROR(VLOOKUP($A116,'[1]Consolidated Financials'!$A:$ZZ,39,0),0)</f>
        <v>12158.374711688637</v>
      </c>
      <c r="CQ116" s="46">
        <f t="shared" si="182"/>
        <v>196500.180369548</v>
      </c>
      <c r="CR116" s="15">
        <f>+IFERROR(VLOOKUP($A116,'[1]Consolidated Financials'!$A:$ZZ,40,0),0)</f>
        <v>17803.311873760933</v>
      </c>
      <c r="CS116" s="15">
        <f>+IFERROR(VLOOKUP($A116,'[1]Consolidated Financials'!$A:$ZZ,41,0),0)</f>
        <v>18150.75251927413</v>
      </c>
      <c r="CT116" s="15">
        <f>+IFERROR(VLOOKUP($A116,'[1]Consolidated Financials'!$A:$ZZ,42,0),0)</f>
        <v>19832.778344624996</v>
      </c>
      <c r="CU116" s="15">
        <f>+IFERROR(VLOOKUP($A116,'[1]Consolidated Financials'!$A:$ZZ,43,0),0)</f>
        <v>21170.56213128829</v>
      </c>
      <c r="CV116" s="15">
        <f>+IFERROR(VLOOKUP($A116,'[1]Consolidated Financials'!$A:$ZZ,44,0),0)</f>
        <v>16790.893417356416</v>
      </c>
      <c r="CW116" s="15">
        <f>+IFERROR(VLOOKUP($A116,'[1]Consolidated Financials'!$A:$ZZ,45,0),0)</f>
        <v>16082.033842804538</v>
      </c>
      <c r="CX116" s="15">
        <f>+IFERROR(VLOOKUP($A116,'[1]Consolidated Financials'!$A:$ZZ,46,0),0)</f>
        <v>24067.904784226477</v>
      </c>
      <c r="CY116" s="15">
        <f>+IFERROR(VLOOKUP($A116,'[1]Consolidated Financials'!$A:$ZZ,47,0),0)</f>
        <v>28070.375970284986</v>
      </c>
      <c r="CZ116" s="15">
        <f>+IFERROR(VLOOKUP($A116,'[1]Consolidated Financials'!$A:$ZZ,48,0),0)</f>
        <v>14994.040710426023</v>
      </c>
      <c r="DA116" s="15">
        <f>+IFERROR(VLOOKUP($A116,'[1]Consolidated Financials'!$A:$ZZ,49,0),0)</f>
        <v>18939.941139436833</v>
      </c>
      <c r="DB116" s="15">
        <f>+IFERROR(VLOOKUP($A116,'[1]Consolidated Financials'!$A:$ZZ,50,0),0)</f>
        <v>20169.226672494104</v>
      </c>
      <c r="DC116" s="15">
        <f>+IFERROR(VLOOKUP($A116,'[1]Consolidated Financials'!$A:$ZZ,51,0),0)</f>
        <v>14105.587607341906</v>
      </c>
      <c r="DD116" s="46">
        <f t="shared" si="178"/>
        <v>230177.40901331962</v>
      </c>
      <c r="DF116" s="15">
        <f>+IFERROR(VLOOKUP($A116,'[1]Consolidated Financials'!$A:$ZZ,52,0),0)</f>
        <v>19635.022738494954</v>
      </c>
      <c r="DG116" s="15">
        <f>+IFERROR(VLOOKUP($A116,'[1]Consolidated Financials'!$A:$ZZ,53,0),0)</f>
        <v>20012.002696349056</v>
      </c>
      <c r="DH116" s="15">
        <f>+IFERROR(VLOOKUP($A116,'[1]Consolidated Financials'!$A:$ZZ,54,0),0)</f>
        <v>21664.99667842119</v>
      </c>
      <c r="DI116" s="15">
        <f>+IFERROR(VLOOKUP($A116,'[1]Consolidated Financials'!$A:$ZZ,55,0),0)</f>
        <v>23071.621627424349</v>
      </c>
      <c r="DJ116" s="15">
        <f>+IFERROR(VLOOKUP($A116,'[1]Consolidated Financials'!$A:$ZZ,56,0),0)</f>
        <v>19769.923895061445</v>
      </c>
      <c r="DK116" s="15">
        <f>+IFERROR(VLOOKUP($A116,'[1]Consolidated Financials'!$A:$ZZ,57,0),0)</f>
        <v>18554.791665839755</v>
      </c>
      <c r="DL116" s="15">
        <f>+IFERROR(VLOOKUP($A116,'[1]Consolidated Financials'!$A:$ZZ,58,0),0)</f>
        <v>27979.947761411422</v>
      </c>
      <c r="DM116" s="15">
        <f>+IFERROR(VLOOKUP($A116,'[1]Consolidated Financials'!$A:$ZZ,59,0),0)</f>
        <v>32649.248103209677</v>
      </c>
      <c r="DN116" s="15">
        <f>+IFERROR(VLOOKUP($A116,'[1]Consolidated Financials'!$A:$ZZ,60,0),0)</f>
        <v>18323.766388371965</v>
      </c>
      <c r="DO116" s="15">
        <f>+IFERROR(VLOOKUP($A116,'[1]Consolidated Financials'!$A:$ZZ,61,0),0)</f>
        <v>22022.217638904003</v>
      </c>
      <c r="DP116" s="15">
        <f>+IFERROR(VLOOKUP($A116,'[1]Consolidated Financials'!$A:$ZZ,62,0),0)</f>
        <v>23467.085750160779</v>
      </c>
      <c r="DQ116" s="15">
        <f>+IFERROR(VLOOKUP($A116,'[1]Consolidated Financials'!$A:$ZZ,63,0),0)</f>
        <v>16893.824243177754</v>
      </c>
    </row>
    <row r="117" spans="1:121" x14ac:dyDescent="0.35">
      <c r="A117" s="73" t="s">
        <v>193</v>
      </c>
      <c r="B117" s="17" t="s">
        <v>194</v>
      </c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6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8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>
        <v>16.66</v>
      </c>
      <c r="BC117" s="15">
        <v>73.94</v>
      </c>
      <c r="BD117" s="19">
        <f t="shared" si="175"/>
        <v>90.6</v>
      </c>
      <c r="BE117" s="15">
        <v>94.98</v>
      </c>
      <c r="BF117" s="15">
        <v>73.09</v>
      </c>
      <c r="BG117" s="15">
        <v>134.53</v>
      </c>
      <c r="BH117" s="15">
        <v>1157.79</v>
      </c>
      <c r="BI117" s="15">
        <v>773.48</v>
      </c>
      <c r="BJ117" s="15">
        <v>429.04</v>
      </c>
      <c r="BK117" s="15">
        <v>863.8</v>
      </c>
      <c r="BL117" s="15">
        <v>1092.6200000000001</v>
      </c>
      <c r="BM117" s="15">
        <v>645.56000000000006</v>
      </c>
      <c r="BN117" s="15">
        <v>710.74</v>
      </c>
      <c r="BO117" s="20">
        <v>1011.58</v>
      </c>
      <c r="BP117" s="20">
        <v>943.5</v>
      </c>
      <c r="BQ117" s="72">
        <f t="shared" si="181"/>
        <v>7930.71</v>
      </c>
      <c r="BR117" s="15">
        <v>1079.5899999999999</v>
      </c>
      <c r="BS117" s="15">
        <v>783.6</v>
      </c>
      <c r="BT117" s="15">
        <v>1047.1500000000001</v>
      </c>
      <c r="BU117" s="15">
        <v>970.66</v>
      </c>
      <c r="BV117" s="15">
        <v>1278.1600000000001</v>
      </c>
      <c r="BW117" s="15">
        <v>1034.6400000000001</v>
      </c>
      <c r="BX117" s="15">
        <v>1319.86</v>
      </c>
      <c r="BY117" s="15">
        <v>1449.15</v>
      </c>
      <c r="BZ117" s="15">
        <v>1019.47</v>
      </c>
      <c r="CA117" s="15">
        <v>881.43</v>
      </c>
      <c r="CB117" s="15">
        <v>835.45</v>
      </c>
      <c r="CC117" s="15">
        <v>718.3</v>
      </c>
      <c r="CD117" s="46">
        <f t="shared" si="180"/>
        <v>12417.46</v>
      </c>
      <c r="CE117" s="15">
        <v>1016.78</v>
      </c>
      <c r="CF117" s="15">
        <v>566.26</v>
      </c>
      <c r="CG117" s="15">
        <v>845.12</v>
      </c>
      <c r="CH117" s="15">
        <v>1012.36</v>
      </c>
      <c r="CI117" s="15">
        <f>+IFERROR(VLOOKUP($A117,'[1]Consolidated Financials'!$A:$ZZ,32,0),0)</f>
        <v>1488.9495000606491</v>
      </c>
      <c r="CJ117" s="15">
        <f>+IFERROR(VLOOKUP($A117,'[1]Consolidated Financials'!$A:$ZZ,33,0),0)</f>
        <v>1408.3606981459197</v>
      </c>
      <c r="CK117" s="15">
        <f>+IFERROR(VLOOKUP($A117,'[1]Consolidated Financials'!$A:$ZZ,34,0),0)</f>
        <v>1749.3754507764165</v>
      </c>
      <c r="CL117" s="15">
        <f>+IFERROR(VLOOKUP($A117,'[1]Consolidated Financials'!$A:$ZZ,35,0),0)</f>
        <v>2113.4113064116109</v>
      </c>
      <c r="CM117" s="15">
        <f>+IFERROR(VLOOKUP($A117,'[1]Consolidated Financials'!$A:$ZZ,36,0),0)</f>
        <v>1536.8286201517003</v>
      </c>
      <c r="CN117" s="15">
        <f>+IFERROR(VLOOKUP($A117,'[1]Consolidated Financials'!$A:$ZZ,37,0),0)</f>
        <v>1645.4429410758373</v>
      </c>
      <c r="CO117" s="15">
        <f>+IFERROR(VLOOKUP($A117,'[1]Consolidated Financials'!$A:$ZZ,38,0),0)</f>
        <v>1923.2438801193648</v>
      </c>
      <c r="CP117" s="15">
        <f>+IFERROR(VLOOKUP($A117,'[1]Consolidated Financials'!$A:$ZZ,39,0),0)</f>
        <v>925.61697102599521</v>
      </c>
      <c r="CQ117" s="46">
        <f t="shared" si="182"/>
        <v>16231.749367767492</v>
      </c>
      <c r="CR117" s="15">
        <f>+IFERROR(VLOOKUP($A117,'[1]Consolidated Financials'!$A:$ZZ,40,0),0)</f>
        <v>1345.3814012420967</v>
      </c>
      <c r="CS117" s="15">
        <f>+IFERROR(VLOOKUP($A117,'[1]Consolidated Financials'!$A:$ZZ,41,0),0)</f>
        <v>1289.5501283857154</v>
      </c>
      <c r="CT117" s="15">
        <f>+IFERROR(VLOOKUP($A117,'[1]Consolidated Financials'!$A:$ZZ,42,0),0)</f>
        <v>1668.5755810632161</v>
      </c>
      <c r="CU117" s="15">
        <f>+IFERROR(VLOOKUP($A117,'[1]Consolidated Financials'!$A:$ZZ,43,0),0)</f>
        <v>1200.1581548377276</v>
      </c>
      <c r="CV117" s="15">
        <f>+IFERROR(VLOOKUP($A117,'[1]Consolidated Financials'!$A:$ZZ,44,0),0)</f>
        <v>1338.713690098708</v>
      </c>
      <c r="CW117" s="15">
        <f>+IFERROR(VLOOKUP($A117,'[1]Consolidated Financials'!$A:$ZZ,45,0),0)</f>
        <v>1576.8783344207825</v>
      </c>
      <c r="CX117" s="15">
        <f>+IFERROR(VLOOKUP($A117,'[1]Consolidated Financials'!$A:$ZZ,46,0),0)</f>
        <v>1533.4314673362376</v>
      </c>
      <c r="CY117" s="15">
        <f>+IFERROR(VLOOKUP($A117,'[1]Consolidated Financials'!$A:$ZZ,47,0),0)</f>
        <v>1579.2591894564634</v>
      </c>
      <c r="CZ117" s="15">
        <f>+IFERROR(VLOOKUP($A117,'[1]Consolidated Financials'!$A:$ZZ,48,0),0)</f>
        <v>1700.4908094818834</v>
      </c>
      <c r="DA117" s="15">
        <f>+IFERROR(VLOOKUP($A117,'[1]Consolidated Financials'!$A:$ZZ,49,0),0)</f>
        <v>1603.4979314420987</v>
      </c>
      <c r="DB117" s="15">
        <f>+IFERROR(VLOOKUP($A117,'[1]Consolidated Financials'!$A:$ZZ,50,0),0)</f>
        <v>1529.8283025155727</v>
      </c>
      <c r="DC117" s="15">
        <f>+IFERROR(VLOOKUP($A117,'[1]Consolidated Financials'!$A:$ZZ,51,0),0)</f>
        <v>1300.321859965233</v>
      </c>
      <c r="DD117" s="46">
        <f t="shared" si="178"/>
        <v>17666.086850245734</v>
      </c>
      <c r="DF117" s="15">
        <f>+IFERROR(VLOOKUP($A117,'[1]Consolidated Financials'!$A:$ZZ,52,0),0)</f>
        <v>1245.2686726840354</v>
      </c>
      <c r="DG117" s="15">
        <f>+IFERROR(VLOOKUP($A117,'[1]Consolidated Financials'!$A:$ZZ,53,0),0)</f>
        <v>1197.914560020552</v>
      </c>
      <c r="DH117" s="15">
        <f>+IFERROR(VLOOKUP($A117,'[1]Consolidated Financials'!$A:$ZZ,54,0),0)</f>
        <v>1866.2945351663859</v>
      </c>
      <c r="DI117" s="15">
        <f>+IFERROR(VLOOKUP($A117,'[1]Consolidated Financials'!$A:$ZZ,55,0),0)</f>
        <v>1399.9290543211469</v>
      </c>
      <c r="DJ117" s="15">
        <f>+IFERROR(VLOOKUP($A117,'[1]Consolidated Financials'!$A:$ZZ,56,0),0)</f>
        <v>1339.1924981402781</v>
      </c>
      <c r="DK117" s="15">
        <f>+IFERROR(VLOOKUP($A117,'[1]Consolidated Financials'!$A:$ZZ,57,0),0)</f>
        <v>1990.9477525238963</v>
      </c>
      <c r="DL117" s="15">
        <f>+IFERROR(VLOOKUP($A117,'[1]Consolidated Financials'!$A:$ZZ,58,0),0)</f>
        <v>1846.5813043589444</v>
      </c>
      <c r="DM117" s="15">
        <f>+IFERROR(VLOOKUP($A117,'[1]Consolidated Financials'!$A:$ZZ,59,0),0)</f>
        <v>1906.462340878707</v>
      </c>
      <c r="DN117" s="15">
        <f>+IFERROR(VLOOKUP($A117,'[1]Consolidated Financials'!$A:$ZZ,60,0),0)</f>
        <v>1143.4486497933319</v>
      </c>
      <c r="DO117" s="15">
        <f>+IFERROR(VLOOKUP($A117,'[1]Consolidated Financials'!$A:$ZZ,61,0),0)</f>
        <v>1942.1912093003791</v>
      </c>
      <c r="DP117" s="15">
        <f>+IFERROR(VLOOKUP($A117,'[1]Consolidated Financials'!$A:$ZZ,62,0),0)</f>
        <v>1853.5707612364365</v>
      </c>
      <c r="DQ117" s="15">
        <f>+IFERROR(VLOOKUP($A117,'[1]Consolidated Financials'!$A:$ZZ,63,0),0)</f>
        <v>1095.3480097702388</v>
      </c>
    </row>
    <row r="118" spans="1:121" x14ac:dyDescent="0.35">
      <c r="A118" s="73" t="s">
        <v>195</v>
      </c>
      <c r="B118" s="17" t="s">
        <v>196</v>
      </c>
      <c r="C118" s="15">
        <v>1193.5</v>
      </c>
      <c r="D118" s="15">
        <v>941.54</v>
      </c>
      <c r="E118" s="15">
        <v>1248.17</v>
      </c>
      <c r="F118" s="15">
        <v>1220.1000000000001</v>
      </c>
      <c r="G118" s="15">
        <v>1038.8499999999999</v>
      </c>
      <c r="H118" s="15">
        <v>991.52</v>
      </c>
      <c r="I118" s="15">
        <v>1336.78</v>
      </c>
      <c r="J118" s="15">
        <v>1457.63</v>
      </c>
      <c r="K118" s="15">
        <v>845.51</v>
      </c>
      <c r="L118" s="15">
        <v>1027.8800000000001</v>
      </c>
      <c r="M118" s="15">
        <v>1187.6000000000001</v>
      </c>
      <c r="N118" s="15">
        <v>1096.9100000000001</v>
      </c>
      <c r="O118" s="16">
        <f>+SUM(C118:N118)</f>
        <v>13585.99</v>
      </c>
      <c r="P118" s="15">
        <v>1125.7</v>
      </c>
      <c r="Q118" s="15">
        <v>1130.28</v>
      </c>
      <c r="R118" s="15">
        <v>529.90000000000009</v>
      </c>
      <c r="S118" s="15">
        <v>2.5599999999999454</v>
      </c>
      <c r="T118" s="15">
        <v>0</v>
      </c>
      <c r="U118" s="15">
        <v>0</v>
      </c>
      <c r="V118" s="15">
        <v>51.130000000000109</v>
      </c>
      <c r="W118" s="15">
        <v>412.73999999999978</v>
      </c>
      <c r="X118" s="15">
        <v>469.88</v>
      </c>
      <c r="Y118" s="15">
        <v>618.97</v>
      </c>
      <c r="Z118" s="15">
        <v>353.97</v>
      </c>
      <c r="AA118" s="15">
        <v>508.14</v>
      </c>
      <c r="AB118" s="18">
        <f t="shared" si="173"/>
        <v>5203.2700000000004</v>
      </c>
      <c r="AD118" s="15">
        <v>291.95999999999998</v>
      </c>
      <c r="AE118" s="15">
        <v>332.17</v>
      </c>
      <c r="AF118" s="15">
        <v>713.56</v>
      </c>
      <c r="AG118" s="15">
        <v>496.46</v>
      </c>
      <c r="AH118" s="15">
        <v>468.28</v>
      </c>
      <c r="AI118" s="15">
        <v>630.73</v>
      </c>
      <c r="AJ118" s="15">
        <v>887.26</v>
      </c>
      <c r="AK118" s="15">
        <v>1335.84</v>
      </c>
      <c r="AL118" s="15">
        <v>697.59</v>
      </c>
      <c r="AM118" s="15">
        <v>1111.52</v>
      </c>
      <c r="AN118" s="15">
        <v>1038.01</v>
      </c>
      <c r="AO118" s="15">
        <v>966.02</v>
      </c>
      <c r="AP118" s="15">
        <f t="shared" si="174"/>
        <v>8969.4000000000015</v>
      </c>
      <c r="AR118" s="15">
        <v>674.57</v>
      </c>
      <c r="AS118" s="15">
        <v>885.07</v>
      </c>
      <c r="AT118" s="15">
        <v>1056.58</v>
      </c>
      <c r="AU118" s="15">
        <v>899.9</v>
      </c>
      <c r="AV118" s="15">
        <v>1083.8700000000001</v>
      </c>
      <c r="AW118" s="15">
        <v>831.44</v>
      </c>
      <c r="AX118" s="15">
        <v>1570.03</v>
      </c>
      <c r="AY118" s="15">
        <v>1807.24</v>
      </c>
      <c r="AZ118" s="15">
        <v>1446.08</v>
      </c>
      <c r="BA118" s="15">
        <v>1154.01</v>
      </c>
      <c r="BB118" s="15">
        <v>1037.78</v>
      </c>
      <c r="BC118" s="15">
        <v>999.61</v>
      </c>
      <c r="BD118" s="19">
        <f t="shared" si="175"/>
        <v>13446.180000000002</v>
      </c>
      <c r="BE118" s="15">
        <v>1284.18</v>
      </c>
      <c r="BF118" s="15">
        <v>883.66</v>
      </c>
      <c r="BG118" s="15">
        <v>1123.1600000000001</v>
      </c>
      <c r="BH118" s="15">
        <v>942.17</v>
      </c>
      <c r="BI118" s="15">
        <v>1093.98</v>
      </c>
      <c r="BJ118" s="15">
        <v>847.08</v>
      </c>
      <c r="BK118" s="15">
        <v>951.41</v>
      </c>
      <c r="BL118" s="15">
        <v>1164.9000000000001</v>
      </c>
      <c r="BM118" s="15">
        <v>835.35</v>
      </c>
      <c r="BN118" s="15">
        <v>837.56</v>
      </c>
      <c r="BO118" s="20">
        <v>640.19000000000005</v>
      </c>
      <c r="BP118" s="20">
        <v>580.26</v>
      </c>
      <c r="BQ118" s="72">
        <f t="shared" si="181"/>
        <v>11183.9</v>
      </c>
      <c r="BR118" s="15">
        <v>496.85</v>
      </c>
      <c r="BS118" s="15">
        <v>486.07</v>
      </c>
      <c r="BT118" s="15">
        <v>650.61</v>
      </c>
      <c r="BU118" s="15">
        <v>642.01</v>
      </c>
      <c r="BV118" s="15">
        <v>598.34</v>
      </c>
      <c r="BW118" s="15">
        <v>695.5</v>
      </c>
      <c r="BX118" s="15">
        <v>1427.61</v>
      </c>
      <c r="BY118" s="15">
        <v>1507.84</v>
      </c>
      <c r="BZ118" s="15">
        <v>821.42</v>
      </c>
      <c r="CA118" s="15">
        <v>951.35</v>
      </c>
      <c r="CB118" s="15">
        <v>902.99</v>
      </c>
      <c r="CC118" s="15">
        <v>600.56000000000006</v>
      </c>
      <c r="CD118" s="46">
        <f t="shared" si="180"/>
        <v>9781.15</v>
      </c>
      <c r="CE118" s="15">
        <v>1019.8</v>
      </c>
      <c r="CF118" s="15">
        <v>918.72</v>
      </c>
      <c r="CG118" s="15">
        <v>1202.99</v>
      </c>
      <c r="CH118" s="15">
        <v>906.59</v>
      </c>
      <c r="CI118" s="15">
        <f>+IFERROR(VLOOKUP($A118,'[1]Consolidated Financials'!$A:$ZZ,32,0),0)</f>
        <v>811.59436307387932</v>
      </c>
      <c r="CJ118" s="15">
        <f>+IFERROR(VLOOKUP($A118,'[1]Consolidated Financials'!$A:$ZZ,33,0),0)</f>
        <v>1220.8918246605144</v>
      </c>
      <c r="CK118" s="15">
        <f>+IFERROR(VLOOKUP($A118,'[1]Consolidated Financials'!$A:$ZZ,34,0),0)</f>
        <v>1444.3337494376503</v>
      </c>
      <c r="CL118" s="15">
        <f>+IFERROR(VLOOKUP($A118,'[1]Consolidated Financials'!$A:$ZZ,35,0),0)</f>
        <v>1751.9940224119339</v>
      </c>
      <c r="CM118" s="15">
        <f>+IFERROR(VLOOKUP($A118,'[1]Consolidated Financials'!$A:$ZZ,36,0),0)</f>
        <v>1474.4776862325559</v>
      </c>
      <c r="CN118" s="15">
        <f>+IFERROR(VLOOKUP($A118,'[1]Consolidated Financials'!$A:$ZZ,37,0),0)</f>
        <v>1515.6007262884712</v>
      </c>
      <c r="CO118" s="15">
        <f>+IFERROR(VLOOKUP($A118,'[1]Consolidated Financials'!$A:$ZZ,38,0),0)</f>
        <v>1622.2244426707223</v>
      </c>
      <c r="CP118" s="15">
        <f>+IFERROR(VLOOKUP($A118,'[1]Consolidated Financials'!$A:$ZZ,39,0),0)</f>
        <v>1176.0671853176505</v>
      </c>
      <c r="CQ118" s="46">
        <f t="shared" si="182"/>
        <v>15065.284000093377</v>
      </c>
      <c r="CR118" s="15">
        <f>+IFERROR(VLOOKUP($A118,'[1]Consolidated Financials'!$A:$ZZ,40,0),0)</f>
        <v>1716.6499209593878</v>
      </c>
      <c r="CS118" s="15">
        <f>+IFERROR(VLOOKUP($A118,'[1]Consolidated Financials'!$A:$ZZ,41,0),0)</f>
        <v>1745.4157552354043</v>
      </c>
      <c r="CT118" s="15">
        <f>+IFERROR(VLOOKUP($A118,'[1]Consolidated Financials'!$A:$ZZ,42,0),0)</f>
        <v>1879.7975764013158</v>
      </c>
      <c r="CU118" s="15">
        <f>+IFERROR(VLOOKUP($A118,'[1]Consolidated Financials'!$A:$ZZ,43,0),0)</f>
        <v>2010.8780376261827</v>
      </c>
      <c r="CV118" s="15">
        <f>+IFERROR(VLOOKUP($A118,'[1]Consolidated Financials'!$A:$ZZ,44,0),0)</f>
        <v>1906.9481388973866</v>
      </c>
      <c r="CW118" s="15">
        <f>+IFERROR(VLOOKUP($A118,'[1]Consolidated Financials'!$A:$ZZ,45,0),0)</f>
        <v>1765.6435024013001</v>
      </c>
      <c r="CX118" s="15">
        <f>+IFERROR(VLOOKUP($A118,'[1]Consolidated Financials'!$A:$ZZ,46,0),0)</f>
        <v>2783.6560966964867</v>
      </c>
      <c r="CY118" s="15">
        <f>+IFERROR(VLOOKUP($A118,'[1]Consolidated Financials'!$A:$ZZ,47,0),0)</f>
        <v>3287.778907524978</v>
      </c>
      <c r="CZ118" s="15">
        <f>+IFERROR(VLOOKUP($A118,'[1]Consolidated Financials'!$A:$ZZ,48,0),0)</f>
        <v>1787.7657795207958</v>
      </c>
      <c r="DA118" s="15">
        <f>+IFERROR(VLOOKUP($A118,'[1]Consolidated Financials'!$A:$ZZ,49,0),0)</f>
        <v>2265.5427783203277</v>
      </c>
      <c r="DB118" s="15">
        <f>+IFERROR(VLOOKUP($A118,'[1]Consolidated Financials'!$A:$ZZ,50,0),0)</f>
        <v>2439.544895457022</v>
      </c>
      <c r="DC118" s="15">
        <f>+IFERROR(VLOOKUP($A118,'[1]Consolidated Financials'!$A:$ZZ,51,0),0)</f>
        <v>1747.741361985652</v>
      </c>
      <c r="DD118" s="46">
        <f t="shared" si="178"/>
        <v>25337.362751026238</v>
      </c>
      <c r="DF118" s="15">
        <f>+IFERROR(VLOOKUP($A118,'[1]Consolidated Financials'!$A:$ZZ,52,0),0)</f>
        <v>2419.3558895036535</v>
      </c>
      <c r="DG118" s="15">
        <f>+IFERROR(VLOOKUP($A118,'[1]Consolidated Financials'!$A:$ZZ,53,0),0)</f>
        <v>2455.33044365553</v>
      </c>
      <c r="DH118" s="15">
        <f>+IFERROR(VLOOKUP($A118,'[1]Consolidated Financials'!$A:$ZZ,54,0),0)</f>
        <v>2597.4351384213987</v>
      </c>
      <c r="DI118" s="15">
        <f>+IFERROR(VLOOKUP($A118,'[1]Consolidated Financials'!$A:$ZZ,55,0),0)</f>
        <v>2775.3439964161666</v>
      </c>
      <c r="DJ118" s="15">
        <f>+IFERROR(VLOOKUP($A118,'[1]Consolidated Financials'!$A:$ZZ,56,0),0)</f>
        <v>2261.0331485902357</v>
      </c>
      <c r="DK118" s="15">
        <f>+IFERROR(VLOOKUP($A118,'[1]Consolidated Financials'!$A:$ZZ,57,0),0)</f>
        <v>2056.4690631166523</v>
      </c>
      <c r="DL118" s="15">
        <f>+IFERROR(VLOOKUP($A118,'[1]Consolidated Financials'!$A:$ZZ,58,0),0)</f>
        <v>3247.9971059247077</v>
      </c>
      <c r="DM118" s="15">
        <f>+IFERROR(VLOOKUP($A118,'[1]Consolidated Financials'!$A:$ZZ,59,0),0)</f>
        <v>3832.2161853920875</v>
      </c>
      <c r="DN118" s="15">
        <f>+IFERROR(VLOOKUP($A118,'[1]Consolidated Financials'!$A:$ZZ,60,0),0)</f>
        <v>2188.4961161265878</v>
      </c>
      <c r="DO118" s="15">
        <f>+IFERROR(VLOOKUP($A118,'[1]Consolidated Financials'!$A:$ZZ,61,0),0)</f>
        <v>2632.9905119719074</v>
      </c>
      <c r="DP118" s="15">
        <f>+IFERROR(VLOOKUP($A118,'[1]Consolidated Financials'!$A:$ZZ,62,0),0)</f>
        <v>2833.3283271066944</v>
      </c>
      <c r="DQ118" s="15">
        <f>+IFERROR(VLOOKUP($A118,'[1]Consolidated Financials'!$A:$ZZ,63,0),0)</f>
        <v>2083.5708937960831</v>
      </c>
    </row>
    <row r="119" spans="1:121" x14ac:dyDescent="0.35">
      <c r="A119" s="73" t="s">
        <v>197</v>
      </c>
      <c r="B119" s="17" t="s">
        <v>198</v>
      </c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6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8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>
        <v>27.49</v>
      </c>
      <c r="BC119" s="15">
        <v>23.6</v>
      </c>
      <c r="BD119" s="19">
        <f t="shared" si="175"/>
        <v>51.09</v>
      </c>
      <c r="BE119" s="15">
        <v>3.82</v>
      </c>
      <c r="BF119" s="15">
        <v>0</v>
      </c>
      <c r="BG119" s="15">
        <v>1.51</v>
      </c>
      <c r="BH119" s="15">
        <v>32.410000000000004</v>
      </c>
      <c r="BI119" s="15">
        <v>21.87</v>
      </c>
      <c r="BJ119" s="15">
        <v>25.46</v>
      </c>
      <c r="BK119" s="15">
        <v>51.79</v>
      </c>
      <c r="BL119" s="15">
        <v>-5.92</v>
      </c>
      <c r="BM119" s="15">
        <v>35.19</v>
      </c>
      <c r="BN119" s="15">
        <v>45.69</v>
      </c>
      <c r="BO119" s="20">
        <v>26.04</v>
      </c>
      <c r="BP119" s="20">
        <v>19.690000000000001</v>
      </c>
      <c r="BQ119" s="72">
        <f t="shared" si="181"/>
        <v>257.55</v>
      </c>
      <c r="BR119" s="15">
        <v>47.35</v>
      </c>
      <c r="BS119" s="15">
        <v>27.26</v>
      </c>
      <c r="BT119" s="15">
        <v>33.19</v>
      </c>
      <c r="BU119" s="15">
        <v>57.81</v>
      </c>
      <c r="BV119" s="15">
        <v>64.52</v>
      </c>
      <c r="BW119" s="15">
        <v>36.08</v>
      </c>
      <c r="BX119" s="15">
        <v>99.18</v>
      </c>
      <c r="BY119" s="15">
        <v>106.6</v>
      </c>
      <c r="BZ119" s="15">
        <v>60.07</v>
      </c>
      <c r="CA119" s="15">
        <v>15.04</v>
      </c>
      <c r="CB119" s="15">
        <v>20.100000000000001</v>
      </c>
      <c r="CC119" s="15">
        <v>44.49</v>
      </c>
      <c r="CD119" s="46">
        <f t="shared" si="180"/>
        <v>611.69000000000005</v>
      </c>
      <c r="CE119" s="15">
        <v>30.89</v>
      </c>
      <c r="CF119" s="15">
        <v>7.77</v>
      </c>
      <c r="CG119" s="15">
        <v>66.42</v>
      </c>
      <c r="CH119" s="15">
        <v>64.78</v>
      </c>
      <c r="CI119" s="15">
        <f>+IFERROR(VLOOKUP($A119,'[1]Consolidated Financials'!$A:$ZZ,32,0),0)</f>
        <v>69.399013465423565</v>
      </c>
      <c r="CJ119" s="15">
        <f>+IFERROR(VLOOKUP($A119,'[1]Consolidated Financials'!$A:$ZZ,33,0),0)</f>
        <v>100.80861543143806</v>
      </c>
      <c r="CK119" s="15">
        <f>+IFERROR(VLOOKUP($A119,'[1]Consolidated Financials'!$A:$ZZ,34,0),0)</f>
        <v>125.2180050854036</v>
      </c>
      <c r="CL119" s="15">
        <f>+IFERROR(VLOOKUP($A119,'[1]Consolidated Financials'!$A:$ZZ,35,0),0)</f>
        <v>151.27521516112853</v>
      </c>
      <c r="CM119" s="15">
        <f>+IFERROR(VLOOKUP($A119,'[1]Consolidated Financials'!$A:$ZZ,36,0),0)</f>
        <v>146.67224152340799</v>
      </c>
      <c r="CN119" s="15">
        <f>+IFERROR(VLOOKUP($A119,'[1]Consolidated Financials'!$A:$ZZ,37,0),0)</f>
        <v>157.03820276501568</v>
      </c>
      <c r="CO119" s="15">
        <f>+IFERROR(VLOOKUP($A119,'[1]Consolidated Financials'!$A:$ZZ,38,0),0)</f>
        <v>183.55103958529804</v>
      </c>
      <c r="CP119" s="15">
        <f>+IFERROR(VLOOKUP($A119,'[1]Consolidated Financials'!$A:$ZZ,39,0),0)</f>
        <v>88.33926838185053</v>
      </c>
      <c r="CQ119" s="46">
        <f t="shared" si="182"/>
        <v>1192.161601398966</v>
      </c>
      <c r="CR119" s="15">
        <f>+IFERROR(VLOOKUP($A119,'[1]Consolidated Financials'!$A:$ZZ,40,0),0)</f>
        <v>126.77364974860679</v>
      </c>
      <c r="CS119" s="15">
        <f>+IFERROR(VLOOKUP($A119,'[1]Consolidated Financials'!$A:$ZZ,41,0),0)</f>
        <v>121.51273695199819</v>
      </c>
      <c r="CT119" s="15">
        <f>+IFERROR(VLOOKUP($A119,'[1]Consolidated Financials'!$A:$ZZ,42,0),0)</f>
        <v>157.2278434185979</v>
      </c>
      <c r="CU119" s="15">
        <f>+IFERROR(VLOOKUP($A119,'[1]Consolidated Financials'!$A:$ZZ,43,0),0)</f>
        <v>113.08944023149441</v>
      </c>
      <c r="CV119" s="15">
        <f>+IFERROR(VLOOKUP($A119,'[1]Consolidated Financials'!$A:$ZZ,44,0),0)</f>
        <v>162.18689072640711</v>
      </c>
      <c r="CW119" s="15">
        <f>+IFERROR(VLOOKUP($A119,'[1]Consolidated Financials'!$A:$ZZ,45,0),0)</f>
        <v>191.0408446593872</v>
      </c>
      <c r="CX119" s="15">
        <f>+IFERROR(VLOOKUP($A119,'[1]Consolidated Financials'!$A:$ZZ,46,0),0)</f>
        <v>185.7772006581622</v>
      </c>
      <c r="CY119" s="15">
        <f>+IFERROR(VLOOKUP($A119,'[1]Consolidated Financials'!$A:$ZZ,47,0),0)</f>
        <v>191.3292883186725</v>
      </c>
      <c r="CZ119" s="15">
        <f>+IFERROR(VLOOKUP($A119,'[1]Consolidated Financials'!$A:$ZZ,48,0),0)</f>
        <v>206.01665549439647</v>
      </c>
      <c r="DA119" s="15">
        <f>+IFERROR(VLOOKUP($A119,'[1]Consolidated Financials'!$A:$ZZ,49,0),0)</f>
        <v>194.265843182379</v>
      </c>
      <c r="DB119" s="15">
        <f>+IFERROR(VLOOKUP($A119,'[1]Consolidated Financials'!$A:$ZZ,50,0),0)</f>
        <v>185.34067259143626</v>
      </c>
      <c r="DC119" s="15">
        <f>+IFERROR(VLOOKUP($A119,'[1]Consolidated Financials'!$A:$ZZ,51,0),0)</f>
        <v>157.5356709736715</v>
      </c>
      <c r="DD119" s="46">
        <f t="shared" si="178"/>
        <v>1992.0967369552095</v>
      </c>
      <c r="DF119" s="15">
        <f>+IFERROR(VLOOKUP($A119,'[1]Consolidated Financials'!$A:$ZZ,52,0),0)</f>
        <v>149.33466899063538</v>
      </c>
      <c r="DG119" s="15">
        <f>+IFERROR(VLOOKUP($A119,'[1]Consolidated Financials'!$A:$ZZ,53,0),0)</f>
        <v>143.65588585325463</v>
      </c>
      <c r="DH119" s="15">
        <f>+IFERROR(VLOOKUP($A119,'[1]Consolidated Financials'!$A:$ZZ,54,0),0)</f>
        <v>223.80911265308899</v>
      </c>
      <c r="DI119" s="15">
        <f>+IFERROR(VLOOKUP($A119,'[1]Consolidated Financials'!$A:$ZZ,55,0),0)</f>
        <v>167.88179653377205</v>
      </c>
      <c r="DJ119" s="15">
        <f>+IFERROR(VLOOKUP($A119,'[1]Consolidated Financials'!$A:$ZZ,56,0),0)</f>
        <v>160.59816874174575</v>
      </c>
      <c r="DK119" s="15">
        <f>+IFERROR(VLOOKUP($A119,'[1]Consolidated Financials'!$A:$ZZ,57,0),0)</f>
        <v>238.75773166281553</v>
      </c>
      <c r="DL119" s="15">
        <f>+IFERROR(VLOOKUP($A119,'[1]Consolidated Financials'!$A:$ZZ,58,0),0)</f>
        <v>221.44506956588913</v>
      </c>
      <c r="DM119" s="15">
        <f>+IFERROR(VLOOKUP($A119,'[1]Consolidated Financials'!$A:$ZZ,59,0),0)</f>
        <v>228.62610203193577</v>
      </c>
      <c r="DN119" s="15">
        <f>+IFERROR(VLOOKUP($A119,'[1]Consolidated Financials'!$A:$ZZ,60,0),0)</f>
        <v>137.12424424572552</v>
      </c>
      <c r="DO119" s="15">
        <f>+IFERROR(VLOOKUP($A119,'[1]Consolidated Financials'!$A:$ZZ,61,0),0)</f>
        <v>232.91076674421845</v>
      </c>
      <c r="DP119" s="15">
        <f>+IFERROR(VLOOKUP($A119,'[1]Consolidated Financials'!$A:$ZZ,62,0),0)</f>
        <v>222.28325673956536</v>
      </c>
      <c r="DQ119" s="15">
        <f>+IFERROR(VLOOKUP($A119,'[1]Consolidated Financials'!$A:$ZZ,63,0),0)</f>
        <v>131.35593631856636</v>
      </c>
    </row>
    <row r="120" spans="1:121" x14ac:dyDescent="0.35">
      <c r="A120" s="73" t="s">
        <v>199</v>
      </c>
      <c r="B120" s="17" t="s">
        <v>200</v>
      </c>
      <c r="C120" s="15">
        <v>2747.25</v>
      </c>
      <c r="D120" s="15">
        <v>2405.89</v>
      </c>
      <c r="E120" s="15">
        <v>3522.7</v>
      </c>
      <c r="F120" s="15">
        <v>3277.81</v>
      </c>
      <c r="G120" s="15">
        <v>2885.46</v>
      </c>
      <c r="H120" s="15">
        <v>2504.2600000000002</v>
      </c>
      <c r="I120" s="15">
        <v>3266.8</v>
      </c>
      <c r="J120" s="15">
        <v>6765.11</v>
      </c>
      <c r="K120" s="15">
        <v>-952.04</v>
      </c>
      <c r="L120" s="15">
        <v>2399.36</v>
      </c>
      <c r="M120" s="15">
        <v>2508.29</v>
      </c>
      <c r="N120" s="15">
        <v>2248.15</v>
      </c>
      <c r="O120" s="16">
        <f>+SUM(C120:N120)</f>
        <v>33579.040000000001</v>
      </c>
      <c r="P120" s="15">
        <v>2704</v>
      </c>
      <c r="Q120" s="15">
        <v>3127.13</v>
      </c>
      <c r="R120" s="15">
        <v>1742.0999999999995</v>
      </c>
      <c r="S120" s="15">
        <v>-10.229999999999563</v>
      </c>
      <c r="T120" s="15">
        <v>0</v>
      </c>
      <c r="U120" s="15">
        <v>-3.9099999999998545</v>
      </c>
      <c r="V120" s="15">
        <v>153.09999999999945</v>
      </c>
      <c r="W120" s="15">
        <v>1606.63</v>
      </c>
      <c r="X120" s="15">
        <v>73.25</v>
      </c>
      <c r="Y120" s="15">
        <v>1475.66</v>
      </c>
      <c r="Z120" s="15">
        <v>100.06</v>
      </c>
      <c r="AA120" s="15">
        <v>856.75</v>
      </c>
      <c r="AB120" s="18">
        <f t="shared" si="173"/>
        <v>11824.539999999999</v>
      </c>
      <c r="AD120" s="15">
        <v>412.91</v>
      </c>
      <c r="AE120" s="15">
        <v>1431.26</v>
      </c>
      <c r="AF120" s="15">
        <v>1262.51</v>
      </c>
      <c r="AG120" s="15">
        <v>-440.92</v>
      </c>
      <c r="AH120" s="15">
        <v>812.48</v>
      </c>
      <c r="AI120" s="15">
        <v>1408.98</v>
      </c>
      <c r="AJ120" s="15">
        <v>3052.39</v>
      </c>
      <c r="AK120" s="15">
        <v>2956.96</v>
      </c>
      <c r="AL120" s="15">
        <v>2088.16</v>
      </c>
      <c r="AM120" s="15">
        <v>-798.69</v>
      </c>
      <c r="AN120" s="15">
        <v>1913.01</v>
      </c>
      <c r="AO120" s="15">
        <v>1559.55</v>
      </c>
      <c r="AP120" s="15">
        <f t="shared" si="174"/>
        <v>15658.599999999999</v>
      </c>
      <c r="AR120" s="15">
        <v>1312.62</v>
      </c>
      <c r="AS120" s="15">
        <v>1448.97</v>
      </c>
      <c r="AT120" s="15">
        <v>1669.59</v>
      </c>
      <c r="AU120" s="15">
        <v>1486.58</v>
      </c>
      <c r="AV120" s="15">
        <v>1613.37</v>
      </c>
      <c r="AW120" s="15">
        <v>1742.11</v>
      </c>
      <c r="AX120" s="15">
        <v>1990.2</v>
      </c>
      <c r="AY120" s="15">
        <v>2280.14</v>
      </c>
      <c r="AZ120" s="15">
        <v>1932.35</v>
      </c>
      <c r="BA120" s="15">
        <v>1953.91</v>
      </c>
      <c r="BB120" s="15">
        <v>1972.18</v>
      </c>
      <c r="BC120" s="15">
        <v>1793.64</v>
      </c>
      <c r="BD120" s="19">
        <f t="shared" si="175"/>
        <v>21195.66</v>
      </c>
      <c r="BE120" s="15">
        <v>2264.34</v>
      </c>
      <c r="BF120" s="15">
        <v>1661.16</v>
      </c>
      <c r="BG120" s="15">
        <v>2230.4700000000003</v>
      </c>
      <c r="BH120" s="15">
        <v>2025.72</v>
      </c>
      <c r="BI120" s="15">
        <v>3203.75</v>
      </c>
      <c r="BJ120" s="15">
        <v>3377.23</v>
      </c>
      <c r="BK120" s="15">
        <v>3869.18</v>
      </c>
      <c r="BL120" s="15">
        <v>4936.67</v>
      </c>
      <c r="BM120" s="15">
        <v>3329.89</v>
      </c>
      <c r="BN120" s="15">
        <v>3372.68</v>
      </c>
      <c r="BO120" s="20">
        <v>3653.2</v>
      </c>
      <c r="BP120" s="20">
        <v>3753.78</v>
      </c>
      <c r="BQ120" s="72">
        <f t="shared" si="181"/>
        <v>37678.069999999992</v>
      </c>
      <c r="BR120" s="15">
        <v>3569.83</v>
      </c>
      <c r="BS120" s="15">
        <v>3549.72</v>
      </c>
      <c r="BT120" s="15">
        <v>4210.34</v>
      </c>
      <c r="BU120" s="15">
        <v>4040.74</v>
      </c>
      <c r="BV120" s="15">
        <v>3384.42</v>
      </c>
      <c r="BW120" s="15">
        <v>3058.83</v>
      </c>
      <c r="BX120" s="15">
        <v>4512.3</v>
      </c>
      <c r="BY120" s="15">
        <v>5076.54</v>
      </c>
      <c r="BZ120" s="15">
        <v>3208.57</v>
      </c>
      <c r="CA120" s="15">
        <v>3955.75</v>
      </c>
      <c r="CB120" s="15">
        <v>4037.53</v>
      </c>
      <c r="CC120" s="15">
        <v>3371.1</v>
      </c>
      <c r="CD120" s="46">
        <f t="shared" si="180"/>
        <v>45975.67</v>
      </c>
      <c r="CE120" s="15">
        <v>3979.01</v>
      </c>
      <c r="CF120" s="15">
        <v>4092.6</v>
      </c>
      <c r="CG120" s="15">
        <v>4798.1900000000005</v>
      </c>
      <c r="CH120" s="15">
        <v>4257.24</v>
      </c>
      <c r="CI120" s="15">
        <f>+IFERROR(VLOOKUP($A120,'[1]Consolidated Financials'!$A:$ZZ,32,0),0)</f>
        <v>4026.6562330705301</v>
      </c>
      <c r="CJ120" s="15">
        <f>+IFERROR(VLOOKUP($A120,'[1]Consolidated Financials'!$A:$ZZ,33,0),0)</f>
        <v>3943.0311647020285</v>
      </c>
      <c r="CK120" s="15">
        <f>+IFERROR(VLOOKUP($A120,'[1]Consolidated Financials'!$A:$ZZ,34,0),0)</f>
        <v>4665.5436092122509</v>
      </c>
      <c r="CL120" s="15">
        <f>+IFERROR(VLOOKUP($A120,'[1]Consolidated Financials'!$A:$ZZ,35,0),0)</f>
        <v>5661.6705654959915</v>
      </c>
      <c r="CM120" s="15">
        <f>+IFERROR(VLOOKUP($A120,'[1]Consolidated Financials'!$A:$ZZ,36,0),0)</f>
        <v>3575.7836865237437</v>
      </c>
      <c r="CN120" s="15">
        <f>+IFERROR(VLOOKUP($A120,'[1]Consolidated Financials'!$A:$ZZ,37,0),0)</f>
        <v>3674.356949206529</v>
      </c>
      <c r="CO120" s="15">
        <f>+IFERROR(VLOOKUP($A120,'[1]Consolidated Financials'!$A:$ZZ,38,0),0)</f>
        <v>3932.5373614134924</v>
      </c>
      <c r="CP120" s="15">
        <f>+IFERROR(VLOOKUP($A120,'[1]Consolidated Financials'!$A:$ZZ,39,0),0)</f>
        <v>2850.8526150489206</v>
      </c>
      <c r="CQ120" s="46">
        <f t="shared" si="182"/>
        <v>49457.47218467349</v>
      </c>
      <c r="CR120" s="15">
        <f>+IFERROR(VLOOKUP($A120,'[1]Consolidated Financials'!$A:$ZZ,40,0),0)</f>
        <v>4150.8353875011026</v>
      </c>
      <c r="CS120" s="15">
        <f>+IFERROR(VLOOKUP($A120,'[1]Consolidated Financials'!$A:$ZZ,41,0),0)</f>
        <v>4231.8410417680434</v>
      </c>
      <c r="CT120" s="15">
        <f>+IFERROR(VLOOKUP($A120,'[1]Consolidated Financials'!$A:$ZZ,42,0),0)</f>
        <v>4624.0047227765835</v>
      </c>
      <c r="CU120" s="15">
        <f>+IFERROR(VLOOKUP($A120,'[1]Consolidated Financials'!$A:$ZZ,43,0),0)</f>
        <v>4935.9085034821992</v>
      </c>
      <c r="CV120" s="15">
        <f>+IFERROR(VLOOKUP($A120,'[1]Consolidated Financials'!$A:$ZZ,44,0),0)</f>
        <v>3914.790409712632</v>
      </c>
      <c r="CW120" s="15">
        <f>+IFERROR(VLOOKUP($A120,'[1]Consolidated Financials'!$A:$ZZ,45,0),0)</f>
        <v>3749.52006969486</v>
      </c>
      <c r="CX120" s="15">
        <f>+IFERROR(VLOOKUP($A120,'[1]Consolidated Financials'!$A:$ZZ,46,0),0)</f>
        <v>5611.4228402982062</v>
      </c>
      <c r="CY120" s="15">
        <f>+IFERROR(VLOOKUP($A120,'[1]Consolidated Financials'!$A:$ZZ,47,0),0)</f>
        <v>6544.5974740039037</v>
      </c>
      <c r="CZ120" s="15">
        <f>+IFERROR(VLOOKUP($A120,'[1]Consolidated Financials'!$A:$ZZ,48,0),0)</f>
        <v>3495.854884966458</v>
      </c>
      <c r="DA120" s="15">
        <f>+IFERROR(VLOOKUP($A120,'[1]Consolidated Financials'!$A:$ZZ,49,0),0)</f>
        <v>4415.8400681970797</v>
      </c>
      <c r="DB120" s="15">
        <f>+IFERROR(VLOOKUP($A120,'[1]Consolidated Financials'!$A:$ZZ,50,0),0)</f>
        <v>4702.4475223684349</v>
      </c>
      <c r="DC120" s="15">
        <f>+IFERROR(VLOOKUP($A120,'[1]Consolidated Financials'!$A:$ZZ,51,0),0)</f>
        <v>3288.7123821239425</v>
      </c>
      <c r="DD120" s="46">
        <f t="shared" si="178"/>
        <v>53665.775306893447</v>
      </c>
      <c r="DF120" s="15">
        <f>+IFERROR(VLOOKUP($A120,'[1]Consolidated Financials'!$A:$ZZ,52,0),0)</f>
        <v>4577.8980784723226</v>
      </c>
      <c r="DG120" s="15">
        <f>+IFERROR(VLOOKUP($A120,'[1]Consolidated Financials'!$A:$ZZ,53,0),0)</f>
        <v>4665.7908121690061</v>
      </c>
      <c r="DH120" s="15">
        <f>+IFERROR(VLOOKUP($A120,'[1]Consolidated Financials'!$A:$ZZ,54,0),0)</f>
        <v>5051.185729966508</v>
      </c>
      <c r="DI120" s="15">
        <f>+IFERROR(VLOOKUP($A120,'[1]Consolidated Financials'!$A:$ZZ,55,0),0)</f>
        <v>5379.1398014710048</v>
      </c>
      <c r="DJ120" s="15">
        <f>+IFERROR(VLOOKUP($A120,'[1]Consolidated Financials'!$A:$ZZ,56,0),0)</f>
        <v>4609.3502317829825</v>
      </c>
      <c r="DK120" s="15">
        <f>+IFERROR(VLOOKUP($A120,'[1]Consolidated Financials'!$A:$ZZ,57,0),0)</f>
        <v>4326.0426150142048</v>
      </c>
      <c r="DL120" s="15">
        <f>+IFERROR(VLOOKUP($A120,'[1]Consolidated Financials'!$A:$ZZ,58,0),0)</f>
        <v>6523.5141715216323</v>
      </c>
      <c r="DM120" s="15">
        <f>+IFERROR(VLOOKUP($A120,'[1]Consolidated Financials'!$A:$ZZ,59,0),0)</f>
        <v>7612.159769095656</v>
      </c>
      <c r="DN120" s="15">
        <f>+IFERROR(VLOOKUP($A120,'[1]Consolidated Financials'!$A:$ZZ,60,0),0)</f>
        <v>4272.1791594998467</v>
      </c>
      <c r="DO120" s="15">
        <f>+IFERROR(VLOOKUP($A120,'[1]Consolidated Financials'!$A:$ZZ,61,0),0)</f>
        <v>5134.4716609462685</v>
      </c>
      <c r="DP120" s="15">
        <f>+IFERROR(VLOOKUP($A120,'[1]Consolidated Financials'!$A:$ZZ,62,0),0)</f>
        <v>5471.3421111750076</v>
      </c>
      <c r="DQ120" s="15">
        <f>+IFERROR(VLOOKUP($A120,'[1]Consolidated Financials'!$A:$ZZ,63,0),0)</f>
        <v>3938.7886925778339</v>
      </c>
    </row>
    <row r="121" spans="1:121" x14ac:dyDescent="0.35">
      <c r="A121" s="73" t="s">
        <v>201</v>
      </c>
      <c r="B121" s="17" t="s">
        <v>202</v>
      </c>
      <c r="C121" s="28"/>
      <c r="D121" s="28"/>
      <c r="E121" s="28"/>
      <c r="F121" s="15"/>
      <c r="G121" s="15"/>
      <c r="H121" s="15"/>
      <c r="I121" s="15"/>
      <c r="J121" s="15"/>
      <c r="K121" s="15"/>
      <c r="L121" s="15"/>
      <c r="M121" s="15"/>
      <c r="N121" s="15"/>
      <c r="O121" s="16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8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>
        <v>6</v>
      </c>
      <c r="BC121" s="15">
        <v>22</v>
      </c>
      <c r="BD121" s="19">
        <f t="shared" si="175"/>
        <v>28</v>
      </c>
      <c r="BE121" s="15">
        <v>26.29</v>
      </c>
      <c r="BF121" s="15">
        <v>26.26</v>
      </c>
      <c r="BG121" s="15">
        <v>53.13</v>
      </c>
      <c r="BH121" s="15">
        <v>333.35</v>
      </c>
      <c r="BI121" s="15">
        <v>230.39</v>
      </c>
      <c r="BJ121" s="15">
        <v>144.39000000000001</v>
      </c>
      <c r="BK121" s="15">
        <v>253.53</v>
      </c>
      <c r="BL121" s="15">
        <v>332.62</v>
      </c>
      <c r="BM121" s="15">
        <v>216.65</v>
      </c>
      <c r="BN121" s="15">
        <v>250.4</v>
      </c>
      <c r="BO121" s="20">
        <v>316.58</v>
      </c>
      <c r="BP121" s="20">
        <v>292.52</v>
      </c>
      <c r="BQ121" s="72">
        <f t="shared" si="181"/>
        <v>2476.11</v>
      </c>
      <c r="BR121" s="15">
        <v>333.16</v>
      </c>
      <c r="BS121" s="15">
        <v>255.05</v>
      </c>
      <c r="BT121" s="15">
        <v>360.92</v>
      </c>
      <c r="BU121" s="15">
        <v>297.45</v>
      </c>
      <c r="BV121" s="15">
        <v>371.3</v>
      </c>
      <c r="BW121" s="15">
        <v>304.61</v>
      </c>
      <c r="BX121" s="15">
        <v>381.47</v>
      </c>
      <c r="BY121" s="15">
        <v>411.95</v>
      </c>
      <c r="BZ121" s="15">
        <v>308.12</v>
      </c>
      <c r="CA121" s="15">
        <v>297.78000000000003</v>
      </c>
      <c r="CB121" s="15">
        <v>266.48</v>
      </c>
      <c r="CC121" s="15">
        <v>244.9</v>
      </c>
      <c r="CD121" s="46">
        <f t="shared" si="180"/>
        <v>3833.19</v>
      </c>
      <c r="CE121" s="15">
        <v>302.3</v>
      </c>
      <c r="CF121" s="15">
        <v>185.76</v>
      </c>
      <c r="CG121" s="15">
        <v>230.1</v>
      </c>
      <c r="CH121" s="15">
        <v>304.64</v>
      </c>
      <c r="CI121" s="15">
        <f>+IFERROR(VLOOKUP($A121,'[1]Consolidated Financials'!$A:$ZZ,32,0),0)</f>
        <v>349.1236021738091</v>
      </c>
      <c r="CJ121" s="15">
        <f>+IFERROR(VLOOKUP($A121,'[1]Consolidated Financials'!$A:$ZZ,33,0),0)</f>
        <v>330.22742549475061</v>
      </c>
      <c r="CK121" s="15">
        <f>+IFERROR(VLOOKUP($A121,'[1]Consolidated Financials'!$A:$ZZ,34,0),0)</f>
        <v>410.18735618945851</v>
      </c>
      <c r="CL121" s="15">
        <f>+IFERROR(VLOOKUP($A121,'[1]Consolidated Financials'!$A:$ZZ,35,0),0)</f>
        <v>495.54519353357728</v>
      </c>
      <c r="CM121" s="15">
        <f>+IFERROR(VLOOKUP($A121,'[1]Consolidated Financials'!$A:$ZZ,36,0),0)</f>
        <v>360.35012857676594</v>
      </c>
      <c r="CN121" s="15">
        <f>+IFERROR(VLOOKUP($A121,'[1]Consolidated Financials'!$A:$ZZ,37,0),0)</f>
        <v>385.81762963516462</v>
      </c>
      <c r="CO121" s="15">
        <f>+IFERROR(VLOOKUP($A121,'[1]Consolidated Financials'!$A:$ZZ,38,0),0)</f>
        <v>450.95540933970972</v>
      </c>
      <c r="CP121" s="15">
        <f>+IFERROR(VLOOKUP($A121,'[1]Consolidated Financials'!$A:$ZZ,39,0),0)</f>
        <v>217.03538712672443</v>
      </c>
      <c r="CQ121" s="46">
        <f t="shared" si="182"/>
        <v>4022.0421320699602</v>
      </c>
      <c r="CR121" s="15">
        <f>+IFERROR(VLOOKUP($A121,'[1]Consolidated Financials'!$A:$ZZ,40,0),0)</f>
        <v>313.6751616530438</v>
      </c>
      <c r="CS121" s="15">
        <f>+IFERROR(VLOOKUP($A121,'[1]Consolidated Financials'!$A:$ZZ,41,0),0)</f>
        <v>300.65812163572815</v>
      </c>
      <c r="CT121" s="15">
        <f>+IFERROR(VLOOKUP($A121,'[1]Consolidated Financials'!$A:$ZZ,42,0),0)</f>
        <v>389.02776167198067</v>
      </c>
      <c r="CU121" s="15">
        <f>+IFERROR(VLOOKUP($A121,'[1]Consolidated Financials'!$A:$ZZ,43,0),0)</f>
        <v>279.81641702522717</v>
      </c>
      <c r="CV121" s="15">
        <f>+IFERROR(VLOOKUP($A121,'[1]Consolidated Financials'!$A:$ZZ,44,0),0)</f>
        <v>312.12058733766577</v>
      </c>
      <c r="CW121" s="15">
        <f>+IFERROR(VLOOKUP($A121,'[1]Consolidated Financials'!$A:$ZZ,45,0),0)</f>
        <v>367.64858351688696</v>
      </c>
      <c r="CX121" s="15">
        <f>+IFERROR(VLOOKUP($A121,'[1]Consolidated Financials'!$A:$ZZ,46,0),0)</f>
        <v>357.51896299182175</v>
      </c>
      <c r="CY121" s="15">
        <f>+IFERROR(VLOOKUP($A121,'[1]Consolidated Financials'!$A:$ZZ,47,0),0)</f>
        <v>368.20367896231249</v>
      </c>
      <c r="CZ121" s="15">
        <f>+IFERROR(VLOOKUP($A121,'[1]Consolidated Financials'!$A:$ZZ,48,0),0)</f>
        <v>396.46878503099009</v>
      </c>
      <c r="DA121" s="15">
        <f>+IFERROR(VLOOKUP($A121,'[1]Consolidated Financials'!$A:$ZZ,49,0),0)</f>
        <v>373.85493243109926</v>
      </c>
      <c r="DB121" s="15">
        <f>+IFERROR(VLOOKUP($A121,'[1]Consolidated Financials'!$A:$ZZ,50,0),0)</f>
        <v>356.67888648523325</v>
      </c>
      <c r="DC121" s="15">
        <f>+IFERROR(VLOOKUP($A121,'[1]Consolidated Financials'!$A:$ZZ,51,0),0)</f>
        <v>303.16954675381658</v>
      </c>
      <c r="DD121" s="46">
        <f t="shared" si="178"/>
        <v>4118.8414254958061</v>
      </c>
      <c r="DF121" s="15">
        <f>+IFERROR(VLOOKUP($A121,'[1]Consolidated Financials'!$A:$ZZ,52,0),0)</f>
        <v>288.66775710228376</v>
      </c>
      <c r="DG121" s="15">
        <f>+IFERROR(VLOOKUP($A121,'[1]Consolidated Financials'!$A:$ZZ,53,0),0)</f>
        <v>277.69052319927926</v>
      </c>
      <c r="DH121" s="15">
        <f>+IFERROR(VLOOKUP($A121,'[1]Consolidated Financials'!$A:$ZZ,54,0),0)</f>
        <v>432.6287727109837</v>
      </c>
      <c r="DI121" s="15">
        <f>+IFERROR(VLOOKUP($A121,'[1]Consolidated Financials'!$A:$ZZ,55,0),0)</f>
        <v>324.5198318064036</v>
      </c>
      <c r="DJ121" s="15">
        <f>+IFERROR(VLOOKUP($A121,'[1]Consolidated Financials'!$A:$ZZ,56,0),0)</f>
        <v>310.44039189801941</v>
      </c>
      <c r="DK121" s="15">
        <f>+IFERROR(VLOOKUP($A121,'[1]Consolidated Financials'!$A:$ZZ,57,0),0)</f>
        <v>461.52483784094306</v>
      </c>
      <c r="DL121" s="15">
        <f>+IFERROR(VLOOKUP($A121,'[1]Consolidated Financials'!$A:$ZZ,58,0),0)</f>
        <v>428.05901660352583</v>
      </c>
      <c r="DM121" s="15">
        <f>+IFERROR(VLOOKUP($A121,'[1]Consolidated Financials'!$A:$ZZ,59,0),0)</f>
        <v>441.94013710731429</v>
      </c>
      <c r="DN121" s="15">
        <f>+IFERROR(VLOOKUP($A121,'[1]Consolidated Financials'!$A:$ZZ,60,0),0)</f>
        <v>265.06469193192891</v>
      </c>
      <c r="DO121" s="15">
        <f>+IFERROR(VLOOKUP($A121,'[1]Consolidated Financials'!$A:$ZZ,61,0),0)</f>
        <v>450.2225042280229</v>
      </c>
      <c r="DP121" s="15">
        <f>+IFERROR(VLOOKUP($A121,'[1]Consolidated Financials'!$A:$ZZ,62,0),0)</f>
        <v>429.67925397434158</v>
      </c>
      <c r="DQ121" s="15">
        <f>+IFERROR(VLOOKUP($A121,'[1]Consolidated Financials'!$A:$ZZ,63,0),0)</f>
        <v>253.91440430707215</v>
      </c>
    </row>
    <row r="122" spans="1:121" x14ac:dyDescent="0.35">
      <c r="A122" s="73" t="s">
        <v>203</v>
      </c>
      <c r="B122" s="17" t="s">
        <v>204</v>
      </c>
      <c r="C122" s="15">
        <v>609.46</v>
      </c>
      <c r="D122" s="15">
        <v>464.55</v>
      </c>
      <c r="E122" s="15">
        <v>631.46</v>
      </c>
      <c r="F122" s="15">
        <v>614.63</v>
      </c>
      <c r="G122" s="15">
        <v>486.5</v>
      </c>
      <c r="H122" s="15">
        <v>500.08</v>
      </c>
      <c r="I122" s="15">
        <v>666.01</v>
      </c>
      <c r="J122" s="15">
        <v>721.37</v>
      </c>
      <c r="K122" s="15">
        <v>400.05</v>
      </c>
      <c r="L122" s="15">
        <v>487.01</v>
      </c>
      <c r="M122" s="15">
        <v>581.19000000000005</v>
      </c>
      <c r="N122" s="15">
        <v>475.88</v>
      </c>
      <c r="O122" s="16">
        <f>+SUM(C122:N122)</f>
        <v>6638.19</v>
      </c>
      <c r="P122" s="15">
        <v>597.75</v>
      </c>
      <c r="Q122" s="15">
        <v>577.96</v>
      </c>
      <c r="R122" s="15">
        <v>233.90999999999985</v>
      </c>
      <c r="S122" s="15">
        <v>1.2400000000000091</v>
      </c>
      <c r="T122" s="15">
        <v>0</v>
      </c>
      <c r="U122" s="15">
        <v>0</v>
      </c>
      <c r="V122" s="15">
        <v>27.970000000000027</v>
      </c>
      <c r="W122" s="15">
        <v>207.69000000000005</v>
      </c>
      <c r="X122" s="15">
        <v>236.45</v>
      </c>
      <c r="Y122" s="15">
        <v>293.17</v>
      </c>
      <c r="Z122" s="15">
        <v>160.80000000000001</v>
      </c>
      <c r="AA122" s="15">
        <v>247.46</v>
      </c>
      <c r="AB122" s="18">
        <f t="shared" si="173"/>
        <v>2584.4</v>
      </c>
      <c r="AD122" s="15">
        <v>143.74</v>
      </c>
      <c r="AE122" s="15">
        <v>156.1</v>
      </c>
      <c r="AF122" s="15">
        <v>341.98</v>
      </c>
      <c r="AG122" s="15">
        <v>254.32</v>
      </c>
      <c r="AH122" s="15">
        <v>225.9</v>
      </c>
      <c r="AI122" s="15">
        <v>79.94</v>
      </c>
      <c r="AJ122" s="15">
        <v>427.67</v>
      </c>
      <c r="AK122" s="15">
        <v>631.37</v>
      </c>
      <c r="AL122" s="15">
        <v>355.54</v>
      </c>
      <c r="AM122" s="15">
        <v>559.07000000000005</v>
      </c>
      <c r="AN122" s="15">
        <v>502.85</v>
      </c>
      <c r="AO122" s="15">
        <v>466.89</v>
      </c>
      <c r="AP122" s="15">
        <f t="shared" si="174"/>
        <v>4145.3700000000008</v>
      </c>
      <c r="AR122" s="15">
        <v>327.15000000000003</v>
      </c>
      <c r="AS122" s="15">
        <v>424.78</v>
      </c>
      <c r="AT122" s="15">
        <v>505.22</v>
      </c>
      <c r="AU122" s="15">
        <v>419.12</v>
      </c>
      <c r="AV122" s="15">
        <v>521.36</v>
      </c>
      <c r="AW122" s="15">
        <v>400.26</v>
      </c>
      <c r="AX122" s="15">
        <v>751.83</v>
      </c>
      <c r="AY122" s="15">
        <v>869.88</v>
      </c>
      <c r="AZ122" s="15">
        <v>737.85</v>
      </c>
      <c r="BA122" s="15">
        <v>559.93000000000006</v>
      </c>
      <c r="BB122" s="15">
        <v>513.91999999999996</v>
      </c>
      <c r="BC122" s="15">
        <v>488.89</v>
      </c>
      <c r="BD122" s="19">
        <f t="shared" si="175"/>
        <v>6520.1900000000014</v>
      </c>
      <c r="BE122" s="15">
        <v>607.98</v>
      </c>
      <c r="BF122" s="15">
        <v>430.82</v>
      </c>
      <c r="BG122" s="15">
        <v>532.82000000000005</v>
      </c>
      <c r="BH122" s="15">
        <v>473.88</v>
      </c>
      <c r="BI122" s="15">
        <v>527.41</v>
      </c>
      <c r="BJ122" s="15">
        <v>408.32</v>
      </c>
      <c r="BK122" s="15">
        <v>457.07</v>
      </c>
      <c r="BL122" s="15">
        <v>561.55000000000007</v>
      </c>
      <c r="BM122" s="15">
        <v>402.66</v>
      </c>
      <c r="BN122" s="15">
        <v>403.09</v>
      </c>
      <c r="BO122" s="20">
        <v>308.59000000000003</v>
      </c>
      <c r="BP122" s="20">
        <v>279.74</v>
      </c>
      <c r="BQ122" s="72">
        <f t="shared" si="181"/>
        <v>5393.93</v>
      </c>
      <c r="BR122" s="15">
        <v>233.08</v>
      </c>
      <c r="BS122" s="15">
        <v>388.46</v>
      </c>
      <c r="BT122" s="15">
        <v>362.46</v>
      </c>
      <c r="BU122" s="15">
        <v>352.62</v>
      </c>
      <c r="BV122" s="15">
        <v>322.86</v>
      </c>
      <c r="BW122" s="15">
        <v>382.39</v>
      </c>
      <c r="BX122" s="15">
        <v>751.94</v>
      </c>
      <c r="BY122" s="15">
        <v>820.62</v>
      </c>
      <c r="BZ122" s="15">
        <v>470.93</v>
      </c>
      <c r="CA122" s="15">
        <v>561.04</v>
      </c>
      <c r="CB122" s="15">
        <v>489.91</v>
      </c>
      <c r="CC122" s="15">
        <v>344.32</v>
      </c>
      <c r="CD122" s="46">
        <f t="shared" si="180"/>
        <v>5480.6299999999992</v>
      </c>
      <c r="CE122" s="15">
        <v>528.14</v>
      </c>
      <c r="CF122" s="15">
        <v>478.71</v>
      </c>
      <c r="CG122" s="15">
        <v>544.16999999999996</v>
      </c>
      <c r="CH122" s="15">
        <v>427.41</v>
      </c>
      <c r="CI122" s="15">
        <f>+IFERROR(VLOOKUP($A122,'[1]Consolidated Financials'!$A:$ZZ,32,0),0)</f>
        <v>416.20223747378429</v>
      </c>
      <c r="CJ122" s="15">
        <f>+IFERROR(VLOOKUP($A122,'[1]Consolidated Financials'!$A:$ZZ,33,0),0)</f>
        <v>626.09837162077667</v>
      </c>
      <c r="CK122" s="15">
        <f>+IFERROR(VLOOKUP($A122,'[1]Consolidated Financials'!$A:$ZZ,34,0),0)</f>
        <v>740.6839740705899</v>
      </c>
      <c r="CL122" s="15">
        <f>+IFERROR(VLOOKUP($A122,'[1]Consolidated Financials'!$A:$ZZ,35,0),0)</f>
        <v>898.45847303176095</v>
      </c>
      <c r="CM122" s="15">
        <f>+IFERROR(VLOOKUP($A122,'[1]Consolidated Financials'!$A:$ZZ,36,0),0)</f>
        <v>756.14240319618261</v>
      </c>
      <c r="CN122" s="15">
        <f>+IFERROR(VLOOKUP($A122,'[1]Consolidated Financials'!$A:$ZZ,37,0),0)</f>
        <v>777.2311416863954</v>
      </c>
      <c r="CO122" s="15">
        <f>+IFERROR(VLOOKUP($A122,'[1]Consolidated Financials'!$A:$ZZ,38,0),0)</f>
        <v>831.90997060037046</v>
      </c>
      <c r="CP122" s="15">
        <f>+IFERROR(VLOOKUP($A122,'[1]Consolidated Financials'!$A:$ZZ,39,0),0)</f>
        <v>603.1113770859746</v>
      </c>
      <c r="CQ122" s="46">
        <f t="shared" si="182"/>
        <v>7628.2679487658343</v>
      </c>
      <c r="CR122" s="15">
        <f>+IFERROR(VLOOKUP($A122,'[1]Consolidated Financials'!$A:$ZZ,40,0),0)</f>
        <v>924.34995743967033</v>
      </c>
      <c r="CS122" s="15">
        <f>+IFERROR(VLOOKUP($A122,'[1]Consolidated Financials'!$A:$ZZ,41,0),0)</f>
        <v>939.83925281906386</v>
      </c>
      <c r="CT122" s="15">
        <f>+IFERROR(VLOOKUP($A122,'[1]Consolidated Financials'!$A:$ZZ,42,0),0)</f>
        <v>1012.198694985324</v>
      </c>
      <c r="CU122" s="15">
        <f>+IFERROR(VLOOKUP($A122,'[1]Consolidated Financials'!$A:$ZZ,43,0),0)</f>
        <v>1082.7804817987137</v>
      </c>
      <c r="CV122" s="15">
        <f>+IFERROR(VLOOKUP($A122,'[1]Consolidated Financials'!$A:$ZZ,44,0),0)</f>
        <v>1026.8182286370543</v>
      </c>
      <c r="CW122" s="15">
        <f>+IFERROR(VLOOKUP($A122,'[1]Consolidated Financials'!$A:$ZZ,45,0),0)</f>
        <v>950.73111667762316</v>
      </c>
      <c r="CX122" s="15">
        <f>+IFERROR(VLOOKUP($A122,'[1]Consolidated Financials'!$A:$ZZ,46,0),0)</f>
        <v>1498.8917443750315</v>
      </c>
      <c r="CY122" s="15">
        <f>+IFERROR(VLOOKUP($A122,'[1]Consolidated Financials'!$A:$ZZ,47,0),0)</f>
        <v>1770.342488667296</v>
      </c>
      <c r="CZ122" s="15">
        <f>+IFERROR(VLOOKUP($A122,'[1]Consolidated Financials'!$A:$ZZ,48,0),0)</f>
        <v>962.64311204965941</v>
      </c>
      <c r="DA122" s="15">
        <f>+IFERROR(VLOOKUP($A122,'[1]Consolidated Financials'!$A:$ZZ,49,0),0)</f>
        <v>1219.9076498647919</v>
      </c>
      <c r="DB122" s="15">
        <f>+IFERROR(VLOOKUP($A122,'[1]Consolidated Financials'!$A:$ZZ,50,0),0)</f>
        <v>1313.6010975537813</v>
      </c>
      <c r="DC122" s="15">
        <f>+IFERROR(VLOOKUP($A122,'[1]Consolidated Financials'!$A:$ZZ,51,0),0)</f>
        <v>941.09150260765887</v>
      </c>
      <c r="DD122" s="46">
        <f t="shared" si="178"/>
        <v>13643.195327475667</v>
      </c>
      <c r="DF122" s="15">
        <f>+IFERROR(VLOOKUP($A122,'[1]Consolidated Financials'!$A:$ZZ,52,0),0)</f>
        <v>1302.7300943481212</v>
      </c>
      <c r="DG122" s="15">
        <f>+IFERROR(VLOOKUP($A122,'[1]Consolidated Financials'!$A:$ZZ,53,0),0)</f>
        <v>1322.1010081222084</v>
      </c>
      <c r="DH122" s="15">
        <f>+IFERROR(VLOOKUP($A122,'[1]Consolidated Financials'!$A:$ZZ,54,0),0)</f>
        <v>1398.6189206884455</v>
      </c>
      <c r="DI122" s="15">
        <f>+IFERROR(VLOOKUP($A122,'[1]Consolidated Financials'!$A:$ZZ,55,0),0)</f>
        <v>1494.4159980702439</v>
      </c>
      <c r="DJ122" s="15">
        <f>+IFERROR(VLOOKUP($A122,'[1]Consolidated Financials'!$A:$ZZ,56,0),0)</f>
        <v>1217.4793877024347</v>
      </c>
      <c r="DK122" s="15">
        <f>+IFERROR(VLOOKUP($A122,'[1]Consolidated Financials'!$A:$ZZ,57,0),0)</f>
        <v>1107.3294955243512</v>
      </c>
      <c r="DL122" s="15">
        <f>+IFERROR(VLOOKUP($A122,'[1]Consolidated Financials'!$A:$ZZ,58,0),0)</f>
        <v>1748.9215185748428</v>
      </c>
      <c r="DM122" s="15">
        <f>+IFERROR(VLOOKUP($A122,'[1]Consolidated Financials'!$A:$ZZ,59,0),0)</f>
        <v>2063.5010229034319</v>
      </c>
      <c r="DN122" s="15">
        <f>+IFERROR(VLOOKUP($A122,'[1]Consolidated Financials'!$A:$ZZ,60,0),0)</f>
        <v>1178.4209856066243</v>
      </c>
      <c r="DO122" s="15">
        <f>+IFERROR(VLOOKUP($A122,'[1]Consolidated Financials'!$A:$ZZ,61,0),0)</f>
        <v>1417.7641218310271</v>
      </c>
      <c r="DP122" s="15">
        <f>+IFERROR(VLOOKUP($A122,'[1]Consolidated Financials'!$A:$ZZ,62,0),0)</f>
        <v>1525.6383299805279</v>
      </c>
      <c r="DQ122" s="15">
        <f>+IFERROR(VLOOKUP($A122,'[1]Consolidated Financials'!$A:$ZZ,63,0),0)</f>
        <v>1121.9227889671215</v>
      </c>
    </row>
    <row r="123" spans="1:121" x14ac:dyDescent="0.35">
      <c r="A123" s="73" t="s">
        <v>205</v>
      </c>
      <c r="B123" s="17" t="s">
        <v>206</v>
      </c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6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8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>
        <v>11.5</v>
      </c>
      <c r="BD123" s="19">
        <f t="shared" si="175"/>
        <v>11.5</v>
      </c>
      <c r="BE123" s="15">
        <v>1.84</v>
      </c>
      <c r="BF123" s="15">
        <v>0</v>
      </c>
      <c r="BG123" s="15">
        <v>0.73</v>
      </c>
      <c r="BH123" s="15">
        <v>15.34</v>
      </c>
      <c r="BI123" s="15">
        <v>10.83</v>
      </c>
      <c r="BJ123" s="15">
        <v>12.28</v>
      </c>
      <c r="BK123" s="15">
        <v>24.97</v>
      </c>
      <c r="BL123" s="15">
        <v>-2.84</v>
      </c>
      <c r="BM123" s="15">
        <v>16.96</v>
      </c>
      <c r="BN123" s="15">
        <v>14.16</v>
      </c>
      <c r="BO123" s="20">
        <v>20.420000000000002</v>
      </c>
      <c r="BP123" s="20">
        <v>9.49</v>
      </c>
      <c r="BQ123" s="72">
        <f t="shared" si="181"/>
        <v>124.18</v>
      </c>
      <c r="BR123" s="15">
        <v>21.94</v>
      </c>
      <c r="BS123" s="15">
        <v>14.04</v>
      </c>
      <c r="BT123" s="15">
        <v>18.37</v>
      </c>
      <c r="BU123" s="15">
        <v>31.24</v>
      </c>
      <c r="BV123" s="15">
        <v>35.39</v>
      </c>
      <c r="BW123" s="15">
        <v>19.61</v>
      </c>
      <c r="BX123" s="15">
        <v>54.3</v>
      </c>
      <c r="BY123" s="15">
        <v>56.64</v>
      </c>
      <c r="BZ123" s="15">
        <v>34.67</v>
      </c>
      <c r="CA123" s="15">
        <v>11.43</v>
      </c>
      <c r="CB123" s="15">
        <v>11.13</v>
      </c>
      <c r="CC123" s="15">
        <v>24.2</v>
      </c>
      <c r="CD123" s="46">
        <f t="shared" si="180"/>
        <v>332.96</v>
      </c>
      <c r="CE123" s="15">
        <v>15.39</v>
      </c>
      <c r="CF123" s="15">
        <v>5.8</v>
      </c>
      <c r="CG123" s="15">
        <v>29.98</v>
      </c>
      <c r="CH123" s="15">
        <v>30.57</v>
      </c>
      <c r="CI123" s="15">
        <f>+IFERROR(VLOOKUP($A123,'[1]Consolidated Financials'!$A:$ZZ,32,0),0)</f>
        <v>35.589237674576182</v>
      </c>
      <c r="CJ123" s="15">
        <f>+IFERROR(VLOOKUP($A123,'[1]Consolidated Financials'!$A:$ZZ,33,0),0)</f>
        <v>51.696725862275926</v>
      </c>
      <c r="CK123" s="15">
        <f>+IFERROR(VLOOKUP($A123,'[1]Consolidated Financials'!$A:$ZZ,34,0),0)</f>
        <v>64.214361582258263</v>
      </c>
      <c r="CL123" s="15">
        <f>+IFERROR(VLOOKUP($A123,'[1]Consolidated Financials'!$A:$ZZ,35,0),0)</f>
        <v>77.577033415963356</v>
      </c>
      <c r="CM123" s="15">
        <f>+IFERROR(VLOOKUP($A123,'[1]Consolidated Financials'!$A:$ZZ,36,0),0)</f>
        <v>75.216534114568191</v>
      </c>
      <c r="CN123" s="15">
        <f>+IFERROR(VLOOKUP($A123,'[1]Consolidated Financials'!$A:$ZZ,37,0),0)</f>
        <v>80.532411674367012</v>
      </c>
      <c r="CO123" s="15">
        <f>+IFERROR(VLOOKUP($A123,'[1]Consolidated Financials'!$A:$ZZ,38,0),0)</f>
        <v>94.128738248870803</v>
      </c>
      <c r="CP123" s="15">
        <f>+IFERROR(VLOOKUP($A123,'[1]Consolidated Financials'!$A:$ZZ,39,0),0)</f>
        <v>45.302188913769506</v>
      </c>
      <c r="CQ123" s="46">
        <f t="shared" si="182"/>
        <v>605.9972314866493</v>
      </c>
      <c r="CR123" s="15">
        <f>+IFERROR(VLOOKUP($A123,'[1]Consolidated Financials'!$A:$ZZ,40,0),0)</f>
        <v>68.262734480019049</v>
      </c>
      <c r="CS123" s="15">
        <f>+IFERROR(VLOOKUP($A123,'[1]Consolidated Financials'!$A:$ZZ,41,0),0)</f>
        <v>65.429935281845189</v>
      </c>
      <c r="CT123" s="15">
        <f>+IFERROR(VLOOKUP($A123,'[1]Consolidated Financials'!$A:$ZZ,42,0),0)</f>
        <v>84.661146456168112</v>
      </c>
      <c r="CU123" s="15">
        <f>+IFERROR(VLOOKUP($A123,'[1]Consolidated Financials'!$A:$ZZ,43,0),0)</f>
        <v>60.894313970804689</v>
      </c>
      <c r="CV123" s="15">
        <f>+IFERROR(VLOOKUP($A123,'[1]Consolidated Financials'!$A:$ZZ,44,0),0)</f>
        <v>87.331402698834594</v>
      </c>
      <c r="CW123" s="15">
        <f>+IFERROR(VLOOKUP($A123,'[1]Consolidated Financials'!$A:$ZZ,45,0),0)</f>
        <v>102.86814712428541</v>
      </c>
      <c r="CX123" s="15">
        <f>+IFERROR(VLOOKUP($A123,'[1]Consolidated Financials'!$A:$ZZ,46,0),0)</f>
        <v>100.03387727747196</v>
      </c>
      <c r="CY123" s="15">
        <f>+IFERROR(VLOOKUP($A123,'[1]Consolidated Financials'!$A:$ZZ,47,0),0)</f>
        <v>103.02346294082366</v>
      </c>
      <c r="CZ123" s="15">
        <f>+IFERROR(VLOOKUP($A123,'[1]Consolidated Financials'!$A:$ZZ,48,0),0)</f>
        <v>110.93204526621349</v>
      </c>
      <c r="DA123" s="15">
        <f>+IFERROR(VLOOKUP($A123,'[1]Consolidated Financials'!$A:$ZZ,49,0),0)</f>
        <v>104.60468479051177</v>
      </c>
      <c r="DB123" s="15">
        <f>+IFERROR(VLOOKUP($A123,'[1]Consolidated Financials'!$A:$ZZ,50,0),0)</f>
        <v>99.798823703081069</v>
      </c>
      <c r="DC123" s="15">
        <f>+IFERROR(VLOOKUP($A123,'[1]Consolidated Financials'!$A:$ZZ,51,0),0)</f>
        <v>84.826899755053887</v>
      </c>
      <c r="DD123" s="46">
        <f t="shared" si="178"/>
        <v>1072.6674737451131</v>
      </c>
      <c r="DF123" s="15">
        <f>+IFERROR(VLOOKUP($A123,'[1]Consolidated Financials'!$A:$ZZ,52,0),0)</f>
        <v>84.431524390859238</v>
      </c>
      <c r="DG123" s="15">
        <f>+IFERROR(VLOOKUP($A123,'[1]Consolidated Financials'!$A:$ZZ,53,0),0)</f>
        <v>81.2208277708786</v>
      </c>
      <c r="DH123" s="15">
        <f>+IFERROR(VLOOKUP($A123,'[1]Consolidated Financials'!$A:$ZZ,54,0),0)</f>
        <v>126.5382290769388</v>
      </c>
      <c r="DI123" s="15">
        <f>+IFERROR(VLOOKUP($A123,'[1]Consolidated Financials'!$A:$ZZ,55,0),0)</f>
        <v>94.917784963324976</v>
      </c>
      <c r="DJ123" s="15">
        <f>+IFERROR(VLOOKUP($A123,'[1]Consolidated Financials'!$A:$ZZ,56,0),0)</f>
        <v>90.799733865525496</v>
      </c>
      <c r="DK123" s="15">
        <f>+IFERROR(VLOOKUP($A123,'[1]Consolidated Financials'!$A:$ZZ,57,0),0)</f>
        <v>134.98994828628418</v>
      </c>
      <c r="DL123" s="15">
        <f>+IFERROR(VLOOKUP($A123,'[1]Consolidated Financials'!$A:$ZZ,58,0),0)</f>
        <v>125.20163548532963</v>
      </c>
      <c r="DM123" s="15">
        <f>+IFERROR(VLOOKUP($A123,'[1]Consolidated Financials'!$A:$ZZ,59,0),0)</f>
        <v>129.26168076420987</v>
      </c>
      <c r="DN123" s="15">
        <f>+IFERROR(VLOOKUP($A123,'[1]Consolidated Financials'!$A:$ZZ,60,0),0)</f>
        <v>77.527938092775585</v>
      </c>
      <c r="DO123" s="15">
        <f>+IFERROR(VLOOKUP($A123,'[1]Consolidated Financials'!$A:$ZZ,61,0),0)</f>
        <v>131.68416427461582</v>
      </c>
      <c r="DP123" s="15">
        <f>+IFERROR(VLOOKUP($A123,'[1]Consolidated Financials'!$A:$ZZ,62,0),0)</f>
        <v>125.6755336181389</v>
      </c>
      <c r="DQ123" s="15">
        <f>+IFERROR(VLOOKUP($A123,'[1]Consolidated Financials'!$A:$ZZ,63,0),0)</f>
        <v>74.266625533958688</v>
      </c>
    </row>
    <row r="124" spans="1:121" x14ac:dyDescent="0.35">
      <c r="A124" s="73" t="s">
        <v>207</v>
      </c>
      <c r="B124" s="17" t="s">
        <v>208</v>
      </c>
      <c r="C124" s="15">
        <v>1394.28</v>
      </c>
      <c r="D124" s="15">
        <v>1196.69</v>
      </c>
      <c r="E124" s="15">
        <v>1780.76</v>
      </c>
      <c r="F124" s="15">
        <v>1649.12</v>
      </c>
      <c r="G124" s="15">
        <v>1359.22</v>
      </c>
      <c r="H124" s="15">
        <v>1248.42</v>
      </c>
      <c r="I124" s="15">
        <v>1636.88</v>
      </c>
      <c r="J124" s="15">
        <v>1848.22</v>
      </c>
      <c r="K124" s="15">
        <v>989.62</v>
      </c>
      <c r="L124" s="15">
        <v>1125.95</v>
      </c>
      <c r="M124" s="15">
        <v>1227.33</v>
      </c>
      <c r="N124" s="15">
        <v>1089.72</v>
      </c>
      <c r="O124" s="16">
        <f>+SUM(C124:N124)</f>
        <v>16546.210000000003</v>
      </c>
      <c r="P124" s="15">
        <v>1422.51</v>
      </c>
      <c r="Q124" s="15">
        <v>1589.47</v>
      </c>
      <c r="R124" s="15">
        <v>623.02</v>
      </c>
      <c r="S124" s="15">
        <v>0.6999999999998181</v>
      </c>
      <c r="T124" s="15">
        <v>0</v>
      </c>
      <c r="U124" s="15">
        <v>1.3200000000001637</v>
      </c>
      <c r="V124" s="15">
        <v>22.829999999999927</v>
      </c>
      <c r="W124" s="15">
        <v>373.38000000000011</v>
      </c>
      <c r="X124" s="15">
        <v>451.37</v>
      </c>
      <c r="Y124" s="15">
        <v>509.2</v>
      </c>
      <c r="Z124" s="15">
        <v>371.49</v>
      </c>
      <c r="AA124" s="15">
        <v>-264.97000000000003</v>
      </c>
      <c r="AB124" s="18">
        <f t="shared" si="173"/>
        <v>5100.32</v>
      </c>
      <c r="AD124" s="15">
        <v>320.32</v>
      </c>
      <c r="AE124" s="15">
        <v>411.97</v>
      </c>
      <c r="AF124" s="15">
        <v>469.44</v>
      </c>
      <c r="AG124" s="15">
        <v>523.59</v>
      </c>
      <c r="AH124" s="15">
        <v>368.8</v>
      </c>
      <c r="AI124" s="15">
        <v>137.12</v>
      </c>
      <c r="AJ124" s="15">
        <v>883.03</v>
      </c>
      <c r="AK124" s="15">
        <v>994.87</v>
      </c>
      <c r="AL124" s="15">
        <v>938.63</v>
      </c>
      <c r="AM124" s="15">
        <v>877.27</v>
      </c>
      <c r="AN124" s="15">
        <v>923.92</v>
      </c>
      <c r="AO124" s="15">
        <v>329.51</v>
      </c>
      <c r="AP124" s="15">
        <f t="shared" si="174"/>
        <v>7178.4700000000012</v>
      </c>
      <c r="AR124" s="15">
        <v>633.81000000000006</v>
      </c>
      <c r="AS124" s="15">
        <v>706.03</v>
      </c>
      <c r="AT124" s="15">
        <v>803.48</v>
      </c>
      <c r="AU124" s="15">
        <v>723.29</v>
      </c>
      <c r="AV124" s="15">
        <v>811.71</v>
      </c>
      <c r="AW124" s="15">
        <v>842.4</v>
      </c>
      <c r="AX124" s="15">
        <v>955.85</v>
      </c>
      <c r="AY124" s="15">
        <v>1344.81</v>
      </c>
      <c r="AZ124" s="15">
        <v>983.8</v>
      </c>
      <c r="BA124" s="15">
        <v>947.9</v>
      </c>
      <c r="BB124" s="15">
        <v>954.02</v>
      </c>
      <c r="BC124" s="15">
        <v>875.96</v>
      </c>
      <c r="BD124" s="19">
        <f t="shared" si="175"/>
        <v>10583.060000000001</v>
      </c>
      <c r="BE124" s="15">
        <v>1075.31</v>
      </c>
      <c r="BF124" s="15">
        <v>803.85</v>
      </c>
      <c r="BG124" s="15">
        <v>1057.47</v>
      </c>
      <c r="BH124" s="15">
        <v>1018.31</v>
      </c>
      <c r="BI124" s="15">
        <v>1544.96</v>
      </c>
      <c r="BJ124" s="15">
        <v>1628.26</v>
      </c>
      <c r="BK124" s="15">
        <v>1865.18</v>
      </c>
      <c r="BL124" s="15">
        <v>2379.84</v>
      </c>
      <c r="BM124" s="15">
        <v>1605.21</v>
      </c>
      <c r="BN124" s="15">
        <v>1622.2</v>
      </c>
      <c r="BO124" s="20">
        <v>1752.62</v>
      </c>
      <c r="BP124" s="20">
        <v>1810</v>
      </c>
      <c r="BQ124" s="72">
        <f t="shared" si="181"/>
        <v>18163.21</v>
      </c>
      <c r="BR124" s="15">
        <v>1672.49</v>
      </c>
      <c r="BS124" s="15">
        <v>1838.73</v>
      </c>
      <c r="BT124" s="15">
        <v>2518.81</v>
      </c>
      <c r="BU124" s="15">
        <v>2197.4500000000003</v>
      </c>
      <c r="BV124" s="15">
        <v>1834.47</v>
      </c>
      <c r="BW124" s="15">
        <v>1691.25</v>
      </c>
      <c r="BX124" s="15">
        <v>2388.83</v>
      </c>
      <c r="BY124" s="15">
        <v>2706.79</v>
      </c>
      <c r="BZ124" s="15">
        <v>1890.9</v>
      </c>
      <c r="CA124" s="15">
        <v>2302.25</v>
      </c>
      <c r="CB124" s="15">
        <v>2192.4</v>
      </c>
      <c r="CC124" s="15">
        <v>1900.72</v>
      </c>
      <c r="CD124" s="46">
        <f t="shared" si="180"/>
        <v>25135.090000000004</v>
      </c>
      <c r="CE124" s="15">
        <v>2087.69</v>
      </c>
      <c r="CF124" s="15">
        <v>2098.1999999999998</v>
      </c>
      <c r="CG124" s="15">
        <v>2166.1</v>
      </c>
      <c r="CH124" s="15">
        <v>2004.66</v>
      </c>
      <c r="CI124" s="15">
        <f>+IFERROR(VLOOKUP($A124,'[1]Consolidated Financials'!$A:$ZZ,32,0),0)</f>
        <v>2064.9519143951438</v>
      </c>
      <c r="CJ124" s="15">
        <f>+IFERROR(VLOOKUP($A124,'[1]Consolidated Financials'!$A:$ZZ,33,0),0)</f>
        <v>2022.0672639497582</v>
      </c>
      <c r="CK124" s="15">
        <f>+IFERROR(VLOOKUP($A124,'[1]Consolidated Financials'!$A:$ZZ,34,0),0)</f>
        <v>2392.5864662626932</v>
      </c>
      <c r="CL124" s="15">
        <f>+IFERROR(VLOOKUP($A124,'[1]Consolidated Financials'!$A:$ZZ,35,0),0)</f>
        <v>2903.4208028184571</v>
      </c>
      <c r="CM124" s="15">
        <f>+IFERROR(VLOOKUP($A124,'[1]Consolidated Financials'!$A:$ZZ,36,0),0)</f>
        <v>1833.7352238583301</v>
      </c>
      <c r="CN124" s="15">
        <f>+IFERROR(VLOOKUP($A124,'[1]Consolidated Financials'!$A:$ZZ,37,0),0)</f>
        <v>1884.2856149777072</v>
      </c>
      <c r="CO124" s="15">
        <f>+IFERROR(VLOOKUP($A124,'[1]Consolidated Financials'!$A:$ZZ,38,0),0)</f>
        <v>2016.6858263658937</v>
      </c>
      <c r="CP124" s="15">
        <f>+IFERROR(VLOOKUP($A124,'[1]Consolidated Financials'!$A:$ZZ,39,0),0)</f>
        <v>1461.9757000250877</v>
      </c>
      <c r="CQ124" s="46">
        <f t="shared" si="182"/>
        <v>24936.35881265307</v>
      </c>
      <c r="CR124" s="15">
        <f>+IFERROR(VLOOKUP($A124,'[1]Consolidated Financials'!$A:$ZZ,40,0),0)</f>
        <v>2235.0652086544401</v>
      </c>
      <c r="CS124" s="15">
        <f>+IFERROR(VLOOKUP($A124,'[1]Consolidated Financials'!$A:$ZZ,41,0),0)</f>
        <v>2278.6836378751004</v>
      </c>
      <c r="CT124" s="15">
        <f>+IFERROR(VLOOKUP($A124,'[1]Consolidated Financials'!$A:$ZZ,42,0),0)</f>
        <v>2489.8486968796988</v>
      </c>
      <c r="CU124" s="15">
        <f>+IFERROR(VLOOKUP($A124,'[1]Consolidated Financials'!$A:$ZZ,43,0),0)</f>
        <v>2657.7968864904151</v>
      </c>
      <c r="CV124" s="15">
        <f>+IFERROR(VLOOKUP($A124,'[1]Consolidated Financials'!$A:$ZZ,44,0),0)</f>
        <v>2107.9640667683407</v>
      </c>
      <c r="CW124" s="15">
        <f>+IFERROR(VLOOKUP($A124,'[1]Consolidated Financials'!$A:$ZZ,45,0),0)</f>
        <v>2018.9723452203093</v>
      </c>
      <c r="CX124" s="15">
        <f>+IFERROR(VLOOKUP($A124,'[1]Consolidated Financials'!$A:$ZZ,46,0),0)</f>
        <v>3021.5353755451883</v>
      </c>
      <c r="CY124" s="15">
        <f>+IFERROR(VLOOKUP($A124,'[1]Consolidated Financials'!$A:$ZZ,47,0),0)</f>
        <v>3524.0140244636409</v>
      </c>
      <c r="CZ124" s="15">
        <f>+IFERROR(VLOOKUP($A124,'[1]Consolidated Financials'!$A:$ZZ,48,0),0)</f>
        <v>1882.3833995973239</v>
      </c>
      <c r="DA124" s="15">
        <f>+IFERROR(VLOOKUP($A124,'[1]Consolidated Financials'!$A:$ZZ,49,0),0)</f>
        <v>2377.7600367215045</v>
      </c>
      <c r="DB124" s="15">
        <f>+IFERROR(VLOOKUP($A124,'[1]Consolidated Financials'!$A:$ZZ,50,0),0)</f>
        <v>2532.0871274291571</v>
      </c>
      <c r="DC124" s="15">
        <f>+IFERROR(VLOOKUP($A124,'[1]Consolidated Financials'!$A:$ZZ,51,0),0)</f>
        <v>1770.8451288359693</v>
      </c>
      <c r="DD124" s="46">
        <f t="shared" si="178"/>
        <v>28896.955934481091</v>
      </c>
      <c r="DF124" s="15">
        <f>+IFERROR(VLOOKUP($A124,'[1]Consolidated Financials'!$A:$ZZ,52,0),0)</f>
        <v>2465.022042254328</v>
      </c>
      <c r="DG124" s="15">
        <f>+IFERROR(VLOOKUP($A124,'[1]Consolidated Financials'!$A:$ZZ,53,0),0)</f>
        <v>2512.3488988602344</v>
      </c>
      <c r="DH124" s="15">
        <f>+IFERROR(VLOOKUP($A124,'[1]Consolidated Financials'!$A:$ZZ,54,0),0)</f>
        <v>2719.8692392127355</v>
      </c>
      <c r="DI124" s="15">
        <f>+IFERROR(VLOOKUP($A124,'[1]Consolidated Financials'!$A:$ZZ,55,0),0)</f>
        <v>2896.4598930997722</v>
      </c>
      <c r="DJ124" s="15">
        <f>+IFERROR(VLOOKUP($A124,'[1]Consolidated Financials'!$A:$ZZ,56,0),0)</f>
        <v>2481.9578171139137</v>
      </c>
      <c r="DK124" s="15">
        <f>+IFERROR(VLOOKUP($A124,'[1]Consolidated Financials'!$A:$ZZ,57,0),0)</f>
        <v>2329.4075619307259</v>
      </c>
      <c r="DL124" s="15">
        <f>+IFERROR(VLOOKUP($A124,'[1]Consolidated Financials'!$A:$ZZ,58,0),0)</f>
        <v>3512.6614769731868</v>
      </c>
      <c r="DM124" s="15">
        <f>+IFERROR(VLOOKUP($A124,'[1]Consolidated Financials'!$A:$ZZ,59,0),0)</f>
        <v>4098.8552602822765</v>
      </c>
      <c r="DN124" s="15">
        <f>+IFERROR(VLOOKUP($A124,'[1]Consolidated Financials'!$A:$ZZ,60,0),0)</f>
        <v>2300.4041628076097</v>
      </c>
      <c r="DO124" s="15">
        <f>+IFERROR(VLOOKUP($A124,'[1]Consolidated Financials'!$A:$ZZ,61,0),0)</f>
        <v>2764.7155097402988</v>
      </c>
      <c r="DP124" s="15">
        <f>+IFERROR(VLOOKUP($A124,'[1]Consolidated Financials'!$A:$ZZ,62,0),0)</f>
        <v>2946.1072906326967</v>
      </c>
      <c r="DQ124" s="15">
        <f>+IFERROR(VLOOKUP($A124,'[1]Consolidated Financials'!$A:$ZZ,63,0),0)</f>
        <v>2120.886219080372</v>
      </c>
    </row>
    <row r="125" spans="1:121" x14ac:dyDescent="0.35">
      <c r="A125" s="73" t="s">
        <v>209</v>
      </c>
      <c r="B125" s="17" t="s">
        <v>210</v>
      </c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6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8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>
        <v>10.72</v>
      </c>
      <c r="BD125" s="19">
        <f t="shared" si="175"/>
        <v>10.72</v>
      </c>
      <c r="BE125" s="15">
        <v>12.68</v>
      </c>
      <c r="BF125" s="15">
        <v>12.65</v>
      </c>
      <c r="BG125" s="15">
        <v>25.59</v>
      </c>
      <c r="BH125" s="15">
        <v>160.70000000000002</v>
      </c>
      <c r="BI125" s="15">
        <v>111.07</v>
      </c>
      <c r="BJ125" s="15">
        <v>69.600000000000009</v>
      </c>
      <c r="BK125" s="15">
        <v>122.23</v>
      </c>
      <c r="BL125" s="15">
        <v>160.37</v>
      </c>
      <c r="BM125" s="15">
        <v>104.42</v>
      </c>
      <c r="BN125" s="15">
        <v>120.68</v>
      </c>
      <c r="BO125" s="20">
        <v>152.62</v>
      </c>
      <c r="BP125" s="20">
        <v>142.17000000000002</v>
      </c>
      <c r="BQ125" s="72">
        <f t="shared" si="181"/>
        <v>1194.7800000000002</v>
      </c>
      <c r="BR125" s="15">
        <v>156.55000000000001</v>
      </c>
      <c r="BS125" s="15">
        <v>122.83</v>
      </c>
      <c r="BT125" s="15">
        <v>202.47</v>
      </c>
      <c r="BU125" s="15">
        <v>161</v>
      </c>
      <c r="BV125" s="15">
        <v>200.47</v>
      </c>
      <c r="BW125" s="15">
        <v>169.25</v>
      </c>
      <c r="BX125" s="15">
        <v>202.39</v>
      </c>
      <c r="BY125" s="15">
        <v>225.78</v>
      </c>
      <c r="BZ125" s="15">
        <v>173.5</v>
      </c>
      <c r="CA125" s="15">
        <v>176.59</v>
      </c>
      <c r="CB125" s="15">
        <v>143.97999999999999</v>
      </c>
      <c r="CC125" s="15">
        <v>139.15</v>
      </c>
      <c r="CD125" s="46">
        <f t="shared" si="180"/>
        <v>2073.96</v>
      </c>
      <c r="CE125" s="15">
        <v>158.31</v>
      </c>
      <c r="CF125" s="15">
        <v>100.07</v>
      </c>
      <c r="CG125" s="15">
        <v>103.68</v>
      </c>
      <c r="CH125" s="15">
        <v>142.30000000000001</v>
      </c>
      <c r="CI125" s="15">
        <f>+IFERROR(VLOOKUP($A125,'[1]Consolidated Financials'!$A:$ZZ,32,0),0)</f>
        <v>179.03774470451751</v>
      </c>
      <c r="CJ125" s="15">
        <f>+IFERROR(VLOOKUP($A125,'[1]Consolidated Financials'!$A:$ZZ,33,0),0)</f>
        <v>169.34739768961569</v>
      </c>
      <c r="CK125" s="15">
        <f>+IFERROR(VLOOKUP($A125,'[1]Consolidated Financials'!$A:$ZZ,34,0),0)</f>
        <v>210.35249035356847</v>
      </c>
      <c r="CL125" s="15">
        <f>+IFERROR(VLOOKUP($A125,'[1]Consolidated Financials'!$A:$ZZ,35,0),0)</f>
        <v>254.12574027362939</v>
      </c>
      <c r="CM125" s="15">
        <f>+IFERROR(VLOOKUP($A125,'[1]Consolidated Financials'!$A:$ZZ,36,0),0)</f>
        <v>184.79493773167485</v>
      </c>
      <c r="CN125" s="15">
        <f>+IFERROR(VLOOKUP($A125,'[1]Consolidated Financials'!$A:$ZZ,37,0),0)</f>
        <v>197.85519468469982</v>
      </c>
      <c r="CO125" s="15">
        <f>+IFERROR(VLOOKUP($A125,'[1]Consolidated Financials'!$A:$ZZ,38,0),0)</f>
        <v>231.25918427677422</v>
      </c>
      <c r="CP125" s="15">
        <f>+IFERROR(VLOOKUP($A125,'[1]Consolidated Financials'!$A:$ZZ,39,0),0)</f>
        <v>111.30019852652535</v>
      </c>
      <c r="CQ125" s="46">
        <f t="shared" si="182"/>
        <v>2042.4328882410055</v>
      </c>
      <c r="CR125" s="15">
        <f>+IFERROR(VLOOKUP($A125,'[1]Consolidated Financials'!$A:$ZZ,40,0),0)</f>
        <v>168.90201012086976</v>
      </c>
      <c r="CS125" s="15">
        <f>+IFERROR(VLOOKUP($A125,'[1]Consolidated Financials'!$A:$ZZ,41,0),0)</f>
        <v>161.89283472693054</v>
      </c>
      <c r="CT125" s="15">
        <f>+IFERROR(VLOOKUP($A125,'[1]Consolidated Financials'!$A:$ZZ,42,0),0)</f>
        <v>209.47648705414346</v>
      </c>
      <c r="CU125" s="15">
        <f>+IFERROR(VLOOKUP($A125,'[1]Consolidated Financials'!$A:$ZZ,43,0),0)</f>
        <v>150.67037839819923</v>
      </c>
      <c r="CV125" s="15">
        <f>+IFERROR(VLOOKUP($A125,'[1]Consolidated Financials'!$A:$ZZ,44,0),0)</f>
        <v>168.06493164335851</v>
      </c>
      <c r="CW125" s="15">
        <f>+IFERROR(VLOOKUP($A125,'[1]Consolidated Financials'!$A:$ZZ,45,0),0)</f>
        <v>197.9646218937084</v>
      </c>
      <c r="CX125" s="15">
        <f>+IFERROR(VLOOKUP($A125,'[1]Consolidated Financials'!$A:$ZZ,46,0),0)</f>
        <v>192.51021084175019</v>
      </c>
      <c r="CY125" s="15">
        <f>+IFERROR(VLOOKUP($A125,'[1]Consolidated Financials'!$A:$ZZ,47,0),0)</f>
        <v>198.26351944124519</v>
      </c>
      <c r="CZ125" s="15">
        <f>+IFERROR(VLOOKUP($A125,'[1]Consolidated Financials'!$A:$ZZ,48,0),0)</f>
        <v>213.48319193976391</v>
      </c>
      <c r="DA125" s="15">
        <f>+IFERROR(VLOOKUP($A125,'[1]Consolidated Financials'!$A:$ZZ,49,0),0)</f>
        <v>201.30650207828421</v>
      </c>
      <c r="DB125" s="15">
        <f>+IFERROR(VLOOKUP($A125,'[1]Consolidated Financials'!$A:$ZZ,50,0),0)</f>
        <v>192.05786195358715</v>
      </c>
      <c r="DC125" s="15">
        <f>+IFERROR(VLOOKUP($A125,'[1]Consolidated Financials'!$A:$ZZ,51,0),0)</f>
        <v>163.2451405597474</v>
      </c>
      <c r="DD125" s="46">
        <f t="shared" si="178"/>
        <v>2217.8376906515882</v>
      </c>
      <c r="DF125" s="15">
        <f>+IFERROR(VLOOKUP($A125,'[1]Consolidated Financials'!$A:$ZZ,52,0),0)</f>
        <v>163.20830882321431</v>
      </c>
      <c r="DG125" s="15">
        <f>+IFERROR(VLOOKUP($A125,'[1]Consolidated Financials'!$A:$ZZ,53,0),0)</f>
        <v>157.00194965497715</v>
      </c>
      <c r="DH125" s="15">
        <f>+IFERROR(VLOOKUP($A125,'[1]Consolidated Financials'!$A:$ZZ,54,0),0)</f>
        <v>244.60165226351774</v>
      </c>
      <c r="DI125" s="15">
        <f>+IFERROR(VLOOKUP($A125,'[1]Consolidated Financials'!$A:$ZZ,55,0),0)</f>
        <v>183.4785202905436</v>
      </c>
      <c r="DJ125" s="15">
        <f>+IFERROR(VLOOKUP($A125,'[1]Consolidated Financials'!$A:$ZZ,56,0),0)</f>
        <v>175.51822157311099</v>
      </c>
      <c r="DK125" s="15">
        <f>+IFERROR(VLOOKUP($A125,'[1]Consolidated Financials'!$A:$ZZ,57,0),0)</f>
        <v>260.93904293314864</v>
      </c>
      <c r="DL125" s="15">
        <f>+IFERROR(VLOOKUP($A125,'[1]Consolidated Financials'!$A:$ZZ,58,0),0)</f>
        <v>242.01798246430118</v>
      </c>
      <c r="DM125" s="15">
        <f>+IFERROR(VLOOKUP($A125,'[1]Consolidated Financials'!$A:$ZZ,59,0),0)</f>
        <v>249.86615444144311</v>
      </c>
      <c r="DN125" s="15">
        <f>+IFERROR(VLOOKUP($A125,'[1]Consolidated Financials'!$A:$ZZ,60,0),0)</f>
        <v>149.86349889997521</v>
      </c>
      <c r="DO125" s="15">
        <f>+IFERROR(VLOOKUP($A125,'[1]Consolidated Financials'!$A:$ZZ,61,0),0)</f>
        <v>254.54887739045915</v>
      </c>
      <c r="DP125" s="15">
        <f>+IFERROR(VLOOKUP($A125,'[1]Consolidated Financials'!$A:$ZZ,62,0),0)</f>
        <v>242.93403974703162</v>
      </c>
      <c r="DQ125" s="15">
        <f>+IFERROR(VLOOKUP($A125,'[1]Consolidated Financials'!$A:$ZZ,63,0),0)</f>
        <v>143.55929781976772</v>
      </c>
    </row>
    <row r="126" spans="1:121" x14ac:dyDescent="0.35">
      <c r="A126" s="73" t="s">
        <v>211</v>
      </c>
      <c r="B126" s="17" t="s">
        <v>212</v>
      </c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6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8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9"/>
      <c r="BE126" s="15"/>
      <c r="BF126" s="15"/>
      <c r="BG126" s="15"/>
      <c r="BH126" s="15"/>
      <c r="BI126" s="15"/>
      <c r="BJ126" s="15"/>
      <c r="BK126" s="15">
        <v>0</v>
      </c>
      <c r="BL126" s="15">
        <v>0</v>
      </c>
      <c r="BM126" s="15">
        <v>0</v>
      </c>
      <c r="BN126" s="15">
        <v>0</v>
      </c>
      <c r="BO126" s="20">
        <v>0</v>
      </c>
      <c r="BP126" s="20">
        <v>0</v>
      </c>
      <c r="BQ126" s="72">
        <f t="shared" si="181"/>
        <v>0</v>
      </c>
      <c r="BR126" s="15">
        <v>0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46">
        <f t="shared" si="180"/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f>+IFERROR(VLOOKUP($A126,'[1]Consolidated Financials'!$A:$ZZ,32,0),0)</f>
        <v>0</v>
      </c>
      <c r="CJ126" s="15">
        <f>+IFERROR(VLOOKUP($A126,'[1]Consolidated Financials'!$A:$ZZ,33,0),0)</f>
        <v>0</v>
      </c>
      <c r="CK126" s="15">
        <f>+IFERROR(VLOOKUP($A126,'[1]Consolidated Financials'!$A:$ZZ,34,0),0)</f>
        <v>0</v>
      </c>
      <c r="CL126" s="15">
        <f>+IFERROR(VLOOKUP($A126,'[1]Consolidated Financials'!$A:$ZZ,35,0),0)</f>
        <v>0</v>
      </c>
      <c r="CM126" s="15">
        <f>+IFERROR(VLOOKUP($A126,'[1]Consolidated Financials'!$A:$ZZ,36,0),0)</f>
        <v>0</v>
      </c>
      <c r="CN126" s="15">
        <f>+IFERROR(VLOOKUP($A126,'[1]Consolidated Financials'!$A:$ZZ,37,0),0)</f>
        <v>0</v>
      </c>
      <c r="CO126" s="15">
        <f>+IFERROR(VLOOKUP($A126,'[1]Consolidated Financials'!$A:$ZZ,38,0),0)</f>
        <v>0</v>
      </c>
      <c r="CP126" s="15">
        <f>+IFERROR(VLOOKUP($A126,'[1]Consolidated Financials'!$A:$ZZ,39,0),0)</f>
        <v>0</v>
      </c>
      <c r="CQ126" s="46">
        <f t="shared" si="182"/>
        <v>0</v>
      </c>
      <c r="CR126" s="15">
        <f>+IFERROR(VLOOKUP($A126,'[1]Consolidated Financials'!$A:$ZZ,40,0),0)</f>
        <v>0</v>
      </c>
      <c r="CS126" s="15">
        <f>+IFERROR(VLOOKUP($A126,'[1]Consolidated Financials'!$A:$ZZ,41,0),0)</f>
        <v>0</v>
      </c>
      <c r="CT126" s="15">
        <f>+IFERROR(VLOOKUP($A126,'[1]Consolidated Financials'!$A:$ZZ,42,0),0)</f>
        <v>0</v>
      </c>
      <c r="CU126" s="15">
        <f>+IFERROR(VLOOKUP($A126,'[1]Consolidated Financials'!$A:$ZZ,43,0),0)</f>
        <v>0</v>
      </c>
      <c r="CV126" s="15">
        <f>+IFERROR(VLOOKUP($A126,'[1]Consolidated Financials'!$A:$ZZ,44,0),0)</f>
        <v>0</v>
      </c>
      <c r="CW126" s="15">
        <f>+IFERROR(VLOOKUP($A126,'[1]Consolidated Financials'!$A:$ZZ,45,0),0)</f>
        <v>0</v>
      </c>
      <c r="CX126" s="15">
        <f>+IFERROR(VLOOKUP($A126,'[1]Consolidated Financials'!$A:$ZZ,46,0),0)</f>
        <v>0</v>
      </c>
      <c r="CY126" s="15">
        <f>+IFERROR(VLOOKUP($A126,'[1]Consolidated Financials'!$A:$ZZ,47,0),0)</f>
        <v>0</v>
      </c>
      <c r="CZ126" s="15">
        <f>+IFERROR(VLOOKUP($A126,'[1]Consolidated Financials'!$A:$ZZ,48,0),0)</f>
        <v>0</v>
      </c>
      <c r="DA126" s="15">
        <f>+IFERROR(VLOOKUP($A126,'[1]Consolidated Financials'!$A:$ZZ,49,0),0)</f>
        <v>0</v>
      </c>
      <c r="DB126" s="15">
        <f>+IFERROR(VLOOKUP($A126,'[1]Consolidated Financials'!$A:$ZZ,50,0),0)</f>
        <v>0</v>
      </c>
      <c r="DC126" s="15">
        <f>+IFERROR(VLOOKUP($A126,'[1]Consolidated Financials'!$A:$ZZ,51,0),0)</f>
        <v>0</v>
      </c>
      <c r="DD126" s="46">
        <f t="shared" si="178"/>
        <v>0</v>
      </c>
      <c r="DF126" s="15">
        <f>+IFERROR(VLOOKUP($A126,'[1]Consolidated Financials'!$A:$ZZ,52,0),0)</f>
        <v>0</v>
      </c>
      <c r="DG126" s="15">
        <f>+IFERROR(VLOOKUP($A126,'[1]Consolidated Financials'!$A:$ZZ,53,0),0)</f>
        <v>0</v>
      </c>
      <c r="DH126" s="15">
        <f>+IFERROR(VLOOKUP($A126,'[1]Consolidated Financials'!$A:$ZZ,54,0),0)</f>
        <v>0</v>
      </c>
      <c r="DI126" s="15">
        <f>+IFERROR(VLOOKUP($A126,'[1]Consolidated Financials'!$A:$ZZ,55,0),0)</f>
        <v>0</v>
      </c>
      <c r="DJ126" s="15">
        <f>+IFERROR(VLOOKUP($A126,'[1]Consolidated Financials'!$A:$ZZ,56,0),0)</f>
        <v>0</v>
      </c>
      <c r="DK126" s="15">
        <f>+IFERROR(VLOOKUP($A126,'[1]Consolidated Financials'!$A:$ZZ,57,0),0)</f>
        <v>0</v>
      </c>
      <c r="DL126" s="15">
        <f>+IFERROR(VLOOKUP($A126,'[1]Consolidated Financials'!$A:$ZZ,58,0),0)</f>
        <v>0</v>
      </c>
      <c r="DM126" s="15">
        <f>+IFERROR(VLOOKUP($A126,'[1]Consolidated Financials'!$A:$ZZ,59,0),0)</f>
        <v>0</v>
      </c>
      <c r="DN126" s="15">
        <f>+IFERROR(VLOOKUP($A126,'[1]Consolidated Financials'!$A:$ZZ,60,0),0)</f>
        <v>0</v>
      </c>
      <c r="DO126" s="15">
        <f>+IFERROR(VLOOKUP($A126,'[1]Consolidated Financials'!$A:$ZZ,61,0),0)</f>
        <v>0</v>
      </c>
      <c r="DP126" s="15">
        <f>+IFERROR(VLOOKUP($A126,'[1]Consolidated Financials'!$A:$ZZ,62,0),0)</f>
        <v>0</v>
      </c>
      <c r="DQ126" s="15">
        <f>+IFERROR(VLOOKUP($A126,'[1]Consolidated Financials'!$A:$ZZ,63,0),0)</f>
        <v>0</v>
      </c>
    </row>
    <row r="127" spans="1:121" x14ac:dyDescent="0.35">
      <c r="A127" s="73" t="s">
        <v>213</v>
      </c>
      <c r="B127" s="17" t="s">
        <v>214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6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8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9"/>
      <c r="BE127" s="15"/>
      <c r="BF127" s="15"/>
      <c r="BG127" s="15"/>
      <c r="BH127" s="15"/>
      <c r="BI127" s="15"/>
      <c r="BJ127" s="15"/>
      <c r="BK127" s="15">
        <v>0</v>
      </c>
      <c r="BL127" s="15">
        <v>0</v>
      </c>
      <c r="BM127" s="15">
        <v>0</v>
      </c>
      <c r="BN127" s="15">
        <v>0</v>
      </c>
      <c r="BO127" s="20">
        <v>0</v>
      </c>
      <c r="BP127" s="20">
        <v>0</v>
      </c>
      <c r="BQ127" s="72">
        <f t="shared" si="181"/>
        <v>0</v>
      </c>
      <c r="BR127" s="15">
        <v>0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46">
        <f t="shared" si="180"/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f>+IFERROR(VLOOKUP($A127,'[1]Consolidated Financials'!$A:$ZZ,32,0),0)</f>
        <v>0</v>
      </c>
      <c r="CJ127" s="15">
        <f>+IFERROR(VLOOKUP($A127,'[1]Consolidated Financials'!$A:$ZZ,33,0),0)</f>
        <v>0</v>
      </c>
      <c r="CK127" s="15">
        <f>+IFERROR(VLOOKUP($A127,'[1]Consolidated Financials'!$A:$ZZ,34,0),0)</f>
        <v>0</v>
      </c>
      <c r="CL127" s="15">
        <f>+IFERROR(VLOOKUP($A127,'[1]Consolidated Financials'!$A:$ZZ,35,0),0)</f>
        <v>0</v>
      </c>
      <c r="CM127" s="15">
        <f>+IFERROR(VLOOKUP($A127,'[1]Consolidated Financials'!$A:$ZZ,36,0),0)</f>
        <v>0</v>
      </c>
      <c r="CN127" s="15">
        <f>+IFERROR(VLOOKUP($A127,'[1]Consolidated Financials'!$A:$ZZ,37,0),0)</f>
        <v>0</v>
      </c>
      <c r="CO127" s="15">
        <f>+IFERROR(VLOOKUP($A127,'[1]Consolidated Financials'!$A:$ZZ,38,0),0)</f>
        <v>0</v>
      </c>
      <c r="CP127" s="15">
        <f>+IFERROR(VLOOKUP($A127,'[1]Consolidated Financials'!$A:$ZZ,39,0),0)</f>
        <v>0</v>
      </c>
      <c r="CQ127" s="46">
        <f t="shared" si="182"/>
        <v>0</v>
      </c>
      <c r="CR127" s="15">
        <f>+IFERROR(VLOOKUP($A127,'[1]Consolidated Financials'!$A:$ZZ,40,0),0)</f>
        <v>0</v>
      </c>
      <c r="CS127" s="15">
        <f>+IFERROR(VLOOKUP($A127,'[1]Consolidated Financials'!$A:$ZZ,41,0),0)</f>
        <v>0</v>
      </c>
      <c r="CT127" s="15">
        <f>+IFERROR(VLOOKUP($A127,'[1]Consolidated Financials'!$A:$ZZ,42,0),0)</f>
        <v>0</v>
      </c>
      <c r="CU127" s="15">
        <f>+IFERROR(VLOOKUP($A127,'[1]Consolidated Financials'!$A:$ZZ,43,0),0)</f>
        <v>0</v>
      </c>
      <c r="CV127" s="15">
        <f>+IFERROR(VLOOKUP($A127,'[1]Consolidated Financials'!$A:$ZZ,44,0),0)</f>
        <v>0</v>
      </c>
      <c r="CW127" s="15">
        <f>+IFERROR(VLOOKUP($A127,'[1]Consolidated Financials'!$A:$ZZ,45,0),0)</f>
        <v>0</v>
      </c>
      <c r="CX127" s="15">
        <f>+IFERROR(VLOOKUP($A127,'[1]Consolidated Financials'!$A:$ZZ,46,0),0)</f>
        <v>0</v>
      </c>
      <c r="CY127" s="15">
        <f>+IFERROR(VLOOKUP($A127,'[1]Consolidated Financials'!$A:$ZZ,47,0),0)</f>
        <v>0</v>
      </c>
      <c r="CZ127" s="15">
        <f>+IFERROR(VLOOKUP($A127,'[1]Consolidated Financials'!$A:$ZZ,48,0),0)</f>
        <v>0</v>
      </c>
      <c r="DA127" s="15">
        <f>+IFERROR(VLOOKUP($A127,'[1]Consolidated Financials'!$A:$ZZ,49,0),0)</f>
        <v>0</v>
      </c>
      <c r="DB127" s="15">
        <f>+IFERROR(VLOOKUP($A127,'[1]Consolidated Financials'!$A:$ZZ,50,0),0)</f>
        <v>0</v>
      </c>
      <c r="DC127" s="15">
        <f>+IFERROR(VLOOKUP($A127,'[1]Consolidated Financials'!$A:$ZZ,51,0),0)</f>
        <v>0</v>
      </c>
      <c r="DD127" s="46">
        <f t="shared" si="178"/>
        <v>0</v>
      </c>
      <c r="DF127" s="15">
        <f>+IFERROR(VLOOKUP($A127,'[1]Consolidated Financials'!$A:$ZZ,52,0),0)</f>
        <v>0</v>
      </c>
      <c r="DG127" s="15">
        <f>+IFERROR(VLOOKUP($A127,'[1]Consolidated Financials'!$A:$ZZ,53,0),0)</f>
        <v>0</v>
      </c>
      <c r="DH127" s="15">
        <f>+IFERROR(VLOOKUP($A127,'[1]Consolidated Financials'!$A:$ZZ,54,0),0)</f>
        <v>0</v>
      </c>
      <c r="DI127" s="15">
        <f>+IFERROR(VLOOKUP($A127,'[1]Consolidated Financials'!$A:$ZZ,55,0),0)</f>
        <v>0</v>
      </c>
      <c r="DJ127" s="15">
        <f>+IFERROR(VLOOKUP($A127,'[1]Consolidated Financials'!$A:$ZZ,56,0),0)</f>
        <v>0</v>
      </c>
      <c r="DK127" s="15">
        <f>+IFERROR(VLOOKUP($A127,'[1]Consolidated Financials'!$A:$ZZ,57,0),0)</f>
        <v>0</v>
      </c>
      <c r="DL127" s="15">
        <f>+IFERROR(VLOOKUP($A127,'[1]Consolidated Financials'!$A:$ZZ,58,0),0)</f>
        <v>0</v>
      </c>
      <c r="DM127" s="15">
        <f>+IFERROR(VLOOKUP($A127,'[1]Consolidated Financials'!$A:$ZZ,59,0),0)</f>
        <v>0</v>
      </c>
      <c r="DN127" s="15">
        <f>+IFERROR(VLOOKUP($A127,'[1]Consolidated Financials'!$A:$ZZ,60,0),0)</f>
        <v>0</v>
      </c>
      <c r="DO127" s="15">
        <f>+IFERROR(VLOOKUP($A127,'[1]Consolidated Financials'!$A:$ZZ,61,0),0)</f>
        <v>0</v>
      </c>
      <c r="DP127" s="15">
        <f>+IFERROR(VLOOKUP($A127,'[1]Consolidated Financials'!$A:$ZZ,62,0),0)</f>
        <v>0</v>
      </c>
      <c r="DQ127" s="15">
        <f>+IFERROR(VLOOKUP($A127,'[1]Consolidated Financials'!$A:$ZZ,63,0),0)</f>
        <v>0</v>
      </c>
    </row>
    <row r="128" spans="1:121" x14ac:dyDescent="0.35">
      <c r="A128" s="73" t="s">
        <v>215</v>
      </c>
      <c r="B128" s="17" t="s">
        <v>216</v>
      </c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6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8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9"/>
      <c r="BE128" s="15"/>
      <c r="BF128" s="15"/>
      <c r="BG128" s="15"/>
      <c r="BH128" s="15"/>
      <c r="BI128" s="15"/>
      <c r="BJ128" s="15"/>
      <c r="BK128" s="15">
        <v>0</v>
      </c>
      <c r="BL128" s="15">
        <v>0</v>
      </c>
      <c r="BM128" s="15">
        <v>0</v>
      </c>
      <c r="BN128" s="15">
        <v>0</v>
      </c>
      <c r="BO128" s="20">
        <v>0</v>
      </c>
      <c r="BP128" s="20">
        <v>0</v>
      </c>
      <c r="BQ128" s="72">
        <f t="shared" si="181"/>
        <v>0</v>
      </c>
      <c r="BR128" s="15">
        <v>0</v>
      </c>
      <c r="BS128" s="15">
        <v>0</v>
      </c>
      <c r="BT128" s="15">
        <v>0</v>
      </c>
      <c r="BU128" s="15">
        <v>0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46">
        <f t="shared" si="180"/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f>+IFERROR(VLOOKUP($A128,'[1]Consolidated Financials'!$A:$ZZ,32,0),0)</f>
        <v>0</v>
      </c>
      <c r="CJ128" s="15">
        <f>+IFERROR(VLOOKUP($A128,'[1]Consolidated Financials'!$A:$ZZ,33,0),0)</f>
        <v>0</v>
      </c>
      <c r="CK128" s="15">
        <f>+IFERROR(VLOOKUP($A128,'[1]Consolidated Financials'!$A:$ZZ,34,0),0)</f>
        <v>0</v>
      </c>
      <c r="CL128" s="15">
        <f>+IFERROR(VLOOKUP($A128,'[1]Consolidated Financials'!$A:$ZZ,35,0),0)</f>
        <v>0</v>
      </c>
      <c r="CM128" s="15">
        <f>+IFERROR(VLOOKUP($A128,'[1]Consolidated Financials'!$A:$ZZ,36,0),0)</f>
        <v>0</v>
      </c>
      <c r="CN128" s="15">
        <f>+IFERROR(VLOOKUP($A128,'[1]Consolidated Financials'!$A:$ZZ,37,0),0)</f>
        <v>0</v>
      </c>
      <c r="CO128" s="15">
        <f>+IFERROR(VLOOKUP($A128,'[1]Consolidated Financials'!$A:$ZZ,38,0),0)</f>
        <v>0</v>
      </c>
      <c r="CP128" s="15">
        <f>+IFERROR(VLOOKUP($A128,'[1]Consolidated Financials'!$A:$ZZ,39,0),0)</f>
        <v>0</v>
      </c>
      <c r="CQ128" s="46">
        <f t="shared" si="182"/>
        <v>0</v>
      </c>
      <c r="CR128" s="15">
        <f>+IFERROR(VLOOKUP($A128,'[1]Consolidated Financials'!$A:$ZZ,40,0),0)</f>
        <v>0</v>
      </c>
      <c r="CS128" s="15">
        <f>+IFERROR(VLOOKUP($A128,'[1]Consolidated Financials'!$A:$ZZ,41,0),0)</f>
        <v>0</v>
      </c>
      <c r="CT128" s="15">
        <f>+IFERROR(VLOOKUP($A128,'[1]Consolidated Financials'!$A:$ZZ,42,0),0)</f>
        <v>0</v>
      </c>
      <c r="CU128" s="15">
        <f>+IFERROR(VLOOKUP($A128,'[1]Consolidated Financials'!$A:$ZZ,43,0),0)</f>
        <v>0</v>
      </c>
      <c r="CV128" s="15">
        <f>+IFERROR(VLOOKUP($A128,'[1]Consolidated Financials'!$A:$ZZ,44,0),0)</f>
        <v>0</v>
      </c>
      <c r="CW128" s="15">
        <f>+IFERROR(VLOOKUP($A128,'[1]Consolidated Financials'!$A:$ZZ,45,0),0)</f>
        <v>0</v>
      </c>
      <c r="CX128" s="15">
        <f>+IFERROR(VLOOKUP($A128,'[1]Consolidated Financials'!$A:$ZZ,46,0),0)</f>
        <v>0</v>
      </c>
      <c r="CY128" s="15">
        <f>+IFERROR(VLOOKUP($A128,'[1]Consolidated Financials'!$A:$ZZ,47,0),0)</f>
        <v>0</v>
      </c>
      <c r="CZ128" s="15">
        <f>+IFERROR(VLOOKUP($A128,'[1]Consolidated Financials'!$A:$ZZ,48,0),0)</f>
        <v>0</v>
      </c>
      <c r="DA128" s="15">
        <f>+IFERROR(VLOOKUP($A128,'[1]Consolidated Financials'!$A:$ZZ,49,0),0)</f>
        <v>0</v>
      </c>
      <c r="DB128" s="15">
        <f>+IFERROR(VLOOKUP($A128,'[1]Consolidated Financials'!$A:$ZZ,50,0),0)</f>
        <v>0</v>
      </c>
      <c r="DC128" s="15">
        <f>+IFERROR(VLOOKUP($A128,'[1]Consolidated Financials'!$A:$ZZ,51,0),0)</f>
        <v>0</v>
      </c>
      <c r="DD128" s="46">
        <f t="shared" si="178"/>
        <v>0</v>
      </c>
      <c r="DF128" s="15">
        <f>+IFERROR(VLOOKUP($A128,'[1]Consolidated Financials'!$A:$ZZ,52,0),0)</f>
        <v>0</v>
      </c>
      <c r="DG128" s="15">
        <f>+IFERROR(VLOOKUP($A128,'[1]Consolidated Financials'!$A:$ZZ,53,0),0)</f>
        <v>0</v>
      </c>
      <c r="DH128" s="15">
        <f>+IFERROR(VLOOKUP($A128,'[1]Consolidated Financials'!$A:$ZZ,54,0),0)</f>
        <v>0</v>
      </c>
      <c r="DI128" s="15">
        <f>+IFERROR(VLOOKUP($A128,'[1]Consolidated Financials'!$A:$ZZ,55,0),0)</f>
        <v>0</v>
      </c>
      <c r="DJ128" s="15">
        <f>+IFERROR(VLOOKUP($A128,'[1]Consolidated Financials'!$A:$ZZ,56,0),0)</f>
        <v>0</v>
      </c>
      <c r="DK128" s="15">
        <f>+IFERROR(VLOOKUP($A128,'[1]Consolidated Financials'!$A:$ZZ,57,0),0)</f>
        <v>0</v>
      </c>
      <c r="DL128" s="15">
        <f>+IFERROR(VLOOKUP($A128,'[1]Consolidated Financials'!$A:$ZZ,58,0),0)</f>
        <v>0</v>
      </c>
      <c r="DM128" s="15">
        <f>+IFERROR(VLOOKUP($A128,'[1]Consolidated Financials'!$A:$ZZ,59,0),0)</f>
        <v>0</v>
      </c>
      <c r="DN128" s="15">
        <f>+IFERROR(VLOOKUP($A128,'[1]Consolidated Financials'!$A:$ZZ,60,0),0)</f>
        <v>0</v>
      </c>
      <c r="DO128" s="15">
        <f>+IFERROR(VLOOKUP($A128,'[1]Consolidated Financials'!$A:$ZZ,61,0),0)</f>
        <v>0</v>
      </c>
      <c r="DP128" s="15">
        <f>+IFERROR(VLOOKUP($A128,'[1]Consolidated Financials'!$A:$ZZ,62,0),0)</f>
        <v>0</v>
      </c>
      <c r="DQ128" s="15">
        <f>+IFERROR(VLOOKUP($A128,'[1]Consolidated Financials'!$A:$ZZ,63,0),0)</f>
        <v>0</v>
      </c>
    </row>
    <row r="129" spans="1:121" x14ac:dyDescent="0.35">
      <c r="A129" s="73" t="s">
        <v>217</v>
      </c>
      <c r="B129" s="17" t="s">
        <v>218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6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8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9"/>
      <c r="BE129" s="15"/>
      <c r="BF129" s="15"/>
      <c r="BG129" s="15"/>
      <c r="BH129" s="15"/>
      <c r="BI129" s="15"/>
      <c r="BJ129" s="15"/>
      <c r="BK129" s="15">
        <v>0</v>
      </c>
      <c r="BL129" s="15">
        <v>0</v>
      </c>
      <c r="BM129" s="15">
        <v>0</v>
      </c>
      <c r="BN129" s="15">
        <v>0</v>
      </c>
      <c r="BO129" s="20">
        <v>0</v>
      </c>
      <c r="BP129" s="20">
        <v>0</v>
      </c>
      <c r="BQ129" s="72">
        <f t="shared" si="181"/>
        <v>0</v>
      </c>
      <c r="BR129" s="15">
        <v>0</v>
      </c>
      <c r="BS129" s="15">
        <v>0</v>
      </c>
      <c r="BT129" s="15">
        <v>0</v>
      </c>
      <c r="BU129" s="15">
        <v>0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46">
        <f t="shared" si="180"/>
        <v>0</v>
      </c>
      <c r="CE129" s="15">
        <v>0</v>
      </c>
      <c r="CF129" s="15">
        <v>0</v>
      </c>
      <c r="CG129" s="15">
        <v>0</v>
      </c>
      <c r="CH129" s="15">
        <v>0</v>
      </c>
      <c r="CI129" s="15">
        <f>+IFERROR(VLOOKUP($A129,'[1]Consolidated Financials'!$A:$ZZ,32,0),0)</f>
        <v>0</v>
      </c>
      <c r="CJ129" s="15">
        <f>+IFERROR(VLOOKUP($A129,'[1]Consolidated Financials'!$A:$ZZ,33,0),0)</f>
        <v>0</v>
      </c>
      <c r="CK129" s="15">
        <f>+IFERROR(VLOOKUP($A129,'[1]Consolidated Financials'!$A:$ZZ,34,0),0)</f>
        <v>0</v>
      </c>
      <c r="CL129" s="15">
        <f>+IFERROR(VLOOKUP($A129,'[1]Consolidated Financials'!$A:$ZZ,35,0),0)</f>
        <v>0</v>
      </c>
      <c r="CM129" s="15">
        <f>+IFERROR(VLOOKUP($A129,'[1]Consolidated Financials'!$A:$ZZ,36,0),0)</f>
        <v>0</v>
      </c>
      <c r="CN129" s="15">
        <f>+IFERROR(VLOOKUP($A129,'[1]Consolidated Financials'!$A:$ZZ,37,0),0)</f>
        <v>0</v>
      </c>
      <c r="CO129" s="15">
        <f>+IFERROR(VLOOKUP($A129,'[1]Consolidated Financials'!$A:$ZZ,38,0),0)</f>
        <v>0</v>
      </c>
      <c r="CP129" s="15">
        <f>+IFERROR(VLOOKUP($A129,'[1]Consolidated Financials'!$A:$ZZ,39,0),0)</f>
        <v>0</v>
      </c>
      <c r="CQ129" s="46">
        <f t="shared" si="182"/>
        <v>0</v>
      </c>
      <c r="CR129" s="15">
        <f>+IFERROR(VLOOKUP($A129,'[1]Consolidated Financials'!$A:$ZZ,40,0),0)</f>
        <v>0</v>
      </c>
      <c r="CS129" s="15">
        <f>+IFERROR(VLOOKUP($A129,'[1]Consolidated Financials'!$A:$ZZ,41,0),0)</f>
        <v>0</v>
      </c>
      <c r="CT129" s="15">
        <f>+IFERROR(VLOOKUP($A129,'[1]Consolidated Financials'!$A:$ZZ,42,0),0)</f>
        <v>0</v>
      </c>
      <c r="CU129" s="15">
        <f>+IFERROR(VLOOKUP($A129,'[1]Consolidated Financials'!$A:$ZZ,43,0),0)</f>
        <v>0</v>
      </c>
      <c r="CV129" s="15">
        <f>+IFERROR(VLOOKUP($A129,'[1]Consolidated Financials'!$A:$ZZ,44,0),0)</f>
        <v>0</v>
      </c>
      <c r="CW129" s="15">
        <f>+IFERROR(VLOOKUP($A129,'[1]Consolidated Financials'!$A:$ZZ,45,0),0)</f>
        <v>0</v>
      </c>
      <c r="CX129" s="15">
        <f>+IFERROR(VLOOKUP($A129,'[1]Consolidated Financials'!$A:$ZZ,46,0),0)</f>
        <v>0</v>
      </c>
      <c r="CY129" s="15">
        <f>+IFERROR(VLOOKUP($A129,'[1]Consolidated Financials'!$A:$ZZ,47,0),0)</f>
        <v>0</v>
      </c>
      <c r="CZ129" s="15">
        <f>+IFERROR(VLOOKUP($A129,'[1]Consolidated Financials'!$A:$ZZ,48,0),0)</f>
        <v>0</v>
      </c>
      <c r="DA129" s="15">
        <f>+IFERROR(VLOOKUP($A129,'[1]Consolidated Financials'!$A:$ZZ,49,0),0)</f>
        <v>0</v>
      </c>
      <c r="DB129" s="15">
        <f>+IFERROR(VLOOKUP($A129,'[1]Consolidated Financials'!$A:$ZZ,50,0),0)</f>
        <v>0</v>
      </c>
      <c r="DC129" s="15">
        <f>+IFERROR(VLOOKUP($A129,'[1]Consolidated Financials'!$A:$ZZ,51,0),0)</f>
        <v>0</v>
      </c>
      <c r="DD129" s="46">
        <f t="shared" si="178"/>
        <v>0</v>
      </c>
      <c r="DF129" s="15">
        <f>+IFERROR(VLOOKUP($A129,'[1]Consolidated Financials'!$A:$ZZ,52,0),0)</f>
        <v>0</v>
      </c>
      <c r="DG129" s="15">
        <f>+IFERROR(VLOOKUP($A129,'[1]Consolidated Financials'!$A:$ZZ,53,0),0)</f>
        <v>0</v>
      </c>
      <c r="DH129" s="15">
        <f>+IFERROR(VLOOKUP($A129,'[1]Consolidated Financials'!$A:$ZZ,54,0),0)</f>
        <v>0</v>
      </c>
      <c r="DI129" s="15">
        <f>+IFERROR(VLOOKUP($A129,'[1]Consolidated Financials'!$A:$ZZ,55,0),0)</f>
        <v>0</v>
      </c>
      <c r="DJ129" s="15">
        <f>+IFERROR(VLOOKUP($A129,'[1]Consolidated Financials'!$A:$ZZ,56,0),0)</f>
        <v>0</v>
      </c>
      <c r="DK129" s="15">
        <f>+IFERROR(VLOOKUP($A129,'[1]Consolidated Financials'!$A:$ZZ,57,0),0)</f>
        <v>0</v>
      </c>
      <c r="DL129" s="15">
        <f>+IFERROR(VLOOKUP($A129,'[1]Consolidated Financials'!$A:$ZZ,58,0),0)</f>
        <v>0</v>
      </c>
      <c r="DM129" s="15">
        <f>+IFERROR(VLOOKUP($A129,'[1]Consolidated Financials'!$A:$ZZ,59,0),0)</f>
        <v>0</v>
      </c>
      <c r="DN129" s="15">
        <f>+IFERROR(VLOOKUP($A129,'[1]Consolidated Financials'!$A:$ZZ,60,0),0)</f>
        <v>0</v>
      </c>
      <c r="DO129" s="15">
        <f>+IFERROR(VLOOKUP($A129,'[1]Consolidated Financials'!$A:$ZZ,61,0),0)</f>
        <v>0</v>
      </c>
      <c r="DP129" s="15">
        <f>+IFERROR(VLOOKUP($A129,'[1]Consolidated Financials'!$A:$ZZ,62,0),0)</f>
        <v>0</v>
      </c>
      <c r="DQ129" s="15">
        <f>+IFERROR(VLOOKUP($A129,'[1]Consolidated Financials'!$A:$ZZ,63,0),0)</f>
        <v>0</v>
      </c>
    </row>
    <row r="130" spans="1:121" x14ac:dyDescent="0.35">
      <c r="A130" s="73" t="s">
        <v>219</v>
      </c>
      <c r="B130" s="17" t="s">
        <v>220</v>
      </c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6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8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9"/>
      <c r="BE130" s="15"/>
      <c r="BF130" s="15"/>
      <c r="BG130" s="15"/>
      <c r="BH130" s="15"/>
      <c r="BI130" s="15"/>
      <c r="BJ130" s="15"/>
      <c r="BK130" s="15">
        <v>0</v>
      </c>
      <c r="BL130" s="15">
        <v>0</v>
      </c>
      <c r="BM130" s="15">
        <v>0</v>
      </c>
      <c r="BN130" s="15">
        <v>0</v>
      </c>
      <c r="BO130" s="20">
        <v>0</v>
      </c>
      <c r="BP130" s="20">
        <v>0</v>
      </c>
      <c r="BQ130" s="72">
        <f t="shared" ref="BQ130:BQ146" si="183">+SUM(BE130:BP130)</f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46">
        <f t="shared" si="180"/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f>+IFERROR(VLOOKUP($A130,'[1]Consolidated Financials'!$A:$ZZ,32,0),0)</f>
        <v>0</v>
      </c>
      <c r="CJ130" s="15">
        <f>+IFERROR(VLOOKUP($A130,'[1]Consolidated Financials'!$A:$ZZ,33,0),0)</f>
        <v>0</v>
      </c>
      <c r="CK130" s="15">
        <f>+IFERROR(VLOOKUP($A130,'[1]Consolidated Financials'!$A:$ZZ,34,0),0)</f>
        <v>0</v>
      </c>
      <c r="CL130" s="15">
        <f>+IFERROR(VLOOKUP($A130,'[1]Consolidated Financials'!$A:$ZZ,35,0),0)</f>
        <v>0</v>
      </c>
      <c r="CM130" s="15">
        <f>+IFERROR(VLOOKUP($A130,'[1]Consolidated Financials'!$A:$ZZ,36,0),0)</f>
        <v>0</v>
      </c>
      <c r="CN130" s="15">
        <f>+IFERROR(VLOOKUP($A130,'[1]Consolidated Financials'!$A:$ZZ,37,0),0)</f>
        <v>0</v>
      </c>
      <c r="CO130" s="15">
        <f>+IFERROR(VLOOKUP($A130,'[1]Consolidated Financials'!$A:$ZZ,38,0),0)</f>
        <v>0</v>
      </c>
      <c r="CP130" s="15">
        <f>+IFERROR(VLOOKUP($A130,'[1]Consolidated Financials'!$A:$ZZ,39,0),0)</f>
        <v>0</v>
      </c>
      <c r="CQ130" s="46">
        <f t="shared" si="182"/>
        <v>0</v>
      </c>
      <c r="CR130" s="15">
        <f>+IFERROR(VLOOKUP($A130,'[1]Consolidated Financials'!$A:$ZZ,40,0),0)</f>
        <v>0</v>
      </c>
      <c r="CS130" s="15">
        <f>+IFERROR(VLOOKUP($A130,'[1]Consolidated Financials'!$A:$ZZ,41,0),0)</f>
        <v>0</v>
      </c>
      <c r="CT130" s="15">
        <f>+IFERROR(VLOOKUP($A130,'[1]Consolidated Financials'!$A:$ZZ,42,0),0)</f>
        <v>0</v>
      </c>
      <c r="CU130" s="15">
        <f>+IFERROR(VLOOKUP($A130,'[1]Consolidated Financials'!$A:$ZZ,43,0),0)</f>
        <v>0</v>
      </c>
      <c r="CV130" s="15">
        <f>+IFERROR(VLOOKUP($A130,'[1]Consolidated Financials'!$A:$ZZ,44,0),0)</f>
        <v>0</v>
      </c>
      <c r="CW130" s="15">
        <f>+IFERROR(VLOOKUP($A130,'[1]Consolidated Financials'!$A:$ZZ,45,0),0)</f>
        <v>0</v>
      </c>
      <c r="CX130" s="15">
        <f>+IFERROR(VLOOKUP($A130,'[1]Consolidated Financials'!$A:$ZZ,46,0),0)</f>
        <v>0</v>
      </c>
      <c r="CY130" s="15">
        <f>+IFERROR(VLOOKUP($A130,'[1]Consolidated Financials'!$A:$ZZ,47,0),0)</f>
        <v>0</v>
      </c>
      <c r="CZ130" s="15">
        <f>+IFERROR(VLOOKUP($A130,'[1]Consolidated Financials'!$A:$ZZ,48,0),0)</f>
        <v>0</v>
      </c>
      <c r="DA130" s="15">
        <f>+IFERROR(VLOOKUP($A130,'[1]Consolidated Financials'!$A:$ZZ,49,0),0)</f>
        <v>0</v>
      </c>
      <c r="DB130" s="15">
        <f>+IFERROR(VLOOKUP($A130,'[1]Consolidated Financials'!$A:$ZZ,50,0),0)</f>
        <v>0</v>
      </c>
      <c r="DC130" s="15">
        <f>+IFERROR(VLOOKUP($A130,'[1]Consolidated Financials'!$A:$ZZ,51,0),0)</f>
        <v>0</v>
      </c>
      <c r="DD130" s="46">
        <f t="shared" si="178"/>
        <v>0</v>
      </c>
      <c r="DF130" s="15">
        <f>+IFERROR(VLOOKUP($A130,'[1]Consolidated Financials'!$A:$ZZ,52,0),0)</f>
        <v>0</v>
      </c>
      <c r="DG130" s="15">
        <f>+IFERROR(VLOOKUP($A130,'[1]Consolidated Financials'!$A:$ZZ,53,0),0)</f>
        <v>0</v>
      </c>
      <c r="DH130" s="15">
        <f>+IFERROR(VLOOKUP($A130,'[1]Consolidated Financials'!$A:$ZZ,54,0),0)</f>
        <v>0</v>
      </c>
      <c r="DI130" s="15">
        <f>+IFERROR(VLOOKUP($A130,'[1]Consolidated Financials'!$A:$ZZ,55,0),0)</f>
        <v>0</v>
      </c>
      <c r="DJ130" s="15">
        <f>+IFERROR(VLOOKUP($A130,'[1]Consolidated Financials'!$A:$ZZ,56,0),0)</f>
        <v>0</v>
      </c>
      <c r="DK130" s="15">
        <f>+IFERROR(VLOOKUP($A130,'[1]Consolidated Financials'!$A:$ZZ,57,0),0)</f>
        <v>0</v>
      </c>
      <c r="DL130" s="15">
        <f>+IFERROR(VLOOKUP($A130,'[1]Consolidated Financials'!$A:$ZZ,58,0),0)</f>
        <v>0</v>
      </c>
      <c r="DM130" s="15">
        <f>+IFERROR(VLOOKUP($A130,'[1]Consolidated Financials'!$A:$ZZ,59,0),0)</f>
        <v>0</v>
      </c>
      <c r="DN130" s="15">
        <f>+IFERROR(VLOOKUP($A130,'[1]Consolidated Financials'!$A:$ZZ,60,0),0)</f>
        <v>0</v>
      </c>
      <c r="DO130" s="15">
        <f>+IFERROR(VLOOKUP($A130,'[1]Consolidated Financials'!$A:$ZZ,61,0),0)</f>
        <v>0</v>
      </c>
      <c r="DP130" s="15">
        <f>+IFERROR(VLOOKUP($A130,'[1]Consolidated Financials'!$A:$ZZ,62,0),0)</f>
        <v>0</v>
      </c>
      <c r="DQ130" s="15">
        <f>+IFERROR(VLOOKUP($A130,'[1]Consolidated Financials'!$A:$ZZ,63,0),0)</f>
        <v>0</v>
      </c>
    </row>
    <row r="131" spans="1:121" x14ac:dyDescent="0.35">
      <c r="A131" s="73" t="s">
        <v>221</v>
      </c>
      <c r="B131" s="74" t="s">
        <v>222</v>
      </c>
      <c r="C131" s="15">
        <v>1077.74</v>
      </c>
      <c r="D131" s="15">
        <v>1368.08</v>
      </c>
      <c r="E131" s="15">
        <v>-649.77</v>
      </c>
      <c r="F131" s="15">
        <v>-1630.19</v>
      </c>
      <c r="G131" s="15">
        <v>364.79</v>
      </c>
      <c r="H131" s="15">
        <v>205.01</v>
      </c>
      <c r="I131" s="15">
        <v>2400.04</v>
      </c>
      <c r="J131" s="15">
        <v>954.37</v>
      </c>
      <c r="K131" s="15">
        <v>-710.86</v>
      </c>
      <c r="L131" s="15">
        <v>1250.82</v>
      </c>
      <c r="M131" s="15">
        <v>4.08</v>
      </c>
      <c r="N131" s="15">
        <v>367.16</v>
      </c>
      <c r="O131" s="16">
        <f>+SUM(C131:N131)</f>
        <v>5001.2699999999995</v>
      </c>
      <c r="P131" s="15">
        <v>-826.92</v>
      </c>
      <c r="Q131" s="15">
        <v>295.15999999999997</v>
      </c>
      <c r="R131" s="15">
        <v>147.65999999999997</v>
      </c>
      <c r="S131" s="15">
        <v>85.160000000000025</v>
      </c>
      <c r="T131" s="15">
        <v>85.16</v>
      </c>
      <c r="U131" s="15">
        <v>85.16</v>
      </c>
      <c r="V131" s="15">
        <v>85.16</v>
      </c>
      <c r="W131" s="15">
        <v>85.160000000000011</v>
      </c>
      <c r="X131" s="15">
        <v>85.16</v>
      </c>
      <c r="Y131" s="15">
        <v>85.16</v>
      </c>
      <c r="Z131" s="15">
        <v>300.29000000000002</v>
      </c>
      <c r="AA131" s="15">
        <v>85.16</v>
      </c>
      <c r="AB131" s="18">
        <f t="shared" si="173"/>
        <v>597.46999999999991</v>
      </c>
      <c r="AD131" s="15">
        <v>106.03</v>
      </c>
      <c r="AE131" s="15">
        <v>-18.97</v>
      </c>
      <c r="AF131" s="15">
        <v>1970.53</v>
      </c>
      <c r="AG131" s="15">
        <v>106.03</v>
      </c>
      <c r="AH131" s="15">
        <v>225.37</v>
      </c>
      <c r="AI131" s="15">
        <v>243.79</v>
      </c>
      <c r="AJ131" s="15">
        <v>106.03</v>
      </c>
      <c r="AK131" s="15">
        <v>106.03</v>
      </c>
      <c r="AL131" s="15">
        <v>235.74</v>
      </c>
      <c r="AM131" s="15">
        <v>106.03</v>
      </c>
      <c r="AN131" s="15">
        <v>106.03</v>
      </c>
      <c r="AO131" s="15">
        <v>103.03</v>
      </c>
      <c r="AP131" s="15">
        <f t="shared" si="174"/>
        <v>3395.6700000000014</v>
      </c>
      <c r="AR131" s="15">
        <v>103.03</v>
      </c>
      <c r="AS131" s="15">
        <v>103.03</v>
      </c>
      <c r="AT131" s="15">
        <v>103.03</v>
      </c>
      <c r="AU131" s="15">
        <v>103.03</v>
      </c>
      <c r="AV131" s="15">
        <v>103.03</v>
      </c>
      <c r="AW131" s="15">
        <v>103.03</v>
      </c>
      <c r="AX131" s="15">
        <v>103.03</v>
      </c>
      <c r="AY131" s="15">
        <v>238.03</v>
      </c>
      <c r="AZ131" s="15">
        <v>103.03</v>
      </c>
      <c r="BA131" s="15">
        <v>103.03</v>
      </c>
      <c r="BB131" s="15">
        <v>103.03</v>
      </c>
      <c r="BC131" s="15">
        <f>-30025+7705</f>
        <v>-22320</v>
      </c>
      <c r="BD131" s="19">
        <f t="shared" si="175"/>
        <v>-21051.67</v>
      </c>
      <c r="BE131" s="15">
        <v>8415</v>
      </c>
      <c r="BF131" s="15">
        <v>86.96</v>
      </c>
      <c r="BG131" s="15">
        <v>0</v>
      </c>
      <c r="BH131" s="15">
        <v>18.64</v>
      </c>
      <c r="BI131" s="15">
        <v>588.79</v>
      </c>
      <c r="BJ131" s="15">
        <v>0</v>
      </c>
      <c r="BK131" s="15">
        <v>-475</v>
      </c>
      <c r="BL131" s="15">
        <v>135</v>
      </c>
      <c r="BM131" s="15">
        <v>-95</v>
      </c>
      <c r="BN131" s="15">
        <v>0</v>
      </c>
      <c r="BO131" s="20">
        <v>593.64</v>
      </c>
      <c r="BP131" s="20">
        <v>474.91</v>
      </c>
      <c r="BQ131" s="72">
        <f t="shared" si="183"/>
        <v>9742.9399999999987</v>
      </c>
      <c r="BR131" s="15">
        <v>0</v>
      </c>
      <c r="BS131" s="15">
        <v>2123.3000000000002</v>
      </c>
      <c r="BT131" s="15">
        <v>0</v>
      </c>
      <c r="BU131" s="15">
        <v>0</v>
      </c>
      <c r="BV131" s="15">
        <v>460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46">
        <f t="shared" si="180"/>
        <v>2583.3000000000002</v>
      </c>
      <c r="CE131" s="15">
        <v>171.89</v>
      </c>
      <c r="CF131" s="15">
        <v>171.89</v>
      </c>
      <c r="CG131" s="15">
        <v>171.89</v>
      </c>
      <c r="CH131" s="15">
        <v>171.89</v>
      </c>
      <c r="CI131" s="15">
        <f>+IFERROR(VLOOKUP($A131,'[1]Consolidated Financials'!$A:$ZZ,32,0),0)</f>
        <v>380.14910399999997</v>
      </c>
      <c r="CJ131" s="15">
        <f>+IFERROR(VLOOKUP($A131,'[1]Consolidated Financials'!$A:$ZZ,33,0),0)</f>
        <v>380.14910399999997</v>
      </c>
      <c r="CK131" s="15">
        <f>+IFERROR(VLOOKUP($A131,'[1]Consolidated Financials'!$A:$ZZ,34,0),0)</f>
        <v>380.14910399999997</v>
      </c>
      <c r="CL131" s="15">
        <f>+IFERROR(VLOOKUP($A131,'[1]Consolidated Financials'!$A:$ZZ,35,0),0)</f>
        <v>380.14910399999997</v>
      </c>
      <c r="CM131" s="15">
        <f>+IFERROR(VLOOKUP($A131,'[1]Consolidated Financials'!$A:$ZZ,36,0),0)</f>
        <v>380.14910399999997</v>
      </c>
      <c r="CN131" s="15">
        <f>+IFERROR(VLOOKUP($A131,'[1]Consolidated Financials'!$A:$ZZ,37,0),0)</f>
        <v>380.14910399999997</v>
      </c>
      <c r="CO131" s="15">
        <f>+IFERROR(VLOOKUP($A131,'[1]Consolidated Financials'!$A:$ZZ,38,0),0)</f>
        <v>380.14910399999997</v>
      </c>
      <c r="CP131" s="15">
        <f>+IFERROR(VLOOKUP($A131,'[1]Consolidated Financials'!$A:$ZZ,39,0),0)</f>
        <v>380.14910399999997</v>
      </c>
      <c r="CQ131" s="46">
        <f t="shared" si="182"/>
        <v>3728.7528320000006</v>
      </c>
      <c r="CR131" s="15">
        <f>+IFERROR(VLOOKUP($A131,'[1]Consolidated Financials'!$A:$ZZ,40,0),0)</f>
        <v>387.75208608000003</v>
      </c>
      <c r="CS131" s="15">
        <f>+IFERROR(VLOOKUP($A131,'[1]Consolidated Financials'!$A:$ZZ,41,0),0)</f>
        <v>387.75208608000003</v>
      </c>
      <c r="CT131" s="15">
        <f>+IFERROR(VLOOKUP($A131,'[1]Consolidated Financials'!$A:$ZZ,42,0),0)</f>
        <v>387.75208608000003</v>
      </c>
      <c r="CU131" s="15">
        <f>+IFERROR(VLOOKUP($A131,'[1]Consolidated Financials'!$A:$ZZ,43,0),0)</f>
        <v>387.75208608000003</v>
      </c>
      <c r="CV131" s="15">
        <f>+IFERROR(VLOOKUP($A131,'[1]Consolidated Financials'!$A:$ZZ,44,0),0)</f>
        <v>387.75208608000003</v>
      </c>
      <c r="CW131" s="15">
        <f>+IFERROR(VLOOKUP($A131,'[1]Consolidated Financials'!$A:$ZZ,45,0),0)</f>
        <v>387.75208608000003</v>
      </c>
      <c r="CX131" s="15">
        <f>+IFERROR(VLOOKUP($A131,'[1]Consolidated Financials'!$A:$ZZ,46,0),0)</f>
        <v>387.75208608000003</v>
      </c>
      <c r="CY131" s="15">
        <f>+IFERROR(VLOOKUP($A131,'[1]Consolidated Financials'!$A:$ZZ,47,0),0)</f>
        <v>387.75208608000003</v>
      </c>
      <c r="CZ131" s="15">
        <f>+IFERROR(VLOOKUP($A131,'[1]Consolidated Financials'!$A:$ZZ,48,0),0)</f>
        <v>387.75208608000003</v>
      </c>
      <c r="DA131" s="15">
        <f>+IFERROR(VLOOKUP($A131,'[1]Consolidated Financials'!$A:$ZZ,49,0),0)</f>
        <v>387.75208608000003</v>
      </c>
      <c r="DB131" s="15">
        <f>+IFERROR(VLOOKUP($A131,'[1]Consolidated Financials'!$A:$ZZ,50,0),0)</f>
        <v>387.75208608000003</v>
      </c>
      <c r="DC131" s="15">
        <f>+IFERROR(VLOOKUP($A131,'[1]Consolidated Financials'!$A:$ZZ,51,0),0)</f>
        <v>387.75208608000003</v>
      </c>
      <c r="DD131" s="46">
        <f t="shared" si="178"/>
        <v>4653.0250329600003</v>
      </c>
      <c r="DF131" s="15">
        <f>+IFERROR(VLOOKUP($A131,'[1]Consolidated Financials'!$A:$ZZ,52,0),0)</f>
        <v>387.75208608000003</v>
      </c>
      <c r="DG131" s="15">
        <f>+IFERROR(VLOOKUP($A131,'[1]Consolidated Financials'!$A:$ZZ,53,0),0)</f>
        <v>387.75208608000003</v>
      </c>
      <c r="DH131" s="15">
        <f>+IFERROR(VLOOKUP($A131,'[1]Consolidated Financials'!$A:$ZZ,54,0),0)</f>
        <v>387.75208608000003</v>
      </c>
      <c r="DI131" s="15">
        <f>+IFERROR(VLOOKUP($A131,'[1]Consolidated Financials'!$A:$ZZ,55,0),0)</f>
        <v>387.75208608000003</v>
      </c>
      <c r="DJ131" s="15">
        <f>+IFERROR(VLOOKUP($A131,'[1]Consolidated Financials'!$A:$ZZ,56,0),0)</f>
        <v>387.75208608000003</v>
      </c>
      <c r="DK131" s="15">
        <f>+IFERROR(VLOOKUP($A131,'[1]Consolidated Financials'!$A:$ZZ,57,0),0)</f>
        <v>387.75208608000003</v>
      </c>
      <c r="DL131" s="15">
        <f>+IFERROR(VLOOKUP($A131,'[1]Consolidated Financials'!$A:$ZZ,58,0),0)</f>
        <v>387.75208608000003</v>
      </c>
      <c r="DM131" s="15">
        <f>+IFERROR(VLOOKUP($A131,'[1]Consolidated Financials'!$A:$ZZ,59,0),0)</f>
        <v>387.75208608000003</v>
      </c>
      <c r="DN131" s="15">
        <f>+IFERROR(VLOOKUP($A131,'[1]Consolidated Financials'!$A:$ZZ,60,0),0)</f>
        <v>387.75208608000003</v>
      </c>
      <c r="DO131" s="15">
        <f>+IFERROR(VLOOKUP($A131,'[1]Consolidated Financials'!$A:$ZZ,61,0),0)</f>
        <v>387.75208608000003</v>
      </c>
      <c r="DP131" s="15">
        <f>+IFERROR(VLOOKUP($A131,'[1]Consolidated Financials'!$A:$ZZ,62,0),0)</f>
        <v>387.75208608000003</v>
      </c>
      <c r="DQ131" s="15">
        <f>+IFERROR(VLOOKUP($A131,'[1]Consolidated Financials'!$A:$ZZ,63,0),0)</f>
        <v>387.75208608000003</v>
      </c>
    </row>
    <row r="132" spans="1:121" x14ac:dyDescent="0.35">
      <c r="A132" s="73" t="s">
        <v>223</v>
      </c>
      <c r="B132" s="74" t="s">
        <v>224</v>
      </c>
      <c r="C132" s="15">
        <v>0</v>
      </c>
      <c r="D132" s="15">
        <v>0</v>
      </c>
      <c r="E132" s="15">
        <v>0</v>
      </c>
      <c r="F132" s="15">
        <v>0</v>
      </c>
      <c r="G132" s="15">
        <v>315.55</v>
      </c>
      <c r="H132" s="15">
        <v>0</v>
      </c>
      <c r="I132" s="15">
        <v>199.95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6">
        <f>+SUM(C132:N132)</f>
        <v>515.5</v>
      </c>
      <c r="P132" s="15">
        <v>0</v>
      </c>
      <c r="Q132" s="15">
        <v>593.41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8">
        <f t="shared" si="173"/>
        <v>593.41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f t="shared" si="174"/>
        <v>0</v>
      </c>
      <c r="AR132" s="15">
        <v>0</v>
      </c>
      <c r="AS132" s="15">
        <v>0</v>
      </c>
      <c r="AT132" s="15">
        <v>0</v>
      </c>
      <c r="AU132" s="15">
        <v>0</v>
      </c>
      <c r="AV132" s="15">
        <v>0</v>
      </c>
      <c r="AW132" s="15">
        <v>0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9">
        <f t="shared" si="175"/>
        <v>0</v>
      </c>
      <c r="BE132" s="15">
        <v>0</v>
      </c>
      <c r="BF132" s="15">
        <v>0</v>
      </c>
      <c r="BG132" s="15">
        <v>0</v>
      </c>
      <c r="BH132" s="15">
        <v>0</v>
      </c>
      <c r="BI132" s="15">
        <v>0</v>
      </c>
      <c r="BJ132" s="15">
        <v>0</v>
      </c>
      <c r="BK132" s="15">
        <v>0</v>
      </c>
      <c r="BL132" s="15">
        <v>0</v>
      </c>
      <c r="BM132" s="15">
        <v>0</v>
      </c>
      <c r="BN132" s="15">
        <v>0</v>
      </c>
      <c r="BO132" s="20">
        <v>0</v>
      </c>
      <c r="BP132" s="20">
        <v>0</v>
      </c>
      <c r="BQ132" s="72">
        <f t="shared" si="183"/>
        <v>0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46">
        <f t="shared" si="180"/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f>+IFERROR(VLOOKUP($A132,'[1]Consolidated Financials'!$A:$ZZ,32,0),0)</f>
        <v>0</v>
      </c>
      <c r="CJ132" s="15">
        <f>+IFERROR(VLOOKUP($A132,'[1]Consolidated Financials'!$A:$ZZ,33,0),0)</f>
        <v>0</v>
      </c>
      <c r="CK132" s="15">
        <f>+IFERROR(VLOOKUP($A132,'[1]Consolidated Financials'!$A:$ZZ,34,0),0)</f>
        <v>0</v>
      </c>
      <c r="CL132" s="15">
        <f>+IFERROR(VLOOKUP($A132,'[1]Consolidated Financials'!$A:$ZZ,35,0),0)</f>
        <v>0</v>
      </c>
      <c r="CM132" s="15">
        <f>+IFERROR(VLOOKUP($A132,'[1]Consolidated Financials'!$A:$ZZ,36,0),0)</f>
        <v>0</v>
      </c>
      <c r="CN132" s="15">
        <f>+IFERROR(VLOOKUP($A132,'[1]Consolidated Financials'!$A:$ZZ,37,0),0)</f>
        <v>0</v>
      </c>
      <c r="CO132" s="15">
        <f>+IFERROR(VLOOKUP($A132,'[1]Consolidated Financials'!$A:$ZZ,38,0),0)</f>
        <v>0</v>
      </c>
      <c r="CP132" s="15">
        <f>+IFERROR(VLOOKUP($A132,'[1]Consolidated Financials'!$A:$ZZ,39,0),0)</f>
        <v>0</v>
      </c>
      <c r="CQ132" s="46">
        <f t="shared" si="182"/>
        <v>0</v>
      </c>
      <c r="CR132" s="15">
        <f>+IFERROR(VLOOKUP($A132,'[1]Consolidated Financials'!$A:$ZZ,40,0),0)</f>
        <v>0</v>
      </c>
      <c r="CS132" s="15">
        <f>+IFERROR(VLOOKUP($A132,'[1]Consolidated Financials'!$A:$ZZ,41,0),0)</f>
        <v>0</v>
      </c>
      <c r="CT132" s="15">
        <f>+IFERROR(VLOOKUP($A132,'[1]Consolidated Financials'!$A:$ZZ,42,0),0)</f>
        <v>0</v>
      </c>
      <c r="CU132" s="15">
        <f>+IFERROR(VLOOKUP($A132,'[1]Consolidated Financials'!$A:$ZZ,43,0),0)</f>
        <v>0</v>
      </c>
      <c r="CV132" s="15">
        <f>+IFERROR(VLOOKUP($A132,'[1]Consolidated Financials'!$A:$ZZ,44,0),0)</f>
        <v>0</v>
      </c>
      <c r="CW132" s="15">
        <f>+IFERROR(VLOOKUP($A132,'[1]Consolidated Financials'!$A:$ZZ,45,0),0)</f>
        <v>0</v>
      </c>
      <c r="CX132" s="15">
        <f>+IFERROR(VLOOKUP($A132,'[1]Consolidated Financials'!$A:$ZZ,46,0),0)</f>
        <v>0</v>
      </c>
      <c r="CY132" s="15">
        <f>+IFERROR(VLOOKUP($A132,'[1]Consolidated Financials'!$A:$ZZ,47,0),0)</f>
        <v>0</v>
      </c>
      <c r="CZ132" s="15">
        <f>+IFERROR(VLOOKUP($A132,'[1]Consolidated Financials'!$A:$ZZ,48,0),0)</f>
        <v>0</v>
      </c>
      <c r="DA132" s="15">
        <f>+IFERROR(VLOOKUP($A132,'[1]Consolidated Financials'!$A:$ZZ,49,0),0)</f>
        <v>0</v>
      </c>
      <c r="DB132" s="15">
        <f>+IFERROR(VLOOKUP($A132,'[1]Consolidated Financials'!$A:$ZZ,50,0),0)</f>
        <v>0</v>
      </c>
      <c r="DC132" s="15">
        <f>+IFERROR(VLOOKUP($A132,'[1]Consolidated Financials'!$A:$ZZ,51,0),0)</f>
        <v>0</v>
      </c>
      <c r="DD132" s="46">
        <f t="shared" si="178"/>
        <v>0</v>
      </c>
      <c r="DF132" s="15">
        <f>+IFERROR(VLOOKUP($A132,'[1]Consolidated Financials'!$A:$ZZ,52,0),0)</f>
        <v>0</v>
      </c>
      <c r="DG132" s="15">
        <f>+IFERROR(VLOOKUP($A132,'[1]Consolidated Financials'!$A:$ZZ,53,0),0)</f>
        <v>0</v>
      </c>
      <c r="DH132" s="15">
        <f>+IFERROR(VLOOKUP($A132,'[1]Consolidated Financials'!$A:$ZZ,54,0),0)</f>
        <v>0</v>
      </c>
      <c r="DI132" s="15">
        <f>+IFERROR(VLOOKUP($A132,'[1]Consolidated Financials'!$A:$ZZ,55,0),0)</f>
        <v>0</v>
      </c>
      <c r="DJ132" s="15">
        <f>+IFERROR(VLOOKUP($A132,'[1]Consolidated Financials'!$A:$ZZ,56,0),0)</f>
        <v>0</v>
      </c>
      <c r="DK132" s="15">
        <f>+IFERROR(VLOOKUP($A132,'[1]Consolidated Financials'!$A:$ZZ,57,0),0)</f>
        <v>0</v>
      </c>
      <c r="DL132" s="15">
        <f>+IFERROR(VLOOKUP($A132,'[1]Consolidated Financials'!$A:$ZZ,58,0),0)</f>
        <v>0</v>
      </c>
      <c r="DM132" s="15">
        <f>+IFERROR(VLOOKUP($A132,'[1]Consolidated Financials'!$A:$ZZ,59,0),0)</f>
        <v>0</v>
      </c>
      <c r="DN132" s="15">
        <f>+IFERROR(VLOOKUP($A132,'[1]Consolidated Financials'!$A:$ZZ,60,0),0)</f>
        <v>0</v>
      </c>
      <c r="DO132" s="15">
        <f>+IFERROR(VLOOKUP($A132,'[1]Consolidated Financials'!$A:$ZZ,61,0),0)</f>
        <v>0</v>
      </c>
      <c r="DP132" s="15">
        <f>+IFERROR(VLOOKUP($A132,'[1]Consolidated Financials'!$A:$ZZ,62,0),0)</f>
        <v>0</v>
      </c>
      <c r="DQ132" s="15">
        <f>+IFERROR(VLOOKUP($A132,'[1]Consolidated Financials'!$A:$ZZ,63,0),0)</f>
        <v>0</v>
      </c>
    </row>
    <row r="133" spans="1:121" x14ac:dyDescent="0.35">
      <c r="A133" s="73" t="s">
        <v>225</v>
      </c>
      <c r="B133" s="74" t="s">
        <v>226</v>
      </c>
      <c r="C133" s="15">
        <v>150</v>
      </c>
      <c r="D133" s="15">
        <v>0</v>
      </c>
      <c r="E133" s="15">
        <v>0</v>
      </c>
      <c r="F133" s="15">
        <v>138</v>
      </c>
      <c r="G133" s="15">
        <v>0</v>
      </c>
      <c r="H133" s="15">
        <v>75</v>
      </c>
      <c r="I133" s="15">
        <v>75</v>
      </c>
      <c r="J133" s="15">
        <v>0</v>
      </c>
      <c r="K133" s="15">
        <v>0</v>
      </c>
      <c r="L133" s="15">
        <v>88.5</v>
      </c>
      <c r="M133" s="15">
        <v>-375</v>
      </c>
      <c r="N133" s="15">
        <v>98.73</v>
      </c>
      <c r="O133" s="16">
        <f>+SUM(C133:N133)</f>
        <v>250.23000000000002</v>
      </c>
      <c r="P133" s="15">
        <v>0</v>
      </c>
      <c r="Q133" s="15">
        <v>0</v>
      </c>
      <c r="R133" s="15">
        <v>0</v>
      </c>
      <c r="S133" s="15">
        <v>0</v>
      </c>
      <c r="T133" s="15">
        <v>13.06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8">
        <f t="shared" si="173"/>
        <v>13.06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1500</v>
      </c>
      <c r="AN133" s="15">
        <v>0</v>
      </c>
      <c r="AO133" s="15">
        <v>0</v>
      </c>
      <c r="AP133" s="15">
        <f t="shared" si="174"/>
        <v>1500</v>
      </c>
      <c r="AR133" s="15">
        <v>2100</v>
      </c>
      <c r="AS133" s="15">
        <v>450</v>
      </c>
      <c r="AT133" s="15">
        <v>450</v>
      </c>
      <c r="AU133" s="15">
        <v>900</v>
      </c>
      <c r="AV133" s="15">
        <v>600</v>
      </c>
      <c r="AW133" s="15">
        <v>0</v>
      </c>
      <c r="AX133" s="15">
        <v>20</v>
      </c>
      <c r="AY133" s="15">
        <v>1500</v>
      </c>
      <c r="AZ133" s="15">
        <v>0</v>
      </c>
      <c r="BA133" s="15">
        <v>0</v>
      </c>
      <c r="BB133" s="15">
        <v>0</v>
      </c>
      <c r="BC133" s="15">
        <v>192.04</v>
      </c>
      <c r="BD133" s="19">
        <f t="shared" si="175"/>
        <v>6212.04</v>
      </c>
      <c r="BE133" s="15">
        <v>1500</v>
      </c>
      <c r="BF133" s="15">
        <v>1500</v>
      </c>
      <c r="BG133" s="15">
        <v>0</v>
      </c>
      <c r="BH133" s="15">
        <v>1500</v>
      </c>
      <c r="BI133" s="15">
        <v>0</v>
      </c>
      <c r="BJ133" s="15">
        <v>0</v>
      </c>
      <c r="BK133" s="15">
        <v>0</v>
      </c>
      <c r="BL133" s="15">
        <v>2500</v>
      </c>
      <c r="BM133" s="15">
        <v>0</v>
      </c>
      <c r="BN133" s="15">
        <v>0</v>
      </c>
      <c r="BO133" s="20">
        <v>0</v>
      </c>
      <c r="BP133" s="20">
        <v>0</v>
      </c>
      <c r="BQ133" s="72">
        <f t="shared" si="183"/>
        <v>7000</v>
      </c>
      <c r="BR133" s="15">
        <v>0</v>
      </c>
      <c r="BS133" s="15">
        <v>0</v>
      </c>
      <c r="BT133" s="15">
        <v>0</v>
      </c>
      <c r="BU133" s="15">
        <v>1500</v>
      </c>
      <c r="BV133" s="15">
        <v>0</v>
      </c>
      <c r="BW133" s="15">
        <v>2000</v>
      </c>
      <c r="BX133" s="15">
        <v>0</v>
      </c>
      <c r="BY133" s="15">
        <v>0</v>
      </c>
      <c r="BZ133" s="15">
        <v>0</v>
      </c>
      <c r="CA133" s="15">
        <v>0</v>
      </c>
      <c r="CB133" s="15">
        <v>708.9</v>
      </c>
      <c r="CC133" s="15">
        <v>-596.16999999999996</v>
      </c>
      <c r="CD133" s="46">
        <f t="shared" si="180"/>
        <v>3612.7299999999996</v>
      </c>
      <c r="CE133" s="15">
        <v>32.43</v>
      </c>
      <c r="CF133" s="15">
        <v>2079.75</v>
      </c>
      <c r="CG133" s="15">
        <v>57.49</v>
      </c>
      <c r="CH133" s="15">
        <v>0</v>
      </c>
      <c r="CI133" s="15">
        <f>+IFERROR(VLOOKUP($A133,'[1]Consolidated Financials'!$A:$ZZ,32,0),0)</f>
        <v>682.89</v>
      </c>
      <c r="CJ133" s="15">
        <f>+IFERROR(VLOOKUP($A133,'[1]Consolidated Financials'!$A:$ZZ,33,0),0)</f>
        <v>682.89</v>
      </c>
      <c r="CK133" s="15">
        <f>+IFERROR(VLOOKUP($A133,'[1]Consolidated Financials'!$A:$ZZ,34,0),0)</f>
        <v>682.89</v>
      </c>
      <c r="CL133" s="15">
        <f>+IFERROR(VLOOKUP($A133,'[1]Consolidated Financials'!$A:$ZZ,35,0),0)</f>
        <v>682.89</v>
      </c>
      <c r="CM133" s="15">
        <f>+IFERROR(VLOOKUP($A133,'[1]Consolidated Financials'!$A:$ZZ,36,0),0)</f>
        <v>682.89</v>
      </c>
      <c r="CN133" s="15">
        <f>+IFERROR(VLOOKUP($A133,'[1]Consolidated Financials'!$A:$ZZ,37,0),0)</f>
        <v>682.89</v>
      </c>
      <c r="CO133" s="15">
        <f>+IFERROR(VLOOKUP($A133,'[1]Consolidated Financials'!$A:$ZZ,38,0),0)</f>
        <v>682.89</v>
      </c>
      <c r="CP133" s="15">
        <f>+IFERROR(VLOOKUP($A133,'[1]Consolidated Financials'!$A:$ZZ,39,0),0)</f>
        <v>682.89</v>
      </c>
      <c r="CQ133" s="46">
        <f t="shared" si="182"/>
        <v>7632.7900000000009</v>
      </c>
      <c r="CR133" s="15">
        <f>+IFERROR(VLOOKUP($A133,'[1]Consolidated Financials'!$A:$ZZ,40,0),0)</f>
        <v>696.54780000000005</v>
      </c>
      <c r="CS133" s="15">
        <f>+IFERROR(VLOOKUP($A133,'[1]Consolidated Financials'!$A:$ZZ,41,0),0)</f>
        <v>696.54780000000005</v>
      </c>
      <c r="CT133" s="15">
        <f>+IFERROR(VLOOKUP($A133,'[1]Consolidated Financials'!$A:$ZZ,42,0),0)</f>
        <v>696.54780000000005</v>
      </c>
      <c r="CU133" s="15">
        <f>+IFERROR(VLOOKUP($A133,'[1]Consolidated Financials'!$A:$ZZ,43,0),0)</f>
        <v>696.54780000000005</v>
      </c>
      <c r="CV133" s="15">
        <f>+IFERROR(VLOOKUP($A133,'[1]Consolidated Financials'!$A:$ZZ,44,0),0)</f>
        <v>696.54780000000005</v>
      </c>
      <c r="CW133" s="15">
        <f>+IFERROR(VLOOKUP($A133,'[1]Consolidated Financials'!$A:$ZZ,45,0),0)</f>
        <v>696.54780000000005</v>
      </c>
      <c r="CX133" s="15">
        <f>+IFERROR(VLOOKUP($A133,'[1]Consolidated Financials'!$A:$ZZ,46,0),0)</f>
        <v>696.54780000000005</v>
      </c>
      <c r="CY133" s="15">
        <f>+IFERROR(VLOOKUP($A133,'[1]Consolidated Financials'!$A:$ZZ,47,0),0)</f>
        <v>696.54780000000005</v>
      </c>
      <c r="CZ133" s="15">
        <f>+IFERROR(VLOOKUP($A133,'[1]Consolidated Financials'!$A:$ZZ,48,0),0)</f>
        <v>696.54780000000005</v>
      </c>
      <c r="DA133" s="15">
        <f>+IFERROR(VLOOKUP($A133,'[1]Consolidated Financials'!$A:$ZZ,49,0),0)</f>
        <v>696.54780000000005</v>
      </c>
      <c r="DB133" s="15">
        <f>+IFERROR(VLOOKUP($A133,'[1]Consolidated Financials'!$A:$ZZ,50,0),0)</f>
        <v>696.54780000000005</v>
      </c>
      <c r="DC133" s="15">
        <f>+IFERROR(VLOOKUP($A133,'[1]Consolidated Financials'!$A:$ZZ,51,0),0)</f>
        <v>696.54780000000005</v>
      </c>
      <c r="DD133" s="46">
        <f t="shared" si="178"/>
        <v>8358.5736000000015</v>
      </c>
      <c r="DF133" s="15">
        <f>+IFERROR(VLOOKUP($A133,'[1]Consolidated Financials'!$A:$ZZ,52,0),0)</f>
        <v>710.47875600000009</v>
      </c>
      <c r="DG133" s="15">
        <f>+IFERROR(VLOOKUP($A133,'[1]Consolidated Financials'!$A:$ZZ,53,0),0)</f>
        <v>710.47875600000009</v>
      </c>
      <c r="DH133" s="15">
        <f>+IFERROR(VLOOKUP($A133,'[1]Consolidated Financials'!$A:$ZZ,54,0),0)</f>
        <v>710.47875600000009</v>
      </c>
      <c r="DI133" s="15">
        <f>+IFERROR(VLOOKUP($A133,'[1]Consolidated Financials'!$A:$ZZ,55,0),0)</f>
        <v>710.47875600000009</v>
      </c>
      <c r="DJ133" s="15">
        <f>+IFERROR(VLOOKUP($A133,'[1]Consolidated Financials'!$A:$ZZ,56,0),0)</f>
        <v>710.47875600000009</v>
      </c>
      <c r="DK133" s="15">
        <f>+IFERROR(VLOOKUP($A133,'[1]Consolidated Financials'!$A:$ZZ,57,0),0)</f>
        <v>710.47875600000009</v>
      </c>
      <c r="DL133" s="15">
        <f>+IFERROR(VLOOKUP($A133,'[1]Consolidated Financials'!$A:$ZZ,58,0),0)</f>
        <v>710.47875600000009</v>
      </c>
      <c r="DM133" s="15">
        <f>+IFERROR(VLOOKUP($A133,'[1]Consolidated Financials'!$A:$ZZ,59,0),0)</f>
        <v>710.47875600000009</v>
      </c>
      <c r="DN133" s="15">
        <f>+IFERROR(VLOOKUP($A133,'[1]Consolidated Financials'!$A:$ZZ,60,0),0)</f>
        <v>710.47875600000009</v>
      </c>
      <c r="DO133" s="15">
        <f>+IFERROR(VLOOKUP($A133,'[1]Consolidated Financials'!$A:$ZZ,61,0),0)</f>
        <v>710.47875600000009</v>
      </c>
      <c r="DP133" s="15">
        <f>+IFERROR(VLOOKUP($A133,'[1]Consolidated Financials'!$A:$ZZ,62,0),0)</f>
        <v>710.47875600000009</v>
      </c>
      <c r="DQ133" s="15">
        <f>+IFERROR(VLOOKUP($A133,'[1]Consolidated Financials'!$A:$ZZ,63,0),0)</f>
        <v>710.47875600000009</v>
      </c>
    </row>
    <row r="134" spans="1:121" x14ac:dyDescent="0.35">
      <c r="A134" s="73" t="s">
        <v>227</v>
      </c>
      <c r="B134" s="74" t="s">
        <v>228</v>
      </c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6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8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9"/>
      <c r="BE134" s="15"/>
      <c r="BF134" s="15"/>
      <c r="BG134" s="15"/>
      <c r="BH134" s="15"/>
      <c r="BI134" s="15"/>
      <c r="BJ134" s="15"/>
      <c r="BK134" s="15">
        <v>0</v>
      </c>
      <c r="BL134" s="15">
        <v>0</v>
      </c>
      <c r="BM134" s="15">
        <v>0</v>
      </c>
      <c r="BN134" s="15">
        <v>0</v>
      </c>
      <c r="BO134" s="20">
        <v>0</v>
      </c>
      <c r="BP134" s="20">
        <v>0</v>
      </c>
      <c r="BQ134" s="72">
        <f t="shared" si="183"/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23.9</v>
      </c>
      <c r="CC134" s="15">
        <v>0</v>
      </c>
      <c r="CD134" s="46">
        <f t="shared" si="180"/>
        <v>23.9</v>
      </c>
      <c r="CE134" s="15">
        <v>0</v>
      </c>
      <c r="CF134" s="15">
        <v>0</v>
      </c>
      <c r="CG134" s="15">
        <v>0</v>
      </c>
      <c r="CH134" s="15">
        <v>0</v>
      </c>
      <c r="CI134" s="15">
        <f>+IFERROR(VLOOKUP($A134,'[1]Consolidated Financials'!$A:$ZZ,32,0),0)</f>
        <v>0</v>
      </c>
      <c r="CJ134" s="15">
        <f>+IFERROR(VLOOKUP($A134,'[1]Consolidated Financials'!$A:$ZZ,33,0),0)</f>
        <v>359.82690542545811</v>
      </c>
      <c r="CK134" s="15">
        <f>+IFERROR(VLOOKUP($A134,'[1]Consolidated Financials'!$A:$ZZ,34,0),0)</f>
        <v>0</v>
      </c>
      <c r="CL134" s="15">
        <f>+IFERROR(VLOOKUP($A134,'[1]Consolidated Financials'!$A:$ZZ,35,0),0)</f>
        <v>0</v>
      </c>
      <c r="CM134" s="15">
        <f>+IFERROR(VLOOKUP($A134,'[1]Consolidated Financials'!$A:$ZZ,36,0),0)</f>
        <v>424.39981699849818</v>
      </c>
      <c r="CN134" s="15">
        <f>+IFERROR(VLOOKUP($A134,'[1]Consolidated Financials'!$A:$ZZ,37,0),0)</f>
        <v>0</v>
      </c>
      <c r="CO134" s="15">
        <f>+IFERROR(VLOOKUP($A134,'[1]Consolidated Financials'!$A:$ZZ,38,0),0)</f>
        <v>0</v>
      </c>
      <c r="CP134" s="15">
        <f>+IFERROR(VLOOKUP($A134,'[1]Consolidated Financials'!$A:$ZZ,39,0),0)</f>
        <v>405.08179649198325</v>
      </c>
      <c r="CQ134" s="46">
        <f t="shared" si="182"/>
        <v>1189.3085189159397</v>
      </c>
      <c r="CR134" s="15">
        <f>+IFERROR(VLOOKUP($A134,'[1]Consolidated Financials'!$A:$ZZ,40,0),0)</f>
        <v>0</v>
      </c>
      <c r="CS134" s="15">
        <f>+IFERROR(VLOOKUP($A134,'[1]Consolidated Financials'!$A:$ZZ,41,0),0)</f>
        <v>0</v>
      </c>
      <c r="CT134" s="15">
        <f>+IFERROR(VLOOKUP($A134,'[1]Consolidated Financials'!$A:$ZZ,42,0),0)</f>
        <v>440.5624588574974</v>
      </c>
      <c r="CU134" s="15">
        <f>+IFERROR(VLOOKUP($A134,'[1]Consolidated Financials'!$A:$ZZ,43,0),0)</f>
        <v>0</v>
      </c>
      <c r="CV134" s="15">
        <f>+IFERROR(VLOOKUP($A134,'[1]Consolidated Financials'!$A:$ZZ,44,0),0)</f>
        <v>0</v>
      </c>
      <c r="CW134" s="15">
        <f>+IFERROR(VLOOKUP($A134,'[1]Consolidated Financials'!$A:$ZZ,45,0),0)</f>
        <v>395.32412932769557</v>
      </c>
      <c r="CX134" s="15">
        <f>+IFERROR(VLOOKUP($A134,'[1]Consolidated Financials'!$A:$ZZ,46,0),0)</f>
        <v>0</v>
      </c>
      <c r="CY134" s="15">
        <f>+IFERROR(VLOOKUP($A134,'[1]Consolidated Financials'!$A:$ZZ,47,0),0)</f>
        <v>0</v>
      </c>
      <c r="CZ134" s="15">
        <f>+IFERROR(VLOOKUP($A134,'[1]Consolidated Financials'!$A:$ZZ,48,0),0)</f>
        <v>432.45789663351474</v>
      </c>
      <c r="DA134" s="15">
        <f>+IFERROR(VLOOKUP($A134,'[1]Consolidated Financials'!$A:$ZZ,49,0),0)</f>
        <v>0</v>
      </c>
      <c r="DB134" s="15">
        <f>+IFERROR(VLOOKUP($A134,'[1]Consolidated Financials'!$A:$ZZ,50,0),0)</f>
        <v>0</v>
      </c>
      <c r="DC134" s="15">
        <f>+IFERROR(VLOOKUP($A134,'[1]Consolidated Financials'!$A:$ZZ,51,0),0)</f>
        <v>388.59260961745122</v>
      </c>
      <c r="DD134" s="46">
        <f t="shared" si="178"/>
        <v>1656.937094436159</v>
      </c>
      <c r="DF134" s="15">
        <f>+IFERROR(VLOOKUP($A134,'[1]Consolidated Financials'!$A:$ZZ,52,0),0)</f>
        <v>0</v>
      </c>
      <c r="DG134" s="15">
        <f>+IFERROR(VLOOKUP($A134,'[1]Consolidated Financials'!$A:$ZZ,53,0),0)</f>
        <v>0</v>
      </c>
      <c r="DH134" s="15">
        <f>+IFERROR(VLOOKUP($A134,'[1]Consolidated Financials'!$A:$ZZ,54,0),0)</f>
        <v>426.86680406650117</v>
      </c>
      <c r="DI134" s="15">
        <f>+IFERROR(VLOOKUP($A134,'[1]Consolidated Financials'!$A:$ZZ,55,0),0)</f>
        <v>0</v>
      </c>
      <c r="DJ134" s="15">
        <f>+IFERROR(VLOOKUP($A134,'[1]Consolidated Financials'!$A:$ZZ,56,0),0)</f>
        <v>0</v>
      </c>
      <c r="DK134" s="15">
        <f>+IFERROR(VLOOKUP($A134,'[1]Consolidated Financials'!$A:$ZZ,57,0),0)</f>
        <v>383.94873758877083</v>
      </c>
      <c r="DL134" s="15">
        <f>+IFERROR(VLOOKUP($A134,'[1]Consolidated Financials'!$A:$ZZ,58,0),0)</f>
        <v>0</v>
      </c>
      <c r="DM134" s="15">
        <f>+IFERROR(VLOOKUP($A134,'[1]Consolidated Financials'!$A:$ZZ,59,0),0)</f>
        <v>0</v>
      </c>
      <c r="DN134" s="15">
        <f>+IFERROR(VLOOKUP($A134,'[1]Consolidated Financials'!$A:$ZZ,60,0),0)</f>
        <v>423.00967826143165</v>
      </c>
      <c r="DO134" s="15">
        <f>+IFERROR(VLOOKUP($A134,'[1]Consolidated Financials'!$A:$ZZ,61,0),0)</f>
        <v>0</v>
      </c>
      <c r="DP134" s="15">
        <f>+IFERROR(VLOOKUP($A134,'[1]Consolidated Financials'!$A:$ZZ,62,0),0)</f>
        <v>0</v>
      </c>
      <c r="DQ134" s="15">
        <f>+IFERROR(VLOOKUP($A134,'[1]Consolidated Financials'!$A:$ZZ,63,0),0)</f>
        <v>380.74507060909298</v>
      </c>
    </row>
    <row r="135" spans="1:121" x14ac:dyDescent="0.35">
      <c r="A135" s="73" t="s">
        <v>229</v>
      </c>
      <c r="B135" s="74" t="s">
        <v>230</v>
      </c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6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8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9"/>
      <c r="BE135" s="15"/>
      <c r="BF135" s="15"/>
      <c r="BG135" s="15"/>
      <c r="BH135" s="15"/>
      <c r="BI135" s="15"/>
      <c r="BJ135" s="15"/>
      <c r="BK135" s="15">
        <v>0</v>
      </c>
      <c r="BL135" s="15">
        <v>0</v>
      </c>
      <c r="BM135" s="15">
        <v>0</v>
      </c>
      <c r="BN135" s="15">
        <v>0</v>
      </c>
      <c r="BO135" s="20">
        <v>0</v>
      </c>
      <c r="BP135" s="20">
        <v>0</v>
      </c>
      <c r="BQ135" s="72">
        <f t="shared" si="183"/>
        <v>0</v>
      </c>
      <c r="BR135" s="15">
        <v>0</v>
      </c>
      <c r="BS135" s="15">
        <v>0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46">
        <f t="shared" si="180"/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f>+IFERROR(VLOOKUP($A135,'[1]Consolidated Financials'!$A:$ZZ,32,0),0)</f>
        <v>0</v>
      </c>
      <c r="CJ135" s="15">
        <f>+IFERROR(VLOOKUP($A135,'[1]Consolidated Financials'!$A:$ZZ,33,0),0)</f>
        <v>0</v>
      </c>
      <c r="CK135" s="15">
        <f>+IFERROR(VLOOKUP($A135,'[1]Consolidated Financials'!$A:$ZZ,34,0),0)</f>
        <v>0</v>
      </c>
      <c r="CL135" s="15">
        <f>+IFERROR(VLOOKUP($A135,'[1]Consolidated Financials'!$A:$ZZ,35,0),0)</f>
        <v>0</v>
      </c>
      <c r="CM135" s="15">
        <f>+IFERROR(VLOOKUP($A135,'[1]Consolidated Financials'!$A:$ZZ,36,0),0)</f>
        <v>0</v>
      </c>
      <c r="CN135" s="15">
        <f>+IFERROR(VLOOKUP($A135,'[1]Consolidated Financials'!$A:$ZZ,37,0),0)</f>
        <v>0</v>
      </c>
      <c r="CO135" s="15">
        <f>+IFERROR(VLOOKUP($A135,'[1]Consolidated Financials'!$A:$ZZ,38,0),0)</f>
        <v>0</v>
      </c>
      <c r="CP135" s="15">
        <f>+IFERROR(VLOOKUP($A135,'[1]Consolidated Financials'!$A:$ZZ,39,0),0)</f>
        <v>0</v>
      </c>
      <c r="CQ135" s="46">
        <f t="shared" si="182"/>
        <v>0</v>
      </c>
      <c r="CR135" s="15">
        <f>+IFERROR(VLOOKUP($A135,'[1]Consolidated Financials'!$A:$ZZ,40,0),0)</f>
        <v>0</v>
      </c>
      <c r="CS135" s="15">
        <f>+IFERROR(VLOOKUP($A135,'[1]Consolidated Financials'!$A:$ZZ,41,0),0)</f>
        <v>0</v>
      </c>
      <c r="CT135" s="15">
        <f>+IFERROR(VLOOKUP($A135,'[1]Consolidated Financials'!$A:$ZZ,42,0),0)</f>
        <v>0</v>
      </c>
      <c r="CU135" s="15">
        <f>+IFERROR(VLOOKUP($A135,'[1]Consolidated Financials'!$A:$ZZ,43,0),0)</f>
        <v>0</v>
      </c>
      <c r="CV135" s="15">
        <f>+IFERROR(VLOOKUP($A135,'[1]Consolidated Financials'!$A:$ZZ,44,0),0)</f>
        <v>0</v>
      </c>
      <c r="CW135" s="15">
        <f>+IFERROR(VLOOKUP($A135,'[1]Consolidated Financials'!$A:$ZZ,45,0),0)</f>
        <v>0</v>
      </c>
      <c r="CX135" s="15">
        <f>+IFERROR(VLOOKUP($A135,'[1]Consolidated Financials'!$A:$ZZ,46,0),0)</f>
        <v>0</v>
      </c>
      <c r="CY135" s="15">
        <f>+IFERROR(VLOOKUP($A135,'[1]Consolidated Financials'!$A:$ZZ,47,0),0)</f>
        <v>0</v>
      </c>
      <c r="CZ135" s="15">
        <f>+IFERROR(VLOOKUP($A135,'[1]Consolidated Financials'!$A:$ZZ,48,0),0)</f>
        <v>0</v>
      </c>
      <c r="DA135" s="15">
        <f>+IFERROR(VLOOKUP($A135,'[1]Consolidated Financials'!$A:$ZZ,49,0),0)</f>
        <v>0</v>
      </c>
      <c r="DB135" s="15">
        <f>+IFERROR(VLOOKUP($A135,'[1]Consolidated Financials'!$A:$ZZ,50,0),0)</f>
        <v>0</v>
      </c>
      <c r="DC135" s="15">
        <f>+IFERROR(VLOOKUP($A135,'[1]Consolidated Financials'!$A:$ZZ,51,0),0)</f>
        <v>0</v>
      </c>
      <c r="DD135" s="46">
        <f t="shared" si="178"/>
        <v>0</v>
      </c>
      <c r="DF135" s="15">
        <f>+IFERROR(VLOOKUP($A135,'[1]Consolidated Financials'!$A:$ZZ,52,0),0)</f>
        <v>0</v>
      </c>
      <c r="DG135" s="15">
        <f>+IFERROR(VLOOKUP($A135,'[1]Consolidated Financials'!$A:$ZZ,53,0),0)</f>
        <v>0</v>
      </c>
      <c r="DH135" s="15">
        <f>+IFERROR(VLOOKUP($A135,'[1]Consolidated Financials'!$A:$ZZ,54,0),0)</f>
        <v>0</v>
      </c>
      <c r="DI135" s="15">
        <f>+IFERROR(VLOOKUP($A135,'[1]Consolidated Financials'!$A:$ZZ,55,0),0)</f>
        <v>0</v>
      </c>
      <c r="DJ135" s="15">
        <f>+IFERROR(VLOOKUP($A135,'[1]Consolidated Financials'!$A:$ZZ,56,0),0)</f>
        <v>0</v>
      </c>
      <c r="DK135" s="15">
        <f>+IFERROR(VLOOKUP($A135,'[1]Consolidated Financials'!$A:$ZZ,57,0),0)</f>
        <v>0</v>
      </c>
      <c r="DL135" s="15">
        <f>+IFERROR(VLOOKUP($A135,'[1]Consolidated Financials'!$A:$ZZ,58,0),0)</f>
        <v>0</v>
      </c>
      <c r="DM135" s="15">
        <f>+IFERROR(VLOOKUP($A135,'[1]Consolidated Financials'!$A:$ZZ,59,0),0)</f>
        <v>0</v>
      </c>
      <c r="DN135" s="15">
        <f>+IFERROR(VLOOKUP($A135,'[1]Consolidated Financials'!$A:$ZZ,60,0),0)</f>
        <v>0</v>
      </c>
      <c r="DO135" s="15">
        <f>+IFERROR(VLOOKUP($A135,'[1]Consolidated Financials'!$A:$ZZ,61,0),0)</f>
        <v>0</v>
      </c>
      <c r="DP135" s="15">
        <f>+IFERROR(VLOOKUP($A135,'[1]Consolidated Financials'!$A:$ZZ,62,0),0)</f>
        <v>0</v>
      </c>
      <c r="DQ135" s="15">
        <f>+IFERROR(VLOOKUP($A135,'[1]Consolidated Financials'!$A:$ZZ,63,0),0)</f>
        <v>0</v>
      </c>
    </row>
    <row r="136" spans="1:121" x14ac:dyDescent="0.35">
      <c r="A136" s="73" t="s">
        <v>231</v>
      </c>
      <c r="B136" s="74" t="s">
        <v>224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6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8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9"/>
      <c r="BE136" s="15"/>
      <c r="BF136" s="15"/>
      <c r="BG136" s="15"/>
      <c r="BH136" s="15"/>
      <c r="BI136" s="15"/>
      <c r="BJ136" s="15"/>
      <c r="BK136" s="15">
        <v>0</v>
      </c>
      <c r="BL136" s="15">
        <v>0</v>
      </c>
      <c r="BM136" s="15">
        <v>0</v>
      </c>
      <c r="BN136" s="15">
        <v>0</v>
      </c>
      <c r="BO136" s="20">
        <v>0</v>
      </c>
      <c r="BP136" s="20">
        <v>0</v>
      </c>
      <c r="BQ136" s="72">
        <f t="shared" si="183"/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46">
        <f t="shared" si="180"/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f>+IFERROR(VLOOKUP($A136,'[1]Consolidated Financials'!$A:$ZZ,32,0),0)</f>
        <v>0</v>
      </c>
      <c r="CJ136" s="15">
        <f>+IFERROR(VLOOKUP($A136,'[1]Consolidated Financials'!$A:$ZZ,33,0),0)</f>
        <v>0</v>
      </c>
      <c r="CK136" s="15">
        <f>+IFERROR(VLOOKUP($A136,'[1]Consolidated Financials'!$A:$ZZ,34,0),0)</f>
        <v>0</v>
      </c>
      <c r="CL136" s="15">
        <f>+IFERROR(VLOOKUP($A136,'[1]Consolidated Financials'!$A:$ZZ,35,0),0)</f>
        <v>0</v>
      </c>
      <c r="CM136" s="15">
        <f>+IFERROR(VLOOKUP($A136,'[1]Consolidated Financials'!$A:$ZZ,36,0),0)</f>
        <v>0</v>
      </c>
      <c r="CN136" s="15">
        <f>+IFERROR(VLOOKUP($A136,'[1]Consolidated Financials'!$A:$ZZ,37,0),0)</f>
        <v>0</v>
      </c>
      <c r="CO136" s="15">
        <f>+IFERROR(VLOOKUP($A136,'[1]Consolidated Financials'!$A:$ZZ,38,0),0)</f>
        <v>0</v>
      </c>
      <c r="CP136" s="15">
        <f>+IFERROR(VLOOKUP($A136,'[1]Consolidated Financials'!$A:$ZZ,39,0),0)</f>
        <v>0</v>
      </c>
      <c r="CQ136" s="46">
        <f t="shared" si="182"/>
        <v>0</v>
      </c>
      <c r="CR136" s="15">
        <f>+IFERROR(VLOOKUP($A136,'[1]Consolidated Financials'!$A:$ZZ,40,0),0)</f>
        <v>0</v>
      </c>
      <c r="CS136" s="15">
        <f>+IFERROR(VLOOKUP($A136,'[1]Consolidated Financials'!$A:$ZZ,41,0),0)</f>
        <v>0</v>
      </c>
      <c r="CT136" s="15">
        <f>+IFERROR(VLOOKUP($A136,'[1]Consolidated Financials'!$A:$ZZ,42,0),0)</f>
        <v>0</v>
      </c>
      <c r="CU136" s="15">
        <f>+IFERROR(VLOOKUP($A136,'[1]Consolidated Financials'!$A:$ZZ,43,0),0)</f>
        <v>0</v>
      </c>
      <c r="CV136" s="15">
        <f>+IFERROR(VLOOKUP($A136,'[1]Consolidated Financials'!$A:$ZZ,44,0),0)</f>
        <v>0</v>
      </c>
      <c r="CW136" s="15">
        <f>+IFERROR(VLOOKUP($A136,'[1]Consolidated Financials'!$A:$ZZ,45,0),0)</f>
        <v>0</v>
      </c>
      <c r="CX136" s="15">
        <f>+IFERROR(VLOOKUP($A136,'[1]Consolidated Financials'!$A:$ZZ,46,0),0)</f>
        <v>0</v>
      </c>
      <c r="CY136" s="15">
        <f>+IFERROR(VLOOKUP($A136,'[1]Consolidated Financials'!$A:$ZZ,47,0),0)</f>
        <v>0</v>
      </c>
      <c r="CZ136" s="15">
        <f>+IFERROR(VLOOKUP($A136,'[1]Consolidated Financials'!$A:$ZZ,48,0),0)</f>
        <v>0</v>
      </c>
      <c r="DA136" s="15">
        <f>+IFERROR(VLOOKUP($A136,'[1]Consolidated Financials'!$A:$ZZ,49,0),0)</f>
        <v>0</v>
      </c>
      <c r="DB136" s="15">
        <f>+IFERROR(VLOOKUP($A136,'[1]Consolidated Financials'!$A:$ZZ,50,0),0)</f>
        <v>0</v>
      </c>
      <c r="DC136" s="15">
        <f>+IFERROR(VLOOKUP($A136,'[1]Consolidated Financials'!$A:$ZZ,51,0),0)</f>
        <v>0</v>
      </c>
      <c r="DD136" s="46">
        <f t="shared" si="178"/>
        <v>0</v>
      </c>
      <c r="DF136" s="15">
        <f>+IFERROR(VLOOKUP($A136,'[1]Consolidated Financials'!$A:$ZZ,52,0),0)</f>
        <v>0</v>
      </c>
      <c r="DG136" s="15">
        <f>+IFERROR(VLOOKUP($A136,'[1]Consolidated Financials'!$A:$ZZ,53,0),0)</f>
        <v>0</v>
      </c>
      <c r="DH136" s="15">
        <f>+IFERROR(VLOOKUP($A136,'[1]Consolidated Financials'!$A:$ZZ,54,0),0)</f>
        <v>0</v>
      </c>
      <c r="DI136" s="15">
        <f>+IFERROR(VLOOKUP($A136,'[1]Consolidated Financials'!$A:$ZZ,55,0),0)</f>
        <v>0</v>
      </c>
      <c r="DJ136" s="15">
        <f>+IFERROR(VLOOKUP($A136,'[1]Consolidated Financials'!$A:$ZZ,56,0),0)</f>
        <v>0</v>
      </c>
      <c r="DK136" s="15">
        <f>+IFERROR(VLOOKUP($A136,'[1]Consolidated Financials'!$A:$ZZ,57,0),0)</f>
        <v>0</v>
      </c>
      <c r="DL136" s="15">
        <f>+IFERROR(VLOOKUP($A136,'[1]Consolidated Financials'!$A:$ZZ,58,0),0)</f>
        <v>0</v>
      </c>
      <c r="DM136" s="15">
        <f>+IFERROR(VLOOKUP($A136,'[1]Consolidated Financials'!$A:$ZZ,59,0),0)</f>
        <v>0</v>
      </c>
      <c r="DN136" s="15">
        <f>+IFERROR(VLOOKUP($A136,'[1]Consolidated Financials'!$A:$ZZ,60,0),0)</f>
        <v>0</v>
      </c>
      <c r="DO136" s="15">
        <f>+IFERROR(VLOOKUP($A136,'[1]Consolidated Financials'!$A:$ZZ,61,0),0)</f>
        <v>0</v>
      </c>
      <c r="DP136" s="15">
        <f>+IFERROR(VLOOKUP($A136,'[1]Consolidated Financials'!$A:$ZZ,62,0),0)</f>
        <v>0</v>
      </c>
      <c r="DQ136" s="15">
        <f>+IFERROR(VLOOKUP($A136,'[1]Consolidated Financials'!$A:$ZZ,63,0),0)</f>
        <v>0</v>
      </c>
    </row>
    <row r="137" spans="1:121" x14ac:dyDescent="0.35">
      <c r="A137" s="73" t="s">
        <v>232</v>
      </c>
      <c r="B137" s="74" t="s">
        <v>233</v>
      </c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6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8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9"/>
      <c r="BE137" s="15"/>
      <c r="BF137" s="15"/>
      <c r="BG137" s="15"/>
      <c r="BH137" s="15"/>
      <c r="BI137" s="15"/>
      <c r="BJ137" s="15"/>
      <c r="BK137" s="15">
        <v>0</v>
      </c>
      <c r="BL137" s="15">
        <v>0</v>
      </c>
      <c r="BM137" s="15">
        <v>0</v>
      </c>
      <c r="BN137" s="15">
        <v>0</v>
      </c>
      <c r="BO137" s="20">
        <v>0</v>
      </c>
      <c r="BP137" s="20">
        <v>0</v>
      </c>
      <c r="BQ137" s="72">
        <f t="shared" si="183"/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46">
        <f t="shared" si="180"/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f>+IFERROR(VLOOKUP($A137,'[1]Consolidated Financials'!$A:$ZZ,32,0),0)</f>
        <v>0</v>
      </c>
      <c r="CJ137" s="15">
        <f>+IFERROR(VLOOKUP($A137,'[1]Consolidated Financials'!$A:$ZZ,33,0),0)</f>
        <v>0</v>
      </c>
      <c r="CK137" s="15">
        <f>+IFERROR(VLOOKUP($A137,'[1]Consolidated Financials'!$A:$ZZ,34,0),0)</f>
        <v>0</v>
      </c>
      <c r="CL137" s="15">
        <f>+IFERROR(VLOOKUP($A137,'[1]Consolidated Financials'!$A:$ZZ,35,0),0)</f>
        <v>0</v>
      </c>
      <c r="CM137" s="15">
        <f>+IFERROR(VLOOKUP($A137,'[1]Consolidated Financials'!$A:$ZZ,36,0),0)</f>
        <v>0</v>
      </c>
      <c r="CN137" s="15">
        <f>+IFERROR(VLOOKUP($A137,'[1]Consolidated Financials'!$A:$ZZ,37,0),0)</f>
        <v>0</v>
      </c>
      <c r="CO137" s="15">
        <f>+IFERROR(VLOOKUP($A137,'[1]Consolidated Financials'!$A:$ZZ,38,0),0)</f>
        <v>0</v>
      </c>
      <c r="CP137" s="15">
        <f>+IFERROR(VLOOKUP($A137,'[1]Consolidated Financials'!$A:$ZZ,39,0),0)</f>
        <v>0</v>
      </c>
      <c r="CQ137" s="46">
        <f t="shared" si="182"/>
        <v>0</v>
      </c>
      <c r="CR137" s="15">
        <f>+IFERROR(VLOOKUP($A137,'[1]Consolidated Financials'!$A:$ZZ,40,0),0)</f>
        <v>0</v>
      </c>
      <c r="CS137" s="15">
        <f>+IFERROR(VLOOKUP($A137,'[1]Consolidated Financials'!$A:$ZZ,41,0),0)</f>
        <v>0</v>
      </c>
      <c r="CT137" s="15">
        <f>+IFERROR(VLOOKUP($A137,'[1]Consolidated Financials'!$A:$ZZ,42,0),0)</f>
        <v>0</v>
      </c>
      <c r="CU137" s="15">
        <f>+IFERROR(VLOOKUP($A137,'[1]Consolidated Financials'!$A:$ZZ,43,0),0)</f>
        <v>0</v>
      </c>
      <c r="CV137" s="15">
        <f>+IFERROR(VLOOKUP($A137,'[1]Consolidated Financials'!$A:$ZZ,44,0),0)</f>
        <v>0</v>
      </c>
      <c r="CW137" s="15">
        <f>+IFERROR(VLOOKUP($A137,'[1]Consolidated Financials'!$A:$ZZ,45,0),0)</f>
        <v>0</v>
      </c>
      <c r="CX137" s="15">
        <f>+IFERROR(VLOOKUP($A137,'[1]Consolidated Financials'!$A:$ZZ,46,0),0)</f>
        <v>0</v>
      </c>
      <c r="CY137" s="15">
        <f>+IFERROR(VLOOKUP($A137,'[1]Consolidated Financials'!$A:$ZZ,47,0),0)</f>
        <v>0</v>
      </c>
      <c r="CZ137" s="15">
        <f>+IFERROR(VLOOKUP($A137,'[1]Consolidated Financials'!$A:$ZZ,48,0),0)</f>
        <v>0</v>
      </c>
      <c r="DA137" s="15">
        <f>+IFERROR(VLOOKUP($A137,'[1]Consolidated Financials'!$A:$ZZ,49,0),0)</f>
        <v>0</v>
      </c>
      <c r="DB137" s="15">
        <f>+IFERROR(VLOOKUP($A137,'[1]Consolidated Financials'!$A:$ZZ,50,0),0)</f>
        <v>0</v>
      </c>
      <c r="DC137" s="15">
        <f>+IFERROR(VLOOKUP($A137,'[1]Consolidated Financials'!$A:$ZZ,51,0),0)</f>
        <v>0</v>
      </c>
      <c r="DD137" s="46">
        <f t="shared" si="178"/>
        <v>0</v>
      </c>
      <c r="DF137" s="15">
        <f>+IFERROR(VLOOKUP($A137,'[1]Consolidated Financials'!$A:$ZZ,52,0),0)</f>
        <v>0</v>
      </c>
      <c r="DG137" s="15">
        <f>+IFERROR(VLOOKUP($A137,'[1]Consolidated Financials'!$A:$ZZ,53,0),0)</f>
        <v>0</v>
      </c>
      <c r="DH137" s="15">
        <f>+IFERROR(VLOOKUP($A137,'[1]Consolidated Financials'!$A:$ZZ,54,0),0)</f>
        <v>0</v>
      </c>
      <c r="DI137" s="15">
        <f>+IFERROR(VLOOKUP($A137,'[1]Consolidated Financials'!$A:$ZZ,55,0),0)</f>
        <v>0</v>
      </c>
      <c r="DJ137" s="15">
        <f>+IFERROR(VLOOKUP($A137,'[1]Consolidated Financials'!$A:$ZZ,56,0),0)</f>
        <v>0</v>
      </c>
      <c r="DK137" s="15">
        <f>+IFERROR(VLOOKUP($A137,'[1]Consolidated Financials'!$A:$ZZ,57,0),0)</f>
        <v>0</v>
      </c>
      <c r="DL137" s="15">
        <f>+IFERROR(VLOOKUP($A137,'[1]Consolidated Financials'!$A:$ZZ,58,0),0)</f>
        <v>0</v>
      </c>
      <c r="DM137" s="15">
        <f>+IFERROR(VLOOKUP($A137,'[1]Consolidated Financials'!$A:$ZZ,59,0),0)</f>
        <v>0</v>
      </c>
      <c r="DN137" s="15">
        <f>+IFERROR(VLOOKUP($A137,'[1]Consolidated Financials'!$A:$ZZ,60,0),0)</f>
        <v>0</v>
      </c>
      <c r="DO137" s="15">
        <f>+IFERROR(VLOOKUP($A137,'[1]Consolidated Financials'!$A:$ZZ,61,0),0)</f>
        <v>0</v>
      </c>
      <c r="DP137" s="15">
        <f>+IFERROR(VLOOKUP($A137,'[1]Consolidated Financials'!$A:$ZZ,62,0),0)</f>
        <v>0</v>
      </c>
      <c r="DQ137" s="15">
        <f>+IFERROR(VLOOKUP($A137,'[1]Consolidated Financials'!$A:$ZZ,63,0),0)</f>
        <v>0</v>
      </c>
    </row>
    <row r="138" spans="1:121" x14ac:dyDescent="0.35">
      <c r="A138" s="73" t="s">
        <v>234</v>
      </c>
      <c r="B138" s="74" t="s">
        <v>235</v>
      </c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6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8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9"/>
      <c r="BE138" s="15"/>
      <c r="BF138" s="15"/>
      <c r="BG138" s="15"/>
      <c r="BH138" s="15"/>
      <c r="BI138" s="15"/>
      <c r="BJ138" s="15"/>
      <c r="BK138" s="15">
        <v>0</v>
      </c>
      <c r="BL138" s="15">
        <v>0</v>
      </c>
      <c r="BM138" s="15">
        <v>0</v>
      </c>
      <c r="BN138" s="15">
        <v>0</v>
      </c>
      <c r="BO138" s="20">
        <v>0</v>
      </c>
      <c r="BP138" s="20">
        <v>0</v>
      </c>
      <c r="BQ138" s="72">
        <f t="shared" si="183"/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46">
        <f t="shared" si="180"/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f>+IFERROR(VLOOKUP($A138,'[1]Consolidated Financials'!$A:$ZZ,32,0),0)</f>
        <v>0</v>
      </c>
      <c r="CJ138" s="15">
        <f>+IFERROR(VLOOKUP($A138,'[1]Consolidated Financials'!$A:$ZZ,33,0),0)</f>
        <v>0</v>
      </c>
      <c r="CK138" s="15">
        <f>+IFERROR(VLOOKUP($A138,'[1]Consolidated Financials'!$A:$ZZ,34,0),0)</f>
        <v>0</v>
      </c>
      <c r="CL138" s="15">
        <f>+IFERROR(VLOOKUP($A138,'[1]Consolidated Financials'!$A:$ZZ,35,0),0)</f>
        <v>0</v>
      </c>
      <c r="CM138" s="15">
        <f>+IFERROR(VLOOKUP($A138,'[1]Consolidated Financials'!$A:$ZZ,36,0),0)</f>
        <v>0</v>
      </c>
      <c r="CN138" s="15">
        <f>+IFERROR(VLOOKUP($A138,'[1]Consolidated Financials'!$A:$ZZ,37,0),0)</f>
        <v>0</v>
      </c>
      <c r="CO138" s="15">
        <f>+IFERROR(VLOOKUP($A138,'[1]Consolidated Financials'!$A:$ZZ,38,0),0)</f>
        <v>0</v>
      </c>
      <c r="CP138" s="15">
        <f>+IFERROR(VLOOKUP($A138,'[1]Consolidated Financials'!$A:$ZZ,39,0),0)</f>
        <v>0</v>
      </c>
      <c r="CQ138" s="46">
        <f t="shared" si="182"/>
        <v>0</v>
      </c>
      <c r="CR138" s="15">
        <f>+IFERROR(VLOOKUP($A138,'[1]Consolidated Financials'!$A:$ZZ,40,0),0)</f>
        <v>0</v>
      </c>
      <c r="CS138" s="15">
        <f>+IFERROR(VLOOKUP($A138,'[1]Consolidated Financials'!$A:$ZZ,41,0),0)</f>
        <v>0</v>
      </c>
      <c r="CT138" s="15">
        <f>+IFERROR(VLOOKUP($A138,'[1]Consolidated Financials'!$A:$ZZ,42,0),0)</f>
        <v>0</v>
      </c>
      <c r="CU138" s="15">
        <f>+IFERROR(VLOOKUP($A138,'[1]Consolidated Financials'!$A:$ZZ,43,0),0)</f>
        <v>0</v>
      </c>
      <c r="CV138" s="15">
        <f>+IFERROR(VLOOKUP($A138,'[1]Consolidated Financials'!$A:$ZZ,44,0),0)</f>
        <v>0</v>
      </c>
      <c r="CW138" s="15">
        <f>+IFERROR(VLOOKUP($A138,'[1]Consolidated Financials'!$A:$ZZ,45,0),0)</f>
        <v>0</v>
      </c>
      <c r="CX138" s="15">
        <f>+IFERROR(VLOOKUP($A138,'[1]Consolidated Financials'!$A:$ZZ,46,0),0)</f>
        <v>0</v>
      </c>
      <c r="CY138" s="15">
        <f>+IFERROR(VLOOKUP($A138,'[1]Consolidated Financials'!$A:$ZZ,47,0),0)</f>
        <v>0</v>
      </c>
      <c r="CZ138" s="15">
        <f>+IFERROR(VLOOKUP($A138,'[1]Consolidated Financials'!$A:$ZZ,48,0),0)</f>
        <v>0</v>
      </c>
      <c r="DA138" s="15">
        <f>+IFERROR(VLOOKUP($A138,'[1]Consolidated Financials'!$A:$ZZ,49,0),0)</f>
        <v>0</v>
      </c>
      <c r="DB138" s="15">
        <f>+IFERROR(VLOOKUP($A138,'[1]Consolidated Financials'!$A:$ZZ,50,0),0)</f>
        <v>0</v>
      </c>
      <c r="DC138" s="15">
        <f>+IFERROR(VLOOKUP($A138,'[1]Consolidated Financials'!$A:$ZZ,51,0),0)</f>
        <v>0</v>
      </c>
      <c r="DD138" s="46">
        <f t="shared" si="178"/>
        <v>0</v>
      </c>
      <c r="DF138" s="15">
        <f>+IFERROR(VLOOKUP($A138,'[1]Consolidated Financials'!$A:$ZZ,52,0),0)</f>
        <v>0</v>
      </c>
      <c r="DG138" s="15">
        <f>+IFERROR(VLOOKUP($A138,'[1]Consolidated Financials'!$A:$ZZ,53,0),0)</f>
        <v>0</v>
      </c>
      <c r="DH138" s="15">
        <f>+IFERROR(VLOOKUP($A138,'[1]Consolidated Financials'!$A:$ZZ,54,0),0)</f>
        <v>0</v>
      </c>
      <c r="DI138" s="15">
        <f>+IFERROR(VLOOKUP($A138,'[1]Consolidated Financials'!$A:$ZZ,55,0),0)</f>
        <v>0</v>
      </c>
      <c r="DJ138" s="15">
        <f>+IFERROR(VLOOKUP($A138,'[1]Consolidated Financials'!$A:$ZZ,56,0),0)</f>
        <v>0</v>
      </c>
      <c r="DK138" s="15">
        <f>+IFERROR(VLOOKUP($A138,'[1]Consolidated Financials'!$A:$ZZ,57,0),0)</f>
        <v>0</v>
      </c>
      <c r="DL138" s="15">
        <f>+IFERROR(VLOOKUP($A138,'[1]Consolidated Financials'!$A:$ZZ,58,0),0)</f>
        <v>0</v>
      </c>
      <c r="DM138" s="15">
        <f>+IFERROR(VLOOKUP($A138,'[1]Consolidated Financials'!$A:$ZZ,59,0),0)</f>
        <v>0</v>
      </c>
      <c r="DN138" s="15">
        <f>+IFERROR(VLOOKUP($A138,'[1]Consolidated Financials'!$A:$ZZ,60,0),0)</f>
        <v>0</v>
      </c>
      <c r="DO138" s="15">
        <f>+IFERROR(VLOOKUP($A138,'[1]Consolidated Financials'!$A:$ZZ,61,0),0)</f>
        <v>0</v>
      </c>
      <c r="DP138" s="15">
        <f>+IFERROR(VLOOKUP($A138,'[1]Consolidated Financials'!$A:$ZZ,62,0),0)</f>
        <v>0</v>
      </c>
      <c r="DQ138" s="15">
        <f>+IFERROR(VLOOKUP($A138,'[1]Consolidated Financials'!$A:$ZZ,63,0),0)</f>
        <v>0</v>
      </c>
    </row>
    <row r="139" spans="1:121" x14ac:dyDescent="0.35">
      <c r="A139" s="73" t="s">
        <v>236</v>
      </c>
      <c r="B139" s="74" t="s">
        <v>237</v>
      </c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6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8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9"/>
      <c r="BE139" s="15"/>
      <c r="BF139" s="15"/>
      <c r="BG139" s="15"/>
      <c r="BH139" s="15"/>
      <c r="BI139" s="15"/>
      <c r="BJ139" s="15"/>
      <c r="BK139" s="15">
        <v>0</v>
      </c>
      <c r="BL139" s="15">
        <v>0</v>
      </c>
      <c r="BM139" s="15">
        <v>0</v>
      </c>
      <c r="BN139" s="15">
        <v>0</v>
      </c>
      <c r="BO139" s="20">
        <v>0</v>
      </c>
      <c r="BP139" s="20">
        <v>0</v>
      </c>
      <c r="BQ139" s="72">
        <f t="shared" si="183"/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46">
        <f t="shared" si="180"/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f>+IFERROR(VLOOKUP($A139,'[1]Consolidated Financials'!$A:$ZZ,32,0),0)</f>
        <v>0</v>
      </c>
      <c r="CJ139" s="15">
        <f>+IFERROR(VLOOKUP($A139,'[1]Consolidated Financials'!$A:$ZZ,33,0),0)</f>
        <v>0</v>
      </c>
      <c r="CK139" s="15">
        <f>+IFERROR(VLOOKUP($A139,'[1]Consolidated Financials'!$A:$ZZ,34,0),0)</f>
        <v>0</v>
      </c>
      <c r="CL139" s="15">
        <f>+IFERROR(VLOOKUP($A139,'[1]Consolidated Financials'!$A:$ZZ,35,0),0)</f>
        <v>0</v>
      </c>
      <c r="CM139" s="15">
        <f>+IFERROR(VLOOKUP($A139,'[1]Consolidated Financials'!$A:$ZZ,36,0),0)</f>
        <v>0</v>
      </c>
      <c r="CN139" s="15">
        <f>+IFERROR(VLOOKUP($A139,'[1]Consolidated Financials'!$A:$ZZ,37,0),0)</f>
        <v>0</v>
      </c>
      <c r="CO139" s="15">
        <f>+IFERROR(VLOOKUP($A139,'[1]Consolidated Financials'!$A:$ZZ,38,0),0)</f>
        <v>0</v>
      </c>
      <c r="CP139" s="15">
        <f>+IFERROR(VLOOKUP($A139,'[1]Consolidated Financials'!$A:$ZZ,39,0),0)</f>
        <v>0</v>
      </c>
      <c r="CQ139" s="46">
        <f t="shared" si="182"/>
        <v>0</v>
      </c>
      <c r="CR139" s="15">
        <f>+IFERROR(VLOOKUP($A139,'[1]Consolidated Financials'!$A:$ZZ,40,0),0)</f>
        <v>0</v>
      </c>
      <c r="CS139" s="15">
        <f>+IFERROR(VLOOKUP($A139,'[1]Consolidated Financials'!$A:$ZZ,41,0),0)</f>
        <v>0</v>
      </c>
      <c r="CT139" s="15">
        <f>+IFERROR(VLOOKUP($A139,'[1]Consolidated Financials'!$A:$ZZ,42,0),0)</f>
        <v>0</v>
      </c>
      <c r="CU139" s="15">
        <f>+IFERROR(VLOOKUP($A139,'[1]Consolidated Financials'!$A:$ZZ,43,0),0)</f>
        <v>0</v>
      </c>
      <c r="CV139" s="15">
        <f>+IFERROR(VLOOKUP($A139,'[1]Consolidated Financials'!$A:$ZZ,44,0),0)</f>
        <v>0</v>
      </c>
      <c r="CW139" s="15">
        <f>+IFERROR(VLOOKUP($A139,'[1]Consolidated Financials'!$A:$ZZ,45,0),0)</f>
        <v>0</v>
      </c>
      <c r="CX139" s="15">
        <f>+IFERROR(VLOOKUP($A139,'[1]Consolidated Financials'!$A:$ZZ,46,0),0)</f>
        <v>0</v>
      </c>
      <c r="CY139" s="15">
        <f>+IFERROR(VLOOKUP($A139,'[1]Consolidated Financials'!$A:$ZZ,47,0),0)</f>
        <v>0</v>
      </c>
      <c r="CZ139" s="15">
        <f>+IFERROR(VLOOKUP($A139,'[1]Consolidated Financials'!$A:$ZZ,48,0),0)</f>
        <v>0</v>
      </c>
      <c r="DA139" s="15">
        <f>+IFERROR(VLOOKUP($A139,'[1]Consolidated Financials'!$A:$ZZ,49,0),0)</f>
        <v>0</v>
      </c>
      <c r="DB139" s="15">
        <f>+IFERROR(VLOOKUP($A139,'[1]Consolidated Financials'!$A:$ZZ,50,0),0)</f>
        <v>0</v>
      </c>
      <c r="DC139" s="15">
        <f>+IFERROR(VLOOKUP($A139,'[1]Consolidated Financials'!$A:$ZZ,51,0),0)</f>
        <v>0</v>
      </c>
      <c r="DD139" s="46">
        <f t="shared" si="178"/>
        <v>0</v>
      </c>
      <c r="DF139" s="15">
        <f>+IFERROR(VLOOKUP($A139,'[1]Consolidated Financials'!$A:$ZZ,52,0),0)</f>
        <v>0</v>
      </c>
      <c r="DG139" s="15">
        <f>+IFERROR(VLOOKUP($A139,'[1]Consolidated Financials'!$A:$ZZ,53,0),0)</f>
        <v>0</v>
      </c>
      <c r="DH139" s="15">
        <f>+IFERROR(VLOOKUP($A139,'[1]Consolidated Financials'!$A:$ZZ,54,0),0)</f>
        <v>0</v>
      </c>
      <c r="DI139" s="15">
        <f>+IFERROR(VLOOKUP($A139,'[1]Consolidated Financials'!$A:$ZZ,55,0),0)</f>
        <v>0</v>
      </c>
      <c r="DJ139" s="15">
        <f>+IFERROR(VLOOKUP($A139,'[1]Consolidated Financials'!$A:$ZZ,56,0),0)</f>
        <v>0</v>
      </c>
      <c r="DK139" s="15">
        <f>+IFERROR(VLOOKUP($A139,'[1]Consolidated Financials'!$A:$ZZ,57,0),0)</f>
        <v>0</v>
      </c>
      <c r="DL139" s="15">
        <f>+IFERROR(VLOOKUP($A139,'[1]Consolidated Financials'!$A:$ZZ,58,0),0)</f>
        <v>0</v>
      </c>
      <c r="DM139" s="15">
        <f>+IFERROR(VLOOKUP($A139,'[1]Consolidated Financials'!$A:$ZZ,59,0),0)</f>
        <v>0</v>
      </c>
      <c r="DN139" s="15">
        <f>+IFERROR(VLOOKUP($A139,'[1]Consolidated Financials'!$A:$ZZ,60,0),0)</f>
        <v>0</v>
      </c>
      <c r="DO139" s="15">
        <f>+IFERROR(VLOOKUP($A139,'[1]Consolidated Financials'!$A:$ZZ,61,0),0)</f>
        <v>0</v>
      </c>
      <c r="DP139" s="15">
        <f>+IFERROR(VLOOKUP($A139,'[1]Consolidated Financials'!$A:$ZZ,62,0),0)</f>
        <v>0</v>
      </c>
      <c r="DQ139" s="15">
        <f>+IFERROR(VLOOKUP($A139,'[1]Consolidated Financials'!$A:$ZZ,63,0),0)</f>
        <v>0</v>
      </c>
    </row>
    <row r="140" spans="1:121" ht="15.65" customHeight="1" x14ac:dyDescent="0.35">
      <c r="A140" s="73" t="s">
        <v>238</v>
      </c>
      <c r="B140" s="74" t="s">
        <v>239</v>
      </c>
      <c r="C140" s="15">
        <v>195</v>
      </c>
      <c r="D140" s="15">
        <v>390</v>
      </c>
      <c r="E140" s="15">
        <v>0</v>
      </c>
      <c r="F140" s="15">
        <v>260</v>
      </c>
      <c r="G140" s="15">
        <v>130</v>
      </c>
      <c r="H140" s="15">
        <v>0</v>
      </c>
      <c r="I140" s="15">
        <v>390</v>
      </c>
      <c r="J140" s="15">
        <v>65</v>
      </c>
      <c r="K140" s="15">
        <v>65</v>
      </c>
      <c r="L140" s="15">
        <v>0</v>
      </c>
      <c r="M140" s="15">
        <v>0</v>
      </c>
      <c r="N140" s="15">
        <v>325</v>
      </c>
      <c r="O140" s="16">
        <f>+SUM(C140:N140)</f>
        <v>1820</v>
      </c>
      <c r="P140" s="15">
        <v>195</v>
      </c>
      <c r="Q140" s="15">
        <v>0</v>
      </c>
      <c r="R140" s="15">
        <v>110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8">
        <f t="shared" si="173"/>
        <v>305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65</v>
      </c>
      <c r="AN140" s="15">
        <v>0</v>
      </c>
      <c r="AO140" s="15">
        <v>0</v>
      </c>
      <c r="AP140" s="15">
        <f t="shared" si="174"/>
        <v>65</v>
      </c>
      <c r="AR140" s="15">
        <v>0</v>
      </c>
      <c r="AS140" s="15">
        <v>0</v>
      </c>
      <c r="AT140" s="15">
        <v>0</v>
      </c>
      <c r="AU140" s="15">
        <v>0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65</v>
      </c>
      <c r="BB140" s="15">
        <v>0</v>
      </c>
      <c r="BC140" s="15">
        <v>157.92000000000002</v>
      </c>
      <c r="BD140" s="19">
        <f t="shared" si="175"/>
        <v>222.92000000000002</v>
      </c>
      <c r="BE140" s="15">
        <v>65</v>
      </c>
      <c r="BF140" s="15">
        <v>0</v>
      </c>
      <c r="BG140" s="15">
        <v>0</v>
      </c>
      <c r="BH140" s="15">
        <v>65</v>
      </c>
      <c r="BI140" s="15">
        <v>73.3</v>
      </c>
      <c r="BJ140" s="15">
        <v>0</v>
      </c>
      <c r="BK140" s="15">
        <v>0</v>
      </c>
      <c r="BL140" s="15">
        <v>0</v>
      </c>
      <c r="BM140" s="15">
        <v>65</v>
      </c>
      <c r="BN140" s="15">
        <v>130</v>
      </c>
      <c r="BO140" s="20">
        <v>0</v>
      </c>
      <c r="BP140" s="20">
        <v>0</v>
      </c>
      <c r="BQ140" s="72">
        <f t="shared" si="183"/>
        <v>398.3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46">
        <f t="shared" si="180"/>
        <v>0</v>
      </c>
      <c r="CE140" s="15">
        <v>0</v>
      </c>
      <c r="CF140" s="15">
        <v>0</v>
      </c>
      <c r="CG140" s="15">
        <v>0</v>
      </c>
      <c r="CH140" s="15">
        <v>0</v>
      </c>
      <c r="CI140" s="15">
        <f>+IFERROR(VLOOKUP($A140,'[1]Consolidated Financials'!$A:$ZZ,32,0),0)</f>
        <v>52.53</v>
      </c>
      <c r="CJ140" s="15">
        <f>+IFERROR(VLOOKUP($A140,'[1]Consolidated Financials'!$A:$ZZ,33,0),0)</f>
        <v>52.53</v>
      </c>
      <c r="CK140" s="15">
        <f>+IFERROR(VLOOKUP($A140,'[1]Consolidated Financials'!$A:$ZZ,34,0),0)</f>
        <v>52.53</v>
      </c>
      <c r="CL140" s="15">
        <f>+IFERROR(VLOOKUP($A140,'[1]Consolidated Financials'!$A:$ZZ,35,0),0)</f>
        <v>52.53</v>
      </c>
      <c r="CM140" s="15">
        <f>+IFERROR(VLOOKUP($A140,'[1]Consolidated Financials'!$A:$ZZ,36,0),0)</f>
        <v>52.53</v>
      </c>
      <c r="CN140" s="15">
        <f>+IFERROR(VLOOKUP($A140,'[1]Consolidated Financials'!$A:$ZZ,37,0),0)</f>
        <v>52.53</v>
      </c>
      <c r="CO140" s="15">
        <f>+IFERROR(VLOOKUP($A140,'[1]Consolidated Financials'!$A:$ZZ,38,0),0)</f>
        <v>52.53</v>
      </c>
      <c r="CP140" s="15">
        <f>+IFERROR(VLOOKUP($A140,'[1]Consolidated Financials'!$A:$ZZ,39,0),0)</f>
        <v>52.53</v>
      </c>
      <c r="CQ140" s="46">
        <f t="shared" si="182"/>
        <v>420.2399999999999</v>
      </c>
      <c r="CR140" s="15">
        <f>+IFERROR(VLOOKUP($A140,'[1]Consolidated Financials'!$A:$ZZ,40,0),0)</f>
        <v>53.580600000000004</v>
      </c>
      <c r="CS140" s="15">
        <f>+IFERROR(VLOOKUP($A140,'[1]Consolidated Financials'!$A:$ZZ,41,0),0)</f>
        <v>53.580600000000004</v>
      </c>
      <c r="CT140" s="15">
        <f>+IFERROR(VLOOKUP($A140,'[1]Consolidated Financials'!$A:$ZZ,42,0),0)</f>
        <v>53.580600000000004</v>
      </c>
      <c r="CU140" s="15">
        <f>+IFERROR(VLOOKUP($A140,'[1]Consolidated Financials'!$A:$ZZ,43,0),0)</f>
        <v>53.580600000000004</v>
      </c>
      <c r="CV140" s="15">
        <f>+IFERROR(VLOOKUP($A140,'[1]Consolidated Financials'!$A:$ZZ,44,0),0)</f>
        <v>53.580600000000004</v>
      </c>
      <c r="CW140" s="15">
        <f>+IFERROR(VLOOKUP($A140,'[1]Consolidated Financials'!$A:$ZZ,45,0),0)</f>
        <v>53.580600000000004</v>
      </c>
      <c r="CX140" s="15">
        <f>+IFERROR(VLOOKUP($A140,'[1]Consolidated Financials'!$A:$ZZ,46,0),0)</f>
        <v>53.580600000000004</v>
      </c>
      <c r="CY140" s="15">
        <f>+IFERROR(VLOOKUP($A140,'[1]Consolidated Financials'!$A:$ZZ,47,0),0)</f>
        <v>53.580600000000004</v>
      </c>
      <c r="CZ140" s="15">
        <f>+IFERROR(VLOOKUP($A140,'[1]Consolidated Financials'!$A:$ZZ,48,0),0)</f>
        <v>53.580600000000004</v>
      </c>
      <c r="DA140" s="15">
        <f>+IFERROR(VLOOKUP($A140,'[1]Consolidated Financials'!$A:$ZZ,49,0),0)</f>
        <v>53.580600000000004</v>
      </c>
      <c r="DB140" s="15">
        <f>+IFERROR(VLOOKUP($A140,'[1]Consolidated Financials'!$A:$ZZ,50,0),0)</f>
        <v>53.580600000000004</v>
      </c>
      <c r="DC140" s="15">
        <f>+IFERROR(VLOOKUP($A140,'[1]Consolidated Financials'!$A:$ZZ,51,0),0)</f>
        <v>53.580600000000004</v>
      </c>
      <c r="DD140" s="46">
        <f t="shared" si="178"/>
        <v>642.96720000000005</v>
      </c>
      <c r="DF140" s="15">
        <f>+IFERROR(VLOOKUP($A140,'[1]Consolidated Financials'!$A:$ZZ,52,0),0)</f>
        <v>54.652212000000006</v>
      </c>
      <c r="DG140" s="15">
        <f>+IFERROR(VLOOKUP($A140,'[1]Consolidated Financials'!$A:$ZZ,53,0),0)</f>
        <v>54.652212000000006</v>
      </c>
      <c r="DH140" s="15">
        <f>+IFERROR(VLOOKUP($A140,'[1]Consolidated Financials'!$A:$ZZ,54,0),0)</f>
        <v>54.652212000000006</v>
      </c>
      <c r="DI140" s="15">
        <f>+IFERROR(VLOOKUP($A140,'[1]Consolidated Financials'!$A:$ZZ,55,0),0)</f>
        <v>54.652212000000006</v>
      </c>
      <c r="DJ140" s="15">
        <f>+IFERROR(VLOOKUP($A140,'[1]Consolidated Financials'!$A:$ZZ,56,0),0)</f>
        <v>54.652212000000006</v>
      </c>
      <c r="DK140" s="15">
        <f>+IFERROR(VLOOKUP($A140,'[1]Consolidated Financials'!$A:$ZZ,57,0),0)</f>
        <v>54.652212000000006</v>
      </c>
      <c r="DL140" s="15">
        <f>+IFERROR(VLOOKUP($A140,'[1]Consolidated Financials'!$A:$ZZ,58,0),0)</f>
        <v>54.652212000000006</v>
      </c>
      <c r="DM140" s="15">
        <f>+IFERROR(VLOOKUP($A140,'[1]Consolidated Financials'!$A:$ZZ,59,0),0)</f>
        <v>54.652212000000006</v>
      </c>
      <c r="DN140" s="15">
        <f>+IFERROR(VLOOKUP($A140,'[1]Consolidated Financials'!$A:$ZZ,60,0),0)</f>
        <v>54.652212000000006</v>
      </c>
      <c r="DO140" s="15">
        <f>+IFERROR(VLOOKUP($A140,'[1]Consolidated Financials'!$A:$ZZ,61,0),0)</f>
        <v>54.652212000000006</v>
      </c>
      <c r="DP140" s="15">
        <f>+IFERROR(VLOOKUP($A140,'[1]Consolidated Financials'!$A:$ZZ,62,0),0)</f>
        <v>54.652212000000006</v>
      </c>
      <c r="DQ140" s="15">
        <f>+IFERROR(VLOOKUP($A140,'[1]Consolidated Financials'!$A:$ZZ,63,0),0)</f>
        <v>54.652212000000006</v>
      </c>
    </row>
    <row r="141" spans="1:121" x14ac:dyDescent="0.35">
      <c r="A141" s="75" t="s">
        <v>240</v>
      </c>
      <c r="B141" s="17" t="s">
        <v>241</v>
      </c>
      <c r="C141" s="15">
        <v>32</v>
      </c>
      <c r="D141" s="15">
        <v>0</v>
      </c>
      <c r="E141" s="15">
        <v>15</v>
      </c>
      <c r="F141" s="15">
        <v>4.42</v>
      </c>
      <c r="G141" s="15">
        <v>359.41</v>
      </c>
      <c r="H141" s="15">
        <v>0</v>
      </c>
      <c r="I141" s="15">
        <v>798.29</v>
      </c>
      <c r="J141" s="15">
        <v>0</v>
      </c>
      <c r="K141" s="15">
        <v>43.21</v>
      </c>
      <c r="L141" s="15">
        <v>282.32</v>
      </c>
      <c r="M141" s="15">
        <v>500</v>
      </c>
      <c r="N141" s="15">
        <v>443.68</v>
      </c>
      <c r="O141" s="16">
        <f>+SUM(C141:N141)</f>
        <v>2478.33</v>
      </c>
      <c r="P141" s="15">
        <v>0</v>
      </c>
      <c r="Q141" s="15">
        <v>1123.99</v>
      </c>
      <c r="R141" s="15">
        <v>581.21</v>
      </c>
      <c r="S141" s="15">
        <v>0</v>
      </c>
      <c r="T141" s="15">
        <v>321.96000000000004</v>
      </c>
      <c r="U141" s="15">
        <v>0</v>
      </c>
      <c r="V141" s="15">
        <v>19.470000000000027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8">
        <f>SUM(P141:AA141)</f>
        <v>2046.63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27</v>
      </c>
      <c r="AO141" s="15">
        <v>73.12</v>
      </c>
      <c r="AP141" s="15">
        <f>+SUM(AD141:AO141)</f>
        <v>100.12</v>
      </c>
      <c r="AR141" s="15">
        <v>0</v>
      </c>
      <c r="AS141" s="15">
        <v>0</v>
      </c>
      <c r="AT141" s="15">
        <v>129.96</v>
      </c>
      <c r="AU141" s="15">
        <v>222.42</v>
      </c>
      <c r="AV141" s="15">
        <v>342.86</v>
      </c>
      <c r="AW141" s="15">
        <v>-42.86</v>
      </c>
      <c r="AX141" s="15">
        <v>108.31</v>
      </c>
      <c r="AY141" s="15">
        <v>28.5</v>
      </c>
      <c r="AZ141" s="15">
        <v>146.95000000000002</v>
      </c>
      <c r="BA141" s="15">
        <v>36.630000000000003</v>
      </c>
      <c r="BB141" s="15">
        <v>780.79</v>
      </c>
      <c r="BC141" s="15">
        <v>1110.49</v>
      </c>
      <c r="BD141" s="19">
        <f>+SUM(AR141:BC141)</f>
        <v>2864.05</v>
      </c>
      <c r="BE141" s="15">
        <v>1650</v>
      </c>
      <c r="BF141" s="15">
        <v>41.25</v>
      </c>
      <c r="BG141" s="15">
        <v>25.12</v>
      </c>
      <c r="BH141" s="15">
        <v>51.36</v>
      </c>
      <c r="BI141" s="15">
        <v>927.31</v>
      </c>
      <c r="BJ141" s="15">
        <v>256.37</v>
      </c>
      <c r="BK141" s="15">
        <v>0</v>
      </c>
      <c r="BL141" s="15">
        <v>0</v>
      </c>
      <c r="BM141" s="15">
        <f>839.46+5994.38</f>
        <v>6833.84</v>
      </c>
      <c r="BN141" s="15">
        <v>8195.74</v>
      </c>
      <c r="BO141" s="20">
        <v>7862.97</v>
      </c>
      <c r="BP141" s="20">
        <v>6471.8</v>
      </c>
      <c r="BQ141" s="76">
        <f t="shared" si="183"/>
        <v>32315.759999999998</v>
      </c>
      <c r="BR141" s="15">
        <v>12.85</v>
      </c>
      <c r="BS141" s="15">
        <v>3000</v>
      </c>
      <c r="BT141" s="15">
        <v>9000</v>
      </c>
      <c r="BU141" s="15">
        <v>11475</v>
      </c>
      <c r="BV141" s="15">
        <v>6681.75</v>
      </c>
      <c r="BW141" s="15">
        <v>11535.88</v>
      </c>
      <c r="BX141" s="15">
        <v>13454.6</v>
      </c>
      <c r="BY141" s="15">
        <v>13043.7</v>
      </c>
      <c r="BZ141" s="15">
        <v>8782.09</v>
      </c>
      <c r="CA141" s="15">
        <v>-9518.27</v>
      </c>
      <c r="CB141" s="15">
        <v>9216.35</v>
      </c>
      <c r="CC141" s="15">
        <v>5146.38</v>
      </c>
      <c r="CD141" s="46">
        <f t="shared" si="180"/>
        <v>81830.33</v>
      </c>
      <c r="CE141" s="15">
        <v>6608.48</v>
      </c>
      <c r="CF141" s="15">
        <v>7325.25</v>
      </c>
      <c r="CG141" s="15">
        <v>10992</v>
      </c>
      <c r="CH141" s="15">
        <v>7049.23</v>
      </c>
      <c r="CI141" s="15">
        <f>+IFERROR(VLOOKUP($A141,'[1]Consolidated Financials'!$A:$ZZ,32,0),0)</f>
        <v>7047.8625237642882</v>
      </c>
      <c r="CJ141" s="15">
        <f>+IFERROR(VLOOKUP($A141,'[1]Consolidated Financials'!$A:$ZZ,33,0),0)</f>
        <v>6848.2157848595471</v>
      </c>
      <c r="CK141" s="15">
        <f>+IFERROR(VLOOKUP($A141,'[1]Consolidated Financials'!$A:$ZZ,34,0),0)</f>
        <v>6882.6058855955143</v>
      </c>
      <c r="CL141" s="15">
        <f>+IFERROR(VLOOKUP($A141,'[1]Consolidated Financials'!$A:$ZZ,35,0),0)</f>
        <v>6791.3276186601361</v>
      </c>
      <c r="CM141" s="15">
        <f>+IFERROR(VLOOKUP($A141,'[1]Consolidated Financials'!$A:$ZZ,36,0),0)</f>
        <v>7067.0567887970501</v>
      </c>
      <c r="CN141" s="15">
        <f>+IFERROR(VLOOKUP($A141,'[1]Consolidated Financials'!$A:$ZZ,37,0),0)</f>
        <v>7351.6000592373539</v>
      </c>
      <c r="CO141" s="15">
        <f>+IFERROR(VLOOKUP($A141,'[1]Consolidated Financials'!$A:$ZZ,38,0),0)</f>
        <v>7713.3025976686404</v>
      </c>
      <c r="CP141" s="15">
        <f>+IFERROR(VLOOKUP($A141,'[1]Consolidated Financials'!$A:$ZZ,39,0),0)</f>
        <v>7551.8952774618174</v>
      </c>
      <c r="CQ141" s="46">
        <f t="shared" si="182"/>
        <v>89228.826536044362</v>
      </c>
      <c r="CR141" s="15">
        <f>+IFERROR(VLOOKUP($A141,'[1]Consolidated Financials'!$A:$ZZ,40,0),0)</f>
        <v>7585.9300865020732</v>
      </c>
      <c r="CS141" s="15">
        <f>+IFERROR(VLOOKUP($A141,'[1]Consolidated Financials'!$A:$ZZ,41,0),0)</f>
        <v>7968.0726560501744</v>
      </c>
      <c r="CT141" s="15">
        <f>+IFERROR(VLOOKUP($A141,'[1]Consolidated Financials'!$A:$ZZ,42,0),0)</f>
        <v>9080.8785938285455</v>
      </c>
      <c r="CU141" s="15">
        <f>+IFERROR(VLOOKUP($A141,'[1]Consolidated Financials'!$A:$ZZ,43,0),0)</f>
        <v>9771.0363961841995</v>
      </c>
      <c r="CV141" s="15">
        <f>+IFERROR(VLOOKUP($A141,'[1]Consolidated Financials'!$A:$ZZ,44,0),0)</f>
        <v>9490.9138206221996</v>
      </c>
      <c r="CW141" s="15">
        <f>+IFERROR(VLOOKUP($A141,'[1]Consolidated Financials'!$A:$ZZ,45,0),0)</f>
        <v>8410.0091723605619</v>
      </c>
      <c r="CX141" s="15">
        <f>+IFERROR(VLOOKUP($A141,'[1]Consolidated Financials'!$A:$ZZ,46,0),0)</f>
        <v>7825.8386124257386</v>
      </c>
      <c r="CY141" s="15">
        <f>+IFERROR(VLOOKUP($A141,'[1]Consolidated Financials'!$A:$ZZ,47,0),0)</f>
        <v>8191.0107648489384</v>
      </c>
      <c r="CZ141" s="15">
        <f>+IFERROR(VLOOKUP($A141,'[1]Consolidated Financials'!$A:$ZZ,48,0),0)</f>
        <v>9292.4500021638905</v>
      </c>
      <c r="DA141" s="15">
        <f>+IFERROR(VLOOKUP($A141,'[1]Consolidated Financials'!$A:$ZZ,49,0),0)</f>
        <v>9971.8855832233075</v>
      </c>
      <c r="DB141" s="15">
        <f>+IFERROR(VLOOKUP($A141,'[1]Consolidated Financials'!$A:$ZZ,50,0),0)</f>
        <v>9681.6447760015326</v>
      </c>
      <c r="DC141" s="15">
        <f>+IFERROR(VLOOKUP($A141,'[1]Consolidated Financials'!$A:$ZZ,51,0),0)</f>
        <v>8591.1881558203277</v>
      </c>
      <c r="DD141" s="46">
        <f t="shared" si="178"/>
        <v>105860.85862003149</v>
      </c>
      <c r="DF141" s="15">
        <f>+IFERROR(VLOOKUP($A141,'[1]Consolidated Financials'!$A:$ZZ,52,0),0)</f>
        <v>7997.9967147048055</v>
      </c>
      <c r="DG141" s="15">
        <f>+IFERROR(VLOOKUP($A141,'[1]Consolidated Financials'!$A:$ZZ,53,0),0)</f>
        <v>8354.6462846373161</v>
      </c>
      <c r="DH141" s="15">
        <f>+IFERROR(VLOOKUP($A141,'[1]Consolidated Financials'!$A:$ZZ,54,0),0)</f>
        <v>9440.2430007561943</v>
      </c>
      <c r="DI141" s="15">
        <f>+IFERROR(VLOOKUP($A141,'[1]Consolidated Financials'!$A:$ZZ,55,0),0)</f>
        <v>10104.841642829966</v>
      </c>
      <c r="DJ141" s="15">
        <f>+IFERROR(VLOOKUP($A141,'[1]Consolidated Financials'!$A:$ZZ,56,0),0)</f>
        <v>9800.4920702524669</v>
      </c>
      <c r="DK141" s="15">
        <f>+IFERROR(VLOOKUP($A141,'[1]Consolidated Financials'!$A:$ZZ,57,0),0)</f>
        <v>8696.7447531272137</v>
      </c>
      <c r="DL141" s="15">
        <f>+IFERROR(VLOOKUP($A141,'[1]Consolidated Financials'!$A:$ZZ,58,0),0)</f>
        <v>8091.272339432182</v>
      </c>
      <c r="DM141" s="15">
        <f>+IFERROR(VLOOKUP($A141,'[1]Consolidated Financials'!$A:$ZZ,59,0),0)</f>
        <v>8436.6276321705445</v>
      </c>
      <c r="DN141" s="15">
        <f>+IFERROR(VLOOKUP($A141,'[1]Consolidated Financials'!$A:$ZZ,60,0),0)</f>
        <v>9519.5290182941244</v>
      </c>
      <c r="DO141" s="15">
        <f>+IFERROR(VLOOKUP($A141,'[1]Consolidated Financials'!$A:$ZZ,61,0),0)</f>
        <v>10181.493429659926</v>
      </c>
      <c r="DP141" s="15">
        <f>+IFERROR(VLOOKUP($A141,'[1]Consolidated Financials'!$A:$ZZ,62,0),0)</f>
        <v>9874.5720188032919</v>
      </c>
      <c r="DQ141" s="15">
        <f>+IFERROR(VLOOKUP($A141,'[1]Consolidated Financials'!$A:$ZZ,63,0),0)</f>
        <v>8768.3161982745423</v>
      </c>
    </row>
    <row r="142" spans="1:121" x14ac:dyDescent="0.35">
      <c r="A142" s="75" t="s">
        <v>242</v>
      </c>
      <c r="B142" s="17" t="s">
        <v>243</v>
      </c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6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8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9"/>
      <c r="BE142" s="15"/>
      <c r="BF142" s="15"/>
      <c r="BG142" s="15"/>
      <c r="BH142" s="15"/>
      <c r="BI142" s="15"/>
      <c r="BJ142" s="15"/>
      <c r="BK142" s="15">
        <v>0</v>
      </c>
      <c r="BL142" s="15">
        <v>0</v>
      </c>
      <c r="BM142" s="15">
        <v>0</v>
      </c>
      <c r="BN142" s="15">
        <v>0</v>
      </c>
      <c r="BO142" s="20">
        <v>0</v>
      </c>
      <c r="BP142" s="20">
        <v>0</v>
      </c>
      <c r="BQ142" s="46">
        <f t="shared" si="183"/>
        <v>0</v>
      </c>
      <c r="BR142" s="15">
        <v>0</v>
      </c>
      <c r="BS142" s="15">
        <v>0</v>
      </c>
      <c r="BT142" s="15">
        <v>0</v>
      </c>
      <c r="BU142" s="15">
        <v>0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46">
        <f t="shared" si="180"/>
        <v>0</v>
      </c>
      <c r="CE142" s="15">
        <v>0</v>
      </c>
      <c r="CF142" s="15">
        <v>0</v>
      </c>
      <c r="CG142" s="15">
        <v>0</v>
      </c>
      <c r="CH142" s="15">
        <v>0</v>
      </c>
      <c r="CI142" s="15">
        <f>+IFERROR(VLOOKUP($A142,'[1]Consolidated Financials'!$A:$ZZ,32,0),0)</f>
        <v>0</v>
      </c>
      <c r="CJ142" s="15">
        <f>+IFERROR(VLOOKUP($A142,'[1]Consolidated Financials'!$A:$ZZ,33,0),0)</f>
        <v>0</v>
      </c>
      <c r="CK142" s="15">
        <f>+IFERROR(VLOOKUP($A142,'[1]Consolidated Financials'!$A:$ZZ,34,0),0)</f>
        <v>0</v>
      </c>
      <c r="CL142" s="15">
        <f>+IFERROR(VLOOKUP($A142,'[1]Consolidated Financials'!$A:$ZZ,35,0),0)</f>
        <v>0</v>
      </c>
      <c r="CM142" s="15">
        <f>+IFERROR(VLOOKUP($A142,'[1]Consolidated Financials'!$A:$ZZ,36,0),0)</f>
        <v>0</v>
      </c>
      <c r="CN142" s="15">
        <f>+IFERROR(VLOOKUP($A142,'[1]Consolidated Financials'!$A:$ZZ,37,0),0)</f>
        <v>0</v>
      </c>
      <c r="CO142" s="15">
        <f>+IFERROR(VLOOKUP($A142,'[1]Consolidated Financials'!$A:$ZZ,38,0),0)</f>
        <v>0</v>
      </c>
      <c r="CP142" s="15">
        <f>+IFERROR(VLOOKUP($A142,'[1]Consolidated Financials'!$A:$ZZ,39,0),0)</f>
        <v>0</v>
      </c>
      <c r="CQ142" s="46">
        <f t="shared" si="182"/>
        <v>0</v>
      </c>
      <c r="CR142" s="15">
        <f>+IFERROR(VLOOKUP($A142,'[1]Consolidated Financials'!$A:$ZZ,40,0),0)</f>
        <v>0</v>
      </c>
      <c r="CS142" s="15">
        <f>+IFERROR(VLOOKUP($A142,'[1]Consolidated Financials'!$A:$ZZ,41,0),0)</f>
        <v>0</v>
      </c>
      <c r="CT142" s="15">
        <f>+IFERROR(VLOOKUP($A142,'[1]Consolidated Financials'!$A:$ZZ,42,0),0)</f>
        <v>0</v>
      </c>
      <c r="CU142" s="15">
        <f>+IFERROR(VLOOKUP($A142,'[1]Consolidated Financials'!$A:$ZZ,43,0),0)</f>
        <v>0</v>
      </c>
      <c r="CV142" s="15">
        <f>+IFERROR(VLOOKUP($A142,'[1]Consolidated Financials'!$A:$ZZ,44,0),0)</f>
        <v>0</v>
      </c>
      <c r="CW142" s="15">
        <f>+IFERROR(VLOOKUP($A142,'[1]Consolidated Financials'!$A:$ZZ,45,0),0)</f>
        <v>0</v>
      </c>
      <c r="CX142" s="15">
        <f>+IFERROR(VLOOKUP($A142,'[1]Consolidated Financials'!$A:$ZZ,46,0),0)</f>
        <v>0</v>
      </c>
      <c r="CY142" s="15">
        <f>+IFERROR(VLOOKUP($A142,'[1]Consolidated Financials'!$A:$ZZ,47,0),0)</f>
        <v>0</v>
      </c>
      <c r="CZ142" s="15">
        <f>+IFERROR(VLOOKUP($A142,'[1]Consolidated Financials'!$A:$ZZ,48,0),0)</f>
        <v>0</v>
      </c>
      <c r="DA142" s="15">
        <f>+IFERROR(VLOOKUP($A142,'[1]Consolidated Financials'!$A:$ZZ,49,0),0)</f>
        <v>0</v>
      </c>
      <c r="DB142" s="15">
        <f>+IFERROR(VLOOKUP($A142,'[1]Consolidated Financials'!$A:$ZZ,50,0),0)</f>
        <v>0</v>
      </c>
      <c r="DC142" s="15">
        <f>+IFERROR(VLOOKUP($A142,'[1]Consolidated Financials'!$A:$ZZ,51,0),0)</f>
        <v>0</v>
      </c>
      <c r="DD142" s="46">
        <f t="shared" si="178"/>
        <v>0</v>
      </c>
      <c r="DF142" s="15">
        <f>+IFERROR(VLOOKUP($A142,'[1]Consolidated Financials'!$A:$ZZ,52,0),0)</f>
        <v>0</v>
      </c>
      <c r="DG142" s="15">
        <f>+IFERROR(VLOOKUP($A142,'[1]Consolidated Financials'!$A:$ZZ,53,0),0)</f>
        <v>0</v>
      </c>
      <c r="DH142" s="15">
        <f>+IFERROR(VLOOKUP($A142,'[1]Consolidated Financials'!$A:$ZZ,54,0),0)</f>
        <v>0</v>
      </c>
      <c r="DI142" s="15">
        <f>+IFERROR(VLOOKUP($A142,'[1]Consolidated Financials'!$A:$ZZ,55,0),0)</f>
        <v>0</v>
      </c>
      <c r="DJ142" s="15">
        <f>+IFERROR(VLOOKUP($A142,'[1]Consolidated Financials'!$A:$ZZ,56,0),0)</f>
        <v>0</v>
      </c>
      <c r="DK142" s="15">
        <f>+IFERROR(VLOOKUP($A142,'[1]Consolidated Financials'!$A:$ZZ,57,0),0)</f>
        <v>0</v>
      </c>
      <c r="DL142" s="15">
        <f>+IFERROR(VLOOKUP($A142,'[1]Consolidated Financials'!$A:$ZZ,58,0),0)</f>
        <v>0</v>
      </c>
      <c r="DM142" s="15">
        <f>+IFERROR(VLOOKUP($A142,'[1]Consolidated Financials'!$A:$ZZ,59,0),0)</f>
        <v>0</v>
      </c>
      <c r="DN142" s="15">
        <f>+IFERROR(VLOOKUP($A142,'[1]Consolidated Financials'!$A:$ZZ,60,0),0)</f>
        <v>0</v>
      </c>
      <c r="DO142" s="15">
        <f>+IFERROR(VLOOKUP($A142,'[1]Consolidated Financials'!$A:$ZZ,61,0),0)</f>
        <v>0</v>
      </c>
      <c r="DP142" s="15">
        <f>+IFERROR(VLOOKUP($A142,'[1]Consolidated Financials'!$A:$ZZ,62,0),0)</f>
        <v>0</v>
      </c>
      <c r="DQ142" s="15">
        <f>+IFERROR(VLOOKUP($A142,'[1]Consolidated Financials'!$A:$ZZ,63,0),0)</f>
        <v>0</v>
      </c>
    </row>
    <row r="143" spans="1:121" x14ac:dyDescent="0.35">
      <c r="A143" s="21" t="s">
        <v>244</v>
      </c>
      <c r="B143" s="21"/>
      <c r="C143" s="22">
        <f t="shared" ref="C143:AG143" si="184">+SUM(C95:C142)</f>
        <v>223077.61999999997</v>
      </c>
      <c r="D143" s="22">
        <f t="shared" si="184"/>
        <v>188375.45</v>
      </c>
      <c r="E143" s="22">
        <f t="shared" si="184"/>
        <v>267646.45</v>
      </c>
      <c r="F143" s="22">
        <f t="shared" si="184"/>
        <v>251187.26</v>
      </c>
      <c r="G143" s="22">
        <f t="shared" si="184"/>
        <v>215409.13999999998</v>
      </c>
      <c r="H143" s="22">
        <f t="shared" si="184"/>
        <v>195500.88</v>
      </c>
      <c r="I143" s="22">
        <f t="shared" si="184"/>
        <v>262542.87</v>
      </c>
      <c r="J143" s="22">
        <f t="shared" si="184"/>
        <v>291854.18999999994</v>
      </c>
      <c r="K143" s="22">
        <f t="shared" si="184"/>
        <v>161032.69</v>
      </c>
      <c r="L143" s="22">
        <f t="shared" si="184"/>
        <v>190211.98000000007</v>
      </c>
      <c r="M143" s="22">
        <f t="shared" si="184"/>
        <v>206621.13999999998</v>
      </c>
      <c r="N143" s="22">
        <f t="shared" si="184"/>
        <v>197828.82000000004</v>
      </c>
      <c r="O143" s="22">
        <f t="shared" si="184"/>
        <v>2651288.4900000012</v>
      </c>
      <c r="P143" s="22">
        <f t="shared" si="184"/>
        <v>215485.76</v>
      </c>
      <c r="Q143" s="22">
        <f t="shared" si="184"/>
        <v>240469.75000000003</v>
      </c>
      <c r="R143" s="22">
        <f t="shared" si="184"/>
        <v>104951.7</v>
      </c>
      <c r="S143" s="22">
        <f t="shared" si="184"/>
        <v>318.21000000000362</v>
      </c>
      <c r="T143" s="22">
        <f t="shared" si="184"/>
        <v>420.18000000000006</v>
      </c>
      <c r="U143" s="22">
        <f t="shared" si="184"/>
        <v>237.97999999999834</v>
      </c>
      <c r="V143" s="22">
        <f t="shared" si="184"/>
        <v>5506.4999999999873</v>
      </c>
      <c r="W143" s="22">
        <f t="shared" si="184"/>
        <v>64653.740000000005</v>
      </c>
      <c r="X143" s="22">
        <f t="shared" si="184"/>
        <v>77825.91</v>
      </c>
      <c r="Y143" s="22">
        <f t="shared" si="184"/>
        <v>92873.090000000026</v>
      </c>
      <c r="Z143" s="22">
        <f t="shared" si="184"/>
        <v>65228.9</v>
      </c>
      <c r="AA143" s="22">
        <f t="shared" si="184"/>
        <v>85882.41</v>
      </c>
      <c r="AB143" s="22">
        <f t="shared" si="184"/>
        <v>953854.13000000012</v>
      </c>
      <c r="AC143" s="22">
        <f t="shared" si="184"/>
        <v>0</v>
      </c>
      <c r="AD143" s="22">
        <f t="shared" si="184"/>
        <v>46047.140000000007</v>
      </c>
      <c r="AE143" s="22">
        <f t="shared" si="184"/>
        <v>68200.989999999991</v>
      </c>
      <c r="AF143" s="22">
        <f t="shared" si="184"/>
        <v>97870.76</v>
      </c>
      <c r="AG143" s="22">
        <f t="shared" si="184"/>
        <v>84313.64</v>
      </c>
      <c r="AH143" s="22">
        <f t="shared" ref="AH143:BL143" si="185">+SUM(AH95:AH142)</f>
        <v>68998.909999999989</v>
      </c>
      <c r="AI143" s="22">
        <f t="shared" si="185"/>
        <v>99728.749999999971</v>
      </c>
      <c r="AJ143" s="22">
        <f t="shared" si="185"/>
        <v>156529.02000000005</v>
      </c>
      <c r="AK143" s="22">
        <f t="shared" si="185"/>
        <v>192477.70999999996</v>
      </c>
      <c r="AL143" s="22">
        <f t="shared" si="185"/>
        <v>147055.82999999999</v>
      </c>
      <c r="AM143" s="22">
        <f t="shared" si="185"/>
        <v>158901.63999999998</v>
      </c>
      <c r="AN143" s="22">
        <f t="shared" si="185"/>
        <v>166359.74000000005</v>
      </c>
      <c r="AO143" s="22">
        <f t="shared" si="185"/>
        <v>152211.68</v>
      </c>
      <c r="AP143" s="22">
        <f t="shared" si="185"/>
        <v>1438695.81</v>
      </c>
      <c r="AQ143" s="22">
        <f t="shared" si="185"/>
        <v>0</v>
      </c>
      <c r="AR143" s="22">
        <f t="shared" si="185"/>
        <v>113895.97999999998</v>
      </c>
      <c r="AS143" s="22">
        <f t="shared" si="185"/>
        <v>131198.96000000002</v>
      </c>
      <c r="AT143" s="22">
        <f t="shared" si="185"/>
        <v>155030.24</v>
      </c>
      <c r="AU143" s="22">
        <f t="shared" si="185"/>
        <v>135508.81000000003</v>
      </c>
      <c r="AV143" s="22">
        <f t="shared" si="185"/>
        <v>150800.55999999994</v>
      </c>
      <c r="AW143" s="22">
        <f t="shared" si="185"/>
        <v>145399.88999999998</v>
      </c>
      <c r="AX143" s="22">
        <f t="shared" si="185"/>
        <v>201954.12999999998</v>
      </c>
      <c r="AY143" s="22">
        <f t="shared" si="185"/>
        <v>233434.49000000002</v>
      </c>
      <c r="AZ143" s="22">
        <f t="shared" si="185"/>
        <v>186964.18000000002</v>
      </c>
      <c r="BA143" s="22">
        <f t="shared" si="185"/>
        <v>175316.92</v>
      </c>
      <c r="BB143" s="22">
        <f t="shared" si="185"/>
        <v>172699.55000000002</v>
      </c>
      <c r="BC143" s="22">
        <f t="shared" si="185"/>
        <v>152795.88000000003</v>
      </c>
      <c r="BD143" s="22">
        <f t="shared" si="185"/>
        <v>1954999.59</v>
      </c>
      <c r="BE143" s="22">
        <f t="shared" si="185"/>
        <v>190718.02000000002</v>
      </c>
      <c r="BF143" s="22">
        <f t="shared" si="185"/>
        <v>162541.56000000003</v>
      </c>
      <c r="BG143" s="22">
        <f t="shared" si="185"/>
        <v>210696.16000000006</v>
      </c>
      <c r="BH143" s="22">
        <f t="shared" si="185"/>
        <v>173024.06000000003</v>
      </c>
      <c r="BI143" s="22">
        <f t="shared" si="185"/>
        <v>259147.75</v>
      </c>
      <c r="BJ143" s="22">
        <f t="shared" si="185"/>
        <v>249175.66999999998</v>
      </c>
      <c r="BK143" s="22">
        <f t="shared" si="185"/>
        <v>289055.28999999998</v>
      </c>
      <c r="BL143" s="22">
        <f t="shared" si="185"/>
        <v>367155.27</v>
      </c>
      <c r="BM143" s="22">
        <f t="shared" ref="BM143:BP143" si="186">+SUM(BM95:BM142)</f>
        <v>253048.92</v>
      </c>
      <c r="BN143" s="22">
        <f t="shared" si="186"/>
        <v>256885.00999999995</v>
      </c>
      <c r="BO143" s="25">
        <f t="shared" si="186"/>
        <v>270377.63999999996</v>
      </c>
      <c r="BP143" s="25">
        <f t="shared" si="186"/>
        <v>268828.34999999992</v>
      </c>
      <c r="BQ143" s="77">
        <f t="shared" si="183"/>
        <v>2950653.7</v>
      </c>
      <c r="BR143" s="22">
        <f t="shared" ref="BR143:CC143" si="187">+SUM(BR95:BR142)</f>
        <v>251057.19999999998</v>
      </c>
      <c r="BS143" s="22">
        <f t="shared" si="187"/>
        <v>256471.76999999996</v>
      </c>
      <c r="BT143" s="22">
        <f t="shared" si="187"/>
        <v>292359.15000000002</v>
      </c>
      <c r="BU143" s="22">
        <f t="shared" si="187"/>
        <v>294538.58999999997</v>
      </c>
      <c r="BV143" s="22">
        <f t="shared" si="187"/>
        <v>256913.39999999997</v>
      </c>
      <c r="BW143" s="22">
        <f t="shared" si="187"/>
        <v>245306.18</v>
      </c>
      <c r="BX143" s="22">
        <f t="shared" si="187"/>
        <v>375679.03999999992</v>
      </c>
      <c r="BY143" s="22">
        <f t="shared" si="187"/>
        <v>417895.45</v>
      </c>
      <c r="BZ143" s="22">
        <f t="shared" si="187"/>
        <v>253981.83</v>
      </c>
      <c r="CA143" s="22">
        <f t="shared" si="187"/>
        <v>280628.12999999989</v>
      </c>
      <c r="CB143" s="22">
        <f t="shared" si="187"/>
        <v>305267.06999999989</v>
      </c>
      <c r="CC143" s="22">
        <f t="shared" si="187"/>
        <v>239417.13999999993</v>
      </c>
      <c r="CD143" s="77">
        <f t="shared" ref="CD143:CD160" si="188">+SUM(BR143:CC143)</f>
        <v>3469514.9499999997</v>
      </c>
      <c r="CE143" s="22">
        <f t="shared" ref="CE143:CP143" si="189">+SUM(CE95:CE142)</f>
        <v>313180.17000000016</v>
      </c>
      <c r="CF143" s="22">
        <f t="shared" si="189"/>
        <v>292125.76000000007</v>
      </c>
      <c r="CG143" s="22">
        <f t="shared" si="189"/>
        <v>374955.96999999986</v>
      </c>
      <c r="CH143" s="22">
        <f t="shared" si="189"/>
        <v>313741.76999999996</v>
      </c>
      <c r="CI143" s="22">
        <f t="shared" si="189"/>
        <v>332375.32383169077</v>
      </c>
      <c r="CJ143" s="22">
        <f t="shared" si="189"/>
        <v>339047.09157319431</v>
      </c>
      <c r="CK143" s="22">
        <f t="shared" si="189"/>
        <v>417846.49791654927</v>
      </c>
      <c r="CL143" s="22">
        <f t="shared" si="189"/>
        <v>484370.0186777357</v>
      </c>
      <c r="CM143" s="22">
        <f t="shared" si="189"/>
        <v>351352.92803383333</v>
      </c>
      <c r="CN143" s="22">
        <f t="shared" si="189"/>
        <v>362038.88324832701</v>
      </c>
      <c r="CO143" s="22">
        <f t="shared" si="189"/>
        <v>374682.54870611097</v>
      </c>
      <c r="CP143" s="22">
        <f t="shared" si="189"/>
        <v>287375.58732022991</v>
      </c>
      <c r="CQ143" s="77">
        <f t="shared" si="182"/>
        <v>4243092.5493076714</v>
      </c>
      <c r="CR143" s="22">
        <f t="shared" ref="CR143:DC143" si="190">+SUM(CR95:CR142)</f>
        <v>398080.9729546365</v>
      </c>
      <c r="CS143" s="22">
        <f t="shared" si="190"/>
        <v>404110.55298482446</v>
      </c>
      <c r="CT143" s="22">
        <f t="shared" si="190"/>
        <v>427746.99459121656</v>
      </c>
      <c r="CU143" s="22">
        <f t="shared" si="190"/>
        <v>463951.34736456419</v>
      </c>
      <c r="CV143" s="22">
        <f t="shared" si="190"/>
        <v>399252.16427084629</v>
      </c>
      <c r="CW143" s="22">
        <f t="shared" si="190"/>
        <v>369277.73965208273</v>
      </c>
      <c r="CX143" s="22">
        <f t="shared" si="190"/>
        <v>560684.82134259189</v>
      </c>
      <c r="CY143" s="22">
        <f t="shared" si="190"/>
        <v>624123.45715695876</v>
      </c>
      <c r="CZ143" s="22">
        <f t="shared" si="190"/>
        <v>374182.62130943179</v>
      </c>
      <c r="DA143" s="22">
        <f t="shared" si="190"/>
        <v>458585.29535606061</v>
      </c>
      <c r="DB143" s="22">
        <f t="shared" si="190"/>
        <v>465412.48303237854</v>
      </c>
      <c r="DC143" s="22">
        <f t="shared" si="190"/>
        <v>363525.01554100809</v>
      </c>
      <c r="DD143" s="77">
        <f t="shared" si="178"/>
        <v>5308933.4655566001</v>
      </c>
      <c r="DF143" s="22">
        <f t="shared" ref="DF143:DQ143" si="191">+SUM(DF95:DF142)</f>
        <v>468114.63244967599</v>
      </c>
      <c r="DG143" s="22">
        <f t="shared" si="191"/>
        <v>475088.03573001927</v>
      </c>
      <c r="DH143" s="22">
        <f t="shared" si="191"/>
        <v>502388.55251578841</v>
      </c>
      <c r="DI143" s="22">
        <f t="shared" si="191"/>
        <v>545012.07702872122</v>
      </c>
      <c r="DJ143" s="22">
        <f t="shared" si="191"/>
        <v>464126.90453203011</v>
      </c>
      <c r="DK143" s="22">
        <f t="shared" si="191"/>
        <v>429294.15076628397</v>
      </c>
      <c r="DL143" s="22">
        <f t="shared" si="191"/>
        <v>652514.77703380422</v>
      </c>
      <c r="DM143" s="22">
        <f t="shared" si="191"/>
        <v>726354.88093189592</v>
      </c>
      <c r="DN143" s="22">
        <f t="shared" si="191"/>
        <v>434726.42262427753</v>
      </c>
      <c r="DO143" s="22">
        <f t="shared" si="191"/>
        <v>532982.58874080109</v>
      </c>
      <c r="DP143" s="22">
        <f t="shared" si="191"/>
        <v>540943.49023130455</v>
      </c>
      <c r="DQ143" s="22">
        <f t="shared" si="191"/>
        <v>422262.56008813798</v>
      </c>
    </row>
    <row r="144" spans="1:121" s="80" customFormat="1" x14ac:dyDescent="0.35">
      <c r="A144" s="78"/>
      <c r="B144" s="78"/>
      <c r="C144" s="78">
        <f t="shared" ref="C144:AB144" si="192">+C143/C86</f>
        <v>-0.70040337360161942</v>
      </c>
      <c r="D144" s="78">
        <f t="shared" si="192"/>
        <v>-0.67747415939009303</v>
      </c>
      <c r="E144" s="78">
        <f t="shared" si="192"/>
        <v>-0.65031645185164666</v>
      </c>
      <c r="F144" s="78">
        <f t="shared" si="192"/>
        <v>-0.64914390580857684</v>
      </c>
      <c r="G144" s="78">
        <f t="shared" si="192"/>
        <v>-0.67645349289086643</v>
      </c>
      <c r="H144" s="78">
        <f t="shared" si="192"/>
        <v>-0.63277252354178315</v>
      </c>
      <c r="I144" s="78">
        <f t="shared" si="192"/>
        <v>-0.68043619593829074</v>
      </c>
      <c r="J144" s="78">
        <f t="shared" si="192"/>
        <v>-0.64573426897414277</v>
      </c>
      <c r="K144" s="78">
        <f t="shared" si="192"/>
        <v>-0.68106830904175297</v>
      </c>
      <c r="L144" s="78">
        <f t="shared" si="192"/>
        <v>-0.69736625168899957</v>
      </c>
      <c r="M144" s="78">
        <f t="shared" si="192"/>
        <v>-0.62020438356190677</v>
      </c>
      <c r="N144" s="78">
        <f t="shared" si="192"/>
        <v>-0.66870342489877943</v>
      </c>
      <c r="O144" s="78">
        <f t="shared" si="192"/>
        <v>-0.663075180169448</v>
      </c>
      <c r="P144" s="78">
        <f t="shared" si="192"/>
        <v>-0.65712007837902187</v>
      </c>
      <c r="Q144" s="78">
        <f t="shared" si="192"/>
        <v>-0.67378647349062015</v>
      </c>
      <c r="R144" s="78">
        <f t="shared" si="192"/>
        <v>-0.64276525074420543</v>
      </c>
      <c r="S144" s="78">
        <f t="shared" si="192"/>
        <v>-4.2386066051986117E-2</v>
      </c>
      <c r="T144" s="78">
        <f t="shared" si="192"/>
        <v>-5.3539891793811946E-2</v>
      </c>
      <c r="U144" s="78">
        <f t="shared" si="192"/>
        <v>-2.8586048835801313E-2</v>
      </c>
      <c r="V144" s="78">
        <f t="shared" si="192"/>
        <v>-0.34621732501296704</v>
      </c>
      <c r="W144" s="78">
        <f t="shared" si="192"/>
        <v>-0.60044451684239997</v>
      </c>
      <c r="X144" s="78">
        <f t="shared" si="192"/>
        <v>-0.84904657521035543</v>
      </c>
      <c r="Y144" s="78">
        <f t="shared" si="192"/>
        <v>-0.60614342833028101</v>
      </c>
      <c r="Z144" s="78">
        <f t="shared" si="192"/>
        <v>-0.45911033713189087</v>
      </c>
      <c r="AA144" s="78">
        <f t="shared" si="192"/>
        <v>-0.56572271090299153</v>
      </c>
      <c r="AB144" s="79">
        <f t="shared" si="192"/>
        <v>-0.62175574993818805</v>
      </c>
      <c r="AD144" s="78">
        <f t="shared" ref="AD144:AP144" si="193">+AD143/AD86</f>
        <v>-0.59811912649180254</v>
      </c>
      <c r="AE144" s="78">
        <f t="shared" si="193"/>
        <v>-0.64981649620029602</v>
      </c>
      <c r="AF144" s="78">
        <f t="shared" si="193"/>
        <v>-0.65444571613204505</v>
      </c>
      <c r="AG144" s="78">
        <f t="shared" si="193"/>
        <v>-0.59824049251280875</v>
      </c>
      <c r="AH144" s="78">
        <f t="shared" si="193"/>
        <v>-0.65162531141571123</v>
      </c>
      <c r="AI144" s="78">
        <f t="shared" si="193"/>
        <v>-0.63265669789030132</v>
      </c>
      <c r="AJ144" s="78">
        <f t="shared" si="193"/>
        <v>-0.6671742786657745</v>
      </c>
      <c r="AK144" s="78">
        <f t="shared" si="193"/>
        <v>-0.65400458895961333</v>
      </c>
      <c r="AL144" s="78">
        <f t="shared" si="193"/>
        <v>-0.69338434767520352</v>
      </c>
      <c r="AM144" s="78">
        <f t="shared" si="193"/>
        <v>-0.67930790482229242</v>
      </c>
      <c r="AN144" s="78">
        <f t="shared" si="193"/>
        <v>-0.6389550157835886</v>
      </c>
      <c r="AO144" s="78">
        <f t="shared" si="193"/>
        <v>-0.71262498539277697</v>
      </c>
      <c r="AP144" s="78">
        <f t="shared" si="193"/>
        <v>-0.65849500530518679</v>
      </c>
      <c r="AR144" s="78">
        <f t="shared" ref="AR144:BD144" si="194">+AR143/AR86</f>
        <v>-0.6799822111807946</v>
      </c>
      <c r="AS144" s="78">
        <f t="shared" si="194"/>
        <v>-0.65991943989698343</v>
      </c>
      <c r="AT144" s="78">
        <f t="shared" si="194"/>
        <v>-0.61383912680480024</v>
      </c>
      <c r="AU144" s="78">
        <f t="shared" si="194"/>
        <v>-0.6749993362522958</v>
      </c>
      <c r="AV144" s="78">
        <f t="shared" si="194"/>
        <v>-0.69070664982228058</v>
      </c>
      <c r="AW144" s="78">
        <f t="shared" si="194"/>
        <v>-0.59365711596581994</v>
      </c>
      <c r="AX144" s="78">
        <f t="shared" si="194"/>
        <v>-0.67418854746836265</v>
      </c>
      <c r="AY144" s="78">
        <f t="shared" si="194"/>
        <v>-0.65393536549067677</v>
      </c>
      <c r="AZ144" s="78">
        <f t="shared" si="194"/>
        <v>-0.65366530182939342</v>
      </c>
      <c r="BA144" s="78">
        <f t="shared" si="194"/>
        <v>-0.67379601908384357</v>
      </c>
      <c r="BB144" s="78">
        <f t="shared" si="194"/>
        <v>-0.64022225519933562</v>
      </c>
      <c r="BC144" s="78">
        <f t="shared" si="194"/>
        <v>-0.67036085822367408</v>
      </c>
      <c r="BD144" s="81">
        <f t="shared" si="194"/>
        <v>-0.65531680845228124</v>
      </c>
      <c r="BE144" s="78">
        <f t="shared" ref="BE144:BP144" si="195">+BE143/BE86</f>
        <v>-0.70084502458623832</v>
      </c>
      <c r="BF144" s="78">
        <f t="shared" si="195"/>
        <v>-0.63873939659158352</v>
      </c>
      <c r="BG144" s="78">
        <f t="shared" si="195"/>
        <v>-0.70109261635529496</v>
      </c>
      <c r="BH144" s="78">
        <f t="shared" si="195"/>
        <v>-0.65423364539341777</v>
      </c>
      <c r="BI144" s="78">
        <f t="shared" si="195"/>
        <v>-0.62550695407329482</v>
      </c>
      <c r="BJ144" s="78">
        <f t="shared" si="195"/>
        <v>-0.66349059205222549</v>
      </c>
      <c r="BK144" s="78">
        <f t="shared" si="195"/>
        <v>-0.69511366998679858</v>
      </c>
      <c r="BL144" s="78">
        <f t="shared" si="195"/>
        <v>-0.61275308537987128</v>
      </c>
      <c r="BM144" s="78">
        <f t="shared" si="195"/>
        <v>-0.68855756655615508</v>
      </c>
      <c r="BN144" s="78">
        <f t="shared" si="195"/>
        <v>-0.6784410927833292</v>
      </c>
      <c r="BO144" s="78">
        <f t="shared" si="195"/>
        <v>-0.65502743638755423</v>
      </c>
      <c r="BP144" s="78">
        <f t="shared" si="195"/>
        <v>-0.72609110963867451</v>
      </c>
      <c r="BQ144" s="46">
        <f t="shared" si="183"/>
        <v>-8.0398921897844371</v>
      </c>
      <c r="BR144" s="78">
        <f t="shared" ref="BR144:CC144" si="196">+BR143/BR86</f>
        <v>-0.64523224057865225</v>
      </c>
      <c r="BS144" s="78">
        <f t="shared" si="196"/>
        <v>-0.65126883291434656</v>
      </c>
      <c r="BT144" s="78">
        <f t="shared" si="196"/>
        <v>-0.67048356761224714</v>
      </c>
      <c r="BU144" s="78">
        <f t="shared" si="196"/>
        <v>-0.65614520664963805</v>
      </c>
      <c r="BV144" s="78">
        <f t="shared" si="196"/>
        <v>-0.66969070948140041</v>
      </c>
      <c r="BW144" s="78">
        <f t="shared" si="196"/>
        <v>-0.65934962026531108</v>
      </c>
      <c r="BX144" s="78">
        <f t="shared" si="196"/>
        <v>-0.67437742488516128</v>
      </c>
      <c r="BY144" s="78">
        <f t="shared" si="196"/>
        <v>-0.63839363746661992</v>
      </c>
      <c r="BZ144" s="78">
        <f t="shared" si="196"/>
        <v>-0.69602542965585745</v>
      </c>
      <c r="CA144" s="78">
        <f t="shared" si="196"/>
        <v>-0.62702581261918222</v>
      </c>
      <c r="CB144" s="78">
        <f t="shared" si="196"/>
        <v>-0.63726583590636532</v>
      </c>
      <c r="CC144" s="78">
        <f t="shared" si="196"/>
        <v>-0.6927109257198838</v>
      </c>
      <c r="CD144" s="46">
        <f t="shared" si="188"/>
        <v>-7.9179692437546656</v>
      </c>
      <c r="CE144" s="78">
        <f t="shared" ref="CE144:CP144" si="197">+CE143/CE86</f>
        <v>-0.66350759568329232</v>
      </c>
      <c r="CF144" s="78">
        <f t="shared" si="197"/>
        <v>-0.67279783793220327</v>
      </c>
      <c r="CG144" s="78">
        <f t="shared" si="197"/>
        <v>-0.62596018125261144</v>
      </c>
      <c r="CH144" s="78">
        <f t="shared" si="197"/>
        <v>-0.68191839903659945</v>
      </c>
      <c r="CI144" s="78">
        <f t="shared" si="197"/>
        <v>-0.66523395654729356</v>
      </c>
      <c r="CJ144" s="78">
        <f t="shared" si="197"/>
        <v>-0.64124355774918651</v>
      </c>
      <c r="CK144" s="78">
        <f t="shared" si="197"/>
        <v>-0.661879340093387</v>
      </c>
      <c r="CL144" s="78">
        <f t="shared" si="197"/>
        <v>-0.63635099901934766</v>
      </c>
      <c r="CM144" s="78">
        <f t="shared" si="197"/>
        <v>-0.66912870800962521</v>
      </c>
      <c r="CN144" s="78">
        <f t="shared" si="197"/>
        <v>-0.67508052081092695</v>
      </c>
      <c r="CO144" s="78">
        <f t="shared" si="197"/>
        <v>-0.64322051185652196</v>
      </c>
      <c r="CP144" s="78">
        <f t="shared" si="197"/>
        <v>-0.70150822668883339</v>
      </c>
      <c r="CQ144" s="46">
        <f t="shared" si="182"/>
        <v>-7.9378298346798282</v>
      </c>
      <c r="CR144" s="78">
        <f t="shared" ref="CR144:DC144" si="198">+CR143/CR86</f>
        <v>-0.66759786139596067</v>
      </c>
      <c r="CS144" s="78">
        <f t="shared" si="198"/>
        <v>-0.66766476864339441</v>
      </c>
      <c r="CT144" s="78">
        <f t="shared" si="198"/>
        <v>-0.64001033905378291</v>
      </c>
      <c r="CU144" s="78">
        <f t="shared" si="198"/>
        <v>-0.66427672251826186</v>
      </c>
      <c r="CV144" s="78">
        <f t="shared" si="198"/>
        <v>-0.6698954926623587</v>
      </c>
      <c r="CW144" s="78">
        <f t="shared" si="198"/>
        <v>-0.6437499307760618</v>
      </c>
      <c r="CX144" s="78">
        <f t="shared" si="198"/>
        <v>-0.66060732979805981</v>
      </c>
      <c r="CY144" s="78">
        <f t="shared" si="198"/>
        <v>-0.63493381418803685</v>
      </c>
      <c r="CZ144" s="78">
        <f t="shared" si="198"/>
        <v>-0.6720278806998492</v>
      </c>
      <c r="DA144" s="78">
        <f t="shared" si="198"/>
        <v>-0.67323003146911786</v>
      </c>
      <c r="DB144" s="78">
        <f t="shared" si="198"/>
        <v>-0.64066190180282445</v>
      </c>
      <c r="DC144" s="78">
        <f t="shared" si="198"/>
        <v>-0.700931763687758</v>
      </c>
      <c r="DD144" s="46">
        <f t="shared" si="178"/>
        <v>-7.9355878366954666</v>
      </c>
      <c r="DF144" s="78">
        <f t="shared" ref="DF144:DQ144" si="199">+DF143/DF86</f>
        <v>-0.66505906529785119</v>
      </c>
      <c r="DG144" s="78">
        <f t="shared" si="199"/>
        <v>-0.66522825280753528</v>
      </c>
      <c r="DH144" s="78">
        <f t="shared" si="199"/>
        <v>-0.63832666960392193</v>
      </c>
      <c r="DI144" s="78">
        <f t="shared" si="199"/>
        <v>-0.6632527875291846</v>
      </c>
      <c r="DJ144" s="78">
        <f t="shared" si="199"/>
        <v>-0.6663397701121978</v>
      </c>
      <c r="DK144" s="78">
        <f t="shared" si="199"/>
        <v>-0.64124239903264246</v>
      </c>
      <c r="DL144" s="78">
        <f t="shared" si="199"/>
        <v>-0.65882270690531253</v>
      </c>
      <c r="DM144" s="78">
        <f t="shared" si="199"/>
        <v>-0.63283654124119471</v>
      </c>
      <c r="DN144" s="78">
        <f t="shared" si="199"/>
        <v>-0.66549494463580117</v>
      </c>
      <c r="DO144" s="78">
        <f t="shared" si="199"/>
        <v>-0.66910896166433698</v>
      </c>
      <c r="DP144" s="78">
        <f t="shared" si="199"/>
        <v>-0.63730253921648883</v>
      </c>
      <c r="DQ144" s="78">
        <f t="shared" si="199"/>
        <v>-0.69474180557048271</v>
      </c>
    </row>
    <row r="145" spans="1:121" x14ac:dyDescent="0.35">
      <c r="A145" s="26"/>
      <c r="B145" s="26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8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9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20"/>
      <c r="BP145" s="20"/>
      <c r="BQ145" s="46">
        <f t="shared" si="183"/>
        <v>0</v>
      </c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46">
        <f t="shared" si="188"/>
        <v>0</v>
      </c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46">
        <f t="shared" si="182"/>
        <v>0</v>
      </c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46">
        <f t="shared" si="178"/>
        <v>0</v>
      </c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</row>
    <row r="146" spans="1:121" x14ac:dyDescent="0.35">
      <c r="A146" s="82" t="s">
        <v>245</v>
      </c>
      <c r="B146" s="82"/>
      <c r="C146" s="83">
        <f t="shared" ref="C146:AB146" si="200">+C86+C143</f>
        <v>-95421.16</v>
      </c>
      <c r="D146" s="83">
        <f t="shared" si="200"/>
        <v>-89680.100000000035</v>
      </c>
      <c r="E146" s="83">
        <f t="shared" si="200"/>
        <v>-143916.95000000001</v>
      </c>
      <c r="F146" s="83">
        <f t="shared" si="200"/>
        <v>-135764.32</v>
      </c>
      <c r="G146" s="83">
        <f t="shared" si="200"/>
        <v>-103029.81000000003</v>
      </c>
      <c r="H146" s="83">
        <f t="shared" si="200"/>
        <v>-113458.29999999999</v>
      </c>
      <c r="I146" s="83">
        <f t="shared" si="200"/>
        <v>-123302.08000000002</v>
      </c>
      <c r="J146" s="83">
        <f t="shared" si="200"/>
        <v>-160118.40000000002</v>
      </c>
      <c r="K146" s="83">
        <f t="shared" si="200"/>
        <v>-75408.63</v>
      </c>
      <c r="L146" s="83">
        <f t="shared" si="200"/>
        <v>-82545.669999999955</v>
      </c>
      <c r="M146" s="83">
        <f t="shared" si="200"/>
        <v>-126528.94000000009</v>
      </c>
      <c r="N146" s="83">
        <f t="shared" si="200"/>
        <v>-98010.580000000045</v>
      </c>
      <c r="O146" s="83">
        <f t="shared" si="200"/>
        <v>-1347184.9399999995</v>
      </c>
      <c r="P146" s="83">
        <f t="shared" si="200"/>
        <v>-112438.72000000003</v>
      </c>
      <c r="Q146" s="83">
        <f t="shared" si="200"/>
        <v>-116423.36000000002</v>
      </c>
      <c r="R146" s="83">
        <f t="shared" si="200"/>
        <v>-58329.839999999982</v>
      </c>
      <c r="S146" s="83">
        <f t="shared" si="200"/>
        <v>-7189.2100000000437</v>
      </c>
      <c r="T146" s="83">
        <f t="shared" si="200"/>
        <v>-7427.7999999999956</v>
      </c>
      <c r="U146" s="83">
        <f t="shared" si="200"/>
        <v>-8087.0599999999658</v>
      </c>
      <c r="V146" s="83">
        <f t="shared" si="200"/>
        <v>-10398.250000000013</v>
      </c>
      <c r="W146" s="83">
        <f t="shared" si="200"/>
        <v>-43022.720000000001</v>
      </c>
      <c r="X146" s="83">
        <f t="shared" si="200"/>
        <v>-13836.800000000003</v>
      </c>
      <c r="Y146" s="83">
        <f t="shared" si="200"/>
        <v>-60346.569999999978</v>
      </c>
      <c r="Z146" s="83">
        <f t="shared" si="200"/>
        <v>-76847.839999999997</v>
      </c>
      <c r="AA146" s="83">
        <f t="shared" si="200"/>
        <v>-65927.669999999984</v>
      </c>
      <c r="AB146" s="84">
        <f t="shared" si="200"/>
        <v>-580275.84000000008</v>
      </c>
      <c r="AC146" s="57"/>
      <c r="AD146" s="83">
        <f t="shared" ref="AD146:AP146" si="201">+AD86+AD143</f>
        <v>-30939.429999999986</v>
      </c>
      <c r="AE146" s="83">
        <f t="shared" si="201"/>
        <v>-36753.240000000005</v>
      </c>
      <c r="AF146" s="83">
        <f t="shared" si="201"/>
        <v>-51676.800000000032</v>
      </c>
      <c r="AG146" s="83">
        <f t="shared" si="201"/>
        <v>-56622.390000000029</v>
      </c>
      <c r="AH146" s="83">
        <f t="shared" si="201"/>
        <v>-36888.49000000002</v>
      </c>
      <c r="AI146" s="83">
        <f t="shared" si="201"/>
        <v>-57906.110000000073</v>
      </c>
      <c r="AJ146" s="83">
        <f t="shared" si="201"/>
        <v>-78085.87</v>
      </c>
      <c r="AK146" s="83">
        <f t="shared" si="201"/>
        <v>-101828.65000000002</v>
      </c>
      <c r="AL146" s="83">
        <f t="shared" si="201"/>
        <v>-65028.319999999978</v>
      </c>
      <c r="AM146" s="83">
        <f t="shared" si="201"/>
        <v>-75015.320000000036</v>
      </c>
      <c r="AN146" s="83">
        <f t="shared" si="201"/>
        <v>-94002.47</v>
      </c>
      <c r="AO146" s="83">
        <f t="shared" si="201"/>
        <v>-61381.279999999999</v>
      </c>
      <c r="AP146" s="83">
        <f t="shared" si="201"/>
        <v>-746128.36999999965</v>
      </c>
      <c r="AR146" s="83">
        <f t="shared" ref="AR146:BD146" si="202">+AR86+AR143</f>
        <v>-53602.49000000002</v>
      </c>
      <c r="AS146" s="83">
        <f t="shared" si="202"/>
        <v>-67611.609999999986</v>
      </c>
      <c r="AT146" s="83">
        <f t="shared" si="202"/>
        <v>-97528.18</v>
      </c>
      <c r="AU146" s="83">
        <f t="shared" si="202"/>
        <v>-65245.179999999964</v>
      </c>
      <c r="AV146" s="83">
        <f t="shared" si="202"/>
        <v>-67527.380000000121</v>
      </c>
      <c r="AW146" s="83">
        <f t="shared" si="202"/>
        <v>-99522.450000000012</v>
      </c>
      <c r="AX146" s="83">
        <f t="shared" si="202"/>
        <v>-97597.280000000057</v>
      </c>
      <c r="AY146" s="83">
        <f t="shared" si="202"/>
        <v>-123534.25999999998</v>
      </c>
      <c r="AZ146" s="83">
        <f t="shared" si="202"/>
        <v>-99060.15</v>
      </c>
      <c r="BA146" s="83">
        <f t="shared" si="202"/>
        <v>-84875.949999999953</v>
      </c>
      <c r="BB146" s="83">
        <f t="shared" si="202"/>
        <v>-97049.819999999978</v>
      </c>
      <c r="BC146" s="83">
        <f t="shared" si="202"/>
        <v>-75134.909999999974</v>
      </c>
      <c r="BD146" s="85">
        <f t="shared" si="202"/>
        <v>-1028289.6600000004</v>
      </c>
      <c r="BE146" s="83">
        <f t="shared" ref="BE146:BP146" si="203">+BE86+BE143</f>
        <v>-81407.789999999979</v>
      </c>
      <c r="BF146" s="83">
        <f t="shared" si="203"/>
        <v>-91930.859999999986</v>
      </c>
      <c r="BG146" s="83">
        <f t="shared" si="203"/>
        <v>-89829.269999999931</v>
      </c>
      <c r="BH146" s="83">
        <f t="shared" si="203"/>
        <v>-91444.239999999962</v>
      </c>
      <c r="BI146" s="83">
        <f t="shared" si="203"/>
        <v>-155152.60000000003</v>
      </c>
      <c r="BJ146" s="83">
        <f t="shared" si="203"/>
        <v>-126377.01000000001</v>
      </c>
      <c r="BK146" s="83">
        <f t="shared" si="203"/>
        <v>-126783.59000000008</v>
      </c>
      <c r="BL146" s="83">
        <f t="shared" si="203"/>
        <v>-232034.31999999995</v>
      </c>
      <c r="BM146" s="83">
        <f t="shared" si="203"/>
        <v>-114456.91</v>
      </c>
      <c r="BN146" s="83">
        <f t="shared" si="203"/>
        <v>-121755.10000000003</v>
      </c>
      <c r="BO146" s="86">
        <f t="shared" si="203"/>
        <v>-142395.3600000001</v>
      </c>
      <c r="BP146" s="86">
        <f t="shared" si="203"/>
        <v>-101412.17000000016</v>
      </c>
      <c r="BQ146" s="87">
        <f t="shared" si="183"/>
        <v>-1474979.2200000004</v>
      </c>
      <c r="BR146" s="83">
        <f t="shared" ref="BR146:CC146" si="204">+BR86+BR143</f>
        <v>-138038.67000000001</v>
      </c>
      <c r="BS146" s="83">
        <f t="shared" si="204"/>
        <v>-137331.45999999996</v>
      </c>
      <c r="BT146" s="83">
        <f t="shared" si="204"/>
        <v>-143683.08000000002</v>
      </c>
      <c r="BU146" s="83">
        <f t="shared" si="204"/>
        <v>-154353.8000000001</v>
      </c>
      <c r="BV146" s="83">
        <f t="shared" si="204"/>
        <v>-126716.53000000003</v>
      </c>
      <c r="BW146" s="83">
        <f t="shared" si="204"/>
        <v>-126736.46999999991</v>
      </c>
      <c r="BX146" s="83">
        <f t="shared" si="204"/>
        <v>-181396.31000000006</v>
      </c>
      <c r="BY146" s="83">
        <f t="shared" si="204"/>
        <v>-236709.21000000002</v>
      </c>
      <c r="BZ146" s="83">
        <f t="shared" si="204"/>
        <v>-110921.25999999998</v>
      </c>
      <c r="CA146" s="83">
        <f t="shared" si="204"/>
        <v>-166926.22000000009</v>
      </c>
      <c r="CB146" s="83">
        <f t="shared" si="204"/>
        <v>-173759.19000000012</v>
      </c>
      <c r="CC146" s="83">
        <f t="shared" si="204"/>
        <v>-106206.31000000003</v>
      </c>
      <c r="CD146" s="87">
        <f t="shared" si="188"/>
        <v>-1802778.5100000005</v>
      </c>
      <c r="CE146" s="83">
        <f t="shared" ref="CE146:CP146" si="205">+CE86+CE143</f>
        <v>-158826.73999999987</v>
      </c>
      <c r="CF146" s="83">
        <f t="shared" si="205"/>
        <v>-142069.68999999994</v>
      </c>
      <c r="CG146" s="83">
        <f t="shared" si="205"/>
        <v>-224053.33000000007</v>
      </c>
      <c r="CH146" s="83">
        <f t="shared" si="205"/>
        <v>-146345.20000000001</v>
      </c>
      <c r="CI146" s="83">
        <f t="shared" si="205"/>
        <v>-167261.41383093514</v>
      </c>
      <c r="CJ146" s="83">
        <f t="shared" si="205"/>
        <v>-189686.62820603483</v>
      </c>
      <c r="CK146" s="83">
        <f t="shared" si="205"/>
        <v>-213456.63032068167</v>
      </c>
      <c r="CL146" s="83">
        <f t="shared" si="205"/>
        <v>-276797.98361058766</v>
      </c>
      <c r="CM146" s="83">
        <f t="shared" si="205"/>
        <v>-173737.27334006916</v>
      </c>
      <c r="CN146" s="83">
        <f t="shared" si="205"/>
        <v>-174251.04378650297</v>
      </c>
      <c r="CO146" s="83">
        <f t="shared" si="205"/>
        <v>-207827.713015282</v>
      </c>
      <c r="CP146" s="83">
        <f t="shared" si="205"/>
        <v>-122278.3217674258</v>
      </c>
      <c r="CQ146" s="87">
        <f>+SUM(CE146:CP146)</f>
        <v>-2196591.9678775193</v>
      </c>
      <c r="CR146" s="83">
        <f t="shared" ref="CR146:DC146" si="206">+CR86+CR143</f>
        <v>-198207.59531944565</v>
      </c>
      <c r="CS146" s="83">
        <f t="shared" si="206"/>
        <v>-201149.11019303516</v>
      </c>
      <c r="CT146" s="83">
        <f t="shared" si="206"/>
        <v>-240596.8875148365</v>
      </c>
      <c r="CU146" s="83">
        <f t="shared" si="206"/>
        <v>-234479.48972051754</v>
      </c>
      <c r="CV146" s="83">
        <f t="shared" si="206"/>
        <v>-196739.55181624449</v>
      </c>
      <c r="CW146" s="83">
        <f t="shared" si="206"/>
        <v>-204357.64576365816</v>
      </c>
      <c r="CX146" s="83">
        <f t="shared" si="206"/>
        <v>-288056.62618870765</v>
      </c>
      <c r="CY146" s="83">
        <f t="shared" si="206"/>
        <v>-358850.58393281605</v>
      </c>
      <c r="CZ146" s="83">
        <f t="shared" si="206"/>
        <v>-182613.65464233136</v>
      </c>
      <c r="DA146" s="83">
        <f t="shared" si="206"/>
        <v>-222586.47940172756</v>
      </c>
      <c r="DB146" s="83">
        <f t="shared" si="206"/>
        <v>-261043.20556515857</v>
      </c>
      <c r="DC146" s="83">
        <f t="shared" si="206"/>
        <v>-155106.09004396648</v>
      </c>
      <c r="DD146" s="87">
        <f t="shared" si="178"/>
        <v>-2743786.9201024459</v>
      </c>
      <c r="DF146" s="83">
        <f t="shared" ref="DF146:DQ146" si="207">+DF86+DF143</f>
        <v>-235754.62800469837</v>
      </c>
      <c r="DG146" s="83">
        <f t="shared" si="207"/>
        <v>-239084.93230757309</v>
      </c>
      <c r="DH146" s="83">
        <f t="shared" si="207"/>
        <v>-284651.33855991688</v>
      </c>
      <c r="DI146" s="83">
        <f t="shared" si="207"/>
        <v>-276713.94851736736</v>
      </c>
      <c r="DJ146" s="83">
        <f t="shared" si="207"/>
        <v>-232404.9930821266</v>
      </c>
      <c r="DK146" s="83">
        <f t="shared" si="207"/>
        <v>-240178.34733100852</v>
      </c>
      <c r="DL146" s="83">
        <f t="shared" si="207"/>
        <v>-337910.67460076592</v>
      </c>
      <c r="DM146" s="83">
        <f t="shared" si="207"/>
        <v>-421421.57253787667</v>
      </c>
      <c r="DN146" s="83">
        <f t="shared" si="207"/>
        <v>-218511.33091295778</v>
      </c>
      <c r="DO146" s="83">
        <f t="shared" si="207"/>
        <v>-263573.15819623577</v>
      </c>
      <c r="DP146" s="83">
        <f t="shared" si="207"/>
        <v>-307858.2278606242</v>
      </c>
      <c r="DQ146" s="83">
        <f t="shared" si="207"/>
        <v>-185535.26739598729</v>
      </c>
    </row>
    <row r="147" spans="1:121" x14ac:dyDescent="0.35">
      <c r="A147" s="26"/>
      <c r="B147" s="26"/>
      <c r="C147" s="88">
        <f t="shared" ref="C147:AB147" si="208">+C146/C86</f>
        <v>0.29959662639838058</v>
      </c>
      <c r="D147" s="88">
        <f t="shared" si="208"/>
        <v>0.32252584060990697</v>
      </c>
      <c r="E147" s="88">
        <f t="shared" si="208"/>
        <v>0.34968354814835334</v>
      </c>
      <c r="F147" s="88">
        <f t="shared" si="208"/>
        <v>0.35085609419142311</v>
      </c>
      <c r="G147" s="88">
        <f t="shared" si="208"/>
        <v>0.32354650710913357</v>
      </c>
      <c r="H147" s="88">
        <f t="shared" si="208"/>
        <v>0.36722747645821685</v>
      </c>
      <c r="I147" s="88">
        <f t="shared" si="208"/>
        <v>0.31956380406170926</v>
      </c>
      <c r="J147" s="88">
        <f t="shared" si="208"/>
        <v>0.35426573102585718</v>
      </c>
      <c r="K147" s="88">
        <f t="shared" si="208"/>
        <v>0.31893169095824708</v>
      </c>
      <c r="L147" s="88">
        <f t="shared" si="208"/>
        <v>0.30263374831100043</v>
      </c>
      <c r="M147" s="88">
        <f t="shared" si="208"/>
        <v>0.37979561643809318</v>
      </c>
      <c r="N147" s="88">
        <f t="shared" si="208"/>
        <v>0.33129657510122051</v>
      </c>
      <c r="O147" s="88">
        <f t="shared" si="208"/>
        <v>0.336924819830552</v>
      </c>
      <c r="P147" s="88">
        <f t="shared" si="208"/>
        <v>0.34287992162097813</v>
      </c>
      <c r="Q147" s="88">
        <f t="shared" si="208"/>
        <v>0.32621352650937979</v>
      </c>
      <c r="R147" s="88">
        <f t="shared" si="208"/>
        <v>0.35723474925579457</v>
      </c>
      <c r="S147" s="88">
        <f t="shared" si="208"/>
        <v>0.95761393394801386</v>
      </c>
      <c r="T147" s="88">
        <f t="shared" si="208"/>
        <v>0.94646010820618798</v>
      </c>
      <c r="U147" s="88">
        <f t="shared" si="208"/>
        <v>0.9714139511641986</v>
      </c>
      <c r="V147" s="88">
        <f t="shared" si="208"/>
        <v>0.65378267498703302</v>
      </c>
      <c r="W147" s="88">
        <f t="shared" si="208"/>
        <v>0.39955548315760009</v>
      </c>
      <c r="X147" s="88">
        <f t="shared" si="208"/>
        <v>0.15095342478964457</v>
      </c>
      <c r="Y147" s="88">
        <f t="shared" si="208"/>
        <v>0.39385657166971899</v>
      </c>
      <c r="Z147" s="88">
        <f t="shared" si="208"/>
        <v>0.54088966286810913</v>
      </c>
      <c r="AA147" s="88">
        <f t="shared" si="208"/>
        <v>0.43427728909700852</v>
      </c>
      <c r="AB147" s="89">
        <f t="shared" si="208"/>
        <v>0.37824425006181189</v>
      </c>
      <c r="AC147" s="57"/>
      <c r="AD147" s="88">
        <f t="shared" ref="AD147:AP147" si="209">+AD146/AD86</f>
        <v>0.40188087350819746</v>
      </c>
      <c r="AE147" s="88">
        <f t="shared" si="209"/>
        <v>0.35018350379970398</v>
      </c>
      <c r="AF147" s="88">
        <f t="shared" si="209"/>
        <v>0.34555428386795495</v>
      </c>
      <c r="AG147" s="88">
        <f t="shared" si="209"/>
        <v>0.4017595074871913</v>
      </c>
      <c r="AH147" s="88">
        <f t="shared" si="209"/>
        <v>0.34837468858428877</v>
      </c>
      <c r="AI147" s="88">
        <f t="shared" si="209"/>
        <v>0.36734330210969868</v>
      </c>
      <c r="AJ147" s="88">
        <f t="shared" si="209"/>
        <v>0.33282572133422555</v>
      </c>
      <c r="AK147" s="88">
        <f t="shared" si="209"/>
        <v>0.34599541104038672</v>
      </c>
      <c r="AL147" s="88">
        <f t="shared" si="209"/>
        <v>0.30661565232479648</v>
      </c>
      <c r="AM147" s="88">
        <f t="shared" si="209"/>
        <v>0.32069209517770764</v>
      </c>
      <c r="AN147" s="88">
        <f t="shared" si="209"/>
        <v>0.36104498421641135</v>
      </c>
      <c r="AO147" s="88">
        <f t="shared" si="209"/>
        <v>0.28737501460722303</v>
      </c>
      <c r="AP147" s="88">
        <f t="shared" si="209"/>
        <v>0.34150499469481327</v>
      </c>
      <c r="AR147" s="88">
        <f t="shared" ref="AR147:BD147" si="210">+AR146/AR86</f>
        <v>0.32001778881920545</v>
      </c>
      <c r="AS147" s="88">
        <f t="shared" si="210"/>
        <v>0.34008056010301657</v>
      </c>
      <c r="AT147" s="88">
        <f t="shared" si="210"/>
        <v>0.38616087319519976</v>
      </c>
      <c r="AU147" s="88">
        <f t="shared" si="210"/>
        <v>0.3250006637477042</v>
      </c>
      <c r="AV147" s="88">
        <f t="shared" si="210"/>
        <v>0.30929335017771936</v>
      </c>
      <c r="AW147" s="88">
        <f t="shared" si="210"/>
        <v>0.40634288403418001</v>
      </c>
      <c r="AX147" s="88">
        <f t="shared" si="210"/>
        <v>0.3258114525316374</v>
      </c>
      <c r="AY147" s="88">
        <f t="shared" si="210"/>
        <v>0.34606463450932323</v>
      </c>
      <c r="AZ147" s="88">
        <f t="shared" si="210"/>
        <v>0.34633469817060664</v>
      </c>
      <c r="BA147" s="88">
        <f t="shared" si="210"/>
        <v>0.32620398091615643</v>
      </c>
      <c r="BB147" s="88">
        <f t="shared" si="210"/>
        <v>0.35977774480066432</v>
      </c>
      <c r="BC147" s="88">
        <f t="shared" si="210"/>
        <v>0.32963914177632592</v>
      </c>
      <c r="BD147" s="90">
        <f t="shared" si="210"/>
        <v>0.34468319154771876</v>
      </c>
      <c r="BE147" s="88">
        <f t="shared" ref="BE147:BQ147" si="211">+BE146/BE86</f>
        <v>0.29915497541376168</v>
      </c>
      <c r="BF147" s="88">
        <f t="shared" si="211"/>
        <v>0.36126060340841643</v>
      </c>
      <c r="BG147" s="88">
        <f t="shared" si="211"/>
        <v>0.29890738364470498</v>
      </c>
      <c r="BH147" s="88">
        <f t="shared" si="211"/>
        <v>0.34576635460658223</v>
      </c>
      <c r="BI147" s="88">
        <f t="shared" si="211"/>
        <v>0.37449304592670518</v>
      </c>
      <c r="BJ147" s="88">
        <f t="shared" si="211"/>
        <v>0.33650940794777451</v>
      </c>
      <c r="BK147" s="88">
        <f t="shared" si="211"/>
        <v>0.30488633001320142</v>
      </c>
      <c r="BL147" s="88">
        <f t="shared" si="211"/>
        <v>0.38724691462012878</v>
      </c>
      <c r="BM147" s="88">
        <f t="shared" si="211"/>
        <v>0.31144243344384498</v>
      </c>
      <c r="BN147" s="88">
        <f t="shared" si="211"/>
        <v>0.32155890721667085</v>
      </c>
      <c r="BO147" s="88">
        <f t="shared" si="211"/>
        <v>0.34497256361244577</v>
      </c>
      <c r="BP147" s="88">
        <f t="shared" si="211"/>
        <v>0.27390889036132549</v>
      </c>
      <c r="BQ147" s="81">
        <f t="shared" si="211"/>
        <v>0.33328096718875644</v>
      </c>
      <c r="BR147" s="88">
        <f t="shared" ref="BR147:CD147" si="212">+BR146/BR86</f>
        <v>0.35476775942134781</v>
      </c>
      <c r="BS147" s="88">
        <f t="shared" si="212"/>
        <v>0.34873116708565338</v>
      </c>
      <c r="BT147" s="88">
        <f t="shared" si="212"/>
        <v>0.32951643238775291</v>
      </c>
      <c r="BU147" s="88">
        <f t="shared" si="212"/>
        <v>0.34385479335036195</v>
      </c>
      <c r="BV147" s="88">
        <f t="shared" si="212"/>
        <v>0.33030929051859959</v>
      </c>
      <c r="BW147" s="88">
        <f t="shared" si="212"/>
        <v>0.34065037973468887</v>
      </c>
      <c r="BX147" s="88">
        <f t="shared" si="212"/>
        <v>0.32562257511483872</v>
      </c>
      <c r="BY147" s="88">
        <f t="shared" si="212"/>
        <v>0.36160636253338008</v>
      </c>
      <c r="BZ147" s="88">
        <f t="shared" si="212"/>
        <v>0.3039745703441426</v>
      </c>
      <c r="CA147" s="88">
        <f t="shared" si="212"/>
        <v>0.37297418738081778</v>
      </c>
      <c r="CB147" s="88">
        <f t="shared" si="212"/>
        <v>0.36273416409363468</v>
      </c>
      <c r="CC147" s="88">
        <f t="shared" si="212"/>
        <v>0.30728907428011626</v>
      </c>
      <c r="CD147" s="81">
        <f t="shared" si="212"/>
        <v>0.34193440173187939</v>
      </c>
      <c r="CE147" s="78">
        <f t="shared" ref="CE147:CQ147" si="213">+CE146/CE86</f>
        <v>0.33649240431670768</v>
      </c>
      <c r="CF147" s="78">
        <f t="shared" si="213"/>
        <v>0.32720216206779673</v>
      </c>
      <c r="CG147" s="78">
        <f t="shared" si="213"/>
        <v>0.37403981874738856</v>
      </c>
      <c r="CH147" s="78">
        <f t="shared" si="213"/>
        <v>0.31808160096340049</v>
      </c>
      <c r="CI147" s="78">
        <f t="shared" si="213"/>
        <v>0.3347660434527065</v>
      </c>
      <c r="CJ147" s="78">
        <f t="shared" si="213"/>
        <v>0.35875644225081349</v>
      </c>
      <c r="CK147" s="78">
        <f t="shared" si="213"/>
        <v>0.338120659906613</v>
      </c>
      <c r="CL147" s="78">
        <f t="shared" si="213"/>
        <v>0.36364900098065228</v>
      </c>
      <c r="CM147" s="78">
        <f t="shared" si="213"/>
        <v>0.33087129199037474</v>
      </c>
      <c r="CN147" s="78">
        <f t="shared" si="213"/>
        <v>0.3249194791890731</v>
      </c>
      <c r="CO147" s="78">
        <f t="shared" si="213"/>
        <v>0.35677948814347804</v>
      </c>
      <c r="CP147" s="78">
        <f t="shared" si="213"/>
        <v>0.29849177331116666</v>
      </c>
      <c r="CQ147" s="81">
        <f t="shared" si="213"/>
        <v>0.34110241922808626</v>
      </c>
      <c r="CR147" s="78">
        <f t="shared" ref="CR147:DD147" si="214">+CR146/CR86</f>
        <v>0.33240213860403939</v>
      </c>
      <c r="CS147" s="78">
        <f t="shared" si="214"/>
        <v>0.33233523135660559</v>
      </c>
      <c r="CT147" s="78">
        <f t="shared" si="214"/>
        <v>0.35998966094621704</v>
      </c>
      <c r="CU147" s="78">
        <f t="shared" si="214"/>
        <v>0.33572327748173814</v>
      </c>
      <c r="CV147" s="78">
        <f t="shared" si="214"/>
        <v>0.3301045073376413</v>
      </c>
      <c r="CW147" s="78">
        <f t="shared" si="214"/>
        <v>0.3562500692239382</v>
      </c>
      <c r="CX147" s="78">
        <f t="shared" si="214"/>
        <v>0.33939267020194019</v>
      </c>
      <c r="CY147" s="78">
        <f t="shared" si="214"/>
        <v>0.36506618581196315</v>
      </c>
      <c r="CZ147" s="78">
        <f t="shared" si="214"/>
        <v>0.3279721193001508</v>
      </c>
      <c r="DA147" s="78">
        <f t="shared" si="214"/>
        <v>0.32676996853088208</v>
      </c>
      <c r="DB147" s="78">
        <f t="shared" si="214"/>
        <v>0.35933809819717555</v>
      </c>
      <c r="DC147" s="78">
        <f t="shared" si="214"/>
        <v>0.29906823631224194</v>
      </c>
      <c r="DD147" s="81">
        <f t="shared" si="214"/>
        <v>0.34072795138755962</v>
      </c>
      <c r="DF147" s="78">
        <f t="shared" ref="DF147:DQ147" si="215">+DF146/DF86</f>
        <v>0.33494093470214881</v>
      </c>
      <c r="DG147" s="78">
        <f t="shared" si="215"/>
        <v>0.33477174719246477</v>
      </c>
      <c r="DH147" s="78">
        <f t="shared" si="215"/>
        <v>0.36167333039607813</v>
      </c>
      <c r="DI147" s="78">
        <f t="shared" si="215"/>
        <v>0.3367472124708154</v>
      </c>
      <c r="DJ147" s="78">
        <f t="shared" si="215"/>
        <v>0.33366022988780214</v>
      </c>
      <c r="DK147" s="78">
        <f t="shared" si="215"/>
        <v>0.35875760096735759</v>
      </c>
      <c r="DL147" s="78">
        <f t="shared" si="215"/>
        <v>0.34117729309468747</v>
      </c>
      <c r="DM147" s="78">
        <f t="shared" si="215"/>
        <v>0.36716345875880529</v>
      </c>
      <c r="DN147" s="78">
        <f t="shared" si="215"/>
        <v>0.33450505536419883</v>
      </c>
      <c r="DO147" s="78">
        <f t="shared" si="215"/>
        <v>0.33089103833566302</v>
      </c>
      <c r="DP147" s="78">
        <f t="shared" si="215"/>
        <v>0.36269746078351112</v>
      </c>
      <c r="DQ147" s="78">
        <f t="shared" si="215"/>
        <v>0.30525819442951724</v>
      </c>
    </row>
    <row r="148" spans="1:121" s="80" customFormat="1" x14ac:dyDescent="0.35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>
        <f>+((W86-W73-W75)+W143)/(W86-W73-W75)</f>
        <v>0.28566870247596216</v>
      </c>
      <c r="X148" s="78">
        <f>+((X86-X73-X75)+X143)/(X86-X73-X75)</f>
        <v>0.37737633254507258</v>
      </c>
      <c r="Y148" s="78">
        <f>+((Y86-Y73-Y75)+Y143)/(Y86-Y73-Y75)</f>
        <v>0.22207499627677207</v>
      </c>
      <c r="Z148" s="78">
        <f>+(SUM(Z74,Z58:Z84)+SUM(Z95:Z131))/(SUM(Z74,Z58:Z84))</f>
        <v>0.54084823226052048</v>
      </c>
      <c r="AA148" s="78">
        <f>+(SUM(AA74,AA58:AA84)+SUM(AA95:AA131))/(SUM(AA74,AA58:AA84))</f>
        <v>0.43408612877803454</v>
      </c>
      <c r="AB148" s="79"/>
      <c r="AD148" s="78">
        <f t="shared" ref="AD148:AP148" si="216">+(SUM(AD74,AD58:AD84)+SUM(AD95:AD131))/(SUM(AD74,AD58:AD84))</f>
        <v>0.3987885456947125</v>
      </c>
      <c r="AE148" s="78">
        <f t="shared" si="216"/>
        <v>0.33868214063350427</v>
      </c>
      <c r="AF148" s="78">
        <f t="shared" si="216"/>
        <v>0.32556046716582765</v>
      </c>
      <c r="AG148" s="78">
        <f t="shared" si="216"/>
        <v>0.38913570672592623</v>
      </c>
      <c r="AH148" s="78">
        <f t="shared" si="216"/>
        <v>0.34239348345488302</v>
      </c>
      <c r="AI148" s="78">
        <f t="shared" si="216"/>
        <v>0.35556851226800235</v>
      </c>
      <c r="AJ148" s="78">
        <f t="shared" si="216"/>
        <v>0.32433018787131201</v>
      </c>
      <c r="AK148" s="78">
        <f t="shared" si="216"/>
        <v>0.32684103281468685</v>
      </c>
      <c r="AL148" s="78">
        <f t="shared" si="216"/>
        <v>0.29836203970879627</v>
      </c>
      <c r="AM148" s="78">
        <f t="shared" si="216"/>
        <v>0.31062712407640403</v>
      </c>
      <c r="AN148" s="78">
        <f t="shared" si="216"/>
        <v>0.35190317882104494</v>
      </c>
      <c r="AO148" s="78">
        <f t="shared" si="216"/>
        <v>0.27554805351338241</v>
      </c>
      <c r="AP148" s="78">
        <f t="shared" si="216"/>
        <v>0.32993287045288783</v>
      </c>
      <c r="AR148" s="78">
        <f t="shared" ref="AR148:BD148" si="217">+(SUM(AR74,AR58:AR84)+SUM(AR95:AR131))/(SUM(AR74,AR58:AR84))</f>
        <v>0.32787170377002378</v>
      </c>
      <c r="AS148" s="78">
        <f t="shared" si="217"/>
        <v>0.33017535610748394</v>
      </c>
      <c r="AT148" s="78">
        <f t="shared" si="217"/>
        <v>0.38103091008609596</v>
      </c>
      <c r="AU148" s="78">
        <f t="shared" si="217"/>
        <v>0.32560032041243703</v>
      </c>
      <c r="AV148" s="78">
        <f t="shared" si="217"/>
        <v>0.30954811566541274</v>
      </c>
      <c r="AW148" s="78">
        <f t="shared" si="217"/>
        <v>0.40456749180108553</v>
      </c>
      <c r="AX148" s="78">
        <f t="shared" si="217"/>
        <v>0.32450468815102879</v>
      </c>
      <c r="AY148" s="78">
        <f t="shared" si="217"/>
        <v>0.34923604277151388</v>
      </c>
      <c r="AZ148" s="78">
        <f t="shared" si="217"/>
        <v>0.34514064156276819</v>
      </c>
      <c r="BA148" s="78">
        <f t="shared" si="217"/>
        <v>0.32626251405275669</v>
      </c>
      <c r="BB148" s="78">
        <f t="shared" si="217"/>
        <v>0.36267224646344859</v>
      </c>
      <c r="BC148" s="78">
        <f t="shared" si="217"/>
        <v>0.33417966138577243</v>
      </c>
      <c r="BD148" s="81">
        <f t="shared" si="217"/>
        <v>0.34469643808283951</v>
      </c>
      <c r="BE148" s="78">
        <f>+(SUM(BE74,BE58:BE84)+SUM(BE95:BE131))/(SUM(BE74,BE58:BE84))</f>
        <v>0.30800078816518084</v>
      </c>
      <c r="BF148" s="78">
        <f>+(SUM(BF74,BF58:BF84)+SUM(BF95:BF131))/(SUM(BF74,BF58:BF84))</f>
        <v>0.36732210006060712</v>
      </c>
      <c r="BG148" s="78">
        <f>+(SUM(BG74,BG58:BG84)+SUM(BG95:BG131))/(SUM(BG74,BG58:BG84))</f>
        <v>0.2989909705810917</v>
      </c>
      <c r="BH148" s="78">
        <f>+(SUM(BH74,BH58:BH84)+SUM(BH95:BH131))/(SUM(BH74,BH58:BH84))</f>
        <v>0.35187808898079637</v>
      </c>
      <c r="BI148" s="78">
        <f>+(SUM(BI74,BI58:BI84)+SUM(BI95:BI131))/(SUM(BI74,BI58:BI84))</f>
        <v>0.37690822612145997</v>
      </c>
      <c r="BJ148" s="78">
        <f t="shared" ref="BJ148:BP148" si="218">+(SUM(BJ58:BJ71)+SUM(BJ95:BJ131))/(SUM(BJ58:BJ71))</f>
        <v>0.38891755715595949</v>
      </c>
      <c r="BK148" s="78">
        <f t="shared" si="218"/>
        <v>0.30029876853142534</v>
      </c>
      <c r="BL148" s="78">
        <f t="shared" si="218"/>
        <v>0.392502643029283</v>
      </c>
      <c r="BM148" s="78">
        <f t="shared" si="218"/>
        <v>0.33102351032382704</v>
      </c>
      <c r="BN148" s="78">
        <f t="shared" si="218"/>
        <v>0.34354546231730987</v>
      </c>
      <c r="BO148" s="78">
        <f t="shared" si="218"/>
        <v>0.36143991266445663</v>
      </c>
      <c r="BP148" s="78">
        <f t="shared" si="218"/>
        <v>0.29794364572308402</v>
      </c>
      <c r="BQ148" s="46">
        <f t="shared" ref="BQ148:BQ160" si="219">+SUM(BE148:BP148)</f>
        <v>4.1187716736544822</v>
      </c>
      <c r="BR148" s="78">
        <f>+(SUM(BR74,BR58:BR84)+SUM(BR95:BR131))/(SUM(BR74,BR58:BR84))</f>
        <v>0.35480078470121007</v>
      </c>
      <c r="BS148" s="78">
        <f>+(SUM(BS74,BS58:BS84)+SUM(BS95:BS131))/(SUM(BS74,BS58:BS84))</f>
        <v>0.3563491848454366</v>
      </c>
      <c r="BT148" s="78">
        <f>+(SUM(BT74,BT58:BT84)+SUM(BT95:BT131))/(SUM(BT74,BT58:BT84))</f>
        <v>0.35015663505803096</v>
      </c>
      <c r="BU148" s="78">
        <f>+(SUM(BU74,BU58:BU84)+SUM(BU95:BU131))/(SUM(BU74,BU58:BU84))</f>
        <v>0.3727592708800434</v>
      </c>
      <c r="BV148" s="78">
        <f>+(SUM(BV74,BV58:BV84)+SUM(BV95:BV131))/(SUM(BV74,BV58:BV84))</f>
        <v>0.34772646649337302</v>
      </c>
      <c r="BW148" s="78">
        <f t="shared" ref="BW148:CC148" si="220">+(SUM(BW58:BW71)+SUM(BW95:BW131))/(SUM(BW58:BW71))</f>
        <v>0.37799652610288387</v>
      </c>
      <c r="BX148" s="78">
        <f t="shared" si="220"/>
        <v>0.35064048307367335</v>
      </c>
      <c r="BY148" s="78">
        <f t="shared" si="220"/>
        <v>0.37710819347740554</v>
      </c>
      <c r="BZ148" s="78">
        <f t="shared" si="220"/>
        <v>0.32920228744451108</v>
      </c>
      <c r="CA148" s="78">
        <f t="shared" si="220"/>
        <v>0.35289468973641908</v>
      </c>
      <c r="CB148" s="78">
        <f t="shared" si="220"/>
        <v>0.38458808236800168</v>
      </c>
      <c r="CC148" s="78">
        <f t="shared" si="220"/>
        <v>0.30908235718282079</v>
      </c>
      <c r="CD148" s="46">
        <f t="shared" si="188"/>
        <v>4.2633049613638088</v>
      </c>
      <c r="CE148" s="78">
        <f>+(SUM(CE74,CE58:CE84)+SUM(CE95:CE131))/(SUM(CE74,CE58:CE84))</f>
        <v>0.35056192291761118</v>
      </c>
      <c r="CF148" s="78">
        <f>+(SUM(CF74,CF58:CF84)+SUM(CF95:CF131))/(SUM(CF74,CF58:CF84))</f>
        <v>0.34886291415536469</v>
      </c>
      <c r="CG148" s="78">
        <f>+(SUM(CG74,CG58:CG84)+SUM(CG95:CG131))/(SUM(CG74,CG58:CG84))</f>
        <v>0.39248609328770034</v>
      </c>
      <c r="CH148" s="78">
        <f>+(SUM(CH74,CH58:CH84)+SUM(CH95:CH131))/(SUM(CH74,CH58:CH84))</f>
        <v>0.33340311724107291</v>
      </c>
      <c r="CI148" s="78">
        <f>+(SUM(CI74,CI58:CI84)+SUM(CI95:CI131))/(SUM(CI74,CI58:CI84))</f>
        <v>0.35034392621644339</v>
      </c>
      <c r="CJ148" s="78">
        <f t="shared" ref="CJ148:CP148" si="221">+(SUM(CJ58:CJ71)+SUM(CJ95:CJ131))/(SUM(CJ58:CJ71))</f>
        <v>0.37135427635089213</v>
      </c>
      <c r="CK148" s="78">
        <f t="shared" si="221"/>
        <v>0.34382607718159236</v>
      </c>
      <c r="CL148" s="78">
        <f t="shared" si="221"/>
        <v>0.37100853926198124</v>
      </c>
      <c r="CM148" s="78">
        <f t="shared" si="221"/>
        <v>0.34012914001673583</v>
      </c>
      <c r="CN148" s="78">
        <f t="shared" si="221"/>
        <v>0.33999904651182861</v>
      </c>
      <c r="CO148" s="78">
        <f t="shared" si="221"/>
        <v>0.36684834178764653</v>
      </c>
      <c r="CP148" s="78">
        <f t="shared" si="221"/>
        <v>0.31459033290856275</v>
      </c>
      <c r="CQ148" s="46">
        <f t="shared" si="182"/>
        <v>4.223413727837432</v>
      </c>
      <c r="CR148" s="78">
        <f>+(SUM(CR74,CR58:CR84)+SUM(CR95:CR131))/(SUM(CR74,CR58:CR84))</f>
        <v>0.3463820451962959</v>
      </c>
      <c r="CS148" s="78">
        <f>+(SUM(CS74,CS58:CS84)+SUM(CS95:CS131))/(SUM(CS74,CS58:CS84))</f>
        <v>0.34673929887743793</v>
      </c>
      <c r="CT148" s="78">
        <f>+(SUM(CT74,CT58:CT84)+SUM(CT95:CT131))/(SUM(CT74,CT58:CT84))</f>
        <v>0.37535835022084424</v>
      </c>
      <c r="CU148" s="78">
        <f>+(SUM(CU74,CU58:CU84)+SUM(CU95:CU131))/(SUM(CU74,CU58:CU84))</f>
        <v>0.35078728129934522</v>
      </c>
      <c r="CV148" s="78">
        <f>+(SUM(CV74,CV58:CV84)+SUM(CV95:CV131))/(SUM(CV74,CV58:CV84))</f>
        <v>0.34728770291602695</v>
      </c>
      <c r="CW148" s="78">
        <f t="shared" ref="CW148:DC148" si="222">+(SUM(CW58:CW71)+SUM(CW95:CW131))/(SUM(CW58:CW71))</f>
        <v>0.37064704674218169</v>
      </c>
      <c r="CX148" s="78">
        <f t="shared" si="222"/>
        <v>0.34472430541920707</v>
      </c>
      <c r="CY148" s="78">
        <f t="shared" si="222"/>
        <v>0.3721880762318534</v>
      </c>
      <c r="CZ148" s="78">
        <f t="shared" si="222"/>
        <v>0.34068515798106302</v>
      </c>
      <c r="DA148" s="78">
        <f t="shared" si="222"/>
        <v>0.34251051207738453</v>
      </c>
      <c r="DB148" s="78">
        <f t="shared" si="222"/>
        <v>0.37012461739262176</v>
      </c>
      <c r="DC148" s="78">
        <f t="shared" si="222"/>
        <v>0.31373905545755054</v>
      </c>
      <c r="DD148" s="46">
        <f t="shared" si="178"/>
        <v>4.2211734498118112</v>
      </c>
      <c r="DF148" s="78">
        <f>+(SUM(DF74,DF58:DF84)+SUM(DF95:DF131))/(SUM(DF74,DF58:DF84))</f>
        <v>0.34739087132396951</v>
      </c>
      <c r="DG148" s="78">
        <f>+(SUM(DG74,DG58:DG84)+SUM(DG95:DG131))/(SUM(DG74,DG58:DG84))</f>
        <v>0.34754145097682487</v>
      </c>
      <c r="DH148" s="78">
        <f>+(SUM(DH74,DH58:DH84)+SUM(DH95:DH131))/(SUM(DH74,DH58:DH84))</f>
        <v>0.37518248144849914</v>
      </c>
      <c r="DI148" s="78">
        <f>+(SUM(DI74,DI58:DI84)+SUM(DI95:DI131))/(SUM(DI74,DI58:DI84))</f>
        <v>0.34997543242844203</v>
      </c>
      <c r="DJ148" s="78">
        <f>+(SUM(DJ74,DJ58:DJ84)+SUM(DJ95:DJ131))/(SUM(DJ74,DJ58:DJ84))</f>
        <v>0.34882913037095747</v>
      </c>
      <c r="DK148" s="78">
        <f t="shared" ref="DK148:DQ148" si="223">+(SUM(DK58:DK71)+SUM(DK95:DK131))/(SUM(DK58:DK71))</f>
        <v>0.37153004200209439</v>
      </c>
      <c r="DL148" s="78">
        <f t="shared" si="223"/>
        <v>0.34603756236456373</v>
      </c>
      <c r="DM148" s="78">
        <f t="shared" si="223"/>
        <v>0.37349333881483032</v>
      </c>
      <c r="DN148" s="78">
        <f t="shared" si="223"/>
        <v>0.34573715471242511</v>
      </c>
      <c r="DO148" s="78">
        <f t="shared" si="223"/>
        <v>0.34463348441021913</v>
      </c>
      <c r="DP148" s="78">
        <f t="shared" si="223"/>
        <v>0.37218418277992044</v>
      </c>
      <c r="DQ148" s="78">
        <f t="shared" si="223"/>
        <v>0.3181021232673526</v>
      </c>
    </row>
    <row r="149" spans="1:121" x14ac:dyDescent="0.3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15"/>
      <c r="O149" s="16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8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9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20"/>
      <c r="BP149" s="20"/>
      <c r="BQ149" s="46">
        <f t="shared" si="219"/>
        <v>0</v>
      </c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46">
        <f t="shared" si="188"/>
        <v>0</v>
      </c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46">
        <f t="shared" si="182"/>
        <v>0</v>
      </c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46">
        <f t="shared" si="178"/>
        <v>0</v>
      </c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</row>
    <row r="150" spans="1:121" x14ac:dyDescent="0.35">
      <c r="A150" s="75" t="s">
        <v>246</v>
      </c>
      <c r="B150" s="74" t="s">
        <v>247</v>
      </c>
      <c r="C150" s="15">
        <v>-588.22</v>
      </c>
      <c r="D150" s="15">
        <v>317.55</v>
      </c>
      <c r="E150" s="15">
        <v>446.3</v>
      </c>
      <c r="F150" s="15">
        <v>2566.02</v>
      </c>
      <c r="G150" s="15">
        <v>1304.06</v>
      </c>
      <c r="H150" s="15">
        <v>1317.55</v>
      </c>
      <c r="I150" s="15">
        <v>1817.55</v>
      </c>
      <c r="J150" s="15">
        <v>-811.2</v>
      </c>
      <c r="K150" s="15">
        <v>317.55</v>
      </c>
      <c r="L150" s="15">
        <v>396.55</v>
      </c>
      <c r="M150" s="15">
        <v>3437.74</v>
      </c>
      <c r="N150" s="15">
        <v>3011.68</v>
      </c>
      <c r="O150" s="16">
        <f>+SUM(C150:N150)</f>
        <v>13533.130000000001</v>
      </c>
      <c r="P150" s="15">
        <v>1550.75</v>
      </c>
      <c r="Q150" s="15">
        <v>306.5</v>
      </c>
      <c r="R150" s="15">
        <v>2406.4499999999998</v>
      </c>
      <c r="S150" s="15">
        <v>75</v>
      </c>
      <c r="T150" s="15">
        <v>200.42000000000007</v>
      </c>
      <c r="U150" s="15">
        <v>122.93000000000029</v>
      </c>
      <c r="V150" s="15">
        <v>106.72999999999956</v>
      </c>
      <c r="W150" s="15">
        <v>313.26000000000022</v>
      </c>
      <c r="X150" s="15">
        <v>1808.43</v>
      </c>
      <c r="Y150" s="15">
        <v>678.18</v>
      </c>
      <c r="Z150" s="15">
        <v>1548.04</v>
      </c>
      <c r="AA150" s="15">
        <v>1112.8</v>
      </c>
      <c r="AB150" s="18">
        <f>SUM(P150:AA150)</f>
        <v>10229.49</v>
      </c>
      <c r="AD150" s="15">
        <v>862.39</v>
      </c>
      <c r="AE150" s="15">
        <v>2704.37</v>
      </c>
      <c r="AF150" s="15">
        <v>987.19</v>
      </c>
      <c r="AG150" s="15">
        <v>1685.06</v>
      </c>
      <c r="AH150" s="15">
        <v>307.91000000000003</v>
      </c>
      <c r="AI150" s="15">
        <f>3786.35-1500</f>
        <v>2286.35</v>
      </c>
      <c r="AJ150" s="15">
        <v>1722.49</v>
      </c>
      <c r="AK150" s="15">
        <v>972.62</v>
      </c>
      <c r="AL150" s="15">
        <v>3165.12</v>
      </c>
      <c r="AM150" s="15">
        <v>3962.09</v>
      </c>
      <c r="AN150" s="15">
        <v>3034.02</v>
      </c>
      <c r="AO150" s="15">
        <v>1392.92</v>
      </c>
      <c r="AP150" s="15">
        <f t="shared" ref="AP150:AP151" si="224">+SUM(AD150:AO150)</f>
        <v>23082.53</v>
      </c>
      <c r="AR150" s="15">
        <v>1373.08</v>
      </c>
      <c r="AS150" s="15">
        <v>2220.54</v>
      </c>
      <c r="AT150" s="15">
        <v>1439.29</v>
      </c>
      <c r="AU150" s="15">
        <v>2920.11</v>
      </c>
      <c r="AV150" s="15">
        <v>2023.66</v>
      </c>
      <c r="AW150" s="15">
        <v>1839.71</v>
      </c>
      <c r="AX150" s="15">
        <v>2030.56</v>
      </c>
      <c r="AY150" s="15">
        <v>2124.71</v>
      </c>
      <c r="AZ150" s="15">
        <v>3776.43</v>
      </c>
      <c r="BA150" s="15">
        <v>2460.63</v>
      </c>
      <c r="BB150" s="15">
        <v>62.5</v>
      </c>
      <c r="BC150" s="15">
        <v>0</v>
      </c>
      <c r="BD150" s="19">
        <f t="shared" ref="BD150:BD151" si="225">+SUM(AR150:BC150)</f>
        <v>22271.22</v>
      </c>
      <c r="BE150" s="15">
        <v>4559.1099999999997</v>
      </c>
      <c r="BF150" s="15">
        <v>1750</v>
      </c>
      <c r="BG150" s="15">
        <v>4568.34</v>
      </c>
      <c r="BH150" s="15">
        <v>3616.31</v>
      </c>
      <c r="BI150" s="15">
        <v>2019.4</v>
      </c>
      <c r="BJ150" s="15">
        <v>66.44</v>
      </c>
      <c r="BK150" s="15">
        <v>939.12</v>
      </c>
      <c r="BL150" s="15">
        <v>2690.25</v>
      </c>
      <c r="BM150" s="15">
        <v>3886.59</v>
      </c>
      <c r="BN150" s="15">
        <v>1220.68</v>
      </c>
      <c r="BO150" s="20">
        <v>81.56</v>
      </c>
      <c r="BP150" s="20">
        <v>1937.5</v>
      </c>
      <c r="BQ150" s="91">
        <f t="shared" si="219"/>
        <v>27335.3</v>
      </c>
      <c r="BR150" s="15">
        <v>1813.77</v>
      </c>
      <c r="BS150" s="15">
        <v>0</v>
      </c>
      <c r="BT150" s="15">
        <v>3885.11</v>
      </c>
      <c r="BU150" s="15">
        <v>1072.9100000000001</v>
      </c>
      <c r="BV150" s="15">
        <v>5301.73</v>
      </c>
      <c r="BW150" s="15">
        <v>-505.63</v>
      </c>
      <c r="BX150" s="15">
        <v>191.7</v>
      </c>
      <c r="BY150" s="15">
        <v>67.05</v>
      </c>
      <c r="BZ150" s="15">
        <v>0</v>
      </c>
      <c r="CA150" s="15">
        <v>0</v>
      </c>
      <c r="CB150" s="15">
        <v>1813.76</v>
      </c>
      <c r="CC150" s="15">
        <v>1946.61</v>
      </c>
      <c r="CD150" s="46">
        <f t="shared" si="188"/>
        <v>15587.010000000002</v>
      </c>
      <c r="CE150" s="15">
        <v>64.89</v>
      </c>
      <c r="CF150" s="15">
        <v>1974.92</v>
      </c>
      <c r="CG150" s="15">
        <v>1989.86</v>
      </c>
      <c r="CH150" s="15">
        <v>2087.4900000000002</v>
      </c>
      <c r="CI150" s="15">
        <f>+IFERROR(VLOOKUP($A150,'[1]Consolidated Financials'!$A:$ZZ,32,0),0)</f>
        <v>3281.54</v>
      </c>
      <c r="CJ150" s="15">
        <f>+IFERROR(VLOOKUP($A150,'[1]Consolidated Financials'!$A:$ZZ,33,0),0)</f>
        <v>3781.54</v>
      </c>
      <c r="CK150" s="15">
        <f>+IFERROR(VLOOKUP($A150,'[1]Consolidated Financials'!$A:$ZZ,34,0),0)</f>
        <v>3281.54</v>
      </c>
      <c r="CL150" s="15">
        <f>+IFERROR(VLOOKUP($A150,'[1]Consolidated Financials'!$A:$ZZ,35,0),0)</f>
        <v>3781.54</v>
      </c>
      <c r="CM150" s="15">
        <f>+IFERROR(VLOOKUP($A150,'[1]Consolidated Financials'!$A:$ZZ,36,0),0)</f>
        <v>3281.54</v>
      </c>
      <c r="CN150" s="15">
        <f>+IFERROR(VLOOKUP($A150,'[1]Consolidated Financials'!$A:$ZZ,37,0),0)</f>
        <v>3781.54</v>
      </c>
      <c r="CO150" s="15">
        <f>+IFERROR(VLOOKUP($A150,'[1]Consolidated Financials'!$A:$ZZ,38,0),0)</f>
        <v>3281.54</v>
      </c>
      <c r="CP150" s="15">
        <f>+IFERROR(VLOOKUP($A150,'[1]Consolidated Financials'!$A:$ZZ,39,0),0)</f>
        <v>3781.54</v>
      </c>
      <c r="CQ150" s="46">
        <f t="shared" si="182"/>
        <v>34369.480000000003</v>
      </c>
      <c r="CR150" s="15">
        <f>+IFERROR(VLOOKUP($A150,'[1]Consolidated Financials'!$A:$ZZ,40,0),0)</f>
        <v>3786.1707999999999</v>
      </c>
      <c r="CS150" s="15">
        <f>+IFERROR(VLOOKUP($A150,'[1]Consolidated Financials'!$A:$ZZ,41,0),0)</f>
        <v>4286.1707999999999</v>
      </c>
      <c r="CT150" s="15">
        <f>+IFERROR(VLOOKUP($A150,'[1]Consolidated Financials'!$A:$ZZ,42,0),0)</f>
        <v>3786.1707999999999</v>
      </c>
      <c r="CU150" s="15">
        <f>+IFERROR(VLOOKUP($A150,'[1]Consolidated Financials'!$A:$ZZ,43,0),0)</f>
        <v>4286.1707999999999</v>
      </c>
      <c r="CV150" s="15">
        <f>+IFERROR(VLOOKUP($A150,'[1]Consolidated Financials'!$A:$ZZ,44,0),0)</f>
        <v>3786.1707999999999</v>
      </c>
      <c r="CW150" s="15">
        <f>+IFERROR(VLOOKUP($A150,'[1]Consolidated Financials'!$A:$ZZ,45,0),0)</f>
        <v>4286.1707999999999</v>
      </c>
      <c r="CX150" s="15">
        <f>+IFERROR(VLOOKUP($A150,'[1]Consolidated Financials'!$A:$ZZ,46,0),0)</f>
        <v>3786.1707999999999</v>
      </c>
      <c r="CY150" s="15">
        <f>+IFERROR(VLOOKUP($A150,'[1]Consolidated Financials'!$A:$ZZ,47,0),0)</f>
        <v>4286.1707999999999</v>
      </c>
      <c r="CZ150" s="15">
        <f>+IFERROR(VLOOKUP($A150,'[1]Consolidated Financials'!$A:$ZZ,48,0),0)</f>
        <v>3786.1707999999999</v>
      </c>
      <c r="DA150" s="15">
        <f>+IFERROR(VLOOKUP($A150,'[1]Consolidated Financials'!$A:$ZZ,49,0),0)</f>
        <v>4286.1707999999999</v>
      </c>
      <c r="DB150" s="15">
        <f>+IFERROR(VLOOKUP($A150,'[1]Consolidated Financials'!$A:$ZZ,50,0),0)</f>
        <v>3786.1707999999999</v>
      </c>
      <c r="DC150" s="15">
        <f>+IFERROR(VLOOKUP($A150,'[1]Consolidated Financials'!$A:$ZZ,51,0),0)</f>
        <v>4286.1707999999999</v>
      </c>
      <c r="DD150" s="46">
        <f t="shared" si="178"/>
        <v>48434.049599999998</v>
      </c>
      <c r="DF150" s="15">
        <f>+IFERROR(VLOOKUP($A150,'[1]Consolidated Financials'!$A:$ZZ,52,0),0)</f>
        <v>4040.8942160000001</v>
      </c>
      <c r="DG150" s="15">
        <f>+IFERROR(VLOOKUP($A150,'[1]Consolidated Financials'!$A:$ZZ,53,0),0)</f>
        <v>4540.8942160000006</v>
      </c>
      <c r="DH150" s="15">
        <f>+IFERROR(VLOOKUP($A150,'[1]Consolidated Financials'!$A:$ZZ,54,0),0)</f>
        <v>4040.8942160000001</v>
      </c>
      <c r="DI150" s="15">
        <f>+IFERROR(VLOOKUP($A150,'[1]Consolidated Financials'!$A:$ZZ,55,0),0)</f>
        <v>4540.8942160000006</v>
      </c>
      <c r="DJ150" s="15">
        <f>+IFERROR(VLOOKUP($A150,'[1]Consolidated Financials'!$A:$ZZ,56,0),0)</f>
        <v>4040.8942160000001</v>
      </c>
      <c r="DK150" s="15">
        <f>+IFERROR(VLOOKUP($A150,'[1]Consolidated Financials'!$A:$ZZ,57,0),0)</f>
        <v>4540.8942160000006</v>
      </c>
      <c r="DL150" s="15">
        <f>+IFERROR(VLOOKUP($A150,'[1]Consolidated Financials'!$A:$ZZ,58,0),0)</f>
        <v>4040.8942160000001</v>
      </c>
      <c r="DM150" s="15">
        <f>+IFERROR(VLOOKUP($A150,'[1]Consolidated Financials'!$A:$ZZ,59,0),0)</f>
        <v>4540.8942160000006</v>
      </c>
      <c r="DN150" s="15">
        <f>+IFERROR(VLOOKUP($A150,'[1]Consolidated Financials'!$A:$ZZ,60,0),0)</f>
        <v>4040.8942160000001</v>
      </c>
      <c r="DO150" s="15">
        <f>+IFERROR(VLOOKUP($A150,'[1]Consolidated Financials'!$A:$ZZ,61,0),0)</f>
        <v>4540.8942160000006</v>
      </c>
      <c r="DP150" s="15">
        <f>+IFERROR(VLOOKUP($A150,'[1]Consolidated Financials'!$A:$ZZ,62,0),0)</f>
        <v>4040.8942160000001</v>
      </c>
      <c r="DQ150" s="15">
        <f>+IFERROR(VLOOKUP($A150,'[1]Consolidated Financials'!$A:$ZZ,63,0),0)</f>
        <v>4540.8942160000006</v>
      </c>
    </row>
    <row r="151" spans="1:121" x14ac:dyDescent="0.35">
      <c r="A151" s="75" t="s">
        <v>248</v>
      </c>
      <c r="B151" s="74" t="s">
        <v>247</v>
      </c>
      <c r="C151" s="15">
        <v>1603.65</v>
      </c>
      <c r="D151" s="15">
        <v>641.65</v>
      </c>
      <c r="E151" s="15">
        <v>1057.3499999999999</v>
      </c>
      <c r="F151" s="15">
        <v>-533.31000000000006</v>
      </c>
      <c r="G151" s="15">
        <v>1291.6100000000001</v>
      </c>
      <c r="H151" s="15">
        <v>0</v>
      </c>
      <c r="I151" s="15">
        <v>684.77</v>
      </c>
      <c r="J151" s="15">
        <v>1498.22</v>
      </c>
      <c r="K151" s="15">
        <v>472.08</v>
      </c>
      <c r="L151" s="15">
        <v>1095.22</v>
      </c>
      <c r="M151" s="15">
        <v>79</v>
      </c>
      <c r="N151" s="15">
        <v>1011.89</v>
      </c>
      <c r="O151" s="16">
        <f>+SUM(C151:N151)</f>
        <v>8902.130000000001</v>
      </c>
      <c r="P151" s="15">
        <v>1214.26</v>
      </c>
      <c r="Q151" s="15">
        <v>596.69000000000005</v>
      </c>
      <c r="R151" s="15">
        <v>526.16000000000008</v>
      </c>
      <c r="S151" s="15">
        <v>0</v>
      </c>
      <c r="T151" s="15">
        <v>253.04999999999973</v>
      </c>
      <c r="U151" s="15">
        <v>178.53999999999996</v>
      </c>
      <c r="V151" s="15">
        <v>89.269999999999982</v>
      </c>
      <c r="W151" s="15">
        <v>89.269999999999982</v>
      </c>
      <c r="X151" s="15">
        <v>89.27</v>
      </c>
      <c r="Y151" s="15">
        <v>89.27</v>
      </c>
      <c r="Z151" s="15">
        <v>89.27</v>
      </c>
      <c r="AA151" s="15">
        <v>0</v>
      </c>
      <c r="AB151" s="18">
        <f>SUM(P151:AA151)</f>
        <v>3215.0499999999997</v>
      </c>
      <c r="AD151" s="15">
        <v>158</v>
      </c>
      <c r="AE151" s="15">
        <v>79</v>
      </c>
      <c r="AF151" s="15">
        <v>875</v>
      </c>
      <c r="AG151" s="15">
        <v>1055</v>
      </c>
      <c r="AH151" s="15">
        <v>274</v>
      </c>
      <c r="AI151" s="15">
        <v>1989.81</v>
      </c>
      <c r="AJ151" s="15">
        <v>954</v>
      </c>
      <c r="AK151" s="15">
        <v>964.27</v>
      </c>
      <c r="AL151" s="15">
        <v>2594.63</v>
      </c>
      <c r="AM151" s="15">
        <v>704</v>
      </c>
      <c r="AN151" s="15">
        <v>682.38</v>
      </c>
      <c r="AO151" s="15">
        <v>1119.1500000000001</v>
      </c>
      <c r="AP151" s="15">
        <f t="shared" si="224"/>
        <v>11449.239999999998</v>
      </c>
      <c r="AR151" s="15">
        <v>1050</v>
      </c>
      <c r="AS151" s="15">
        <v>1921.39</v>
      </c>
      <c r="AT151" s="15">
        <v>1211</v>
      </c>
      <c r="AU151" s="15">
        <v>2430.69</v>
      </c>
      <c r="AV151" s="15">
        <v>1888.62</v>
      </c>
      <c r="AW151" s="15">
        <v>1186.4000000000001</v>
      </c>
      <c r="AX151" s="15">
        <v>2641.51</v>
      </c>
      <c r="AY151" s="15">
        <v>1960.17</v>
      </c>
      <c r="AZ151" s="15">
        <v>3784.52</v>
      </c>
      <c r="BA151" s="15">
        <v>2083.44</v>
      </c>
      <c r="BB151" s="15">
        <v>141.5</v>
      </c>
      <c r="BC151" s="15">
        <v>79</v>
      </c>
      <c r="BD151" s="19">
        <f t="shared" si="225"/>
        <v>20378.239999999998</v>
      </c>
      <c r="BE151" s="15">
        <v>4375</v>
      </c>
      <c r="BF151" s="15">
        <v>1829</v>
      </c>
      <c r="BG151" s="15">
        <v>1829</v>
      </c>
      <c r="BH151" s="15">
        <v>1837.88</v>
      </c>
      <c r="BI151" s="15">
        <v>2201.85</v>
      </c>
      <c r="BJ151" s="15">
        <v>180.64</v>
      </c>
      <c r="BK151" s="15">
        <v>926.92</v>
      </c>
      <c r="BL151" s="15">
        <v>2735.18</v>
      </c>
      <c r="BM151" s="15">
        <v>171.88</v>
      </c>
      <c r="BN151" s="15">
        <v>1061.99</v>
      </c>
      <c r="BO151" s="20">
        <v>0</v>
      </c>
      <c r="BP151" s="20">
        <v>2066.5500000000002</v>
      </c>
      <c r="BQ151" s="91">
        <f t="shared" si="219"/>
        <v>19215.89</v>
      </c>
      <c r="BR151" s="15">
        <v>1813.77</v>
      </c>
      <c r="BS151" s="15">
        <v>129.56</v>
      </c>
      <c r="BT151" s="15">
        <v>1943.32</v>
      </c>
      <c r="BU151" s="15">
        <v>0</v>
      </c>
      <c r="BV151" s="15">
        <v>3757.09</v>
      </c>
      <c r="BW151" s="15">
        <v>0</v>
      </c>
      <c r="BX151" s="15">
        <v>194.08</v>
      </c>
      <c r="BY151" s="15">
        <v>62.5</v>
      </c>
      <c r="BZ151" s="15">
        <v>0</v>
      </c>
      <c r="CA151" s="15">
        <v>3627.54</v>
      </c>
      <c r="CB151" s="15">
        <v>1813.77</v>
      </c>
      <c r="CC151" s="15">
        <v>1942.05</v>
      </c>
      <c r="CD151" s="46">
        <f t="shared" si="188"/>
        <v>15283.68</v>
      </c>
      <c r="CE151" s="15">
        <v>64.19</v>
      </c>
      <c r="CF151" s="15">
        <v>1797.3</v>
      </c>
      <c r="CG151" s="15">
        <v>1989.86</v>
      </c>
      <c r="CH151" s="15">
        <v>1861.49</v>
      </c>
      <c r="CI151" s="15">
        <f>+IFERROR(VLOOKUP($A151,'[1]Consolidated Financials'!$A:$ZZ,32,0),0)</f>
        <v>0</v>
      </c>
      <c r="CJ151" s="15">
        <f>+IFERROR(VLOOKUP($A151,'[1]Consolidated Financials'!$A:$ZZ,33,0),0)</f>
        <v>0</v>
      </c>
      <c r="CK151" s="15">
        <f>+IFERROR(VLOOKUP($A151,'[1]Consolidated Financials'!$A:$ZZ,34,0),0)</f>
        <v>0</v>
      </c>
      <c r="CL151" s="15">
        <f>+IFERROR(VLOOKUP($A151,'[1]Consolidated Financials'!$A:$ZZ,35,0),0)</f>
        <v>0</v>
      </c>
      <c r="CM151" s="15">
        <f>+IFERROR(VLOOKUP($A151,'[1]Consolidated Financials'!$A:$ZZ,36,0),0)</f>
        <v>0</v>
      </c>
      <c r="CN151" s="15">
        <f>+IFERROR(VLOOKUP($A151,'[1]Consolidated Financials'!$A:$ZZ,37,0),0)</f>
        <v>0</v>
      </c>
      <c r="CO151" s="15">
        <f>+IFERROR(VLOOKUP($A151,'[1]Consolidated Financials'!$A:$ZZ,38,0),0)</f>
        <v>0</v>
      </c>
      <c r="CP151" s="15">
        <f>+IFERROR(VLOOKUP($A151,'[1]Consolidated Financials'!$A:$ZZ,39,0),0)</f>
        <v>0</v>
      </c>
      <c r="CQ151" s="46">
        <f t="shared" si="182"/>
        <v>5712.84</v>
      </c>
      <c r="CR151" s="15">
        <f>+IFERROR(VLOOKUP($A151,'[1]Consolidated Financials'!$A:$ZZ,40,0),0)</f>
        <v>0</v>
      </c>
      <c r="CS151" s="15">
        <f>+IFERROR(VLOOKUP($A151,'[1]Consolidated Financials'!$A:$ZZ,41,0),0)</f>
        <v>0</v>
      </c>
      <c r="CT151" s="15">
        <f>+IFERROR(VLOOKUP($A151,'[1]Consolidated Financials'!$A:$ZZ,42,0),0)</f>
        <v>0</v>
      </c>
      <c r="CU151" s="15">
        <f>+IFERROR(VLOOKUP($A151,'[1]Consolidated Financials'!$A:$ZZ,43,0),0)</f>
        <v>0</v>
      </c>
      <c r="CV151" s="15">
        <f>+IFERROR(VLOOKUP($A151,'[1]Consolidated Financials'!$A:$ZZ,44,0),0)</f>
        <v>0</v>
      </c>
      <c r="CW151" s="15">
        <f>+IFERROR(VLOOKUP($A151,'[1]Consolidated Financials'!$A:$ZZ,45,0),0)</f>
        <v>0</v>
      </c>
      <c r="CX151" s="15">
        <f>+IFERROR(VLOOKUP($A151,'[1]Consolidated Financials'!$A:$ZZ,46,0),0)</f>
        <v>0</v>
      </c>
      <c r="CY151" s="15">
        <f>+IFERROR(VLOOKUP($A151,'[1]Consolidated Financials'!$A:$ZZ,47,0),0)</f>
        <v>0</v>
      </c>
      <c r="CZ151" s="15">
        <f>+IFERROR(VLOOKUP($A151,'[1]Consolidated Financials'!$A:$ZZ,48,0),0)</f>
        <v>0</v>
      </c>
      <c r="DA151" s="15">
        <f>+IFERROR(VLOOKUP($A151,'[1]Consolidated Financials'!$A:$ZZ,49,0),0)</f>
        <v>0</v>
      </c>
      <c r="DB151" s="15">
        <f>+IFERROR(VLOOKUP($A151,'[1]Consolidated Financials'!$A:$ZZ,50,0),0)</f>
        <v>0</v>
      </c>
      <c r="DC151" s="15">
        <f>+IFERROR(VLOOKUP($A151,'[1]Consolidated Financials'!$A:$ZZ,51,0),0)</f>
        <v>0</v>
      </c>
      <c r="DD151" s="46">
        <f t="shared" si="178"/>
        <v>0</v>
      </c>
      <c r="DF151" s="15">
        <f>+IFERROR(VLOOKUP($A151,'[1]Consolidated Financials'!$A:$ZZ,52,0),0)</f>
        <v>0</v>
      </c>
      <c r="DG151" s="15">
        <f>+IFERROR(VLOOKUP($A151,'[1]Consolidated Financials'!$A:$ZZ,53,0),0)</f>
        <v>0</v>
      </c>
      <c r="DH151" s="15">
        <f>+IFERROR(VLOOKUP($A151,'[1]Consolidated Financials'!$A:$ZZ,54,0),0)</f>
        <v>0</v>
      </c>
      <c r="DI151" s="15">
        <f>+IFERROR(VLOOKUP($A151,'[1]Consolidated Financials'!$A:$ZZ,55,0),0)</f>
        <v>0</v>
      </c>
      <c r="DJ151" s="15">
        <f>+IFERROR(VLOOKUP($A151,'[1]Consolidated Financials'!$A:$ZZ,56,0),0)</f>
        <v>0</v>
      </c>
      <c r="DK151" s="15">
        <f>+IFERROR(VLOOKUP($A151,'[1]Consolidated Financials'!$A:$ZZ,57,0),0)</f>
        <v>0</v>
      </c>
      <c r="DL151" s="15">
        <f>+IFERROR(VLOOKUP($A151,'[1]Consolidated Financials'!$A:$ZZ,58,0),0)</f>
        <v>0</v>
      </c>
      <c r="DM151" s="15">
        <f>+IFERROR(VLOOKUP($A151,'[1]Consolidated Financials'!$A:$ZZ,59,0),0)</f>
        <v>0</v>
      </c>
      <c r="DN151" s="15">
        <f>+IFERROR(VLOOKUP($A151,'[1]Consolidated Financials'!$A:$ZZ,60,0),0)</f>
        <v>0</v>
      </c>
      <c r="DO151" s="15">
        <f>+IFERROR(VLOOKUP($A151,'[1]Consolidated Financials'!$A:$ZZ,61,0),0)</f>
        <v>0</v>
      </c>
      <c r="DP151" s="15">
        <f>+IFERROR(VLOOKUP($A151,'[1]Consolidated Financials'!$A:$ZZ,62,0),0)</f>
        <v>0</v>
      </c>
      <c r="DQ151" s="15">
        <f>+IFERROR(VLOOKUP($A151,'[1]Consolidated Financials'!$A:$ZZ,63,0),0)</f>
        <v>0</v>
      </c>
    </row>
    <row r="152" spans="1:121" x14ac:dyDescent="0.35">
      <c r="A152" s="75" t="s">
        <v>249</v>
      </c>
      <c r="B152" s="74" t="s">
        <v>250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6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8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9"/>
      <c r="BE152" s="15"/>
      <c r="BF152" s="15"/>
      <c r="BG152" s="15"/>
      <c r="BH152" s="15"/>
      <c r="BI152" s="15">
        <v>9.01</v>
      </c>
      <c r="BJ152" s="15">
        <v>0</v>
      </c>
      <c r="BK152" s="15">
        <v>0</v>
      </c>
      <c r="BL152" s="15">
        <v>0</v>
      </c>
      <c r="BM152" s="15">
        <v>0</v>
      </c>
      <c r="BN152" s="15">
        <v>0</v>
      </c>
      <c r="BO152" s="20">
        <v>0</v>
      </c>
      <c r="BP152" s="20">
        <v>0</v>
      </c>
      <c r="BQ152" s="92">
        <f t="shared" si="219"/>
        <v>9.01</v>
      </c>
      <c r="BR152" s="15">
        <v>0</v>
      </c>
      <c r="BS152" s="15">
        <v>0</v>
      </c>
      <c r="BT152" s="15">
        <v>0</v>
      </c>
      <c r="BU152" s="15">
        <v>0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135</v>
      </c>
      <c r="CB152" s="15">
        <v>0</v>
      </c>
      <c r="CC152" s="15">
        <v>0</v>
      </c>
      <c r="CD152" s="46">
        <f t="shared" si="188"/>
        <v>135</v>
      </c>
      <c r="CE152" s="15">
        <v>2222.81</v>
      </c>
      <c r="CF152" s="15">
        <v>0</v>
      </c>
      <c r="CG152" s="15">
        <v>0</v>
      </c>
      <c r="CH152" s="15">
        <v>0</v>
      </c>
      <c r="CI152" s="15">
        <f>+IFERROR(VLOOKUP($A152,'[1]Consolidated Financials'!$A:$ZZ,32,0),0)</f>
        <v>0</v>
      </c>
      <c r="CJ152" s="15">
        <f>+IFERROR(VLOOKUP($A152,'[1]Consolidated Financials'!$A:$ZZ,33,0),0)</f>
        <v>0</v>
      </c>
      <c r="CK152" s="15">
        <f>+IFERROR(VLOOKUP($A152,'[1]Consolidated Financials'!$A:$ZZ,34,0),0)</f>
        <v>0</v>
      </c>
      <c r="CL152" s="15">
        <f>+IFERROR(VLOOKUP($A152,'[1]Consolidated Financials'!$A:$ZZ,35,0),0)</f>
        <v>0</v>
      </c>
      <c r="CM152" s="15">
        <f>+IFERROR(VLOOKUP($A152,'[1]Consolidated Financials'!$A:$ZZ,36,0),0)</f>
        <v>0</v>
      </c>
      <c r="CN152" s="15">
        <f>+IFERROR(VLOOKUP($A152,'[1]Consolidated Financials'!$A:$ZZ,37,0),0)</f>
        <v>0</v>
      </c>
      <c r="CO152" s="15">
        <f>+IFERROR(VLOOKUP($A152,'[1]Consolidated Financials'!$A:$ZZ,38,0),0)</f>
        <v>0</v>
      </c>
      <c r="CP152" s="15">
        <f>+IFERROR(VLOOKUP($A152,'[1]Consolidated Financials'!$A:$ZZ,39,0),0)</f>
        <v>0</v>
      </c>
      <c r="CQ152" s="46">
        <f t="shared" si="182"/>
        <v>2222.81</v>
      </c>
      <c r="CR152" s="15">
        <f>+IFERROR(VLOOKUP($A152,'[1]Consolidated Financials'!$A:$ZZ,40,0),0)</f>
        <v>0</v>
      </c>
      <c r="CS152" s="15">
        <f>+IFERROR(VLOOKUP($A152,'[1]Consolidated Financials'!$A:$ZZ,41,0),0)</f>
        <v>0</v>
      </c>
      <c r="CT152" s="15">
        <f>+IFERROR(VLOOKUP($A152,'[1]Consolidated Financials'!$A:$ZZ,42,0),0)</f>
        <v>0</v>
      </c>
      <c r="CU152" s="15">
        <f>+IFERROR(VLOOKUP($A152,'[1]Consolidated Financials'!$A:$ZZ,43,0),0)</f>
        <v>0</v>
      </c>
      <c r="CV152" s="15">
        <f>+IFERROR(VLOOKUP($A152,'[1]Consolidated Financials'!$A:$ZZ,44,0),0)</f>
        <v>0</v>
      </c>
      <c r="CW152" s="15">
        <f>+IFERROR(VLOOKUP($A152,'[1]Consolidated Financials'!$A:$ZZ,45,0),0)</f>
        <v>0</v>
      </c>
      <c r="CX152" s="15">
        <f>+IFERROR(VLOOKUP($A152,'[1]Consolidated Financials'!$A:$ZZ,46,0),0)</f>
        <v>0</v>
      </c>
      <c r="CY152" s="15">
        <f>+IFERROR(VLOOKUP($A152,'[1]Consolidated Financials'!$A:$ZZ,47,0),0)</f>
        <v>0</v>
      </c>
      <c r="CZ152" s="15">
        <f>+IFERROR(VLOOKUP($A152,'[1]Consolidated Financials'!$A:$ZZ,48,0),0)</f>
        <v>0</v>
      </c>
      <c r="DA152" s="15">
        <f>+IFERROR(VLOOKUP($A152,'[1]Consolidated Financials'!$A:$ZZ,49,0),0)</f>
        <v>0</v>
      </c>
      <c r="DB152" s="15">
        <f>+IFERROR(VLOOKUP($A152,'[1]Consolidated Financials'!$A:$ZZ,50,0),0)</f>
        <v>0</v>
      </c>
      <c r="DC152" s="15">
        <f>+IFERROR(VLOOKUP($A152,'[1]Consolidated Financials'!$A:$ZZ,51,0),0)</f>
        <v>0</v>
      </c>
      <c r="DD152" s="46">
        <f t="shared" si="178"/>
        <v>0</v>
      </c>
      <c r="DF152" s="15">
        <f>+IFERROR(VLOOKUP($A152,'[1]Consolidated Financials'!$A:$ZZ,52,0),0)</f>
        <v>0</v>
      </c>
      <c r="DG152" s="15">
        <f>+IFERROR(VLOOKUP($A152,'[1]Consolidated Financials'!$A:$ZZ,53,0),0)</f>
        <v>0</v>
      </c>
      <c r="DH152" s="15">
        <f>+IFERROR(VLOOKUP($A152,'[1]Consolidated Financials'!$A:$ZZ,54,0),0)</f>
        <v>0</v>
      </c>
      <c r="DI152" s="15">
        <f>+IFERROR(VLOOKUP($A152,'[1]Consolidated Financials'!$A:$ZZ,55,0),0)</f>
        <v>0</v>
      </c>
      <c r="DJ152" s="15">
        <f>+IFERROR(VLOOKUP($A152,'[1]Consolidated Financials'!$A:$ZZ,56,0),0)</f>
        <v>0</v>
      </c>
      <c r="DK152" s="15">
        <f>+IFERROR(VLOOKUP($A152,'[1]Consolidated Financials'!$A:$ZZ,57,0),0)</f>
        <v>0</v>
      </c>
      <c r="DL152" s="15">
        <f>+IFERROR(VLOOKUP($A152,'[1]Consolidated Financials'!$A:$ZZ,58,0),0)</f>
        <v>0</v>
      </c>
      <c r="DM152" s="15">
        <f>+IFERROR(VLOOKUP($A152,'[1]Consolidated Financials'!$A:$ZZ,59,0),0)</f>
        <v>0</v>
      </c>
      <c r="DN152" s="15">
        <f>+IFERROR(VLOOKUP($A152,'[1]Consolidated Financials'!$A:$ZZ,60,0),0)</f>
        <v>0</v>
      </c>
      <c r="DO152" s="15">
        <f>+IFERROR(VLOOKUP($A152,'[1]Consolidated Financials'!$A:$ZZ,61,0),0)</f>
        <v>0</v>
      </c>
      <c r="DP152" s="15">
        <f>+IFERROR(VLOOKUP($A152,'[1]Consolidated Financials'!$A:$ZZ,62,0),0)</f>
        <v>0</v>
      </c>
      <c r="DQ152" s="15">
        <f>+IFERROR(VLOOKUP($A152,'[1]Consolidated Financials'!$A:$ZZ,63,0),0)</f>
        <v>0</v>
      </c>
    </row>
    <row r="153" spans="1:121" x14ac:dyDescent="0.35">
      <c r="A153" s="75" t="s">
        <v>251</v>
      </c>
      <c r="B153" s="17" t="s">
        <v>252</v>
      </c>
      <c r="C153" s="15">
        <v>0</v>
      </c>
      <c r="D153" s="15">
        <v>118.15</v>
      </c>
      <c r="E153" s="15">
        <v>143.59</v>
      </c>
      <c r="F153" s="15">
        <v>680.75</v>
      </c>
      <c r="G153" s="15">
        <v>201.89</v>
      </c>
      <c r="H153" s="15">
        <v>0</v>
      </c>
      <c r="I153" s="15">
        <v>-60.65</v>
      </c>
      <c r="J153" s="15">
        <v>0</v>
      </c>
      <c r="K153" s="15">
        <v>0</v>
      </c>
      <c r="L153" s="15">
        <v>1974.79</v>
      </c>
      <c r="M153" s="15">
        <v>641.53</v>
      </c>
      <c r="N153" s="15">
        <v>0</v>
      </c>
      <c r="O153" s="16">
        <f>+SUM(C153:N153)</f>
        <v>3700.05</v>
      </c>
      <c r="P153" s="15">
        <v>250</v>
      </c>
      <c r="Q153" s="15">
        <v>103.07999999999998</v>
      </c>
      <c r="R153" s="15">
        <v>446.75000000000006</v>
      </c>
      <c r="S153" s="15">
        <v>0</v>
      </c>
      <c r="T153" s="15">
        <v>4057.09</v>
      </c>
      <c r="U153" s="15">
        <v>198.39000000000033</v>
      </c>
      <c r="V153" s="15">
        <v>0</v>
      </c>
      <c r="W153" s="15">
        <v>1275.6099999999997</v>
      </c>
      <c r="X153" s="15">
        <v>0</v>
      </c>
      <c r="Y153" s="15">
        <v>0</v>
      </c>
      <c r="Z153" s="15">
        <v>0</v>
      </c>
      <c r="AA153" s="15">
        <v>0</v>
      </c>
      <c r="AB153" s="18">
        <f t="shared" ref="AB153:AB168" si="226">SUM(P153:AA153)</f>
        <v>6330.92</v>
      </c>
      <c r="AD153" s="15">
        <v>659.23</v>
      </c>
      <c r="AE153" s="15">
        <v>1275.51</v>
      </c>
      <c r="AF153" s="15">
        <v>1356.17</v>
      </c>
      <c r="AG153" s="15">
        <v>1347.12</v>
      </c>
      <c r="AH153" s="15">
        <v>662.41</v>
      </c>
      <c r="AI153" s="15">
        <v>746.18</v>
      </c>
      <c r="AJ153" s="15">
        <v>662.36</v>
      </c>
      <c r="AK153" s="15">
        <v>1542.8</v>
      </c>
      <c r="AL153" s="15">
        <v>824.83</v>
      </c>
      <c r="AM153" s="15">
        <v>3676.75</v>
      </c>
      <c r="AN153" s="15">
        <v>3567.23</v>
      </c>
      <c r="AO153" s="15">
        <v>3567.23</v>
      </c>
      <c r="AP153" s="15">
        <f t="shared" ref="AP153:AP168" si="227">+SUM(AD153:AO153)</f>
        <v>19887.82</v>
      </c>
      <c r="AR153" s="15">
        <v>650.23</v>
      </c>
      <c r="AS153" s="15">
        <v>773.98</v>
      </c>
      <c r="AT153" s="15">
        <v>902.29</v>
      </c>
      <c r="AU153" s="15">
        <v>847.88</v>
      </c>
      <c r="AV153" s="15">
        <v>679.79</v>
      </c>
      <c r="AW153" s="15">
        <v>680.01</v>
      </c>
      <c r="AX153" s="15">
        <v>3941.68</v>
      </c>
      <c r="AY153" s="15">
        <v>4780.68</v>
      </c>
      <c r="AZ153" s="15">
        <v>3140.25</v>
      </c>
      <c r="BA153" s="15">
        <v>721.78</v>
      </c>
      <c r="BB153" s="15">
        <v>0</v>
      </c>
      <c r="BC153" s="15">
        <v>294.84000000000003</v>
      </c>
      <c r="BD153" s="19">
        <f t="shared" ref="BD153:BD168" si="228">+SUM(AR153:BC153)</f>
        <v>17413.41</v>
      </c>
      <c r="BE153" s="15">
        <v>957.96</v>
      </c>
      <c r="BF153" s="15">
        <v>0</v>
      </c>
      <c r="BG153" s="15">
        <v>486.08</v>
      </c>
      <c r="BH153" s="15">
        <v>148.64000000000001</v>
      </c>
      <c r="BI153" s="15">
        <v>163.63</v>
      </c>
      <c r="BJ153" s="15">
        <v>2346.73</v>
      </c>
      <c r="BK153" s="15">
        <v>1.67</v>
      </c>
      <c r="BL153" s="15">
        <v>797.96</v>
      </c>
      <c r="BM153" s="15">
        <v>872.8</v>
      </c>
      <c r="BN153" s="15">
        <v>1257</v>
      </c>
      <c r="BO153" s="20">
        <v>0</v>
      </c>
      <c r="BP153" s="20">
        <v>733.28</v>
      </c>
      <c r="BQ153" s="91">
        <f t="shared" si="219"/>
        <v>7765.75</v>
      </c>
      <c r="BR153" s="15">
        <v>2985.91</v>
      </c>
      <c r="BS153" s="15">
        <v>5756.06</v>
      </c>
      <c r="BT153" s="15">
        <v>0</v>
      </c>
      <c r="BU153" s="15">
        <v>-1476.32</v>
      </c>
      <c r="BV153" s="15">
        <v>2070.02</v>
      </c>
      <c r="BW153" s="15">
        <v>339</v>
      </c>
      <c r="BX153" s="15">
        <v>2071.65</v>
      </c>
      <c r="BY153" s="15">
        <v>-194.06</v>
      </c>
      <c r="BZ153" s="15">
        <v>923.81</v>
      </c>
      <c r="CA153" s="15">
        <v>957.65</v>
      </c>
      <c r="CB153" s="15">
        <v>2316.2000000000003</v>
      </c>
      <c r="CC153" s="15">
        <v>3765.63</v>
      </c>
      <c r="CD153" s="46">
        <f t="shared" si="188"/>
        <v>19515.550000000003</v>
      </c>
      <c r="CE153" s="15">
        <v>2968.89</v>
      </c>
      <c r="CF153" s="15">
        <v>1167.5</v>
      </c>
      <c r="CG153" s="15">
        <v>4100.03</v>
      </c>
      <c r="CH153" s="15">
        <v>1942.75</v>
      </c>
      <c r="CI153" s="15">
        <f>+IFERROR(VLOOKUP($A153,'[1]Consolidated Financials'!$A:$ZZ,32,0),0)</f>
        <v>7463.732</v>
      </c>
      <c r="CJ153" s="15">
        <f>+IFERROR(VLOOKUP($A153,'[1]Consolidated Financials'!$A:$ZZ,33,0),0)</f>
        <v>1171.732</v>
      </c>
      <c r="CK153" s="15">
        <f>+IFERROR(VLOOKUP($A153,'[1]Consolidated Financials'!$A:$ZZ,34,0),0)</f>
        <v>911.73199999999997</v>
      </c>
      <c r="CL153" s="15">
        <f>+IFERROR(VLOOKUP($A153,'[1]Consolidated Financials'!$A:$ZZ,35,0),0)</f>
        <v>911.73199999999997</v>
      </c>
      <c r="CM153" s="15">
        <f>+IFERROR(VLOOKUP($A153,'[1]Consolidated Financials'!$A:$ZZ,36,0),0)</f>
        <v>3885.3519999999999</v>
      </c>
      <c r="CN153" s="15">
        <f>+IFERROR(VLOOKUP($A153,'[1]Consolidated Financials'!$A:$ZZ,37,0),0)</f>
        <v>7463.732</v>
      </c>
      <c r="CO153" s="15">
        <f>+IFERROR(VLOOKUP($A153,'[1]Consolidated Financials'!$A:$ZZ,38,0),0)</f>
        <v>1223.732</v>
      </c>
      <c r="CP153" s="15">
        <f>+IFERROR(VLOOKUP($A153,'[1]Consolidated Financials'!$A:$ZZ,39,0),0)</f>
        <v>3797.3519999999999</v>
      </c>
      <c r="CQ153" s="46">
        <f t="shared" si="182"/>
        <v>37008.265999999996</v>
      </c>
      <c r="CR153" s="15">
        <f>+IFERROR(VLOOKUP($A153,'[1]Consolidated Financials'!$A:$ZZ,40,0),0)</f>
        <v>948.20128</v>
      </c>
      <c r="CS153" s="15">
        <f>+IFERROR(VLOOKUP($A153,'[1]Consolidated Financials'!$A:$ZZ,41,0),0)</f>
        <v>2269.6460800000004</v>
      </c>
      <c r="CT153" s="15">
        <f>+IFERROR(VLOOKUP($A153,'[1]Consolidated Financials'!$A:$ZZ,42,0),0)</f>
        <v>4990.6812799999998</v>
      </c>
      <c r="CU153" s="15">
        <f>+IFERROR(VLOOKUP($A153,'[1]Consolidated Financials'!$A:$ZZ,43,0),0)</f>
        <v>1272.68128</v>
      </c>
      <c r="CV153" s="15">
        <f>+IFERROR(VLOOKUP($A153,'[1]Consolidated Financials'!$A:$ZZ,44,0),0)</f>
        <v>7762.2812799999992</v>
      </c>
      <c r="CW153" s="15">
        <f>+IFERROR(VLOOKUP($A153,'[1]Consolidated Financials'!$A:$ZZ,45,0),0)</f>
        <v>1218.6012800000001</v>
      </c>
      <c r="CX153" s="15">
        <f>+IFERROR(VLOOKUP($A153,'[1]Consolidated Financials'!$A:$ZZ,46,0),0)</f>
        <v>948.20128</v>
      </c>
      <c r="CY153" s="15">
        <f>+IFERROR(VLOOKUP($A153,'[1]Consolidated Financials'!$A:$ZZ,47,0),0)</f>
        <v>948.20128</v>
      </c>
      <c r="CZ153" s="15">
        <f>+IFERROR(VLOOKUP($A153,'[1]Consolidated Financials'!$A:$ZZ,48,0),0)</f>
        <v>4040.7660799999999</v>
      </c>
      <c r="DA153" s="15">
        <f>+IFERROR(VLOOKUP($A153,'[1]Consolidated Financials'!$A:$ZZ,49,0),0)</f>
        <v>7762.2812799999992</v>
      </c>
      <c r="DB153" s="15">
        <f>+IFERROR(VLOOKUP($A153,'[1]Consolidated Financials'!$A:$ZZ,50,0),0)</f>
        <v>1272.68128</v>
      </c>
      <c r="DC153" s="15">
        <f>+IFERROR(VLOOKUP($A153,'[1]Consolidated Financials'!$A:$ZZ,51,0),0)</f>
        <v>3949.2460800000003</v>
      </c>
      <c r="DD153" s="46">
        <f t="shared" si="178"/>
        <v>37383.46976</v>
      </c>
      <c r="DF153" s="15">
        <f>+IFERROR(VLOOKUP($A153,'[1]Consolidated Financials'!$A:$ZZ,52,0),0)</f>
        <v>986.12933120000002</v>
      </c>
      <c r="DG153" s="15">
        <f>+IFERROR(VLOOKUP($A153,'[1]Consolidated Financials'!$A:$ZZ,53,0),0)</f>
        <v>2360.4319232000003</v>
      </c>
      <c r="DH153" s="15">
        <f>+IFERROR(VLOOKUP($A153,'[1]Consolidated Financials'!$A:$ZZ,54,0),0)</f>
        <v>5190.3085312000003</v>
      </c>
      <c r="DI153" s="15">
        <f>+IFERROR(VLOOKUP($A153,'[1]Consolidated Financials'!$A:$ZZ,55,0),0)</f>
        <v>1323.5885312000003</v>
      </c>
      <c r="DJ153" s="15">
        <f>+IFERROR(VLOOKUP($A153,'[1]Consolidated Financials'!$A:$ZZ,56,0),0)</f>
        <v>8072.7725312000011</v>
      </c>
      <c r="DK153" s="15">
        <f>+IFERROR(VLOOKUP($A153,'[1]Consolidated Financials'!$A:$ZZ,57,0),0)</f>
        <v>1267.3453312000001</v>
      </c>
      <c r="DL153" s="15">
        <f>+IFERROR(VLOOKUP($A153,'[1]Consolidated Financials'!$A:$ZZ,58,0),0)</f>
        <v>986.12933120000002</v>
      </c>
      <c r="DM153" s="15">
        <f>+IFERROR(VLOOKUP($A153,'[1]Consolidated Financials'!$A:$ZZ,59,0),0)</f>
        <v>986.12933120000002</v>
      </c>
      <c r="DN153" s="15">
        <f>+IFERROR(VLOOKUP($A153,'[1]Consolidated Financials'!$A:$ZZ,60,0),0)</f>
        <v>4202.3967232000005</v>
      </c>
      <c r="DO153" s="15">
        <f>+IFERROR(VLOOKUP($A153,'[1]Consolidated Financials'!$A:$ZZ,61,0),0)</f>
        <v>8072.7725312000011</v>
      </c>
      <c r="DP153" s="15">
        <f>+IFERROR(VLOOKUP($A153,'[1]Consolidated Financials'!$A:$ZZ,62,0),0)</f>
        <v>1323.5885312000003</v>
      </c>
      <c r="DQ153" s="15">
        <f>+IFERROR(VLOOKUP($A153,'[1]Consolidated Financials'!$A:$ZZ,63,0),0)</f>
        <v>4107.2159232000004</v>
      </c>
    </row>
    <row r="154" spans="1:121" x14ac:dyDescent="0.35">
      <c r="A154" s="75" t="s">
        <v>253</v>
      </c>
      <c r="B154" s="17" t="s">
        <v>254</v>
      </c>
      <c r="C154" s="17"/>
      <c r="D154" s="17"/>
      <c r="E154" s="17"/>
      <c r="F154" s="15"/>
      <c r="G154" s="15"/>
      <c r="H154" s="15"/>
      <c r="I154" s="15"/>
      <c r="J154" s="15"/>
      <c r="K154" s="15"/>
      <c r="L154" s="15"/>
      <c r="M154" s="15"/>
      <c r="N154" s="15"/>
      <c r="O154" s="16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8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>
        <v>2534.91</v>
      </c>
      <c r="BB154" s="15">
        <v>0</v>
      </c>
      <c r="BC154" s="15">
        <v>0</v>
      </c>
      <c r="BD154" s="19">
        <f t="shared" si="228"/>
        <v>2534.91</v>
      </c>
      <c r="BE154" s="15">
        <v>0</v>
      </c>
      <c r="BF154" s="15">
        <v>114.98</v>
      </c>
      <c r="BG154" s="15">
        <v>93.98</v>
      </c>
      <c r="BH154" s="15">
        <v>179.47</v>
      </c>
      <c r="BI154" s="15">
        <v>108.68</v>
      </c>
      <c r="BJ154" s="15">
        <v>0</v>
      </c>
      <c r="BK154" s="15">
        <v>2.04</v>
      </c>
      <c r="BL154" s="15">
        <v>187.23</v>
      </c>
      <c r="BM154" s="15">
        <v>1369.19</v>
      </c>
      <c r="BN154" s="15">
        <v>823.13</v>
      </c>
      <c r="BO154" s="20">
        <v>705.23</v>
      </c>
      <c r="BP154" s="20">
        <v>2517.73</v>
      </c>
      <c r="BQ154" s="91">
        <f t="shared" si="219"/>
        <v>6101.66</v>
      </c>
      <c r="BR154" s="15">
        <v>0</v>
      </c>
      <c r="BS154" s="15">
        <v>0</v>
      </c>
      <c r="BT154" s="15">
        <v>0</v>
      </c>
      <c r="BU154" s="15">
        <v>0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46">
        <f t="shared" si="188"/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f>+IFERROR(VLOOKUP($A154,'[1]Consolidated Financials'!$A:$ZZ,32,0),0)</f>
        <v>2383.1999999999998</v>
      </c>
      <c r="CJ154" s="15">
        <f>+IFERROR(VLOOKUP($A154,'[1]Consolidated Financials'!$A:$ZZ,33,0),0)</f>
        <v>823.2</v>
      </c>
      <c r="CK154" s="15">
        <f>+IFERROR(VLOOKUP($A154,'[1]Consolidated Financials'!$A:$ZZ,34,0),0)</f>
        <v>1291.2</v>
      </c>
      <c r="CL154" s="15">
        <f>+IFERROR(VLOOKUP($A154,'[1]Consolidated Financials'!$A:$ZZ,35,0),0)</f>
        <v>823.2</v>
      </c>
      <c r="CM154" s="15">
        <f>+IFERROR(VLOOKUP($A154,'[1]Consolidated Financials'!$A:$ZZ,36,0),0)</f>
        <v>823.2</v>
      </c>
      <c r="CN154" s="15">
        <f>+IFERROR(VLOOKUP($A154,'[1]Consolidated Financials'!$A:$ZZ,37,0),0)</f>
        <v>2383.1999999999998</v>
      </c>
      <c r="CO154" s="15">
        <f>+IFERROR(VLOOKUP($A154,'[1]Consolidated Financials'!$A:$ZZ,38,0),0)</f>
        <v>873.12</v>
      </c>
      <c r="CP154" s="15">
        <f>+IFERROR(VLOOKUP($A154,'[1]Consolidated Financials'!$A:$ZZ,39,0),0)</f>
        <v>823.2</v>
      </c>
      <c r="CQ154" s="46">
        <f t="shared" si="182"/>
        <v>10223.52</v>
      </c>
      <c r="CR154" s="15">
        <f>+IFERROR(VLOOKUP($A154,'[1]Consolidated Financials'!$A:$ZZ,40,0),0)</f>
        <v>856.12800000000004</v>
      </c>
      <c r="CS154" s="15">
        <f>+IFERROR(VLOOKUP($A154,'[1]Consolidated Financials'!$A:$ZZ,41,0),0)</f>
        <v>1721.4079999999999</v>
      </c>
      <c r="CT154" s="15">
        <f>+IFERROR(VLOOKUP($A154,'[1]Consolidated Financials'!$A:$ZZ,42,0),0)</f>
        <v>1829.5680000000002</v>
      </c>
      <c r="CU154" s="15">
        <f>+IFERROR(VLOOKUP($A154,'[1]Consolidated Financials'!$A:$ZZ,43,0),0)</f>
        <v>856.12800000000004</v>
      </c>
      <c r="CV154" s="15">
        <f>+IFERROR(VLOOKUP($A154,'[1]Consolidated Financials'!$A:$ZZ,44,0),0)</f>
        <v>2478.5280000000002</v>
      </c>
      <c r="CW154" s="15">
        <f>+IFERROR(VLOOKUP($A154,'[1]Consolidated Financials'!$A:$ZZ,45,0),0)</f>
        <v>856.12800000000004</v>
      </c>
      <c r="CX154" s="15">
        <f>+IFERROR(VLOOKUP($A154,'[1]Consolidated Financials'!$A:$ZZ,46,0),0)</f>
        <v>1342.848</v>
      </c>
      <c r="CY154" s="15">
        <f>+IFERROR(VLOOKUP($A154,'[1]Consolidated Financials'!$A:$ZZ,47,0),0)</f>
        <v>856.12800000000004</v>
      </c>
      <c r="CZ154" s="15">
        <f>+IFERROR(VLOOKUP($A154,'[1]Consolidated Financials'!$A:$ZZ,48,0),0)</f>
        <v>856.12800000000004</v>
      </c>
      <c r="DA154" s="15">
        <f>+IFERROR(VLOOKUP($A154,'[1]Consolidated Financials'!$A:$ZZ,49,0),0)</f>
        <v>2478.5280000000002</v>
      </c>
      <c r="DB154" s="15">
        <f>+IFERROR(VLOOKUP($A154,'[1]Consolidated Financials'!$A:$ZZ,50,0),0)</f>
        <v>908.04480000000012</v>
      </c>
      <c r="DC154" s="15">
        <f>+IFERROR(VLOOKUP($A154,'[1]Consolidated Financials'!$A:$ZZ,51,0),0)</f>
        <v>856.12800000000004</v>
      </c>
      <c r="DD154" s="46">
        <f t="shared" si="178"/>
        <v>15895.692800000003</v>
      </c>
      <c r="DF154" s="15">
        <f>+IFERROR(VLOOKUP($A154,'[1]Consolidated Financials'!$A:$ZZ,52,0),0)</f>
        <v>890.3731200000002</v>
      </c>
      <c r="DG154" s="15">
        <f>+IFERROR(VLOOKUP($A154,'[1]Consolidated Financials'!$A:$ZZ,53,0),0)</f>
        <v>1790.2643200000002</v>
      </c>
      <c r="DH154" s="15">
        <f>+IFERROR(VLOOKUP($A154,'[1]Consolidated Financials'!$A:$ZZ,54,0),0)</f>
        <v>1902.7507200000002</v>
      </c>
      <c r="DI154" s="15">
        <f>+IFERROR(VLOOKUP($A154,'[1]Consolidated Financials'!$A:$ZZ,55,0),0)</f>
        <v>890.3731200000002</v>
      </c>
      <c r="DJ154" s="15">
        <f>+IFERROR(VLOOKUP($A154,'[1]Consolidated Financials'!$A:$ZZ,56,0),0)</f>
        <v>2577.6691200000005</v>
      </c>
      <c r="DK154" s="15">
        <f>+IFERROR(VLOOKUP($A154,'[1]Consolidated Financials'!$A:$ZZ,57,0),0)</f>
        <v>890.3731200000002</v>
      </c>
      <c r="DL154" s="15">
        <f>+IFERROR(VLOOKUP($A154,'[1]Consolidated Financials'!$A:$ZZ,58,0),0)</f>
        <v>1396.5619200000001</v>
      </c>
      <c r="DM154" s="15">
        <f>+IFERROR(VLOOKUP($A154,'[1]Consolidated Financials'!$A:$ZZ,59,0),0)</f>
        <v>890.3731200000002</v>
      </c>
      <c r="DN154" s="15">
        <f>+IFERROR(VLOOKUP($A154,'[1]Consolidated Financials'!$A:$ZZ,60,0),0)</f>
        <v>890.3731200000002</v>
      </c>
      <c r="DO154" s="15">
        <f>+IFERROR(VLOOKUP($A154,'[1]Consolidated Financials'!$A:$ZZ,61,0),0)</f>
        <v>2577.6691200000005</v>
      </c>
      <c r="DP154" s="15">
        <f>+IFERROR(VLOOKUP($A154,'[1]Consolidated Financials'!$A:$ZZ,62,0),0)</f>
        <v>944.36659200000008</v>
      </c>
      <c r="DQ154" s="15">
        <f>+IFERROR(VLOOKUP($A154,'[1]Consolidated Financials'!$A:$ZZ,63,0),0)</f>
        <v>890.3731200000002</v>
      </c>
    </row>
    <row r="155" spans="1:121" x14ac:dyDescent="0.35">
      <c r="A155" s="75" t="s">
        <v>255</v>
      </c>
      <c r="B155" s="17" t="s">
        <v>256</v>
      </c>
      <c r="C155" s="15">
        <v>1419.95</v>
      </c>
      <c r="D155" s="15">
        <v>0</v>
      </c>
      <c r="E155" s="15">
        <v>77.100000000000009</v>
      </c>
      <c r="F155" s="15">
        <v>0</v>
      </c>
      <c r="G155" s="15">
        <v>1810.68</v>
      </c>
      <c r="H155" s="15">
        <v>0</v>
      </c>
      <c r="I155" s="15">
        <v>-50</v>
      </c>
      <c r="J155" s="15">
        <v>0</v>
      </c>
      <c r="K155" s="15">
        <v>0</v>
      </c>
      <c r="L155" s="15">
        <v>300.44</v>
      </c>
      <c r="M155" s="15">
        <v>265.2</v>
      </c>
      <c r="N155" s="15">
        <v>2776.6</v>
      </c>
      <c r="O155" s="16">
        <f>+SUM(C155:N155)</f>
        <v>6599.9699999999993</v>
      </c>
      <c r="P155" s="15">
        <v>0</v>
      </c>
      <c r="Q155" s="15">
        <v>222.86</v>
      </c>
      <c r="R155" s="15">
        <v>185.64</v>
      </c>
      <c r="S155" s="15">
        <v>0</v>
      </c>
      <c r="T155" s="15">
        <v>1200</v>
      </c>
      <c r="U155" s="15">
        <v>800.48999999999978</v>
      </c>
      <c r="V155" s="15">
        <v>332.91000000000031</v>
      </c>
      <c r="W155" s="15">
        <v>0</v>
      </c>
      <c r="X155" s="15">
        <v>0</v>
      </c>
      <c r="Y155" s="15">
        <v>0</v>
      </c>
      <c r="Z155" s="15">
        <v>0</v>
      </c>
      <c r="AA155" s="15">
        <v>158.38</v>
      </c>
      <c r="AB155" s="18">
        <f t="shared" si="226"/>
        <v>2900.28</v>
      </c>
      <c r="AD155" s="15">
        <v>0</v>
      </c>
      <c r="AE155" s="15">
        <v>0</v>
      </c>
      <c r="AF155" s="15">
        <v>0</v>
      </c>
      <c r="AG155" s="15">
        <v>0</v>
      </c>
      <c r="AH155" s="15">
        <v>1400</v>
      </c>
      <c r="AI155" s="15">
        <v>0</v>
      </c>
      <c r="AJ155" s="15">
        <v>0</v>
      </c>
      <c r="AK155" s="15">
        <v>0</v>
      </c>
      <c r="AL155" s="15">
        <v>0</v>
      </c>
      <c r="AM155" s="15">
        <v>0</v>
      </c>
      <c r="AN155" s="15">
        <v>202.11</v>
      </c>
      <c r="AO155" s="15">
        <v>0</v>
      </c>
      <c r="AP155" s="15">
        <f t="shared" si="227"/>
        <v>1602.1100000000001</v>
      </c>
      <c r="AR155" s="15">
        <v>0</v>
      </c>
      <c r="AS155" s="15">
        <v>73.23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500</v>
      </c>
      <c r="AZ155" s="15">
        <v>0</v>
      </c>
      <c r="BA155" s="15">
        <v>0</v>
      </c>
      <c r="BB155" s="15">
        <v>300</v>
      </c>
      <c r="BC155" s="15">
        <v>878.4</v>
      </c>
      <c r="BD155" s="19">
        <f t="shared" si="228"/>
        <v>1751.63</v>
      </c>
      <c r="BE155" s="15">
        <v>0</v>
      </c>
      <c r="BF155" s="15">
        <v>-402.8</v>
      </c>
      <c r="BG155" s="15">
        <v>0</v>
      </c>
      <c r="BH155" s="15">
        <v>0</v>
      </c>
      <c r="BI155" s="15">
        <v>31.23</v>
      </c>
      <c r="BJ155" s="15">
        <v>1600.56</v>
      </c>
      <c r="BK155" s="15">
        <v>0</v>
      </c>
      <c r="BL155" s="47">
        <v>2008.81</v>
      </c>
      <c r="BM155" s="15">
        <v>152.62</v>
      </c>
      <c r="BN155" s="15">
        <v>257</v>
      </c>
      <c r="BO155" s="20">
        <v>790</v>
      </c>
      <c r="BP155" s="20">
        <v>0</v>
      </c>
      <c r="BQ155" s="91">
        <f t="shared" si="219"/>
        <v>4437.42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1645.68</v>
      </c>
      <c r="BX155" s="15">
        <v>0</v>
      </c>
      <c r="BY155" s="15">
        <v>0</v>
      </c>
      <c r="BZ155" s="15">
        <v>19.260000000000002</v>
      </c>
      <c r="CA155" s="15">
        <v>1834.4</v>
      </c>
      <c r="CB155" s="15">
        <v>0</v>
      </c>
      <c r="CC155" s="15">
        <v>0</v>
      </c>
      <c r="CD155" s="46">
        <f t="shared" si="188"/>
        <v>3499.34</v>
      </c>
      <c r="CE155" s="15">
        <v>0</v>
      </c>
      <c r="CF155" s="15">
        <v>2234.81</v>
      </c>
      <c r="CG155" s="15">
        <v>0</v>
      </c>
      <c r="CH155" s="15">
        <v>0</v>
      </c>
      <c r="CI155" s="15">
        <f>+IFERROR(VLOOKUP($A155,'[1]Consolidated Financials'!$A:$ZZ,32,0),0)</f>
        <v>0</v>
      </c>
      <c r="CJ155" s="15">
        <f>+IFERROR(VLOOKUP($A155,'[1]Consolidated Financials'!$A:$ZZ,33,0),0)</f>
        <v>0</v>
      </c>
      <c r="CK155" s="15">
        <f>+IFERROR(VLOOKUP($A155,'[1]Consolidated Financials'!$A:$ZZ,34,0),0)</f>
        <v>0</v>
      </c>
      <c r="CL155" s="15">
        <f>+IFERROR(VLOOKUP($A155,'[1]Consolidated Financials'!$A:$ZZ,35,0),0)</f>
        <v>0</v>
      </c>
      <c r="CM155" s="15">
        <f>+IFERROR(VLOOKUP($A155,'[1]Consolidated Financials'!$A:$ZZ,36,0),0)</f>
        <v>0</v>
      </c>
      <c r="CN155" s="15">
        <f>+IFERROR(VLOOKUP($A155,'[1]Consolidated Financials'!$A:$ZZ,37,0),0)</f>
        <v>0</v>
      </c>
      <c r="CO155" s="15">
        <f>+IFERROR(VLOOKUP($A155,'[1]Consolidated Financials'!$A:$ZZ,38,0),0)</f>
        <v>0</v>
      </c>
      <c r="CP155" s="15">
        <f>+IFERROR(VLOOKUP($A155,'[1]Consolidated Financials'!$A:$ZZ,39,0),0)</f>
        <v>0</v>
      </c>
      <c r="CQ155" s="46">
        <f t="shared" si="182"/>
        <v>2234.81</v>
      </c>
      <c r="CR155" s="15">
        <f>+IFERROR(VLOOKUP($A155,'[1]Consolidated Financials'!$A:$ZZ,40,0),0)</f>
        <v>0</v>
      </c>
      <c r="CS155" s="15">
        <f>+IFERROR(VLOOKUP($A155,'[1]Consolidated Financials'!$A:$ZZ,41,0),0)</f>
        <v>0</v>
      </c>
      <c r="CT155" s="15">
        <f>+IFERROR(VLOOKUP($A155,'[1]Consolidated Financials'!$A:$ZZ,42,0),0)</f>
        <v>0</v>
      </c>
      <c r="CU155" s="15">
        <f>+IFERROR(VLOOKUP($A155,'[1]Consolidated Financials'!$A:$ZZ,43,0),0)</f>
        <v>0</v>
      </c>
      <c r="CV155" s="15">
        <f>+IFERROR(VLOOKUP($A155,'[1]Consolidated Financials'!$A:$ZZ,44,0),0)</f>
        <v>0</v>
      </c>
      <c r="CW155" s="15">
        <f>+IFERROR(VLOOKUP($A155,'[1]Consolidated Financials'!$A:$ZZ,45,0),0)</f>
        <v>0</v>
      </c>
      <c r="CX155" s="15">
        <f>+IFERROR(VLOOKUP($A155,'[1]Consolidated Financials'!$A:$ZZ,46,0),0)</f>
        <v>0</v>
      </c>
      <c r="CY155" s="15">
        <f>+IFERROR(VLOOKUP($A155,'[1]Consolidated Financials'!$A:$ZZ,47,0),0)</f>
        <v>0</v>
      </c>
      <c r="CZ155" s="15">
        <f>+IFERROR(VLOOKUP($A155,'[1]Consolidated Financials'!$A:$ZZ,48,0),0)</f>
        <v>0</v>
      </c>
      <c r="DA155" s="15">
        <f>+IFERROR(VLOOKUP($A155,'[1]Consolidated Financials'!$A:$ZZ,49,0),0)</f>
        <v>0</v>
      </c>
      <c r="DB155" s="15">
        <f>+IFERROR(VLOOKUP($A155,'[1]Consolidated Financials'!$A:$ZZ,50,0),0)</f>
        <v>0</v>
      </c>
      <c r="DC155" s="15">
        <f>+IFERROR(VLOOKUP($A155,'[1]Consolidated Financials'!$A:$ZZ,51,0),0)</f>
        <v>0</v>
      </c>
      <c r="DD155" s="46">
        <f t="shared" si="178"/>
        <v>0</v>
      </c>
      <c r="DF155" s="15">
        <f>+IFERROR(VLOOKUP($A155,'[1]Consolidated Financials'!$A:$ZZ,52,0),0)</f>
        <v>0</v>
      </c>
      <c r="DG155" s="15">
        <f>+IFERROR(VLOOKUP($A155,'[1]Consolidated Financials'!$A:$ZZ,53,0),0)</f>
        <v>0</v>
      </c>
      <c r="DH155" s="15">
        <f>+IFERROR(VLOOKUP($A155,'[1]Consolidated Financials'!$A:$ZZ,54,0),0)</f>
        <v>0</v>
      </c>
      <c r="DI155" s="15">
        <f>+IFERROR(VLOOKUP($A155,'[1]Consolidated Financials'!$A:$ZZ,55,0),0)</f>
        <v>0</v>
      </c>
      <c r="DJ155" s="15">
        <f>+IFERROR(VLOOKUP($A155,'[1]Consolidated Financials'!$A:$ZZ,56,0),0)</f>
        <v>0</v>
      </c>
      <c r="DK155" s="15">
        <f>+IFERROR(VLOOKUP($A155,'[1]Consolidated Financials'!$A:$ZZ,57,0),0)</f>
        <v>0</v>
      </c>
      <c r="DL155" s="15">
        <f>+IFERROR(VLOOKUP($A155,'[1]Consolidated Financials'!$A:$ZZ,58,0),0)</f>
        <v>0</v>
      </c>
      <c r="DM155" s="15">
        <f>+IFERROR(VLOOKUP($A155,'[1]Consolidated Financials'!$A:$ZZ,59,0),0)</f>
        <v>0</v>
      </c>
      <c r="DN155" s="15">
        <f>+IFERROR(VLOOKUP($A155,'[1]Consolidated Financials'!$A:$ZZ,60,0),0)</f>
        <v>0</v>
      </c>
      <c r="DO155" s="15">
        <f>+IFERROR(VLOOKUP($A155,'[1]Consolidated Financials'!$A:$ZZ,61,0),0)</f>
        <v>0</v>
      </c>
      <c r="DP155" s="15">
        <f>+IFERROR(VLOOKUP($A155,'[1]Consolidated Financials'!$A:$ZZ,62,0),0)</f>
        <v>0</v>
      </c>
      <c r="DQ155" s="15">
        <f>+IFERROR(VLOOKUP($A155,'[1]Consolidated Financials'!$A:$ZZ,63,0),0)</f>
        <v>0</v>
      </c>
    </row>
    <row r="156" spans="1:121" x14ac:dyDescent="0.35">
      <c r="A156" s="75" t="s">
        <v>257</v>
      </c>
      <c r="B156" s="17" t="s">
        <v>258</v>
      </c>
      <c r="C156" s="15">
        <v>129.72999999999999</v>
      </c>
      <c r="D156" s="15">
        <v>0</v>
      </c>
      <c r="E156" s="15">
        <v>60</v>
      </c>
      <c r="F156" s="15">
        <v>422.97</v>
      </c>
      <c r="G156" s="15">
        <v>60</v>
      </c>
      <c r="H156" s="15">
        <v>0</v>
      </c>
      <c r="I156" s="15">
        <v>30.16</v>
      </c>
      <c r="J156" s="15">
        <v>0</v>
      </c>
      <c r="K156" s="15">
        <v>39.550000000000004</v>
      </c>
      <c r="L156" s="15">
        <v>0</v>
      </c>
      <c r="M156" s="15">
        <v>125</v>
      </c>
      <c r="N156" s="15">
        <v>0</v>
      </c>
      <c r="O156" s="16">
        <f>+SUM(C156:N156)</f>
        <v>867.41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8">
        <f t="shared" si="226"/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7745</v>
      </c>
      <c r="AK156" s="15">
        <v>125</v>
      </c>
      <c r="AL156" s="15">
        <v>0</v>
      </c>
      <c r="AM156" s="15">
        <v>7745</v>
      </c>
      <c r="AN156" s="15">
        <v>0</v>
      </c>
      <c r="AO156" s="15">
        <v>208.26</v>
      </c>
      <c r="AP156" s="15">
        <f t="shared" si="227"/>
        <v>15823.26</v>
      </c>
      <c r="AR156" s="15">
        <v>125</v>
      </c>
      <c r="AS156" s="15">
        <v>0</v>
      </c>
      <c r="AT156" s="15">
        <v>0</v>
      </c>
      <c r="AU156" s="15">
        <v>0</v>
      </c>
      <c r="AV156" s="15">
        <v>0</v>
      </c>
      <c r="AW156" s="15">
        <v>0</v>
      </c>
      <c r="AX156" s="15">
        <v>0</v>
      </c>
      <c r="AY156" s="15">
        <v>0</v>
      </c>
      <c r="AZ156" s="15">
        <v>125</v>
      </c>
      <c r="BA156" s="15">
        <v>210</v>
      </c>
      <c r="BB156" s="15">
        <v>0</v>
      </c>
      <c r="BC156" s="15">
        <v>125</v>
      </c>
      <c r="BD156" s="19">
        <f t="shared" si="228"/>
        <v>585</v>
      </c>
      <c r="BE156" s="15">
        <v>0</v>
      </c>
      <c r="BF156" s="15">
        <v>0</v>
      </c>
      <c r="BG156" s="15">
        <v>125</v>
      </c>
      <c r="BH156" s="15">
        <v>281.08</v>
      </c>
      <c r="BI156" s="15">
        <v>125</v>
      </c>
      <c r="BJ156" s="15">
        <v>0</v>
      </c>
      <c r="BK156" s="15">
        <v>3.24</v>
      </c>
      <c r="BL156" s="15">
        <v>0</v>
      </c>
      <c r="BM156" s="15">
        <v>0</v>
      </c>
      <c r="BN156" s="15">
        <v>0</v>
      </c>
      <c r="BO156" s="20">
        <v>0</v>
      </c>
      <c r="BP156" s="20">
        <v>0</v>
      </c>
      <c r="BQ156" s="91">
        <f t="shared" si="219"/>
        <v>534.31999999999994</v>
      </c>
      <c r="BR156" s="15">
        <v>0</v>
      </c>
      <c r="BS156" s="15">
        <v>125</v>
      </c>
      <c r="BT156" s="15">
        <v>0</v>
      </c>
      <c r="BU156" s="15">
        <v>3117.66</v>
      </c>
      <c r="BV156" s="15">
        <v>1535.95</v>
      </c>
      <c r="BW156" s="15">
        <v>1411.22</v>
      </c>
      <c r="BX156" s="15">
        <v>1399.74</v>
      </c>
      <c r="BY156" s="15">
        <v>1413.89</v>
      </c>
      <c r="BZ156" s="15">
        <v>125</v>
      </c>
      <c r="CA156" s="15">
        <v>0</v>
      </c>
      <c r="CB156" s="15">
        <v>0</v>
      </c>
      <c r="CC156" s="15">
        <v>0</v>
      </c>
      <c r="CD156" s="46">
        <f t="shared" si="188"/>
        <v>9128.4599999999991</v>
      </c>
      <c r="CE156" s="15">
        <v>0</v>
      </c>
      <c r="CF156" s="15">
        <v>0</v>
      </c>
      <c r="CG156" s="15">
        <v>0</v>
      </c>
      <c r="CH156" s="15">
        <v>0</v>
      </c>
      <c r="CI156" s="15">
        <f>+IFERROR(VLOOKUP($A156,'[1]Consolidated Financials'!$A:$ZZ,32,0),0)</f>
        <v>0</v>
      </c>
      <c r="CJ156" s="15">
        <f>+IFERROR(VLOOKUP($A156,'[1]Consolidated Financials'!$A:$ZZ,33,0),0)</f>
        <v>0</v>
      </c>
      <c r="CK156" s="15">
        <f>+IFERROR(VLOOKUP($A156,'[1]Consolidated Financials'!$A:$ZZ,34,0),0)</f>
        <v>0</v>
      </c>
      <c r="CL156" s="15">
        <f>+IFERROR(VLOOKUP($A156,'[1]Consolidated Financials'!$A:$ZZ,35,0),0)</f>
        <v>0</v>
      </c>
      <c r="CM156" s="15">
        <f>+IFERROR(VLOOKUP($A156,'[1]Consolidated Financials'!$A:$ZZ,36,0),0)</f>
        <v>0</v>
      </c>
      <c r="CN156" s="15">
        <f>+IFERROR(VLOOKUP($A156,'[1]Consolidated Financials'!$A:$ZZ,37,0),0)</f>
        <v>0</v>
      </c>
      <c r="CO156" s="15">
        <f>+IFERROR(VLOOKUP($A156,'[1]Consolidated Financials'!$A:$ZZ,38,0),0)</f>
        <v>0</v>
      </c>
      <c r="CP156" s="15">
        <f>+IFERROR(VLOOKUP($A156,'[1]Consolidated Financials'!$A:$ZZ,39,0),0)</f>
        <v>0</v>
      </c>
      <c r="CQ156" s="46">
        <f t="shared" si="182"/>
        <v>0</v>
      </c>
      <c r="CR156" s="15">
        <f>+IFERROR(VLOOKUP($A156,'[1]Consolidated Financials'!$A:$ZZ,40,0),0)</f>
        <v>0</v>
      </c>
      <c r="CS156" s="15">
        <f>+IFERROR(VLOOKUP($A156,'[1]Consolidated Financials'!$A:$ZZ,41,0),0)</f>
        <v>0</v>
      </c>
      <c r="CT156" s="15">
        <f>+IFERROR(VLOOKUP($A156,'[1]Consolidated Financials'!$A:$ZZ,42,0),0)</f>
        <v>0</v>
      </c>
      <c r="CU156" s="15">
        <f>+IFERROR(VLOOKUP($A156,'[1]Consolidated Financials'!$A:$ZZ,43,0),0)</f>
        <v>0</v>
      </c>
      <c r="CV156" s="15">
        <f>+IFERROR(VLOOKUP($A156,'[1]Consolidated Financials'!$A:$ZZ,44,0),0)</f>
        <v>0</v>
      </c>
      <c r="CW156" s="15">
        <f>+IFERROR(VLOOKUP($A156,'[1]Consolidated Financials'!$A:$ZZ,45,0),0)</f>
        <v>0</v>
      </c>
      <c r="CX156" s="15">
        <f>+IFERROR(VLOOKUP($A156,'[1]Consolidated Financials'!$A:$ZZ,46,0),0)</f>
        <v>0</v>
      </c>
      <c r="CY156" s="15">
        <f>+IFERROR(VLOOKUP($A156,'[1]Consolidated Financials'!$A:$ZZ,47,0),0)</f>
        <v>0</v>
      </c>
      <c r="CZ156" s="15">
        <f>+IFERROR(VLOOKUP($A156,'[1]Consolidated Financials'!$A:$ZZ,48,0),0)</f>
        <v>0</v>
      </c>
      <c r="DA156" s="15">
        <f>+IFERROR(VLOOKUP($A156,'[1]Consolidated Financials'!$A:$ZZ,49,0),0)</f>
        <v>0</v>
      </c>
      <c r="DB156" s="15">
        <f>+IFERROR(VLOOKUP($A156,'[1]Consolidated Financials'!$A:$ZZ,50,0),0)</f>
        <v>0</v>
      </c>
      <c r="DC156" s="15">
        <f>+IFERROR(VLOOKUP($A156,'[1]Consolidated Financials'!$A:$ZZ,51,0),0)</f>
        <v>0</v>
      </c>
      <c r="DD156" s="46">
        <f t="shared" ref="DD156:DD160" si="229">+SUM(CR156:DC156)</f>
        <v>0</v>
      </c>
      <c r="DF156" s="15">
        <f>+IFERROR(VLOOKUP($A156,'[1]Consolidated Financials'!$A:$ZZ,52,0),0)</f>
        <v>0</v>
      </c>
      <c r="DG156" s="15">
        <f>+IFERROR(VLOOKUP($A156,'[1]Consolidated Financials'!$A:$ZZ,53,0),0)</f>
        <v>0</v>
      </c>
      <c r="DH156" s="15">
        <f>+IFERROR(VLOOKUP($A156,'[1]Consolidated Financials'!$A:$ZZ,54,0),0)</f>
        <v>0</v>
      </c>
      <c r="DI156" s="15">
        <f>+IFERROR(VLOOKUP($A156,'[1]Consolidated Financials'!$A:$ZZ,55,0),0)</f>
        <v>0</v>
      </c>
      <c r="DJ156" s="15">
        <f>+IFERROR(VLOOKUP($A156,'[1]Consolidated Financials'!$A:$ZZ,56,0),0)</f>
        <v>0</v>
      </c>
      <c r="DK156" s="15">
        <f>+IFERROR(VLOOKUP($A156,'[1]Consolidated Financials'!$A:$ZZ,57,0),0)</f>
        <v>0</v>
      </c>
      <c r="DL156" s="15">
        <f>+IFERROR(VLOOKUP($A156,'[1]Consolidated Financials'!$A:$ZZ,58,0),0)</f>
        <v>0</v>
      </c>
      <c r="DM156" s="15">
        <f>+IFERROR(VLOOKUP($A156,'[1]Consolidated Financials'!$A:$ZZ,59,0),0)</f>
        <v>0</v>
      </c>
      <c r="DN156" s="15">
        <f>+IFERROR(VLOOKUP($A156,'[1]Consolidated Financials'!$A:$ZZ,60,0),0)</f>
        <v>0</v>
      </c>
      <c r="DO156" s="15">
        <f>+IFERROR(VLOOKUP($A156,'[1]Consolidated Financials'!$A:$ZZ,61,0),0)</f>
        <v>0</v>
      </c>
      <c r="DP156" s="15">
        <f>+IFERROR(VLOOKUP($A156,'[1]Consolidated Financials'!$A:$ZZ,62,0),0)</f>
        <v>0</v>
      </c>
      <c r="DQ156" s="15">
        <f>+IFERROR(VLOOKUP($A156,'[1]Consolidated Financials'!$A:$ZZ,63,0),0)</f>
        <v>0</v>
      </c>
    </row>
    <row r="157" spans="1:121" x14ac:dyDescent="0.35">
      <c r="A157" s="75" t="s">
        <v>259</v>
      </c>
      <c r="B157" s="17" t="s">
        <v>260</v>
      </c>
      <c r="C157" s="15">
        <v>0</v>
      </c>
      <c r="D157" s="15">
        <v>0</v>
      </c>
      <c r="E157" s="15">
        <v>500</v>
      </c>
      <c r="F157" s="15">
        <v>550</v>
      </c>
      <c r="G157" s="15">
        <v>500</v>
      </c>
      <c r="H157" s="15">
        <v>0</v>
      </c>
      <c r="I157" s="15">
        <v>-25</v>
      </c>
      <c r="J157" s="15">
        <v>0</v>
      </c>
      <c r="K157" s="15">
        <v>500</v>
      </c>
      <c r="L157" s="15">
        <v>0</v>
      </c>
      <c r="M157" s="15">
        <v>0</v>
      </c>
      <c r="N157" s="15">
        <v>1200</v>
      </c>
      <c r="O157" s="16">
        <f>+SUM(C157:N157)</f>
        <v>3225</v>
      </c>
      <c r="P157" s="15">
        <v>0</v>
      </c>
      <c r="Q157" s="15">
        <v>0</v>
      </c>
      <c r="R157" s="15">
        <v>500</v>
      </c>
      <c r="S157" s="15">
        <v>900</v>
      </c>
      <c r="T157" s="15">
        <v>-900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8">
        <f t="shared" si="226"/>
        <v>500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0</v>
      </c>
      <c r="AM157" s="15">
        <v>0</v>
      </c>
      <c r="AN157" s="15">
        <v>0</v>
      </c>
      <c r="AO157" s="15">
        <v>0</v>
      </c>
      <c r="AP157" s="15">
        <f t="shared" si="227"/>
        <v>0</v>
      </c>
      <c r="AR157" s="15">
        <v>0</v>
      </c>
      <c r="AS157" s="15">
        <v>0</v>
      </c>
      <c r="AT157" s="15">
        <v>0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9">
        <f t="shared" si="228"/>
        <v>0</v>
      </c>
      <c r="BE157" s="15">
        <v>0</v>
      </c>
      <c r="BF157" s="15">
        <v>0</v>
      </c>
      <c r="BG157" s="15">
        <v>550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20">
        <v>0</v>
      </c>
      <c r="BP157" s="20">
        <v>0</v>
      </c>
      <c r="BQ157" s="91">
        <f t="shared" si="219"/>
        <v>550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46">
        <f t="shared" si="188"/>
        <v>0</v>
      </c>
      <c r="CE157" s="15">
        <v>0</v>
      </c>
      <c r="CF157" s="15">
        <v>0</v>
      </c>
      <c r="CG157" s="15">
        <v>0</v>
      </c>
      <c r="CH157" s="15">
        <v>0</v>
      </c>
      <c r="CI157" s="15">
        <f>+IFERROR(VLOOKUP($A157,'[1]Consolidated Financials'!$A:$ZZ,32,0),0)</f>
        <v>0</v>
      </c>
      <c r="CJ157" s="15">
        <f>+IFERROR(VLOOKUP($A157,'[1]Consolidated Financials'!$A:$ZZ,33,0),0)</f>
        <v>0</v>
      </c>
      <c r="CK157" s="15">
        <f>+IFERROR(VLOOKUP($A157,'[1]Consolidated Financials'!$A:$ZZ,34,0),0)</f>
        <v>0</v>
      </c>
      <c r="CL157" s="15">
        <f>+IFERROR(VLOOKUP($A157,'[1]Consolidated Financials'!$A:$ZZ,35,0),0)</f>
        <v>0</v>
      </c>
      <c r="CM157" s="15">
        <f>+IFERROR(VLOOKUP($A157,'[1]Consolidated Financials'!$A:$ZZ,36,0),0)</f>
        <v>0</v>
      </c>
      <c r="CN157" s="15">
        <f>+IFERROR(VLOOKUP($A157,'[1]Consolidated Financials'!$A:$ZZ,37,0),0)</f>
        <v>0</v>
      </c>
      <c r="CO157" s="15">
        <f>+IFERROR(VLOOKUP($A157,'[1]Consolidated Financials'!$A:$ZZ,38,0),0)</f>
        <v>0</v>
      </c>
      <c r="CP157" s="15">
        <f>+IFERROR(VLOOKUP($A157,'[1]Consolidated Financials'!$A:$ZZ,39,0),0)</f>
        <v>0</v>
      </c>
      <c r="CQ157" s="46">
        <f t="shared" si="182"/>
        <v>0</v>
      </c>
      <c r="CR157" s="15">
        <f>+IFERROR(VLOOKUP($A157,'[1]Consolidated Financials'!$A:$ZZ,40,0),0)</f>
        <v>0</v>
      </c>
      <c r="CS157" s="15">
        <f>+IFERROR(VLOOKUP($A157,'[1]Consolidated Financials'!$A:$ZZ,41,0),0)</f>
        <v>0</v>
      </c>
      <c r="CT157" s="15">
        <f>+IFERROR(VLOOKUP($A157,'[1]Consolidated Financials'!$A:$ZZ,42,0),0)</f>
        <v>0</v>
      </c>
      <c r="CU157" s="15">
        <f>+IFERROR(VLOOKUP($A157,'[1]Consolidated Financials'!$A:$ZZ,43,0),0)</f>
        <v>0</v>
      </c>
      <c r="CV157" s="15">
        <f>+IFERROR(VLOOKUP($A157,'[1]Consolidated Financials'!$A:$ZZ,44,0),0)</f>
        <v>0</v>
      </c>
      <c r="CW157" s="15">
        <f>+IFERROR(VLOOKUP($A157,'[1]Consolidated Financials'!$A:$ZZ,45,0),0)</f>
        <v>0</v>
      </c>
      <c r="CX157" s="15">
        <f>+IFERROR(VLOOKUP($A157,'[1]Consolidated Financials'!$A:$ZZ,46,0),0)</f>
        <v>0</v>
      </c>
      <c r="CY157" s="15">
        <f>+IFERROR(VLOOKUP($A157,'[1]Consolidated Financials'!$A:$ZZ,47,0),0)</f>
        <v>0</v>
      </c>
      <c r="CZ157" s="15">
        <f>+IFERROR(VLOOKUP($A157,'[1]Consolidated Financials'!$A:$ZZ,48,0),0)</f>
        <v>0</v>
      </c>
      <c r="DA157" s="15">
        <f>+IFERROR(VLOOKUP($A157,'[1]Consolidated Financials'!$A:$ZZ,49,0),0)</f>
        <v>0</v>
      </c>
      <c r="DB157" s="15">
        <f>+IFERROR(VLOOKUP($A157,'[1]Consolidated Financials'!$A:$ZZ,50,0),0)</f>
        <v>0</v>
      </c>
      <c r="DC157" s="15">
        <f>+IFERROR(VLOOKUP($A157,'[1]Consolidated Financials'!$A:$ZZ,51,0),0)</f>
        <v>0</v>
      </c>
      <c r="DD157" s="46">
        <f t="shared" si="229"/>
        <v>0</v>
      </c>
      <c r="DF157" s="15">
        <f>+IFERROR(VLOOKUP($A157,'[1]Consolidated Financials'!$A:$ZZ,52,0),0)</f>
        <v>0</v>
      </c>
      <c r="DG157" s="15">
        <f>+IFERROR(VLOOKUP($A157,'[1]Consolidated Financials'!$A:$ZZ,53,0),0)</f>
        <v>0</v>
      </c>
      <c r="DH157" s="15">
        <f>+IFERROR(VLOOKUP($A157,'[1]Consolidated Financials'!$A:$ZZ,54,0),0)</f>
        <v>0</v>
      </c>
      <c r="DI157" s="15">
        <f>+IFERROR(VLOOKUP($A157,'[1]Consolidated Financials'!$A:$ZZ,55,0),0)</f>
        <v>0</v>
      </c>
      <c r="DJ157" s="15">
        <f>+IFERROR(VLOOKUP($A157,'[1]Consolidated Financials'!$A:$ZZ,56,0),0)</f>
        <v>0</v>
      </c>
      <c r="DK157" s="15">
        <f>+IFERROR(VLOOKUP($A157,'[1]Consolidated Financials'!$A:$ZZ,57,0),0)</f>
        <v>0</v>
      </c>
      <c r="DL157" s="15">
        <f>+IFERROR(VLOOKUP($A157,'[1]Consolidated Financials'!$A:$ZZ,58,0),0)</f>
        <v>0</v>
      </c>
      <c r="DM157" s="15">
        <f>+IFERROR(VLOOKUP($A157,'[1]Consolidated Financials'!$A:$ZZ,59,0),0)</f>
        <v>0</v>
      </c>
      <c r="DN157" s="15">
        <f>+IFERROR(VLOOKUP($A157,'[1]Consolidated Financials'!$A:$ZZ,60,0),0)</f>
        <v>0</v>
      </c>
      <c r="DO157" s="15">
        <f>+IFERROR(VLOOKUP($A157,'[1]Consolidated Financials'!$A:$ZZ,61,0),0)</f>
        <v>0</v>
      </c>
      <c r="DP157" s="15">
        <f>+IFERROR(VLOOKUP($A157,'[1]Consolidated Financials'!$A:$ZZ,62,0),0)</f>
        <v>0</v>
      </c>
      <c r="DQ157" s="15">
        <f>+IFERROR(VLOOKUP($A157,'[1]Consolidated Financials'!$A:$ZZ,63,0),0)</f>
        <v>0</v>
      </c>
    </row>
    <row r="158" spans="1:121" x14ac:dyDescent="0.35">
      <c r="A158" s="75" t="s">
        <v>261</v>
      </c>
      <c r="B158" s="17" t="s">
        <v>262</v>
      </c>
      <c r="C158" s="15">
        <v>538.94000000000005</v>
      </c>
      <c r="D158" s="15">
        <v>1111.8900000000001</v>
      </c>
      <c r="E158" s="15">
        <v>126.39</v>
      </c>
      <c r="F158" s="15">
        <v>80.86</v>
      </c>
      <c r="G158" s="15">
        <v>1819</v>
      </c>
      <c r="H158" s="15">
        <v>0</v>
      </c>
      <c r="I158" s="15">
        <v>100</v>
      </c>
      <c r="J158" s="15">
        <v>0</v>
      </c>
      <c r="K158" s="15">
        <v>85</v>
      </c>
      <c r="L158" s="15">
        <v>0</v>
      </c>
      <c r="M158" s="15">
        <v>0</v>
      </c>
      <c r="N158" s="15">
        <v>0</v>
      </c>
      <c r="O158" s="16">
        <f>+SUM(C158:N158)</f>
        <v>3862.08</v>
      </c>
      <c r="P158" s="15">
        <v>0</v>
      </c>
      <c r="Q158" s="15">
        <v>225</v>
      </c>
      <c r="R158" s="15">
        <v>103.94999999999999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8">
        <f t="shared" si="226"/>
        <v>328.95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0</v>
      </c>
      <c r="AL158" s="15">
        <v>1345.5</v>
      </c>
      <c r="AM158" s="15">
        <v>0</v>
      </c>
      <c r="AN158" s="15">
        <v>80.23</v>
      </c>
      <c r="AO158" s="15">
        <v>0</v>
      </c>
      <c r="AP158" s="15">
        <f t="shared" si="227"/>
        <v>1425.73</v>
      </c>
      <c r="AR158" s="15">
        <v>0</v>
      </c>
      <c r="AS158" s="15">
        <v>0</v>
      </c>
      <c r="AT158" s="15">
        <v>0</v>
      </c>
      <c r="AU158" s="15">
        <v>0</v>
      </c>
      <c r="AV158" s="15">
        <v>0</v>
      </c>
      <c r="AW158" s="15">
        <v>0</v>
      </c>
      <c r="AX158" s="15">
        <v>0</v>
      </c>
      <c r="AY158" s="15">
        <v>0</v>
      </c>
      <c r="AZ158" s="15">
        <v>0</v>
      </c>
      <c r="BA158" s="15">
        <v>2329.9900000000002</v>
      </c>
      <c r="BB158" s="15">
        <v>0</v>
      </c>
      <c r="BC158" s="15">
        <v>0</v>
      </c>
      <c r="BD158" s="19">
        <f t="shared" si="228"/>
        <v>2329.9900000000002</v>
      </c>
      <c r="BE158" s="15">
        <v>0</v>
      </c>
      <c r="BF158" s="15">
        <v>-195</v>
      </c>
      <c r="BG158" s="15">
        <v>185</v>
      </c>
      <c r="BH158" s="15">
        <v>0</v>
      </c>
      <c r="BI158" s="15">
        <v>174.41</v>
      </c>
      <c r="BJ158" s="15">
        <v>0</v>
      </c>
      <c r="BK158" s="15">
        <v>0</v>
      </c>
      <c r="BL158" s="15">
        <v>0</v>
      </c>
      <c r="BM158" s="15">
        <v>0</v>
      </c>
      <c r="BN158" s="15">
        <v>0</v>
      </c>
      <c r="BO158" s="20">
        <v>0</v>
      </c>
      <c r="BP158" s="20">
        <v>0</v>
      </c>
      <c r="BQ158" s="91">
        <f t="shared" si="219"/>
        <v>164.41</v>
      </c>
      <c r="BR158" s="15">
        <v>0</v>
      </c>
      <c r="BS158" s="15">
        <v>0</v>
      </c>
      <c r="BT158" s="15">
        <v>0</v>
      </c>
      <c r="BU158" s="15">
        <v>78.040000000000006</v>
      </c>
      <c r="BV158" s="15">
        <v>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46">
        <f t="shared" si="188"/>
        <v>78.040000000000006</v>
      </c>
      <c r="CE158" s="15">
        <v>0</v>
      </c>
      <c r="CF158" s="15">
        <v>0</v>
      </c>
      <c r="CG158" s="15">
        <v>0</v>
      </c>
      <c r="CH158" s="15">
        <v>0</v>
      </c>
      <c r="CI158" s="15">
        <f>+IFERROR(VLOOKUP($A158,'[1]Consolidated Financials'!$A:$ZZ,32,0),0)</f>
        <v>0</v>
      </c>
      <c r="CJ158" s="15">
        <f>+IFERROR(VLOOKUP($A158,'[1]Consolidated Financials'!$A:$ZZ,33,0),0)</f>
        <v>0</v>
      </c>
      <c r="CK158" s="15">
        <f>+IFERROR(VLOOKUP($A158,'[1]Consolidated Financials'!$A:$ZZ,34,0),0)</f>
        <v>0</v>
      </c>
      <c r="CL158" s="15">
        <f>+IFERROR(VLOOKUP($A158,'[1]Consolidated Financials'!$A:$ZZ,35,0),0)</f>
        <v>0</v>
      </c>
      <c r="CM158" s="15">
        <f>+IFERROR(VLOOKUP($A158,'[1]Consolidated Financials'!$A:$ZZ,36,0),0)</f>
        <v>0</v>
      </c>
      <c r="CN158" s="15">
        <f>+IFERROR(VLOOKUP($A158,'[1]Consolidated Financials'!$A:$ZZ,37,0),0)</f>
        <v>0</v>
      </c>
      <c r="CO158" s="15">
        <f>+IFERROR(VLOOKUP($A158,'[1]Consolidated Financials'!$A:$ZZ,38,0),0)</f>
        <v>0</v>
      </c>
      <c r="CP158" s="15">
        <f>+IFERROR(VLOOKUP($A158,'[1]Consolidated Financials'!$A:$ZZ,39,0),0)</f>
        <v>0</v>
      </c>
      <c r="CQ158" s="46">
        <f t="shared" si="182"/>
        <v>0</v>
      </c>
      <c r="CR158" s="15">
        <f>+IFERROR(VLOOKUP($A158,'[1]Consolidated Financials'!$A:$ZZ,40,0),0)</f>
        <v>0</v>
      </c>
      <c r="CS158" s="15">
        <f>+IFERROR(VLOOKUP($A158,'[1]Consolidated Financials'!$A:$ZZ,41,0),0)</f>
        <v>0</v>
      </c>
      <c r="CT158" s="15">
        <f>+IFERROR(VLOOKUP($A158,'[1]Consolidated Financials'!$A:$ZZ,42,0),0)</f>
        <v>0</v>
      </c>
      <c r="CU158" s="15">
        <f>+IFERROR(VLOOKUP($A158,'[1]Consolidated Financials'!$A:$ZZ,43,0),0)</f>
        <v>0</v>
      </c>
      <c r="CV158" s="15">
        <f>+IFERROR(VLOOKUP($A158,'[1]Consolidated Financials'!$A:$ZZ,44,0),0)</f>
        <v>0</v>
      </c>
      <c r="CW158" s="15">
        <f>+IFERROR(VLOOKUP($A158,'[1]Consolidated Financials'!$A:$ZZ,45,0),0)</f>
        <v>0</v>
      </c>
      <c r="CX158" s="15">
        <f>+IFERROR(VLOOKUP($A158,'[1]Consolidated Financials'!$A:$ZZ,46,0),0)</f>
        <v>0</v>
      </c>
      <c r="CY158" s="15">
        <f>+IFERROR(VLOOKUP($A158,'[1]Consolidated Financials'!$A:$ZZ,47,0),0)</f>
        <v>0</v>
      </c>
      <c r="CZ158" s="15">
        <f>+IFERROR(VLOOKUP($A158,'[1]Consolidated Financials'!$A:$ZZ,48,0),0)</f>
        <v>0</v>
      </c>
      <c r="DA158" s="15">
        <f>+IFERROR(VLOOKUP($A158,'[1]Consolidated Financials'!$A:$ZZ,49,0),0)</f>
        <v>0</v>
      </c>
      <c r="DB158" s="15">
        <f>+IFERROR(VLOOKUP($A158,'[1]Consolidated Financials'!$A:$ZZ,50,0),0)</f>
        <v>0</v>
      </c>
      <c r="DC158" s="15">
        <f>+IFERROR(VLOOKUP($A158,'[1]Consolidated Financials'!$A:$ZZ,51,0),0)</f>
        <v>0</v>
      </c>
      <c r="DD158" s="46">
        <f t="shared" si="229"/>
        <v>0</v>
      </c>
      <c r="DF158" s="15">
        <f>+IFERROR(VLOOKUP($A158,'[1]Consolidated Financials'!$A:$ZZ,52,0),0)</f>
        <v>0</v>
      </c>
      <c r="DG158" s="15">
        <f>+IFERROR(VLOOKUP($A158,'[1]Consolidated Financials'!$A:$ZZ,53,0),0)</f>
        <v>0</v>
      </c>
      <c r="DH158" s="15">
        <f>+IFERROR(VLOOKUP($A158,'[1]Consolidated Financials'!$A:$ZZ,54,0),0)</f>
        <v>0</v>
      </c>
      <c r="DI158" s="15">
        <f>+IFERROR(VLOOKUP($A158,'[1]Consolidated Financials'!$A:$ZZ,55,0),0)</f>
        <v>0</v>
      </c>
      <c r="DJ158" s="15">
        <f>+IFERROR(VLOOKUP($A158,'[1]Consolidated Financials'!$A:$ZZ,56,0),0)</f>
        <v>0</v>
      </c>
      <c r="DK158" s="15">
        <f>+IFERROR(VLOOKUP($A158,'[1]Consolidated Financials'!$A:$ZZ,57,0),0)</f>
        <v>0</v>
      </c>
      <c r="DL158" s="15">
        <f>+IFERROR(VLOOKUP($A158,'[1]Consolidated Financials'!$A:$ZZ,58,0),0)</f>
        <v>0</v>
      </c>
      <c r="DM158" s="15">
        <f>+IFERROR(VLOOKUP($A158,'[1]Consolidated Financials'!$A:$ZZ,59,0),0)</f>
        <v>0</v>
      </c>
      <c r="DN158" s="15">
        <f>+IFERROR(VLOOKUP($A158,'[1]Consolidated Financials'!$A:$ZZ,60,0),0)</f>
        <v>0</v>
      </c>
      <c r="DO158" s="15">
        <f>+IFERROR(VLOOKUP($A158,'[1]Consolidated Financials'!$A:$ZZ,61,0),0)</f>
        <v>0</v>
      </c>
      <c r="DP158" s="15">
        <f>+IFERROR(VLOOKUP($A158,'[1]Consolidated Financials'!$A:$ZZ,62,0),0)</f>
        <v>0</v>
      </c>
      <c r="DQ158" s="15">
        <f>+IFERROR(VLOOKUP($A158,'[1]Consolidated Financials'!$A:$ZZ,63,0),0)</f>
        <v>0</v>
      </c>
    </row>
    <row r="159" spans="1:121" x14ac:dyDescent="0.35">
      <c r="A159" s="75" t="s">
        <v>263</v>
      </c>
      <c r="B159" s="17" t="s">
        <v>264</v>
      </c>
      <c r="C159" s="15">
        <v>-196.11</v>
      </c>
      <c r="D159" s="15">
        <v>0</v>
      </c>
      <c r="E159" s="15">
        <v>735.73</v>
      </c>
      <c r="F159" s="15">
        <v>288.16000000000003</v>
      </c>
      <c r="G159" s="15">
        <v>3501.69</v>
      </c>
      <c r="H159" s="15">
        <v>429.45</v>
      </c>
      <c r="I159" s="15">
        <v>-2427.41</v>
      </c>
      <c r="J159" s="15">
        <v>0</v>
      </c>
      <c r="K159" s="15">
        <v>3109.69</v>
      </c>
      <c r="L159" s="15">
        <v>337.52</v>
      </c>
      <c r="M159" s="15">
        <v>771.58</v>
      </c>
      <c r="N159" s="15">
        <v>2925.63</v>
      </c>
      <c r="O159" s="16">
        <f>+SUM(C159:N159)</f>
        <v>9475.93</v>
      </c>
      <c r="P159" s="15">
        <v>261.14</v>
      </c>
      <c r="Q159" s="15">
        <v>382.03999999999996</v>
      </c>
      <c r="R159" s="15">
        <v>0</v>
      </c>
      <c r="S159" s="15">
        <v>0</v>
      </c>
      <c r="T159" s="15">
        <v>363.34000000000003</v>
      </c>
      <c r="U159" s="15">
        <v>0</v>
      </c>
      <c r="V159" s="15">
        <v>443.93000000000006</v>
      </c>
      <c r="W159" s="15">
        <v>206.05999999999995</v>
      </c>
      <c r="X159" s="15">
        <v>0</v>
      </c>
      <c r="Y159" s="15">
        <v>203.6</v>
      </c>
      <c r="Z159" s="15">
        <v>202.41</v>
      </c>
      <c r="AA159" s="15">
        <v>729.55</v>
      </c>
      <c r="AB159" s="18">
        <f t="shared" si="226"/>
        <v>2792.0699999999997</v>
      </c>
      <c r="AD159" s="15">
        <v>0</v>
      </c>
      <c r="AE159" s="15">
        <v>0</v>
      </c>
      <c r="AF159" s="15">
        <v>0</v>
      </c>
      <c r="AG159" s="15">
        <v>56.1</v>
      </c>
      <c r="AH159" s="15">
        <v>0</v>
      </c>
      <c r="AI159" s="15">
        <v>179.01</v>
      </c>
      <c r="AJ159" s="15">
        <v>0</v>
      </c>
      <c r="AK159" s="15">
        <v>0</v>
      </c>
      <c r="AL159" s="15">
        <v>0</v>
      </c>
      <c r="AM159" s="15">
        <v>0</v>
      </c>
      <c r="AN159" s="15">
        <v>0</v>
      </c>
      <c r="AO159" s="15">
        <v>0</v>
      </c>
      <c r="AP159" s="15">
        <f t="shared" si="227"/>
        <v>235.10999999999999</v>
      </c>
      <c r="AR159" s="15">
        <v>0</v>
      </c>
      <c r="AS159" s="15">
        <v>0</v>
      </c>
      <c r="AT159" s="15">
        <v>0</v>
      </c>
      <c r="AU159" s="15">
        <v>0</v>
      </c>
      <c r="AV159" s="15">
        <v>0</v>
      </c>
      <c r="AW159" s="15">
        <v>0</v>
      </c>
      <c r="AX159" s="15">
        <v>1283.42</v>
      </c>
      <c r="AY159" s="15">
        <v>60.55</v>
      </c>
      <c r="AZ159" s="15">
        <v>0</v>
      </c>
      <c r="BA159" s="15">
        <v>0</v>
      </c>
      <c r="BB159" s="15">
        <v>0</v>
      </c>
      <c r="BC159" s="15">
        <v>0</v>
      </c>
      <c r="BD159" s="19">
        <f t="shared" si="228"/>
        <v>1343.97</v>
      </c>
      <c r="BE159" s="15">
        <v>125</v>
      </c>
      <c r="BF159" s="15">
        <v>2128.46</v>
      </c>
      <c r="BG159" s="15">
        <v>1200</v>
      </c>
      <c r="BH159" s="15">
        <v>1350</v>
      </c>
      <c r="BI159" s="15">
        <v>2730.82</v>
      </c>
      <c r="BJ159" s="15">
        <v>4546.17</v>
      </c>
      <c r="BK159" s="15">
        <v>2007.26</v>
      </c>
      <c r="BL159" s="15">
        <v>559.61</v>
      </c>
      <c r="BM159" s="15">
        <f>7548.56-7548.56</f>
        <v>0</v>
      </c>
      <c r="BN159" s="15">
        <v>-37.200000000000003</v>
      </c>
      <c r="BO159" s="20">
        <v>0</v>
      </c>
      <c r="BP159" s="20">
        <v>1546.24</v>
      </c>
      <c r="BQ159" s="91">
        <f t="shared" si="219"/>
        <v>16156.36</v>
      </c>
      <c r="BR159" s="15">
        <v>0</v>
      </c>
      <c r="BS159" s="15">
        <v>0</v>
      </c>
      <c r="BT159" s="15">
        <v>0</v>
      </c>
      <c r="BU159" s="15">
        <v>44.29</v>
      </c>
      <c r="BV159" s="15">
        <v>110.51</v>
      </c>
      <c r="BW159" s="15">
        <v>0</v>
      </c>
      <c r="BX159" s="15">
        <v>50.01</v>
      </c>
      <c r="BY159" s="15">
        <v>0</v>
      </c>
      <c r="BZ159" s="15">
        <v>25.67</v>
      </c>
      <c r="CA159" s="15">
        <v>0</v>
      </c>
      <c r="CB159" s="15">
        <v>0</v>
      </c>
      <c r="CC159" s="15">
        <v>0</v>
      </c>
      <c r="CD159" s="46">
        <f t="shared" si="188"/>
        <v>230.48000000000002</v>
      </c>
      <c r="CE159" s="15">
        <v>0</v>
      </c>
      <c r="CF159" s="15">
        <v>0</v>
      </c>
      <c r="CG159" s="15">
        <v>0</v>
      </c>
      <c r="CH159" s="15">
        <v>0</v>
      </c>
      <c r="CI159" s="15">
        <f>+IFERROR(VLOOKUP($A159,'[1]Consolidated Financials'!$A:$ZZ,32,0),0)</f>
        <v>0</v>
      </c>
      <c r="CJ159" s="15">
        <f>+IFERROR(VLOOKUP($A159,'[1]Consolidated Financials'!$A:$ZZ,33,0),0)</f>
        <v>0</v>
      </c>
      <c r="CK159" s="15">
        <f>+IFERROR(VLOOKUP($A159,'[1]Consolidated Financials'!$A:$ZZ,34,0),0)</f>
        <v>0</v>
      </c>
      <c r="CL159" s="15">
        <f>+IFERROR(VLOOKUP($A159,'[1]Consolidated Financials'!$A:$ZZ,35,0),0)</f>
        <v>0</v>
      </c>
      <c r="CM159" s="15">
        <f>+IFERROR(VLOOKUP($A159,'[1]Consolidated Financials'!$A:$ZZ,36,0),0)</f>
        <v>0</v>
      </c>
      <c r="CN159" s="15">
        <f>+IFERROR(VLOOKUP($A159,'[1]Consolidated Financials'!$A:$ZZ,37,0),0)</f>
        <v>0</v>
      </c>
      <c r="CO159" s="15">
        <f>+IFERROR(VLOOKUP($A159,'[1]Consolidated Financials'!$A:$ZZ,38,0),0)</f>
        <v>0</v>
      </c>
      <c r="CP159" s="15">
        <f>+IFERROR(VLOOKUP($A159,'[1]Consolidated Financials'!$A:$ZZ,39,0),0)</f>
        <v>0</v>
      </c>
      <c r="CQ159" s="46">
        <f t="shared" si="182"/>
        <v>0</v>
      </c>
      <c r="CR159" s="15">
        <f>+IFERROR(VLOOKUP($A159,'[1]Consolidated Financials'!$A:$ZZ,40,0),0)</f>
        <v>0</v>
      </c>
      <c r="CS159" s="15">
        <f>+IFERROR(VLOOKUP($A159,'[1]Consolidated Financials'!$A:$ZZ,41,0),0)</f>
        <v>0</v>
      </c>
      <c r="CT159" s="15">
        <f>+IFERROR(VLOOKUP($A159,'[1]Consolidated Financials'!$A:$ZZ,42,0),0)</f>
        <v>0</v>
      </c>
      <c r="CU159" s="15">
        <f>+IFERROR(VLOOKUP($A159,'[1]Consolidated Financials'!$A:$ZZ,43,0),0)</f>
        <v>0</v>
      </c>
      <c r="CV159" s="15">
        <f>+IFERROR(VLOOKUP($A159,'[1]Consolidated Financials'!$A:$ZZ,44,0),0)</f>
        <v>0</v>
      </c>
      <c r="CW159" s="15">
        <f>+IFERROR(VLOOKUP($A159,'[1]Consolidated Financials'!$A:$ZZ,45,0),0)</f>
        <v>0</v>
      </c>
      <c r="CX159" s="15">
        <f>+IFERROR(VLOOKUP($A159,'[1]Consolidated Financials'!$A:$ZZ,46,0),0)</f>
        <v>0</v>
      </c>
      <c r="CY159" s="15">
        <f>+IFERROR(VLOOKUP($A159,'[1]Consolidated Financials'!$A:$ZZ,47,0),0)</f>
        <v>0</v>
      </c>
      <c r="CZ159" s="15">
        <f>+IFERROR(VLOOKUP($A159,'[1]Consolidated Financials'!$A:$ZZ,48,0),0)</f>
        <v>0</v>
      </c>
      <c r="DA159" s="15">
        <f>+IFERROR(VLOOKUP($A159,'[1]Consolidated Financials'!$A:$ZZ,49,0),0)</f>
        <v>0</v>
      </c>
      <c r="DB159" s="15">
        <f>+IFERROR(VLOOKUP($A159,'[1]Consolidated Financials'!$A:$ZZ,50,0),0)</f>
        <v>0</v>
      </c>
      <c r="DC159" s="15">
        <f>+IFERROR(VLOOKUP($A159,'[1]Consolidated Financials'!$A:$ZZ,51,0),0)</f>
        <v>0</v>
      </c>
      <c r="DD159" s="46">
        <f t="shared" si="229"/>
        <v>0</v>
      </c>
      <c r="DF159" s="15">
        <f>+IFERROR(VLOOKUP($A159,'[1]Consolidated Financials'!$A:$ZZ,52,0),0)</f>
        <v>0</v>
      </c>
      <c r="DG159" s="15">
        <f>+IFERROR(VLOOKUP($A159,'[1]Consolidated Financials'!$A:$ZZ,53,0),0)</f>
        <v>0</v>
      </c>
      <c r="DH159" s="15">
        <f>+IFERROR(VLOOKUP($A159,'[1]Consolidated Financials'!$A:$ZZ,54,0),0)</f>
        <v>0</v>
      </c>
      <c r="DI159" s="15">
        <f>+IFERROR(VLOOKUP($A159,'[1]Consolidated Financials'!$A:$ZZ,55,0),0)</f>
        <v>0</v>
      </c>
      <c r="DJ159" s="15">
        <f>+IFERROR(VLOOKUP($A159,'[1]Consolidated Financials'!$A:$ZZ,56,0),0)</f>
        <v>0</v>
      </c>
      <c r="DK159" s="15">
        <f>+IFERROR(VLOOKUP($A159,'[1]Consolidated Financials'!$A:$ZZ,57,0),0)</f>
        <v>0</v>
      </c>
      <c r="DL159" s="15">
        <f>+IFERROR(VLOOKUP($A159,'[1]Consolidated Financials'!$A:$ZZ,58,0),0)</f>
        <v>0</v>
      </c>
      <c r="DM159" s="15">
        <f>+IFERROR(VLOOKUP($A159,'[1]Consolidated Financials'!$A:$ZZ,59,0),0)</f>
        <v>0</v>
      </c>
      <c r="DN159" s="15">
        <f>+IFERROR(VLOOKUP($A159,'[1]Consolidated Financials'!$A:$ZZ,60,0),0)</f>
        <v>0</v>
      </c>
      <c r="DO159" s="15">
        <f>+IFERROR(VLOOKUP($A159,'[1]Consolidated Financials'!$A:$ZZ,61,0),0)</f>
        <v>0</v>
      </c>
      <c r="DP159" s="15">
        <f>+IFERROR(VLOOKUP($A159,'[1]Consolidated Financials'!$A:$ZZ,62,0),0)</f>
        <v>0</v>
      </c>
      <c r="DQ159" s="15">
        <f>+IFERROR(VLOOKUP($A159,'[1]Consolidated Financials'!$A:$ZZ,63,0),0)</f>
        <v>0</v>
      </c>
    </row>
    <row r="160" spans="1:121" x14ac:dyDescent="0.35">
      <c r="A160" s="21" t="s">
        <v>265</v>
      </c>
      <c r="B160" s="21"/>
      <c r="C160" s="22">
        <f t="shared" ref="C160:AG160" si="230">+SUM(C150:C159)</f>
        <v>2907.94</v>
      </c>
      <c r="D160" s="22">
        <f t="shared" si="230"/>
        <v>2189.2400000000002</v>
      </c>
      <c r="E160" s="22">
        <f t="shared" si="230"/>
        <v>3146.4599999999996</v>
      </c>
      <c r="F160" s="22">
        <f t="shared" si="230"/>
        <v>4055.4500000000003</v>
      </c>
      <c r="G160" s="22">
        <f t="shared" si="230"/>
        <v>10488.93</v>
      </c>
      <c r="H160" s="22">
        <f t="shared" si="230"/>
        <v>1747</v>
      </c>
      <c r="I160" s="22">
        <f t="shared" si="230"/>
        <v>69.419999999999618</v>
      </c>
      <c r="J160" s="22">
        <f t="shared" si="230"/>
        <v>687.02</v>
      </c>
      <c r="K160" s="22">
        <f t="shared" si="230"/>
        <v>4523.87</v>
      </c>
      <c r="L160" s="22">
        <f t="shared" si="230"/>
        <v>4104.5200000000004</v>
      </c>
      <c r="M160" s="22">
        <f t="shared" si="230"/>
        <v>5320.0499999999993</v>
      </c>
      <c r="N160" s="22">
        <f t="shared" si="230"/>
        <v>10925.8</v>
      </c>
      <c r="O160" s="22">
        <f t="shared" si="230"/>
        <v>50165.700000000004</v>
      </c>
      <c r="P160" s="22">
        <f t="shared" si="230"/>
        <v>3276.15</v>
      </c>
      <c r="Q160" s="22">
        <f t="shared" si="230"/>
        <v>1836.17</v>
      </c>
      <c r="R160" s="22">
        <f t="shared" si="230"/>
        <v>4168.95</v>
      </c>
      <c r="S160" s="22">
        <f t="shared" si="230"/>
        <v>975</v>
      </c>
      <c r="T160" s="22">
        <f t="shared" si="230"/>
        <v>5173.8999999999996</v>
      </c>
      <c r="U160" s="22">
        <f t="shared" si="230"/>
        <v>1300.3500000000004</v>
      </c>
      <c r="V160" s="22">
        <f t="shared" si="230"/>
        <v>972.83999999999992</v>
      </c>
      <c r="W160" s="22">
        <f t="shared" si="230"/>
        <v>1884.1999999999998</v>
      </c>
      <c r="X160" s="22">
        <f t="shared" si="230"/>
        <v>1897.7</v>
      </c>
      <c r="Y160" s="22">
        <f t="shared" si="230"/>
        <v>971.05</v>
      </c>
      <c r="Z160" s="22">
        <f t="shared" si="230"/>
        <v>1839.72</v>
      </c>
      <c r="AA160" s="22">
        <f t="shared" si="230"/>
        <v>2000.7299999999998</v>
      </c>
      <c r="AB160" s="22">
        <f t="shared" si="230"/>
        <v>26296.76</v>
      </c>
      <c r="AC160" s="22">
        <f t="shared" si="230"/>
        <v>0</v>
      </c>
      <c r="AD160" s="22">
        <f t="shared" si="230"/>
        <v>1679.62</v>
      </c>
      <c r="AE160" s="22">
        <f t="shared" si="230"/>
        <v>4058.88</v>
      </c>
      <c r="AF160" s="22">
        <f t="shared" si="230"/>
        <v>3218.36</v>
      </c>
      <c r="AG160" s="22">
        <f t="shared" si="230"/>
        <v>4143.28</v>
      </c>
      <c r="AH160" s="22">
        <f t="shared" ref="AH160:BL160" si="231">+SUM(AH150:AH159)</f>
        <v>2644.32</v>
      </c>
      <c r="AI160" s="22">
        <f t="shared" si="231"/>
        <v>5201.3500000000004</v>
      </c>
      <c r="AJ160" s="22">
        <f t="shared" si="231"/>
        <v>11083.85</v>
      </c>
      <c r="AK160" s="22">
        <f t="shared" si="231"/>
        <v>3604.6899999999996</v>
      </c>
      <c r="AL160" s="22">
        <f t="shared" si="231"/>
        <v>7930.08</v>
      </c>
      <c r="AM160" s="22">
        <f t="shared" si="231"/>
        <v>16087.84</v>
      </c>
      <c r="AN160" s="22">
        <f t="shared" si="231"/>
        <v>7565.9699999999993</v>
      </c>
      <c r="AO160" s="22">
        <f t="shared" si="231"/>
        <v>6287.56</v>
      </c>
      <c r="AP160" s="22">
        <f t="shared" si="231"/>
        <v>73505.799999999988</v>
      </c>
      <c r="AQ160" s="22">
        <f t="shared" si="231"/>
        <v>0</v>
      </c>
      <c r="AR160" s="22">
        <f t="shared" si="231"/>
        <v>3198.31</v>
      </c>
      <c r="AS160" s="22">
        <f t="shared" si="231"/>
        <v>4989.1399999999994</v>
      </c>
      <c r="AT160" s="22">
        <f t="shared" si="231"/>
        <v>3552.58</v>
      </c>
      <c r="AU160" s="22">
        <f t="shared" si="231"/>
        <v>6198.68</v>
      </c>
      <c r="AV160" s="22">
        <f t="shared" si="231"/>
        <v>4592.07</v>
      </c>
      <c r="AW160" s="22">
        <f t="shared" si="231"/>
        <v>3706.12</v>
      </c>
      <c r="AX160" s="22">
        <f t="shared" si="231"/>
        <v>9897.17</v>
      </c>
      <c r="AY160" s="22">
        <f t="shared" si="231"/>
        <v>9426.11</v>
      </c>
      <c r="AZ160" s="22">
        <f t="shared" si="231"/>
        <v>10826.2</v>
      </c>
      <c r="BA160" s="22">
        <f t="shared" si="231"/>
        <v>10340.75</v>
      </c>
      <c r="BB160" s="22">
        <f t="shared" si="231"/>
        <v>504</v>
      </c>
      <c r="BC160" s="22">
        <f t="shared" si="231"/>
        <v>1377.24</v>
      </c>
      <c r="BD160" s="24">
        <f t="shared" si="231"/>
        <v>68608.37</v>
      </c>
      <c r="BE160" s="22">
        <f t="shared" si="231"/>
        <v>10017.07</v>
      </c>
      <c r="BF160" s="22">
        <f t="shared" si="231"/>
        <v>5224.6399999999994</v>
      </c>
      <c r="BG160" s="22">
        <f t="shared" si="231"/>
        <v>9037.4</v>
      </c>
      <c r="BH160" s="22">
        <f t="shared" si="231"/>
        <v>7413.380000000001</v>
      </c>
      <c r="BI160" s="22">
        <f t="shared" si="231"/>
        <v>7564.0300000000007</v>
      </c>
      <c r="BJ160" s="22">
        <f t="shared" si="231"/>
        <v>8740.5400000000009</v>
      </c>
      <c r="BK160" s="22">
        <f t="shared" si="231"/>
        <v>3880.25</v>
      </c>
      <c r="BL160" s="22">
        <f t="shared" si="231"/>
        <v>8979.0400000000009</v>
      </c>
      <c r="BM160" s="22">
        <f t="shared" ref="BM160:BP160" si="232">+SUM(BM150:BM159)</f>
        <v>6453.0800000000008</v>
      </c>
      <c r="BN160" s="22">
        <f t="shared" si="232"/>
        <v>4582.6000000000004</v>
      </c>
      <c r="BO160" s="25">
        <f t="shared" si="232"/>
        <v>1576.79</v>
      </c>
      <c r="BP160" s="25">
        <f t="shared" si="232"/>
        <v>8801.2999999999993</v>
      </c>
      <c r="BQ160" s="77">
        <f t="shared" si="219"/>
        <v>82270.12000000001</v>
      </c>
      <c r="BR160" s="22">
        <f t="shared" ref="BR160:BV160" si="233">+SUM(BR150:BR159)</f>
        <v>6613.45</v>
      </c>
      <c r="BS160" s="22">
        <f t="shared" si="233"/>
        <v>6010.6200000000008</v>
      </c>
      <c r="BT160" s="22">
        <f t="shared" si="233"/>
        <v>5828.43</v>
      </c>
      <c r="BU160" s="22">
        <f t="shared" si="233"/>
        <v>2836.58</v>
      </c>
      <c r="BV160" s="22">
        <f t="shared" si="233"/>
        <v>12775.300000000001</v>
      </c>
      <c r="BW160" s="22">
        <f>+SUM(BW150:BW159)</f>
        <v>2890.2700000000004</v>
      </c>
      <c r="BX160" s="22">
        <f t="shared" ref="BX160:CC160" si="234">+SUM(BX150:BX159)</f>
        <v>3907.1800000000003</v>
      </c>
      <c r="BY160" s="22">
        <f t="shared" si="234"/>
        <v>1349.38</v>
      </c>
      <c r="BZ160" s="22">
        <f t="shared" si="234"/>
        <v>1093.74</v>
      </c>
      <c r="CA160" s="22">
        <f t="shared" si="234"/>
        <v>6554.59</v>
      </c>
      <c r="CB160" s="22">
        <f t="shared" si="234"/>
        <v>5943.73</v>
      </c>
      <c r="CC160" s="22">
        <f t="shared" si="234"/>
        <v>7654.29</v>
      </c>
      <c r="CD160" s="77">
        <f t="shared" si="188"/>
        <v>63457.560000000005</v>
      </c>
      <c r="CE160" s="22">
        <f t="shared" ref="CE160:CI160" si="235">+SUM(CE150:CE159)</f>
        <v>5320.78</v>
      </c>
      <c r="CF160" s="22">
        <f t="shared" si="235"/>
        <v>7174.5300000000007</v>
      </c>
      <c r="CG160" s="22">
        <f t="shared" si="235"/>
        <v>8079.75</v>
      </c>
      <c r="CH160" s="22">
        <f t="shared" si="235"/>
        <v>5891.7300000000005</v>
      </c>
      <c r="CI160" s="22">
        <f t="shared" si="235"/>
        <v>13128.472000000002</v>
      </c>
      <c r="CJ160" s="22">
        <f>+SUM(CJ150:CJ159)</f>
        <v>5776.4719999999998</v>
      </c>
      <c r="CK160" s="22">
        <f t="shared" ref="CK160:CP160" si="236">+SUM(CK150:CK159)</f>
        <v>5484.4719999999998</v>
      </c>
      <c r="CL160" s="22">
        <f t="shared" si="236"/>
        <v>5516.4719999999998</v>
      </c>
      <c r="CM160" s="22">
        <f t="shared" si="236"/>
        <v>7990.0919999999996</v>
      </c>
      <c r="CN160" s="22">
        <f t="shared" si="236"/>
        <v>13628.472000000002</v>
      </c>
      <c r="CO160" s="22">
        <f t="shared" si="236"/>
        <v>5378.3919999999998</v>
      </c>
      <c r="CP160" s="22">
        <f t="shared" si="236"/>
        <v>8402.0920000000006</v>
      </c>
      <c r="CQ160" s="77">
        <f t="shared" si="182"/>
        <v>91771.725999999995</v>
      </c>
      <c r="CR160" s="22">
        <f t="shared" ref="CR160:CV160" si="237">+SUM(CR150:CR159)</f>
        <v>5590.5000799999998</v>
      </c>
      <c r="CS160" s="22">
        <f t="shared" si="237"/>
        <v>8277.2248799999998</v>
      </c>
      <c r="CT160" s="22">
        <f t="shared" si="237"/>
        <v>10606.42008</v>
      </c>
      <c r="CU160" s="22">
        <f t="shared" si="237"/>
        <v>6414.9800799999994</v>
      </c>
      <c r="CV160" s="22">
        <f t="shared" si="237"/>
        <v>14026.980079999999</v>
      </c>
      <c r="CW160" s="22">
        <f>+SUM(CW150:CW159)</f>
        <v>6360.9000799999994</v>
      </c>
      <c r="CX160" s="22">
        <f t="shared" ref="CX160:DC160" si="238">+SUM(CX150:CX159)</f>
        <v>6077.2200800000001</v>
      </c>
      <c r="CY160" s="22">
        <f t="shared" si="238"/>
        <v>6090.5000799999998</v>
      </c>
      <c r="CZ160" s="22">
        <f t="shared" si="238"/>
        <v>8683.0648799999999</v>
      </c>
      <c r="DA160" s="22">
        <f t="shared" si="238"/>
        <v>14526.980079999999</v>
      </c>
      <c r="DB160" s="22">
        <f t="shared" si="238"/>
        <v>5966.8968800000002</v>
      </c>
      <c r="DC160" s="22">
        <f t="shared" si="238"/>
        <v>9091.5448800000013</v>
      </c>
      <c r="DD160" s="77">
        <f t="shared" si="229"/>
        <v>101713.21216</v>
      </c>
      <c r="DF160" s="22">
        <f t="shared" ref="DF160:DJ160" si="239">+SUM(DF150:DF159)</f>
        <v>5917.3966672000006</v>
      </c>
      <c r="DG160" s="22">
        <f t="shared" si="239"/>
        <v>8691.5904592000006</v>
      </c>
      <c r="DH160" s="22">
        <f t="shared" si="239"/>
        <v>11133.953467200001</v>
      </c>
      <c r="DI160" s="22">
        <f t="shared" si="239"/>
        <v>6754.8558672000008</v>
      </c>
      <c r="DJ160" s="22">
        <f t="shared" si="239"/>
        <v>14691.335867200001</v>
      </c>
      <c r="DK160" s="22">
        <f>+SUM(DK150:DK159)</f>
        <v>6698.6126672000009</v>
      </c>
      <c r="DL160" s="22">
        <f t="shared" ref="DL160:DQ160" si="240">+SUM(DL150:DL159)</f>
        <v>6423.5854672000005</v>
      </c>
      <c r="DM160" s="22">
        <f t="shared" si="240"/>
        <v>6417.3966672000006</v>
      </c>
      <c r="DN160" s="22">
        <f t="shared" si="240"/>
        <v>9133.6640592000003</v>
      </c>
      <c r="DO160" s="22">
        <f t="shared" si="240"/>
        <v>15191.335867200001</v>
      </c>
      <c r="DP160" s="22">
        <f t="shared" si="240"/>
        <v>6308.8493392000009</v>
      </c>
      <c r="DQ160" s="22">
        <f t="shared" si="240"/>
        <v>9538.4832592000021</v>
      </c>
    </row>
    <row r="161" spans="1:121" x14ac:dyDescent="0.35">
      <c r="A161" s="75"/>
      <c r="B161" s="17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6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8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9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20"/>
      <c r="BP161" s="20"/>
      <c r="BQ161" s="46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46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46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46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</row>
    <row r="162" spans="1:121" x14ac:dyDescent="0.35">
      <c r="A162" s="75" t="s">
        <v>266</v>
      </c>
      <c r="B162" s="17" t="s">
        <v>267</v>
      </c>
      <c r="C162" s="15">
        <v>3178</v>
      </c>
      <c r="D162" s="15">
        <v>1211.31</v>
      </c>
      <c r="E162" s="15">
        <v>7388.25</v>
      </c>
      <c r="F162" s="15">
        <v>4219.5600000000004</v>
      </c>
      <c r="G162" s="15">
        <v>4730</v>
      </c>
      <c r="H162" s="15">
        <v>1912.54</v>
      </c>
      <c r="I162" s="15">
        <v>4361.58</v>
      </c>
      <c r="J162" s="15">
        <v>5573.12</v>
      </c>
      <c r="K162" s="15">
        <v>2761.32</v>
      </c>
      <c r="L162" s="15">
        <v>3067</v>
      </c>
      <c r="M162" s="15">
        <v>3586.25</v>
      </c>
      <c r="N162" s="15">
        <v>3179.66</v>
      </c>
      <c r="O162" s="16">
        <f t="shared" ref="O162:O172" si="241">+SUM(C162:N162)</f>
        <v>45168.59</v>
      </c>
      <c r="P162" s="15">
        <v>3410.68</v>
      </c>
      <c r="Q162" s="15">
        <v>3500.0000000000005</v>
      </c>
      <c r="R162" s="15">
        <v>2722.8799999999992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8">
        <f t="shared" si="226"/>
        <v>9633.56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</v>
      </c>
      <c r="AM162" s="15">
        <v>0</v>
      </c>
      <c r="AN162" s="15">
        <v>0</v>
      </c>
      <c r="AO162" s="15">
        <v>0</v>
      </c>
      <c r="AP162" s="15">
        <f t="shared" si="227"/>
        <v>0</v>
      </c>
      <c r="AR162" s="15">
        <v>0</v>
      </c>
      <c r="AS162" s="15">
        <v>0</v>
      </c>
      <c r="AT162" s="15">
        <v>0</v>
      </c>
      <c r="AU162" s="15">
        <v>0</v>
      </c>
      <c r="AV162" s="15">
        <v>0</v>
      </c>
      <c r="AW162" s="15">
        <v>0</v>
      </c>
      <c r="AX162" s="15">
        <v>0</v>
      </c>
      <c r="AY162" s="15">
        <v>0</v>
      </c>
      <c r="AZ162" s="15">
        <v>0</v>
      </c>
      <c r="BA162" s="15">
        <v>0</v>
      </c>
      <c r="BB162" s="15">
        <v>0</v>
      </c>
      <c r="BC162" s="15">
        <v>0</v>
      </c>
      <c r="BD162" s="19">
        <f t="shared" si="228"/>
        <v>0</v>
      </c>
      <c r="BE162" s="15">
        <v>200</v>
      </c>
      <c r="BF162" s="15">
        <v>0</v>
      </c>
      <c r="BG162" s="15">
        <v>0</v>
      </c>
      <c r="BH162" s="15">
        <v>0</v>
      </c>
      <c r="BI162" s="15">
        <v>0</v>
      </c>
      <c r="BJ162" s="15">
        <v>400</v>
      </c>
      <c r="BK162" s="15">
        <v>0</v>
      </c>
      <c r="BL162" s="15">
        <v>800</v>
      </c>
      <c r="BM162" s="15">
        <v>0</v>
      </c>
      <c r="BN162" s="15">
        <v>0</v>
      </c>
      <c r="BO162" s="20">
        <v>0</v>
      </c>
      <c r="BP162" s="20">
        <v>800</v>
      </c>
      <c r="BQ162" s="93">
        <f t="shared" ref="BQ162:BQ194" si="242">+SUM(BE162:BP162)</f>
        <v>2200</v>
      </c>
      <c r="BR162" s="15">
        <v>400</v>
      </c>
      <c r="BS162" s="15">
        <v>0</v>
      </c>
      <c r="BT162" s="15">
        <v>0</v>
      </c>
      <c r="BU162" s="15">
        <v>0</v>
      </c>
      <c r="BV162" s="15">
        <v>0</v>
      </c>
      <c r="BW162" s="15">
        <v>0</v>
      </c>
      <c r="BX162" s="15">
        <v>0</v>
      </c>
      <c r="BY162" s="15">
        <v>0</v>
      </c>
      <c r="BZ162" s="15">
        <v>3000</v>
      </c>
      <c r="CA162" s="15">
        <v>0</v>
      </c>
      <c r="CB162" s="15">
        <v>0</v>
      </c>
      <c r="CC162" s="15">
        <v>0</v>
      </c>
      <c r="CD162" s="46">
        <f t="shared" ref="CD162:CD194" si="243">+SUM(BR162:CC162)</f>
        <v>3400</v>
      </c>
      <c r="CE162" s="15">
        <v>0</v>
      </c>
      <c r="CF162" s="15">
        <v>0</v>
      </c>
      <c r="CG162" s="15">
        <v>0</v>
      </c>
      <c r="CH162" s="15">
        <v>2000</v>
      </c>
      <c r="CI162" s="15">
        <f>+IFERROR(VLOOKUP($A162,'[1]Consolidated Financials'!$A:$ZZ,32,0),0)</f>
        <v>0</v>
      </c>
      <c r="CJ162" s="15">
        <f>+IFERROR(VLOOKUP($A162,'[1]Consolidated Financials'!$A:$ZZ,33,0),0)</f>
        <v>0</v>
      </c>
      <c r="CK162" s="15">
        <f>+IFERROR(VLOOKUP($A162,'[1]Consolidated Financials'!$A:$ZZ,34,0),0)</f>
        <v>0</v>
      </c>
      <c r="CL162" s="15">
        <f>+IFERROR(VLOOKUP($A162,'[1]Consolidated Financials'!$A:$ZZ,35,0),0)</f>
        <v>0</v>
      </c>
      <c r="CM162" s="15">
        <f>+IFERROR(VLOOKUP($A162,'[1]Consolidated Financials'!$A:$ZZ,36,0),0)</f>
        <v>0</v>
      </c>
      <c r="CN162" s="15">
        <f>+IFERROR(VLOOKUP($A162,'[1]Consolidated Financials'!$A:$ZZ,37,0),0)</f>
        <v>0</v>
      </c>
      <c r="CO162" s="15">
        <f>+IFERROR(VLOOKUP($A162,'[1]Consolidated Financials'!$A:$ZZ,38,0),0)</f>
        <v>0</v>
      </c>
      <c r="CP162" s="15">
        <f>+IFERROR(VLOOKUP($A162,'[1]Consolidated Financials'!$A:$ZZ,39,0),0)</f>
        <v>0</v>
      </c>
      <c r="CQ162" s="46">
        <f t="shared" ref="CQ162:CQ194" si="244">+SUM(CE162:CP162)</f>
        <v>2000</v>
      </c>
      <c r="CR162" s="15">
        <f>+IFERROR(VLOOKUP($A162,'[1]Consolidated Financials'!$A:$ZZ,40,0),0)</f>
        <v>0</v>
      </c>
      <c r="CS162" s="15">
        <f>+IFERROR(VLOOKUP($A162,'[1]Consolidated Financials'!$A:$ZZ,41,0),0)</f>
        <v>0</v>
      </c>
      <c r="CT162" s="15">
        <f>+IFERROR(VLOOKUP($A162,'[1]Consolidated Financials'!$A:$ZZ,42,0),0)</f>
        <v>0</v>
      </c>
      <c r="CU162" s="15">
        <f>+IFERROR(VLOOKUP($A162,'[1]Consolidated Financials'!$A:$ZZ,43,0),0)</f>
        <v>0</v>
      </c>
      <c r="CV162" s="15">
        <f>+IFERROR(VLOOKUP($A162,'[1]Consolidated Financials'!$A:$ZZ,44,0),0)</f>
        <v>0</v>
      </c>
      <c r="CW162" s="15">
        <f>+IFERROR(VLOOKUP($A162,'[1]Consolidated Financials'!$A:$ZZ,45,0),0)</f>
        <v>0</v>
      </c>
      <c r="CX162" s="15">
        <f>+IFERROR(VLOOKUP($A162,'[1]Consolidated Financials'!$A:$ZZ,46,0),0)</f>
        <v>0</v>
      </c>
      <c r="CY162" s="15">
        <f>+IFERROR(VLOOKUP($A162,'[1]Consolidated Financials'!$A:$ZZ,47,0),0)</f>
        <v>0</v>
      </c>
      <c r="CZ162" s="15">
        <f>+IFERROR(VLOOKUP($A162,'[1]Consolidated Financials'!$A:$ZZ,48,0),0)</f>
        <v>0</v>
      </c>
      <c r="DA162" s="15">
        <f>+IFERROR(VLOOKUP($A162,'[1]Consolidated Financials'!$A:$ZZ,49,0),0)</f>
        <v>0</v>
      </c>
      <c r="DB162" s="15">
        <f>+IFERROR(VLOOKUP($A162,'[1]Consolidated Financials'!$A:$ZZ,50,0),0)</f>
        <v>0</v>
      </c>
      <c r="DC162" s="15">
        <f>+IFERROR(VLOOKUP($A162,'[1]Consolidated Financials'!$A:$ZZ,51,0),0)</f>
        <v>0</v>
      </c>
      <c r="DD162" s="46">
        <f t="shared" ref="DD162:DD194" si="245">+SUM(CR162:DC162)</f>
        <v>0</v>
      </c>
      <c r="DF162" s="15">
        <f>+IFERROR(VLOOKUP($A162,'[1]Consolidated Financials'!$A:$ZZ,52,0),0)</f>
        <v>0</v>
      </c>
      <c r="DG162" s="15">
        <f>+IFERROR(VLOOKUP($A162,'[1]Consolidated Financials'!$A:$ZZ,53,0),0)</f>
        <v>0</v>
      </c>
      <c r="DH162" s="15">
        <f>+IFERROR(VLOOKUP($A162,'[1]Consolidated Financials'!$A:$ZZ,54,0),0)</f>
        <v>0</v>
      </c>
      <c r="DI162" s="15">
        <f>+IFERROR(VLOOKUP($A162,'[1]Consolidated Financials'!$A:$ZZ,55,0),0)</f>
        <v>0</v>
      </c>
      <c r="DJ162" s="15">
        <f>+IFERROR(VLOOKUP($A162,'[1]Consolidated Financials'!$A:$ZZ,56,0),0)</f>
        <v>0</v>
      </c>
      <c r="DK162" s="15">
        <f>+IFERROR(VLOOKUP($A162,'[1]Consolidated Financials'!$A:$ZZ,57,0),0)</f>
        <v>0</v>
      </c>
      <c r="DL162" s="15">
        <f>+IFERROR(VLOOKUP($A162,'[1]Consolidated Financials'!$A:$ZZ,58,0),0)</f>
        <v>0</v>
      </c>
      <c r="DM162" s="15">
        <f>+IFERROR(VLOOKUP($A162,'[1]Consolidated Financials'!$A:$ZZ,59,0),0)</f>
        <v>0</v>
      </c>
      <c r="DN162" s="15">
        <f>+IFERROR(VLOOKUP($A162,'[1]Consolidated Financials'!$A:$ZZ,60,0),0)</f>
        <v>0</v>
      </c>
      <c r="DO162" s="15">
        <f>+IFERROR(VLOOKUP($A162,'[1]Consolidated Financials'!$A:$ZZ,61,0),0)</f>
        <v>0</v>
      </c>
      <c r="DP162" s="15">
        <f>+IFERROR(VLOOKUP($A162,'[1]Consolidated Financials'!$A:$ZZ,62,0),0)</f>
        <v>0</v>
      </c>
      <c r="DQ162" s="15">
        <f>+IFERROR(VLOOKUP($A162,'[1]Consolidated Financials'!$A:$ZZ,63,0),0)</f>
        <v>0</v>
      </c>
    </row>
    <row r="163" spans="1:121" x14ac:dyDescent="0.35">
      <c r="A163" s="75" t="s">
        <v>268</v>
      </c>
      <c r="B163" s="17" t="s">
        <v>269</v>
      </c>
      <c r="C163" s="15">
        <v>3246.05</v>
      </c>
      <c r="D163" s="15">
        <v>3295.61</v>
      </c>
      <c r="E163" s="15">
        <v>3337.57</v>
      </c>
      <c r="F163" s="15">
        <v>3496.5</v>
      </c>
      <c r="G163" s="15">
        <v>3655.44</v>
      </c>
      <c r="H163" s="15">
        <v>1907.19</v>
      </c>
      <c r="I163" s="15">
        <v>6731.44</v>
      </c>
      <c r="J163" s="15">
        <v>6383.84</v>
      </c>
      <c r="K163" s="15">
        <v>6383.98</v>
      </c>
      <c r="L163" s="15">
        <v>4645.7700000000004</v>
      </c>
      <c r="M163" s="15">
        <v>6424.3</v>
      </c>
      <c r="N163" s="15">
        <v>6664.38</v>
      </c>
      <c r="O163" s="16">
        <f t="shared" si="241"/>
        <v>56172.07</v>
      </c>
      <c r="P163" s="15">
        <v>6928.68</v>
      </c>
      <c r="Q163" s="15">
        <v>6335</v>
      </c>
      <c r="R163" s="15">
        <v>3800.989999999998</v>
      </c>
      <c r="S163" s="15">
        <v>0</v>
      </c>
      <c r="T163" s="15">
        <v>0</v>
      </c>
      <c r="U163" s="15">
        <v>0</v>
      </c>
      <c r="V163" s="15">
        <v>-162.89999999999782</v>
      </c>
      <c r="W163" s="15">
        <v>6977.5600000000013</v>
      </c>
      <c r="X163" s="15">
        <v>2660.81</v>
      </c>
      <c r="Y163" s="15">
        <v>19959.72</v>
      </c>
      <c r="Z163" s="15">
        <v>0</v>
      </c>
      <c r="AA163" s="15">
        <v>22620</v>
      </c>
      <c r="AB163" s="18">
        <f t="shared" si="226"/>
        <v>69119.86</v>
      </c>
      <c r="AD163" s="15">
        <v>0</v>
      </c>
      <c r="AE163" s="15">
        <v>-1000</v>
      </c>
      <c r="AF163" s="15">
        <v>0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0</v>
      </c>
      <c r="AM163" s="15">
        <v>0</v>
      </c>
      <c r="AN163" s="15">
        <v>0</v>
      </c>
      <c r="AO163" s="15">
        <v>0</v>
      </c>
      <c r="AP163" s="15">
        <f t="shared" si="227"/>
        <v>-1000</v>
      </c>
      <c r="AR163" s="15">
        <v>0</v>
      </c>
      <c r="AS163" s="15">
        <v>0</v>
      </c>
      <c r="AT163" s="15">
        <v>0</v>
      </c>
      <c r="AU163" s="15">
        <v>0</v>
      </c>
      <c r="AV163" s="15">
        <v>0</v>
      </c>
      <c r="AW163" s="15">
        <v>0</v>
      </c>
      <c r="AX163" s="15">
        <v>0</v>
      </c>
      <c r="AY163" s="15">
        <v>0</v>
      </c>
      <c r="AZ163" s="15">
        <v>0</v>
      </c>
      <c r="BA163" s="15">
        <v>0</v>
      </c>
      <c r="BB163" s="15">
        <v>0</v>
      </c>
      <c r="BC163" s="15">
        <v>0</v>
      </c>
      <c r="BD163" s="19">
        <f t="shared" si="228"/>
        <v>0</v>
      </c>
      <c r="BE163" s="15">
        <v>0</v>
      </c>
      <c r="BF163" s="15">
        <v>0</v>
      </c>
      <c r="BG163" s="15">
        <v>0</v>
      </c>
      <c r="BH163" s="15">
        <v>0</v>
      </c>
      <c r="BI163" s="15">
        <v>0</v>
      </c>
      <c r="BJ163" s="15">
        <v>0</v>
      </c>
      <c r="BK163" s="15">
        <v>0</v>
      </c>
      <c r="BL163" s="15">
        <v>0</v>
      </c>
      <c r="BM163" s="15">
        <v>0</v>
      </c>
      <c r="BN163" s="15">
        <v>0</v>
      </c>
      <c r="BO163" s="20">
        <v>0</v>
      </c>
      <c r="BP163" s="20">
        <v>0</v>
      </c>
      <c r="BQ163" s="46">
        <f t="shared" si="242"/>
        <v>0</v>
      </c>
      <c r="BR163" s="15">
        <v>0</v>
      </c>
      <c r="BS163" s="15">
        <v>0</v>
      </c>
      <c r="BT163" s="15">
        <v>0</v>
      </c>
      <c r="BU163" s="15">
        <v>0</v>
      </c>
      <c r="BV163" s="15">
        <v>0</v>
      </c>
      <c r="BW163" s="15">
        <v>1248.0999999999999</v>
      </c>
      <c r="BX163" s="15">
        <v>0</v>
      </c>
      <c r="BY163" s="15">
        <v>0</v>
      </c>
      <c r="BZ163" s="15">
        <v>0</v>
      </c>
      <c r="CA163" s="15">
        <v>0</v>
      </c>
      <c r="CB163" s="15">
        <v>0</v>
      </c>
      <c r="CC163" s="15">
        <v>0</v>
      </c>
      <c r="CD163" s="46">
        <f t="shared" si="243"/>
        <v>1248.0999999999999</v>
      </c>
      <c r="CE163" s="15">
        <v>0</v>
      </c>
      <c r="CF163" s="15">
        <v>0</v>
      </c>
      <c r="CG163" s="15">
        <v>0</v>
      </c>
      <c r="CH163" s="15">
        <v>0</v>
      </c>
      <c r="CI163" s="15">
        <f>+IFERROR(VLOOKUP($A163,'[1]Consolidated Financials'!$A:$ZZ,32,0),0)</f>
        <v>0</v>
      </c>
      <c r="CJ163" s="15">
        <f>+IFERROR(VLOOKUP($A163,'[1]Consolidated Financials'!$A:$ZZ,33,0),0)</f>
        <v>0</v>
      </c>
      <c r="CK163" s="15">
        <f>+IFERROR(VLOOKUP($A163,'[1]Consolidated Financials'!$A:$ZZ,34,0),0)</f>
        <v>0</v>
      </c>
      <c r="CL163" s="15">
        <f>+IFERROR(VLOOKUP($A163,'[1]Consolidated Financials'!$A:$ZZ,35,0),0)</f>
        <v>0</v>
      </c>
      <c r="CM163" s="15">
        <f>+IFERROR(VLOOKUP($A163,'[1]Consolidated Financials'!$A:$ZZ,36,0),0)</f>
        <v>0</v>
      </c>
      <c r="CN163" s="15">
        <f>+IFERROR(VLOOKUP($A163,'[1]Consolidated Financials'!$A:$ZZ,37,0),0)</f>
        <v>0</v>
      </c>
      <c r="CO163" s="15">
        <f>+IFERROR(VLOOKUP($A163,'[1]Consolidated Financials'!$A:$ZZ,38,0),0)</f>
        <v>0</v>
      </c>
      <c r="CP163" s="15">
        <f>+IFERROR(VLOOKUP($A163,'[1]Consolidated Financials'!$A:$ZZ,39,0),0)</f>
        <v>0</v>
      </c>
      <c r="CQ163" s="46">
        <f t="shared" si="244"/>
        <v>0</v>
      </c>
      <c r="CR163" s="15">
        <f>+IFERROR(VLOOKUP($A163,'[1]Consolidated Financials'!$A:$ZZ,40,0),0)</f>
        <v>0</v>
      </c>
      <c r="CS163" s="15">
        <f>+IFERROR(VLOOKUP($A163,'[1]Consolidated Financials'!$A:$ZZ,41,0),0)</f>
        <v>0</v>
      </c>
      <c r="CT163" s="15">
        <f>+IFERROR(VLOOKUP($A163,'[1]Consolidated Financials'!$A:$ZZ,42,0),0)</f>
        <v>0</v>
      </c>
      <c r="CU163" s="15">
        <f>+IFERROR(VLOOKUP($A163,'[1]Consolidated Financials'!$A:$ZZ,43,0),0)</f>
        <v>0</v>
      </c>
      <c r="CV163" s="15">
        <f>+IFERROR(VLOOKUP($A163,'[1]Consolidated Financials'!$A:$ZZ,44,0),0)</f>
        <v>0</v>
      </c>
      <c r="CW163" s="15">
        <f>+IFERROR(VLOOKUP($A163,'[1]Consolidated Financials'!$A:$ZZ,45,0),0)</f>
        <v>0</v>
      </c>
      <c r="CX163" s="15">
        <f>+IFERROR(VLOOKUP($A163,'[1]Consolidated Financials'!$A:$ZZ,46,0),0)</f>
        <v>0</v>
      </c>
      <c r="CY163" s="15">
        <f>+IFERROR(VLOOKUP($A163,'[1]Consolidated Financials'!$A:$ZZ,47,0),0)</f>
        <v>0</v>
      </c>
      <c r="CZ163" s="15">
        <f>+IFERROR(VLOOKUP($A163,'[1]Consolidated Financials'!$A:$ZZ,48,0),0)</f>
        <v>0</v>
      </c>
      <c r="DA163" s="15">
        <f>+IFERROR(VLOOKUP($A163,'[1]Consolidated Financials'!$A:$ZZ,49,0),0)</f>
        <v>0</v>
      </c>
      <c r="DB163" s="15">
        <f>+IFERROR(VLOOKUP($A163,'[1]Consolidated Financials'!$A:$ZZ,50,0),0)</f>
        <v>0</v>
      </c>
      <c r="DC163" s="15">
        <f>+IFERROR(VLOOKUP($A163,'[1]Consolidated Financials'!$A:$ZZ,51,0),0)</f>
        <v>0</v>
      </c>
      <c r="DD163" s="46">
        <f t="shared" si="245"/>
        <v>0</v>
      </c>
      <c r="DF163" s="15">
        <f>+IFERROR(VLOOKUP($A163,'[1]Consolidated Financials'!$A:$ZZ,52,0),0)</f>
        <v>0</v>
      </c>
      <c r="DG163" s="15">
        <f>+IFERROR(VLOOKUP($A163,'[1]Consolidated Financials'!$A:$ZZ,53,0),0)</f>
        <v>0</v>
      </c>
      <c r="DH163" s="15">
        <f>+IFERROR(VLOOKUP($A163,'[1]Consolidated Financials'!$A:$ZZ,54,0),0)</f>
        <v>0</v>
      </c>
      <c r="DI163" s="15">
        <f>+IFERROR(VLOOKUP($A163,'[1]Consolidated Financials'!$A:$ZZ,55,0),0)</f>
        <v>0</v>
      </c>
      <c r="DJ163" s="15">
        <f>+IFERROR(VLOOKUP($A163,'[1]Consolidated Financials'!$A:$ZZ,56,0),0)</f>
        <v>0</v>
      </c>
      <c r="DK163" s="15">
        <f>+IFERROR(VLOOKUP($A163,'[1]Consolidated Financials'!$A:$ZZ,57,0),0)</f>
        <v>0</v>
      </c>
      <c r="DL163" s="15">
        <f>+IFERROR(VLOOKUP($A163,'[1]Consolidated Financials'!$A:$ZZ,58,0),0)</f>
        <v>0</v>
      </c>
      <c r="DM163" s="15">
        <f>+IFERROR(VLOOKUP($A163,'[1]Consolidated Financials'!$A:$ZZ,59,0),0)</f>
        <v>0</v>
      </c>
      <c r="DN163" s="15">
        <f>+IFERROR(VLOOKUP($A163,'[1]Consolidated Financials'!$A:$ZZ,60,0),0)</f>
        <v>0</v>
      </c>
      <c r="DO163" s="15">
        <f>+IFERROR(VLOOKUP($A163,'[1]Consolidated Financials'!$A:$ZZ,61,0),0)</f>
        <v>0</v>
      </c>
      <c r="DP163" s="15">
        <f>+IFERROR(VLOOKUP($A163,'[1]Consolidated Financials'!$A:$ZZ,62,0),0)</f>
        <v>0</v>
      </c>
      <c r="DQ163" s="15">
        <f>+IFERROR(VLOOKUP($A163,'[1]Consolidated Financials'!$A:$ZZ,63,0),0)</f>
        <v>0</v>
      </c>
    </row>
    <row r="164" spans="1:121" x14ac:dyDescent="0.35">
      <c r="A164" s="75" t="s">
        <v>270</v>
      </c>
      <c r="B164" s="17" t="s">
        <v>271</v>
      </c>
      <c r="C164" s="15">
        <v>259.68</v>
      </c>
      <c r="D164" s="15">
        <v>263.66000000000003</v>
      </c>
      <c r="E164" s="15">
        <v>267.02</v>
      </c>
      <c r="F164" s="15">
        <v>-41.32</v>
      </c>
      <c r="G164" s="15">
        <v>292.44</v>
      </c>
      <c r="H164" s="15">
        <v>152.58000000000001</v>
      </c>
      <c r="I164" s="15">
        <v>292.45</v>
      </c>
      <c r="J164" s="15">
        <v>290.41000000000003</v>
      </c>
      <c r="K164" s="15">
        <v>350.72</v>
      </c>
      <c r="L164" s="15">
        <v>343.98</v>
      </c>
      <c r="M164" s="15">
        <v>383.48</v>
      </c>
      <c r="N164" s="15">
        <v>390.38</v>
      </c>
      <c r="O164" s="16">
        <f t="shared" si="241"/>
        <v>3245.4800000000005</v>
      </c>
      <c r="P164" s="15">
        <v>413.98</v>
      </c>
      <c r="Q164" s="15">
        <v>383.72</v>
      </c>
      <c r="R164" s="15">
        <v>207.96999999999991</v>
      </c>
      <c r="S164" s="15">
        <v>22.260000000000105</v>
      </c>
      <c r="T164" s="15">
        <v>0</v>
      </c>
      <c r="U164" s="15">
        <v>0</v>
      </c>
      <c r="V164" s="15">
        <v>-13.030000000000086</v>
      </c>
      <c r="W164" s="15">
        <v>493.59000000000003</v>
      </c>
      <c r="X164" s="15">
        <v>231.32</v>
      </c>
      <c r="Y164" s="15">
        <v>-65.16</v>
      </c>
      <c r="Z164" s="15">
        <v>0</v>
      </c>
      <c r="AA164" s="15">
        <v>0</v>
      </c>
      <c r="AB164" s="18">
        <f t="shared" si="226"/>
        <v>1674.6499999999999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</v>
      </c>
      <c r="AM164" s="15">
        <v>0</v>
      </c>
      <c r="AN164" s="15">
        <v>0</v>
      </c>
      <c r="AO164" s="15">
        <v>0</v>
      </c>
      <c r="AP164" s="15">
        <f t="shared" si="227"/>
        <v>0</v>
      </c>
      <c r="AR164" s="15">
        <v>0</v>
      </c>
      <c r="AS164" s="15">
        <v>0</v>
      </c>
      <c r="AT164" s="15">
        <v>0</v>
      </c>
      <c r="AU164" s="15">
        <v>0</v>
      </c>
      <c r="AV164" s="15">
        <v>0</v>
      </c>
      <c r="AW164" s="15">
        <v>0</v>
      </c>
      <c r="AX164" s="15">
        <v>0</v>
      </c>
      <c r="AY164" s="15">
        <v>0</v>
      </c>
      <c r="AZ164" s="15">
        <v>0</v>
      </c>
      <c r="BA164" s="15">
        <v>0</v>
      </c>
      <c r="BB164" s="15">
        <v>0</v>
      </c>
      <c r="BC164" s="15">
        <v>0</v>
      </c>
      <c r="BD164" s="19">
        <f t="shared" si="228"/>
        <v>0</v>
      </c>
      <c r="BE164" s="15">
        <v>0</v>
      </c>
      <c r="BF164" s="15">
        <v>0</v>
      </c>
      <c r="BG164" s="15">
        <v>0</v>
      </c>
      <c r="BH164" s="15">
        <v>0</v>
      </c>
      <c r="BI164" s="15">
        <v>0</v>
      </c>
      <c r="BJ164" s="15">
        <v>0</v>
      </c>
      <c r="BK164" s="15">
        <v>0</v>
      </c>
      <c r="BL164" s="15">
        <v>0</v>
      </c>
      <c r="BM164" s="15">
        <v>0</v>
      </c>
      <c r="BN164" s="15">
        <v>0</v>
      </c>
      <c r="BO164" s="20">
        <v>0</v>
      </c>
      <c r="BP164" s="20">
        <v>0</v>
      </c>
      <c r="BQ164" s="46">
        <f t="shared" si="242"/>
        <v>0</v>
      </c>
      <c r="BR164" s="15">
        <v>0</v>
      </c>
      <c r="BS164" s="15">
        <v>0</v>
      </c>
      <c r="BT164" s="15">
        <v>0</v>
      </c>
      <c r="BU164" s="15">
        <v>0</v>
      </c>
      <c r="BV164" s="15">
        <v>0</v>
      </c>
      <c r="BW164" s="15">
        <v>0</v>
      </c>
      <c r="BX164" s="15">
        <v>0</v>
      </c>
      <c r="BY164" s="15">
        <v>0</v>
      </c>
      <c r="BZ164" s="15">
        <v>0</v>
      </c>
      <c r="CA164" s="15">
        <v>0</v>
      </c>
      <c r="CB164" s="15">
        <v>0</v>
      </c>
      <c r="CC164" s="15">
        <v>0</v>
      </c>
      <c r="CD164" s="46">
        <f t="shared" si="243"/>
        <v>0</v>
      </c>
      <c r="CE164" s="15">
        <v>0</v>
      </c>
      <c r="CF164" s="15">
        <v>0</v>
      </c>
      <c r="CG164" s="15">
        <v>0</v>
      </c>
      <c r="CH164" s="15">
        <v>0</v>
      </c>
      <c r="CI164" s="15">
        <f>+IFERROR(VLOOKUP($A164,'[1]Consolidated Financials'!$A:$ZZ,32,0),0)</f>
        <v>0</v>
      </c>
      <c r="CJ164" s="15">
        <f>+IFERROR(VLOOKUP($A164,'[1]Consolidated Financials'!$A:$ZZ,33,0),0)</f>
        <v>0</v>
      </c>
      <c r="CK164" s="15">
        <f>+IFERROR(VLOOKUP($A164,'[1]Consolidated Financials'!$A:$ZZ,34,0),0)</f>
        <v>0</v>
      </c>
      <c r="CL164" s="15">
        <f>+IFERROR(VLOOKUP($A164,'[1]Consolidated Financials'!$A:$ZZ,35,0),0)</f>
        <v>0</v>
      </c>
      <c r="CM164" s="15">
        <f>+IFERROR(VLOOKUP($A164,'[1]Consolidated Financials'!$A:$ZZ,36,0),0)</f>
        <v>0</v>
      </c>
      <c r="CN164" s="15">
        <f>+IFERROR(VLOOKUP($A164,'[1]Consolidated Financials'!$A:$ZZ,37,0),0)</f>
        <v>0</v>
      </c>
      <c r="CO164" s="15">
        <f>+IFERROR(VLOOKUP($A164,'[1]Consolidated Financials'!$A:$ZZ,38,0),0)</f>
        <v>0</v>
      </c>
      <c r="CP164" s="15">
        <f>+IFERROR(VLOOKUP($A164,'[1]Consolidated Financials'!$A:$ZZ,39,0),0)</f>
        <v>0</v>
      </c>
      <c r="CQ164" s="46">
        <f t="shared" si="244"/>
        <v>0</v>
      </c>
      <c r="CR164" s="15">
        <f>+IFERROR(VLOOKUP($A164,'[1]Consolidated Financials'!$A:$ZZ,40,0),0)</f>
        <v>0</v>
      </c>
      <c r="CS164" s="15">
        <f>+IFERROR(VLOOKUP($A164,'[1]Consolidated Financials'!$A:$ZZ,41,0),0)</f>
        <v>0</v>
      </c>
      <c r="CT164" s="15">
        <f>+IFERROR(VLOOKUP($A164,'[1]Consolidated Financials'!$A:$ZZ,42,0),0)</f>
        <v>0</v>
      </c>
      <c r="CU164" s="15">
        <f>+IFERROR(VLOOKUP($A164,'[1]Consolidated Financials'!$A:$ZZ,43,0),0)</f>
        <v>0</v>
      </c>
      <c r="CV164" s="15">
        <f>+IFERROR(VLOOKUP($A164,'[1]Consolidated Financials'!$A:$ZZ,44,0),0)</f>
        <v>0</v>
      </c>
      <c r="CW164" s="15">
        <f>+IFERROR(VLOOKUP($A164,'[1]Consolidated Financials'!$A:$ZZ,45,0),0)</f>
        <v>0</v>
      </c>
      <c r="CX164" s="15">
        <f>+IFERROR(VLOOKUP($A164,'[1]Consolidated Financials'!$A:$ZZ,46,0),0)</f>
        <v>0</v>
      </c>
      <c r="CY164" s="15">
        <f>+IFERROR(VLOOKUP($A164,'[1]Consolidated Financials'!$A:$ZZ,47,0),0)</f>
        <v>0</v>
      </c>
      <c r="CZ164" s="15">
        <f>+IFERROR(VLOOKUP($A164,'[1]Consolidated Financials'!$A:$ZZ,48,0),0)</f>
        <v>0</v>
      </c>
      <c r="DA164" s="15">
        <f>+IFERROR(VLOOKUP($A164,'[1]Consolidated Financials'!$A:$ZZ,49,0),0)</f>
        <v>0</v>
      </c>
      <c r="DB164" s="15">
        <f>+IFERROR(VLOOKUP($A164,'[1]Consolidated Financials'!$A:$ZZ,50,0),0)</f>
        <v>0</v>
      </c>
      <c r="DC164" s="15">
        <f>+IFERROR(VLOOKUP($A164,'[1]Consolidated Financials'!$A:$ZZ,51,0),0)</f>
        <v>0</v>
      </c>
      <c r="DD164" s="46">
        <f t="shared" si="245"/>
        <v>0</v>
      </c>
      <c r="DF164" s="15">
        <f>+IFERROR(VLOOKUP($A164,'[1]Consolidated Financials'!$A:$ZZ,52,0),0)</f>
        <v>0</v>
      </c>
      <c r="DG164" s="15">
        <f>+IFERROR(VLOOKUP($A164,'[1]Consolidated Financials'!$A:$ZZ,53,0),0)</f>
        <v>0</v>
      </c>
      <c r="DH164" s="15">
        <f>+IFERROR(VLOOKUP($A164,'[1]Consolidated Financials'!$A:$ZZ,54,0),0)</f>
        <v>0</v>
      </c>
      <c r="DI164" s="15">
        <f>+IFERROR(VLOOKUP($A164,'[1]Consolidated Financials'!$A:$ZZ,55,0),0)</f>
        <v>0</v>
      </c>
      <c r="DJ164" s="15">
        <f>+IFERROR(VLOOKUP($A164,'[1]Consolidated Financials'!$A:$ZZ,56,0),0)</f>
        <v>0</v>
      </c>
      <c r="DK164" s="15">
        <f>+IFERROR(VLOOKUP($A164,'[1]Consolidated Financials'!$A:$ZZ,57,0),0)</f>
        <v>0</v>
      </c>
      <c r="DL164" s="15">
        <f>+IFERROR(VLOOKUP($A164,'[1]Consolidated Financials'!$A:$ZZ,58,0),0)</f>
        <v>0</v>
      </c>
      <c r="DM164" s="15">
        <f>+IFERROR(VLOOKUP($A164,'[1]Consolidated Financials'!$A:$ZZ,59,0),0)</f>
        <v>0</v>
      </c>
      <c r="DN164" s="15">
        <f>+IFERROR(VLOOKUP($A164,'[1]Consolidated Financials'!$A:$ZZ,60,0),0)</f>
        <v>0</v>
      </c>
      <c r="DO164" s="15">
        <f>+IFERROR(VLOOKUP($A164,'[1]Consolidated Financials'!$A:$ZZ,61,0),0)</f>
        <v>0</v>
      </c>
      <c r="DP164" s="15">
        <f>+IFERROR(VLOOKUP($A164,'[1]Consolidated Financials'!$A:$ZZ,62,0),0)</f>
        <v>0</v>
      </c>
      <c r="DQ164" s="15">
        <f>+IFERROR(VLOOKUP($A164,'[1]Consolidated Financials'!$A:$ZZ,63,0),0)</f>
        <v>0</v>
      </c>
    </row>
    <row r="165" spans="1:121" x14ac:dyDescent="0.35">
      <c r="A165" s="75" t="s">
        <v>272</v>
      </c>
      <c r="B165" s="17" t="s">
        <v>273</v>
      </c>
      <c r="C165" s="15">
        <v>533.68000000000006</v>
      </c>
      <c r="D165" s="15">
        <v>555.66</v>
      </c>
      <c r="E165" s="15">
        <v>523.16999999999996</v>
      </c>
      <c r="F165" s="15">
        <v>630.26</v>
      </c>
      <c r="G165" s="15">
        <v>625.45000000000005</v>
      </c>
      <c r="H165" s="15">
        <v>505.07</v>
      </c>
      <c r="I165" s="15">
        <v>453.62</v>
      </c>
      <c r="J165" s="15">
        <v>107.83</v>
      </c>
      <c r="K165" s="15">
        <v>343.17</v>
      </c>
      <c r="L165" s="15">
        <v>303.59000000000003</v>
      </c>
      <c r="M165" s="15">
        <v>248.84</v>
      </c>
      <c r="N165" s="15">
        <v>503.22</v>
      </c>
      <c r="O165" s="16">
        <f t="shared" si="241"/>
        <v>5333.56</v>
      </c>
      <c r="P165" s="15">
        <v>981.37</v>
      </c>
      <c r="Q165" s="15">
        <v>685.7299999999999</v>
      </c>
      <c r="R165" s="15">
        <v>629.69000000000005</v>
      </c>
      <c r="S165" s="15">
        <v>0</v>
      </c>
      <c r="T165" s="15">
        <v>0</v>
      </c>
      <c r="U165" s="15">
        <v>0</v>
      </c>
      <c r="V165" s="15">
        <v>0</v>
      </c>
      <c r="W165" s="15">
        <v>546.52</v>
      </c>
      <c r="X165" s="15">
        <v>163.79</v>
      </c>
      <c r="Y165" s="15">
        <v>129.35</v>
      </c>
      <c r="Z165" s="15">
        <v>0</v>
      </c>
      <c r="AA165" s="15">
        <v>0</v>
      </c>
      <c r="AB165" s="18">
        <f t="shared" si="226"/>
        <v>3136.45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  <c r="AN165" s="15">
        <v>0</v>
      </c>
      <c r="AO165" s="15">
        <v>0</v>
      </c>
      <c r="AP165" s="15">
        <f t="shared" si="227"/>
        <v>0</v>
      </c>
      <c r="AR165" s="15">
        <v>0</v>
      </c>
      <c r="AS165" s="15">
        <v>0</v>
      </c>
      <c r="AT165" s="15">
        <v>0</v>
      </c>
      <c r="AU165" s="15">
        <v>0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9">
        <f t="shared" si="228"/>
        <v>0</v>
      </c>
      <c r="BE165" s="15">
        <v>0</v>
      </c>
      <c r="BF165" s="15">
        <v>0</v>
      </c>
      <c r="BG165" s="15">
        <v>0</v>
      </c>
      <c r="BH165" s="15">
        <v>0</v>
      </c>
      <c r="BI165" s="15">
        <v>0</v>
      </c>
      <c r="BJ165" s="15">
        <v>0</v>
      </c>
      <c r="BK165" s="15">
        <v>0</v>
      </c>
      <c r="BL165" s="15">
        <v>0</v>
      </c>
      <c r="BM165" s="15">
        <v>0</v>
      </c>
      <c r="BN165" s="15">
        <v>0</v>
      </c>
      <c r="BO165" s="20">
        <v>0</v>
      </c>
      <c r="BP165" s="20">
        <v>0</v>
      </c>
      <c r="BQ165" s="46">
        <f t="shared" si="242"/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46">
        <f t="shared" si="243"/>
        <v>0</v>
      </c>
      <c r="CE165" s="15">
        <v>0</v>
      </c>
      <c r="CF165" s="15">
        <v>0</v>
      </c>
      <c r="CG165" s="15">
        <v>0</v>
      </c>
      <c r="CH165" s="15">
        <v>0</v>
      </c>
      <c r="CI165" s="15">
        <f>+IFERROR(VLOOKUP($A165,'[1]Consolidated Financials'!$A:$ZZ,32,0),0)</f>
        <v>0</v>
      </c>
      <c r="CJ165" s="15">
        <f>+IFERROR(VLOOKUP($A165,'[1]Consolidated Financials'!$A:$ZZ,33,0),0)</f>
        <v>0</v>
      </c>
      <c r="CK165" s="15">
        <f>+IFERROR(VLOOKUP($A165,'[1]Consolidated Financials'!$A:$ZZ,34,0),0)</f>
        <v>0</v>
      </c>
      <c r="CL165" s="15">
        <f>+IFERROR(VLOOKUP($A165,'[1]Consolidated Financials'!$A:$ZZ,35,0),0)</f>
        <v>0</v>
      </c>
      <c r="CM165" s="15">
        <f>+IFERROR(VLOOKUP($A165,'[1]Consolidated Financials'!$A:$ZZ,36,0),0)</f>
        <v>0</v>
      </c>
      <c r="CN165" s="15">
        <f>+IFERROR(VLOOKUP($A165,'[1]Consolidated Financials'!$A:$ZZ,37,0),0)</f>
        <v>0</v>
      </c>
      <c r="CO165" s="15">
        <f>+IFERROR(VLOOKUP($A165,'[1]Consolidated Financials'!$A:$ZZ,38,0),0)</f>
        <v>0</v>
      </c>
      <c r="CP165" s="15">
        <f>+IFERROR(VLOOKUP($A165,'[1]Consolidated Financials'!$A:$ZZ,39,0),0)</f>
        <v>0</v>
      </c>
      <c r="CQ165" s="46">
        <f t="shared" si="244"/>
        <v>0</v>
      </c>
      <c r="CR165" s="15">
        <f>+IFERROR(VLOOKUP($A165,'[1]Consolidated Financials'!$A:$ZZ,40,0),0)</f>
        <v>0</v>
      </c>
      <c r="CS165" s="15">
        <f>+IFERROR(VLOOKUP($A165,'[1]Consolidated Financials'!$A:$ZZ,41,0),0)</f>
        <v>0</v>
      </c>
      <c r="CT165" s="15">
        <f>+IFERROR(VLOOKUP($A165,'[1]Consolidated Financials'!$A:$ZZ,42,0),0)</f>
        <v>0</v>
      </c>
      <c r="CU165" s="15">
        <f>+IFERROR(VLOOKUP($A165,'[1]Consolidated Financials'!$A:$ZZ,43,0),0)</f>
        <v>0</v>
      </c>
      <c r="CV165" s="15">
        <f>+IFERROR(VLOOKUP($A165,'[1]Consolidated Financials'!$A:$ZZ,44,0),0)</f>
        <v>0</v>
      </c>
      <c r="CW165" s="15">
        <f>+IFERROR(VLOOKUP($A165,'[1]Consolidated Financials'!$A:$ZZ,45,0),0)</f>
        <v>0</v>
      </c>
      <c r="CX165" s="15">
        <f>+IFERROR(VLOOKUP($A165,'[1]Consolidated Financials'!$A:$ZZ,46,0),0)</f>
        <v>0</v>
      </c>
      <c r="CY165" s="15">
        <f>+IFERROR(VLOOKUP($A165,'[1]Consolidated Financials'!$A:$ZZ,47,0),0)</f>
        <v>0</v>
      </c>
      <c r="CZ165" s="15">
        <f>+IFERROR(VLOOKUP($A165,'[1]Consolidated Financials'!$A:$ZZ,48,0),0)</f>
        <v>0</v>
      </c>
      <c r="DA165" s="15">
        <f>+IFERROR(VLOOKUP($A165,'[1]Consolidated Financials'!$A:$ZZ,49,0),0)</f>
        <v>0</v>
      </c>
      <c r="DB165" s="15">
        <f>+IFERROR(VLOOKUP($A165,'[1]Consolidated Financials'!$A:$ZZ,50,0),0)</f>
        <v>0</v>
      </c>
      <c r="DC165" s="15">
        <f>+IFERROR(VLOOKUP($A165,'[1]Consolidated Financials'!$A:$ZZ,51,0),0)</f>
        <v>0</v>
      </c>
      <c r="DD165" s="46">
        <f t="shared" si="245"/>
        <v>0</v>
      </c>
      <c r="DF165" s="15">
        <f>+IFERROR(VLOOKUP($A165,'[1]Consolidated Financials'!$A:$ZZ,52,0),0)</f>
        <v>0</v>
      </c>
      <c r="DG165" s="15">
        <f>+IFERROR(VLOOKUP($A165,'[1]Consolidated Financials'!$A:$ZZ,53,0),0)</f>
        <v>0</v>
      </c>
      <c r="DH165" s="15">
        <f>+IFERROR(VLOOKUP($A165,'[1]Consolidated Financials'!$A:$ZZ,54,0),0)</f>
        <v>0</v>
      </c>
      <c r="DI165" s="15">
        <f>+IFERROR(VLOOKUP($A165,'[1]Consolidated Financials'!$A:$ZZ,55,0),0)</f>
        <v>0</v>
      </c>
      <c r="DJ165" s="15">
        <f>+IFERROR(VLOOKUP($A165,'[1]Consolidated Financials'!$A:$ZZ,56,0),0)</f>
        <v>0</v>
      </c>
      <c r="DK165" s="15">
        <f>+IFERROR(VLOOKUP($A165,'[1]Consolidated Financials'!$A:$ZZ,57,0),0)</f>
        <v>0</v>
      </c>
      <c r="DL165" s="15">
        <f>+IFERROR(VLOOKUP($A165,'[1]Consolidated Financials'!$A:$ZZ,58,0),0)</f>
        <v>0</v>
      </c>
      <c r="DM165" s="15">
        <f>+IFERROR(VLOOKUP($A165,'[1]Consolidated Financials'!$A:$ZZ,59,0),0)</f>
        <v>0</v>
      </c>
      <c r="DN165" s="15">
        <f>+IFERROR(VLOOKUP($A165,'[1]Consolidated Financials'!$A:$ZZ,60,0),0)</f>
        <v>0</v>
      </c>
      <c r="DO165" s="15">
        <f>+IFERROR(VLOOKUP($A165,'[1]Consolidated Financials'!$A:$ZZ,61,0),0)</f>
        <v>0</v>
      </c>
      <c r="DP165" s="15">
        <f>+IFERROR(VLOOKUP($A165,'[1]Consolidated Financials'!$A:$ZZ,62,0),0)</f>
        <v>0</v>
      </c>
      <c r="DQ165" s="15">
        <f>+IFERROR(VLOOKUP($A165,'[1]Consolidated Financials'!$A:$ZZ,63,0),0)</f>
        <v>0</v>
      </c>
    </row>
    <row r="166" spans="1:121" x14ac:dyDescent="0.35">
      <c r="A166" s="75" t="s">
        <v>274</v>
      </c>
      <c r="B166" s="17" t="s">
        <v>275</v>
      </c>
      <c r="C166" s="15">
        <v>145.42000000000002</v>
      </c>
      <c r="D166" s="15">
        <v>150.69</v>
      </c>
      <c r="E166" s="15">
        <v>142.28</v>
      </c>
      <c r="F166" s="15">
        <v>170.8</v>
      </c>
      <c r="G166" s="15">
        <v>169.7</v>
      </c>
      <c r="H166" s="15">
        <v>137.30000000000001</v>
      </c>
      <c r="I166" s="15">
        <v>151.02000000000001</v>
      </c>
      <c r="J166" s="15">
        <v>257.07</v>
      </c>
      <c r="K166" s="15">
        <v>301.76</v>
      </c>
      <c r="L166" s="15">
        <v>160.84</v>
      </c>
      <c r="M166" s="15">
        <v>276.39</v>
      </c>
      <c r="N166" s="15">
        <v>176.99</v>
      </c>
      <c r="O166" s="16">
        <f t="shared" si="241"/>
        <v>2240.2600000000002</v>
      </c>
      <c r="P166" s="15">
        <v>264.94</v>
      </c>
      <c r="Q166" s="15">
        <v>186.57999999999998</v>
      </c>
      <c r="R166" s="15">
        <v>170.09000000000003</v>
      </c>
      <c r="S166" s="15">
        <v>0</v>
      </c>
      <c r="T166" s="15">
        <v>0</v>
      </c>
      <c r="U166" s="15">
        <v>0</v>
      </c>
      <c r="V166" s="15">
        <v>0</v>
      </c>
      <c r="W166" s="15">
        <v>152.41999999999996</v>
      </c>
      <c r="X166" s="15">
        <v>45.77</v>
      </c>
      <c r="Y166" s="15">
        <v>34.17</v>
      </c>
      <c r="Z166" s="15">
        <v>0</v>
      </c>
      <c r="AA166" s="15">
        <v>0</v>
      </c>
      <c r="AB166" s="18">
        <f t="shared" si="226"/>
        <v>853.96999999999991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0</v>
      </c>
      <c r="AM166" s="15">
        <v>0</v>
      </c>
      <c r="AN166" s="15">
        <v>0</v>
      </c>
      <c r="AO166" s="15">
        <v>0</v>
      </c>
      <c r="AP166" s="15">
        <f t="shared" si="227"/>
        <v>0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9">
        <f t="shared" si="228"/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0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20">
        <v>0</v>
      </c>
      <c r="BP166" s="20">
        <v>0</v>
      </c>
      <c r="BQ166" s="46">
        <f t="shared" si="242"/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46">
        <f t="shared" si="243"/>
        <v>0</v>
      </c>
      <c r="CE166" s="15">
        <v>0</v>
      </c>
      <c r="CF166" s="15">
        <v>0</v>
      </c>
      <c r="CG166" s="15">
        <v>0</v>
      </c>
      <c r="CH166" s="15">
        <v>0</v>
      </c>
      <c r="CI166" s="15">
        <f>+IFERROR(VLOOKUP($A166,'[1]Consolidated Financials'!$A:$ZZ,32,0),0)</f>
        <v>0</v>
      </c>
      <c r="CJ166" s="15">
        <f>+IFERROR(VLOOKUP($A166,'[1]Consolidated Financials'!$A:$ZZ,33,0),0)</f>
        <v>0</v>
      </c>
      <c r="CK166" s="15">
        <f>+IFERROR(VLOOKUP($A166,'[1]Consolidated Financials'!$A:$ZZ,34,0),0)</f>
        <v>0</v>
      </c>
      <c r="CL166" s="15">
        <f>+IFERROR(VLOOKUP($A166,'[1]Consolidated Financials'!$A:$ZZ,35,0),0)</f>
        <v>0</v>
      </c>
      <c r="CM166" s="15">
        <f>+IFERROR(VLOOKUP($A166,'[1]Consolidated Financials'!$A:$ZZ,36,0),0)</f>
        <v>0</v>
      </c>
      <c r="CN166" s="15">
        <f>+IFERROR(VLOOKUP($A166,'[1]Consolidated Financials'!$A:$ZZ,37,0),0)</f>
        <v>0</v>
      </c>
      <c r="CO166" s="15">
        <f>+IFERROR(VLOOKUP($A166,'[1]Consolidated Financials'!$A:$ZZ,38,0),0)</f>
        <v>0</v>
      </c>
      <c r="CP166" s="15">
        <f>+IFERROR(VLOOKUP($A166,'[1]Consolidated Financials'!$A:$ZZ,39,0),0)</f>
        <v>0</v>
      </c>
      <c r="CQ166" s="46">
        <f t="shared" si="244"/>
        <v>0</v>
      </c>
      <c r="CR166" s="15">
        <f>+IFERROR(VLOOKUP($A166,'[1]Consolidated Financials'!$A:$ZZ,40,0),0)</f>
        <v>0</v>
      </c>
      <c r="CS166" s="15">
        <f>+IFERROR(VLOOKUP($A166,'[1]Consolidated Financials'!$A:$ZZ,41,0),0)</f>
        <v>0</v>
      </c>
      <c r="CT166" s="15">
        <f>+IFERROR(VLOOKUP($A166,'[1]Consolidated Financials'!$A:$ZZ,42,0),0)</f>
        <v>0</v>
      </c>
      <c r="CU166" s="15">
        <f>+IFERROR(VLOOKUP($A166,'[1]Consolidated Financials'!$A:$ZZ,43,0),0)</f>
        <v>0</v>
      </c>
      <c r="CV166" s="15">
        <f>+IFERROR(VLOOKUP($A166,'[1]Consolidated Financials'!$A:$ZZ,44,0),0)</f>
        <v>0</v>
      </c>
      <c r="CW166" s="15">
        <f>+IFERROR(VLOOKUP($A166,'[1]Consolidated Financials'!$A:$ZZ,45,0),0)</f>
        <v>0</v>
      </c>
      <c r="CX166" s="15">
        <f>+IFERROR(VLOOKUP($A166,'[1]Consolidated Financials'!$A:$ZZ,46,0),0)</f>
        <v>0</v>
      </c>
      <c r="CY166" s="15">
        <f>+IFERROR(VLOOKUP($A166,'[1]Consolidated Financials'!$A:$ZZ,47,0),0)</f>
        <v>0</v>
      </c>
      <c r="CZ166" s="15">
        <f>+IFERROR(VLOOKUP($A166,'[1]Consolidated Financials'!$A:$ZZ,48,0),0)</f>
        <v>0</v>
      </c>
      <c r="DA166" s="15">
        <f>+IFERROR(VLOOKUP($A166,'[1]Consolidated Financials'!$A:$ZZ,49,0),0)</f>
        <v>0</v>
      </c>
      <c r="DB166" s="15">
        <f>+IFERROR(VLOOKUP($A166,'[1]Consolidated Financials'!$A:$ZZ,50,0),0)</f>
        <v>0</v>
      </c>
      <c r="DC166" s="15">
        <f>+IFERROR(VLOOKUP($A166,'[1]Consolidated Financials'!$A:$ZZ,51,0),0)</f>
        <v>0</v>
      </c>
      <c r="DD166" s="46">
        <f t="shared" si="245"/>
        <v>0</v>
      </c>
      <c r="DF166" s="15">
        <f>+IFERROR(VLOOKUP($A166,'[1]Consolidated Financials'!$A:$ZZ,52,0),0)</f>
        <v>0</v>
      </c>
      <c r="DG166" s="15">
        <f>+IFERROR(VLOOKUP($A166,'[1]Consolidated Financials'!$A:$ZZ,53,0),0)</f>
        <v>0</v>
      </c>
      <c r="DH166" s="15">
        <f>+IFERROR(VLOOKUP($A166,'[1]Consolidated Financials'!$A:$ZZ,54,0),0)</f>
        <v>0</v>
      </c>
      <c r="DI166" s="15">
        <f>+IFERROR(VLOOKUP($A166,'[1]Consolidated Financials'!$A:$ZZ,55,0),0)</f>
        <v>0</v>
      </c>
      <c r="DJ166" s="15">
        <f>+IFERROR(VLOOKUP($A166,'[1]Consolidated Financials'!$A:$ZZ,56,0),0)</f>
        <v>0</v>
      </c>
      <c r="DK166" s="15">
        <f>+IFERROR(VLOOKUP($A166,'[1]Consolidated Financials'!$A:$ZZ,57,0),0)</f>
        <v>0</v>
      </c>
      <c r="DL166" s="15">
        <f>+IFERROR(VLOOKUP($A166,'[1]Consolidated Financials'!$A:$ZZ,58,0),0)</f>
        <v>0</v>
      </c>
      <c r="DM166" s="15">
        <f>+IFERROR(VLOOKUP($A166,'[1]Consolidated Financials'!$A:$ZZ,59,0),0)</f>
        <v>0</v>
      </c>
      <c r="DN166" s="15">
        <f>+IFERROR(VLOOKUP($A166,'[1]Consolidated Financials'!$A:$ZZ,60,0),0)</f>
        <v>0</v>
      </c>
      <c r="DO166" s="15">
        <f>+IFERROR(VLOOKUP($A166,'[1]Consolidated Financials'!$A:$ZZ,61,0),0)</f>
        <v>0</v>
      </c>
      <c r="DP166" s="15">
        <f>+IFERROR(VLOOKUP($A166,'[1]Consolidated Financials'!$A:$ZZ,62,0),0)</f>
        <v>0</v>
      </c>
      <c r="DQ166" s="15">
        <f>+IFERROR(VLOOKUP($A166,'[1]Consolidated Financials'!$A:$ZZ,63,0),0)</f>
        <v>0</v>
      </c>
    </row>
    <row r="167" spans="1:121" x14ac:dyDescent="0.35">
      <c r="A167" s="75" t="s">
        <v>276</v>
      </c>
      <c r="B167" s="17" t="s">
        <v>277</v>
      </c>
      <c r="C167" s="15">
        <v>72.34</v>
      </c>
      <c r="D167" s="15">
        <v>74.960000000000008</v>
      </c>
      <c r="E167" s="15">
        <v>70.78</v>
      </c>
      <c r="F167" s="15">
        <v>84.96</v>
      </c>
      <c r="G167" s="15">
        <v>84.42</v>
      </c>
      <c r="H167" s="15">
        <v>68.3</v>
      </c>
      <c r="I167" s="15">
        <v>74.63</v>
      </c>
      <c r="J167" s="15">
        <v>125.23</v>
      </c>
      <c r="K167" s="15">
        <v>147.01</v>
      </c>
      <c r="L167" s="15">
        <v>78.350000000000009</v>
      </c>
      <c r="M167" s="15">
        <v>128.36000000000001</v>
      </c>
      <c r="N167" s="15">
        <v>67.33</v>
      </c>
      <c r="O167" s="16">
        <f t="shared" si="241"/>
        <v>1076.67</v>
      </c>
      <c r="P167" s="15">
        <v>129.06</v>
      </c>
      <c r="Q167" s="15">
        <v>90.9</v>
      </c>
      <c r="R167" s="15">
        <v>25.259999999999991</v>
      </c>
      <c r="S167" s="15">
        <v>0</v>
      </c>
      <c r="T167" s="15">
        <v>0</v>
      </c>
      <c r="U167" s="15">
        <v>0</v>
      </c>
      <c r="V167" s="15">
        <v>0</v>
      </c>
      <c r="W167" s="15">
        <v>74.27000000000001</v>
      </c>
      <c r="X167" s="15">
        <v>22.29</v>
      </c>
      <c r="Y167" s="15">
        <v>16.649999999999999</v>
      </c>
      <c r="Z167" s="15">
        <v>0</v>
      </c>
      <c r="AA167" s="15">
        <v>0</v>
      </c>
      <c r="AB167" s="18">
        <f t="shared" si="226"/>
        <v>358.43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  <c r="AL167" s="15">
        <v>0</v>
      </c>
      <c r="AM167" s="15">
        <v>0</v>
      </c>
      <c r="AN167" s="15">
        <v>0</v>
      </c>
      <c r="AO167" s="15">
        <v>0</v>
      </c>
      <c r="AP167" s="15">
        <f t="shared" si="227"/>
        <v>0</v>
      </c>
      <c r="AR167" s="15">
        <v>0</v>
      </c>
      <c r="AS167" s="15">
        <v>0</v>
      </c>
      <c r="AT167" s="15">
        <v>0</v>
      </c>
      <c r="AU167" s="15">
        <v>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9">
        <f t="shared" si="228"/>
        <v>0</v>
      </c>
      <c r="BE167" s="15">
        <v>0</v>
      </c>
      <c r="BF167" s="15">
        <v>0</v>
      </c>
      <c r="BG167" s="15">
        <v>0</v>
      </c>
      <c r="BH167" s="15">
        <v>0</v>
      </c>
      <c r="BI167" s="15">
        <v>0</v>
      </c>
      <c r="BJ167" s="15">
        <v>0</v>
      </c>
      <c r="BK167" s="15">
        <v>0</v>
      </c>
      <c r="BL167" s="15">
        <v>0</v>
      </c>
      <c r="BM167" s="15">
        <v>0</v>
      </c>
      <c r="BN167" s="15">
        <v>0</v>
      </c>
      <c r="BO167" s="20">
        <v>0</v>
      </c>
      <c r="BP167" s="20">
        <v>0</v>
      </c>
      <c r="BQ167" s="46">
        <f t="shared" si="242"/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46">
        <f t="shared" si="243"/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f>+IFERROR(VLOOKUP($A167,'[1]Consolidated Financials'!$A:$ZZ,32,0),0)</f>
        <v>0</v>
      </c>
      <c r="CJ167" s="15">
        <f>+IFERROR(VLOOKUP($A167,'[1]Consolidated Financials'!$A:$ZZ,33,0),0)</f>
        <v>0</v>
      </c>
      <c r="CK167" s="15">
        <f>+IFERROR(VLOOKUP($A167,'[1]Consolidated Financials'!$A:$ZZ,34,0),0)</f>
        <v>0</v>
      </c>
      <c r="CL167" s="15">
        <f>+IFERROR(VLOOKUP($A167,'[1]Consolidated Financials'!$A:$ZZ,35,0),0)</f>
        <v>0</v>
      </c>
      <c r="CM167" s="15">
        <f>+IFERROR(VLOOKUP($A167,'[1]Consolidated Financials'!$A:$ZZ,36,0),0)</f>
        <v>0</v>
      </c>
      <c r="CN167" s="15">
        <f>+IFERROR(VLOOKUP($A167,'[1]Consolidated Financials'!$A:$ZZ,37,0),0)</f>
        <v>0</v>
      </c>
      <c r="CO167" s="15">
        <f>+IFERROR(VLOOKUP($A167,'[1]Consolidated Financials'!$A:$ZZ,38,0),0)</f>
        <v>0</v>
      </c>
      <c r="CP167" s="15">
        <f>+IFERROR(VLOOKUP($A167,'[1]Consolidated Financials'!$A:$ZZ,39,0),0)</f>
        <v>0</v>
      </c>
      <c r="CQ167" s="46">
        <f t="shared" si="244"/>
        <v>0</v>
      </c>
      <c r="CR167" s="15">
        <f>+IFERROR(VLOOKUP($A167,'[1]Consolidated Financials'!$A:$ZZ,40,0),0)</f>
        <v>0</v>
      </c>
      <c r="CS167" s="15">
        <f>+IFERROR(VLOOKUP($A167,'[1]Consolidated Financials'!$A:$ZZ,41,0),0)</f>
        <v>0</v>
      </c>
      <c r="CT167" s="15">
        <f>+IFERROR(VLOOKUP($A167,'[1]Consolidated Financials'!$A:$ZZ,42,0),0)</f>
        <v>0</v>
      </c>
      <c r="CU167" s="15">
        <f>+IFERROR(VLOOKUP($A167,'[1]Consolidated Financials'!$A:$ZZ,43,0),0)</f>
        <v>0</v>
      </c>
      <c r="CV167" s="15">
        <f>+IFERROR(VLOOKUP($A167,'[1]Consolidated Financials'!$A:$ZZ,44,0),0)</f>
        <v>0</v>
      </c>
      <c r="CW167" s="15">
        <f>+IFERROR(VLOOKUP($A167,'[1]Consolidated Financials'!$A:$ZZ,45,0),0)</f>
        <v>0</v>
      </c>
      <c r="CX167" s="15">
        <f>+IFERROR(VLOOKUP($A167,'[1]Consolidated Financials'!$A:$ZZ,46,0),0)</f>
        <v>0</v>
      </c>
      <c r="CY167" s="15">
        <f>+IFERROR(VLOOKUP($A167,'[1]Consolidated Financials'!$A:$ZZ,47,0),0)</f>
        <v>0</v>
      </c>
      <c r="CZ167" s="15">
        <f>+IFERROR(VLOOKUP($A167,'[1]Consolidated Financials'!$A:$ZZ,48,0),0)</f>
        <v>0</v>
      </c>
      <c r="DA167" s="15">
        <f>+IFERROR(VLOOKUP($A167,'[1]Consolidated Financials'!$A:$ZZ,49,0),0)</f>
        <v>0</v>
      </c>
      <c r="DB167" s="15">
        <f>+IFERROR(VLOOKUP($A167,'[1]Consolidated Financials'!$A:$ZZ,50,0),0)</f>
        <v>0</v>
      </c>
      <c r="DC167" s="15">
        <f>+IFERROR(VLOOKUP($A167,'[1]Consolidated Financials'!$A:$ZZ,51,0),0)</f>
        <v>0</v>
      </c>
      <c r="DD167" s="46">
        <f t="shared" si="245"/>
        <v>0</v>
      </c>
      <c r="DF167" s="15">
        <f>+IFERROR(VLOOKUP($A167,'[1]Consolidated Financials'!$A:$ZZ,52,0),0)</f>
        <v>0</v>
      </c>
      <c r="DG167" s="15">
        <f>+IFERROR(VLOOKUP($A167,'[1]Consolidated Financials'!$A:$ZZ,53,0),0)</f>
        <v>0</v>
      </c>
      <c r="DH167" s="15">
        <f>+IFERROR(VLOOKUP($A167,'[1]Consolidated Financials'!$A:$ZZ,54,0),0)</f>
        <v>0</v>
      </c>
      <c r="DI167" s="15">
        <f>+IFERROR(VLOOKUP($A167,'[1]Consolidated Financials'!$A:$ZZ,55,0),0)</f>
        <v>0</v>
      </c>
      <c r="DJ167" s="15">
        <f>+IFERROR(VLOOKUP($A167,'[1]Consolidated Financials'!$A:$ZZ,56,0),0)</f>
        <v>0</v>
      </c>
      <c r="DK167" s="15">
        <f>+IFERROR(VLOOKUP($A167,'[1]Consolidated Financials'!$A:$ZZ,57,0),0)</f>
        <v>0</v>
      </c>
      <c r="DL167" s="15">
        <f>+IFERROR(VLOOKUP($A167,'[1]Consolidated Financials'!$A:$ZZ,58,0),0)</f>
        <v>0</v>
      </c>
      <c r="DM167" s="15">
        <f>+IFERROR(VLOOKUP($A167,'[1]Consolidated Financials'!$A:$ZZ,59,0),0)</f>
        <v>0</v>
      </c>
      <c r="DN167" s="15">
        <f>+IFERROR(VLOOKUP($A167,'[1]Consolidated Financials'!$A:$ZZ,60,0),0)</f>
        <v>0</v>
      </c>
      <c r="DO167" s="15">
        <f>+IFERROR(VLOOKUP($A167,'[1]Consolidated Financials'!$A:$ZZ,61,0),0)</f>
        <v>0</v>
      </c>
      <c r="DP167" s="15">
        <f>+IFERROR(VLOOKUP($A167,'[1]Consolidated Financials'!$A:$ZZ,62,0),0)</f>
        <v>0</v>
      </c>
      <c r="DQ167" s="15">
        <f>+IFERROR(VLOOKUP($A167,'[1]Consolidated Financials'!$A:$ZZ,63,0),0)</f>
        <v>0</v>
      </c>
    </row>
    <row r="168" spans="1:121" x14ac:dyDescent="0.35">
      <c r="A168" s="75" t="s">
        <v>278</v>
      </c>
      <c r="B168" s="17" t="s">
        <v>279</v>
      </c>
      <c r="C168" s="15">
        <v>264.45</v>
      </c>
      <c r="D168" s="15">
        <v>101.2</v>
      </c>
      <c r="E168" s="15">
        <v>121.29</v>
      </c>
      <c r="F168" s="15">
        <v>119.65</v>
      </c>
      <c r="G168" s="15">
        <v>0</v>
      </c>
      <c r="H168" s="15">
        <v>207.8</v>
      </c>
      <c r="I168" s="15">
        <v>295.85000000000002</v>
      </c>
      <c r="J168" s="15">
        <v>107.05</v>
      </c>
      <c r="K168" s="15">
        <v>156.27000000000001</v>
      </c>
      <c r="L168" s="15">
        <v>163.94</v>
      </c>
      <c r="M168" s="15">
        <v>165.51</v>
      </c>
      <c r="N168" s="15">
        <v>55</v>
      </c>
      <c r="O168" s="16">
        <f t="shared" si="241"/>
        <v>1758.0100000000002</v>
      </c>
      <c r="P168" s="15">
        <v>0</v>
      </c>
      <c r="Q168" s="15">
        <v>152.25</v>
      </c>
      <c r="R168" s="15">
        <v>0</v>
      </c>
      <c r="S168" s="15">
        <v>0</v>
      </c>
      <c r="T168" s="15">
        <v>320.45</v>
      </c>
      <c r="U168" s="15">
        <v>55.000000000000057</v>
      </c>
      <c r="V168" s="15">
        <v>174.19999999999993</v>
      </c>
      <c r="W168" s="15">
        <v>57.550000000000068</v>
      </c>
      <c r="X168" s="15">
        <v>0</v>
      </c>
      <c r="Y168" s="15">
        <v>0</v>
      </c>
      <c r="Z168" s="15">
        <v>470.69</v>
      </c>
      <c r="AA168" s="15">
        <v>0</v>
      </c>
      <c r="AB168" s="18">
        <f t="shared" si="226"/>
        <v>1230.1400000000001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f t="shared" si="227"/>
        <v>0</v>
      </c>
      <c r="AR168" s="15">
        <v>0</v>
      </c>
      <c r="AS168" s="15">
        <v>0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9">
        <f t="shared" si="228"/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20">
        <v>0</v>
      </c>
      <c r="BP168" s="20">
        <v>0</v>
      </c>
      <c r="BQ168" s="46">
        <f t="shared" si="242"/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46">
        <f t="shared" si="243"/>
        <v>0</v>
      </c>
      <c r="CE168" s="15">
        <v>0</v>
      </c>
      <c r="CF168" s="15">
        <v>0</v>
      </c>
      <c r="CG168" s="15">
        <v>0</v>
      </c>
      <c r="CH168" s="15">
        <v>0</v>
      </c>
      <c r="CI168" s="15">
        <f>+IFERROR(VLOOKUP($A168,'[1]Consolidated Financials'!$A:$ZZ,32,0),0)</f>
        <v>0</v>
      </c>
      <c r="CJ168" s="15">
        <f>+IFERROR(VLOOKUP($A168,'[1]Consolidated Financials'!$A:$ZZ,33,0),0)</f>
        <v>0</v>
      </c>
      <c r="CK168" s="15">
        <f>+IFERROR(VLOOKUP($A168,'[1]Consolidated Financials'!$A:$ZZ,34,0),0)</f>
        <v>0</v>
      </c>
      <c r="CL168" s="15">
        <f>+IFERROR(VLOOKUP($A168,'[1]Consolidated Financials'!$A:$ZZ,35,0),0)</f>
        <v>0</v>
      </c>
      <c r="CM168" s="15">
        <f>+IFERROR(VLOOKUP($A168,'[1]Consolidated Financials'!$A:$ZZ,36,0),0)</f>
        <v>0</v>
      </c>
      <c r="CN168" s="15">
        <f>+IFERROR(VLOOKUP($A168,'[1]Consolidated Financials'!$A:$ZZ,37,0),0)</f>
        <v>0</v>
      </c>
      <c r="CO168" s="15">
        <f>+IFERROR(VLOOKUP($A168,'[1]Consolidated Financials'!$A:$ZZ,38,0),0)</f>
        <v>0</v>
      </c>
      <c r="CP168" s="15">
        <f>+IFERROR(VLOOKUP($A168,'[1]Consolidated Financials'!$A:$ZZ,39,0),0)</f>
        <v>0</v>
      </c>
      <c r="CQ168" s="46">
        <f t="shared" si="244"/>
        <v>0</v>
      </c>
      <c r="CR168" s="15">
        <f>+IFERROR(VLOOKUP($A168,'[1]Consolidated Financials'!$A:$ZZ,40,0),0)</f>
        <v>0</v>
      </c>
      <c r="CS168" s="15">
        <f>+IFERROR(VLOOKUP($A168,'[1]Consolidated Financials'!$A:$ZZ,41,0),0)</f>
        <v>0</v>
      </c>
      <c r="CT168" s="15">
        <f>+IFERROR(VLOOKUP($A168,'[1]Consolidated Financials'!$A:$ZZ,42,0),0)</f>
        <v>0</v>
      </c>
      <c r="CU168" s="15">
        <f>+IFERROR(VLOOKUP($A168,'[1]Consolidated Financials'!$A:$ZZ,43,0),0)</f>
        <v>0</v>
      </c>
      <c r="CV168" s="15">
        <f>+IFERROR(VLOOKUP($A168,'[1]Consolidated Financials'!$A:$ZZ,44,0),0)</f>
        <v>0</v>
      </c>
      <c r="CW168" s="15">
        <f>+IFERROR(VLOOKUP($A168,'[1]Consolidated Financials'!$A:$ZZ,45,0),0)</f>
        <v>0</v>
      </c>
      <c r="CX168" s="15">
        <f>+IFERROR(VLOOKUP($A168,'[1]Consolidated Financials'!$A:$ZZ,46,0),0)</f>
        <v>0</v>
      </c>
      <c r="CY168" s="15">
        <f>+IFERROR(VLOOKUP($A168,'[1]Consolidated Financials'!$A:$ZZ,47,0),0)</f>
        <v>0</v>
      </c>
      <c r="CZ168" s="15">
        <f>+IFERROR(VLOOKUP($A168,'[1]Consolidated Financials'!$A:$ZZ,48,0),0)</f>
        <v>0</v>
      </c>
      <c r="DA168" s="15">
        <f>+IFERROR(VLOOKUP($A168,'[1]Consolidated Financials'!$A:$ZZ,49,0),0)</f>
        <v>0</v>
      </c>
      <c r="DB168" s="15">
        <f>+IFERROR(VLOOKUP($A168,'[1]Consolidated Financials'!$A:$ZZ,50,0),0)</f>
        <v>0</v>
      </c>
      <c r="DC168" s="15">
        <f>+IFERROR(VLOOKUP($A168,'[1]Consolidated Financials'!$A:$ZZ,51,0),0)</f>
        <v>0</v>
      </c>
      <c r="DD168" s="46">
        <f t="shared" si="245"/>
        <v>0</v>
      </c>
      <c r="DF168" s="15">
        <f>+IFERROR(VLOOKUP($A168,'[1]Consolidated Financials'!$A:$ZZ,52,0),0)</f>
        <v>0</v>
      </c>
      <c r="DG168" s="15">
        <f>+IFERROR(VLOOKUP($A168,'[1]Consolidated Financials'!$A:$ZZ,53,0),0)</f>
        <v>0</v>
      </c>
      <c r="DH168" s="15">
        <f>+IFERROR(VLOOKUP($A168,'[1]Consolidated Financials'!$A:$ZZ,54,0),0)</f>
        <v>0</v>
      </c>
      <c r="DI168" s="15">
        <f>+IFERROR(VLOOKUP($A168,'[1]Consolidated Financials'!$A:$ZZ,55,0),0)</f>
        <v>0</v>
      </c>
      <c r="DJ168" s="15">
        <f>+IFERROR(VLOOKUP($A168,'[1]Consolidated Financials'!$A:$ZZ,56,0),0)</f>
        <v>0</v>
      </c>
      <c r="DK168" s="15">
        <f>+IFERROR(VLOOKUP($A168,'[1]Consolidated Financials'!$A:$ZZ,57,0),0)</f>
        <v>0</v>
      </c>
      <c r="DL168" s="15">
        <f>+IFERROR(VLOOKUP($A168,'[1]Consolidated Financials'!$A:$ZZ,58,0),0)</f>
        <v>0</v>
      </c>
      <c r="DM168" s="15">
        <f>+IFERROR(VLOOKUP($A168,'[1]Consolidated Financials'!$A:$ZZ,59,0),0)</f>
        <v>0</v>
      </c>
      <c r="DN168" s="15">
        <f>+IFERROR(VLOOKUP($A168,'[1]Consolidated Financials'!$A:$ZZ,60,0),0)</f>
        <v>0</v>
      </c>
      <c r="DO168" s="15">
        <f>+IFERROR(VLOOKUP($A168,'[1]Consolidated Financials'!$A:$ZZ,61,0),0)</f>
        <v>0</v>
      </c>
      <c r="DP168" s="15">
        <f>+IFERROR(VLOOKUP($A168,'[1]Consolidated Financials'!$A:$ZZ,62,0),0)</f>
        <v>0</v>
      </c>
      <c r="DQ168" s="15">
        <f>+IFERROR(VLOOKUP($A168,'[1]Consolidated Financials'!$A:$ZZ,63,0),0)</f>
        <v>0</v>
      </c>
    </row>
    <row r="169" spans="1:121" x14ac:dyDescent="0.35">
      <c r="A169" s="75" t="s">
        <v>280</v>
      </c>
      <c r="B169" s="17" t="s">
        <v>281</v>
      </c>
      <c r="C169" s="15">
        <v>58.56</v>
      </c>
      <c r="D169" s="15">
        <v>58.56</v>
      </c>
      <c r="E169" s="15">
        <v>58.56</v>
      </c>
      <c r="F169" s="15">
        <v>58.56</v>
      </c>
      <c r="G169" s="15">
        <v>58.56</v>
      </c>
      <c r="H169" s="15">
        <v>123.29</v>
      </c>
      <c r="I169" s="15">
        <v>228.58</v>
      </c>
      <c r="J169" s="15">
        <v>228.58</v>
      </c>
      <c r="K169" s="15">
        <v>228.58</v>
      </c>
      <c r="L169" s="15">
        <v>228.58</v>
      </c>
      <c r="M169" s="15">
        <v>94.54</v>
      </c>
      <c r="N169" s="15">
        <v>181.38</v>
      </c>
      <c r="O169" s="16">
        <f t="shared" si="241"/>
        <v>1606.33</v>
      </c>
      <c r="P169" s="15">
        <v>181.38</v>
      </c>
      <c r="Q169" s="15">
        <v>100.03000000000003</v>
      </c>
      <c r="R169" s="15">
        <v>100.02999999999997</v>
      </c>
      <c r="S169" s="15">
        <v>100.03000000000003</v>
      </c>
      <c r="T169" s="15">
        <v>100.02999999999997</v>
      </c>
      <c r="U169" s="15">
        <v>100.02999999999997</v>
      </c>
      <c r="V169" s="15">
        <v>100.02999999999997</v>
      </c>
      <c r="W169" s="15">
        <v>100.03000000000009</v>
      </c>
      <c r="X169" s="15">
        <v>428.99</v>
      </c>
      <c r="Y169" s="15">
        <v>0</v>
      </c>
      <c r="Z169" s="15">
        <v>0</v>
      </c>
      <c r="AA169" s="15">
        <v>0</v>
      </c>
      <c r="AB169" s="18">
        <f>SUM(P169:AA169)</f>
        <v>1310.58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15">
        <v>0</v>
      </c>
      <c r="AO169" s="15">
        <v>0</v>
      </c>
      <c r="AP169" s="15">
        <f>+SUM(AD169:AO169)</f>
        <v>0</v>
      </c>
      <c r="AR169" s="15">
        <v>0</v>
      </c>
      <c r="AS169" s="15">
        <v>0</v>
      </c>
      <c r="AT169" s="15">
        <v>0</v>
      </c>
      <c r="AU169" s="15">
        <v>0</v>
      </c>
      <c r="AV169" s="15">
        <v>0</v>
      </c>
      <c r="AW169" s="15">
        <v>0</v>
      </c>
      <c r="AX169" s="15">
        <v>0</v>
      </c>
      <c r="AY169" s="15">
        <v>0</v>
      </c>
      <c r="AZ169" s="15">
        <v>0</v>
      </c>
      <c r="BA169" s="15">
        <v>0</v>
      </c>
      <c r="BB169" s="15">
        <v>0</v>
      </c>
      <c r="BC169" s="15">
        <v>0</v>
      </c>
      <c r="BD169" s="19">
        <f>+SUM(AR169:BC169)</f>
        <v>0</v>
      </c>
      <c r="BE169" s="15">
        <v>0</v>
      </c>
      <c r="BF169" s="15">
        <v>0</v>
      </c>
      <c r="BG169" s="15">
        <v>0</v>
      </c>
      <c r="BH169" s="15">
        <v>0</v>
      </c>
      <c r="BI169" s="15">
        <v>0</v>
      </c>
      <c r="BJ169" s="15">
        <v>0</v>
      </c>
      <c r="BK169" s="15">
        <v>0</v>
      </c>
      <c r="BL169" s="15">
        <v>0</v>
      </c>
      <c r="BM169" s="15">
        <v>0</v>
      </c>
      <c r="BN169" s="15">
        <v>0</v>
      </c>
      <c r="BO169" s="20">
        <v>0</v>
      </c>
      <c r="BP169" s="20">
        <v>0</v>
      </c>
      <c r="BQ169" s="46">
        <f t="shared" si="242"/>
        <v>0</v>
      </c>
      <c r="BR169" s="15">
        <v>0</v>
      </c>
      <c r="BS169" s="15">
        <v>0</v>
      </c>
      <c r="BT169" s="15">
        <v>0</v>
      </c>
      <c r="BU169" s="15">
        <v>0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46">
        <f t="shared" si="243"/>
        <v>0</v>
      </c>
      <c r="CE169" s="15">
        <v>0</v>
      </c>
      <c r="CF169" s="15">
        <v>0</v>
      </c>
      <c r="CG169" s="15">
        <v>0</v>
      </c>
      <c r="CH169" s="15">
        <v>0</v>
      </c>
      <c r="CI169" s="15">
        <f>+IFERROR(VLOOKUP($A169,'[1]Consolidated Financials'!$A:$ZZ,32,0),0)</f>
        <v>0</v>
      </c>
      <c r="CJ169" s="15">
        <f>+IFERROR(VLOOKUP($A169,'[1]Consolidated Financials'!$A:$ZZ,33,0),0)</f>
        <v>0</v>
      </c>
      <c r="CK169" s="15">
        <f>+IFERROR(VLOOKUP($A169,'[1]Consolidated Financials'!$A:$ZZ,34,0),0)</f>
        <v>0</v>
      </c>
      <c r="CL169" s="15">
        <f>+IFERROR(VLOOKUP($A169,'[1]Consolidated Financials'!$A:$ZZ,35,0),0)</f>
        <v>0</v>
      </c>
      <c r="CM169" s="15">
        <f>+IFERROR(VLOOKUP($A169,'[1]Consolidated Financials'!$A:$ZZ,36,0),0)</f>
        <v>0</v>
      </c>
      <c r="CN169" s="15">
        <f>+IFERROR(VLOOKUP($A169,'[1]Consolidated Financials'!$A:$ZZ,37,0),0)</f>
        <v>0</v>
      </c>
      <c r="CO169" s="15">
        <f>+IFERROR(VLOOKUP($A169,'[1]Consolidated Financials'!$A:$ZZ,38,0),0)</f>
        <v>0</v>
      </c>
      <c r="CP169" s="15">
        <f>+IFERROR(VLOOKUP($A169,'[1]Consolidated Financials'!$A:$ZZ,39,0),0)</f>
        <v>0</v>
      </c>
      <c r="CQ169" s="46">
        <f t="shared" si="244"/>
        <v>0</v>
      </c>
      <c r="CR169" s="15">
        <f>+IFERROR(VLOOKUP($A169,'[1]Consolidated Financials'!$A:$ZZ,40,0),0)</f>
        <v>0</v>
      </c>
      <c r="CS169" s="15">
        <f>+IFERROR(VLOOKUP($A169,'[1]Consolidated Financials'!$A:$ZZ,41,0),0)</f>
        <v>0</v>
      </c>
      <c r="CT169" s="15">
        <f>+IFERROR(VLOOKUP($A169,'[1]Consolidated Financials'!$A:$ZZ,42,0),0)</f>
        <v>0</v>
      </c>
      <c r="CU169" s="15">
        <f>+IFERROR(VLOOKUP($A169,'[1]Consolidated Financials'!$A:$ZZ,43,0),0)</f>
        <v>0</v>
      </c>
      <c r="CV169" s="15">
        <f>+IFERROR(VLOOKUP($A169,'[1]Consolidated Financials'!$A:$ZZ,44,0),0)</f>
        <v>0</v>
      </c>
      <c r="CW169" s="15">
        <f>+IFERROR(VLOOKUP($A169,'[1]Consolidated Financials'!$A:$ZZ,45,0),0)</f>
        <v>0</v>
      </c>
      <c r="CX169" s="15">
        <f>+IFERROR(VLOOKUP($A169,'[1]Consolidated Financials'!$A:$ZZ,46,0),0)</f>
        <v>0</v>
      </c>
      <c r="CY169" s="15">
        <f>+IFERROR(VLOOKUP($A169,'[1]Consolidated Financials'!$A:$ZZ,47,0),0)</f>
        <v>0</v>
      </c>
      <c r="CZ169" s="15">
        <f>+IFERROR(VLOOKUP($A169,'[1]Consolidated Financials'!$A:$ZZ,48,0),0)</f>
        <v>0</v>
      </c>
      <c r="DA169" s="15">
        <f>+IFERROR(VLOOKUP($A169,'[1]Consolidated Financials'!$A:$ZZ,49,0),0)</f>
        <v>0</v>
      </c>
      <c r="DB169" s="15">
        <f>+IFERROR(VLOOKUP($A169,'[1]Consolidated Financials'!$A:$ZZ,50,0),0)</f>
        <v>0</v>
      </c>
      <c r="DC169" s="15">
        <f>+IFERROR(VLOOKUP($A169,'[1]Consolidated Financials'!$A:$ZZ,51,0),0)</f>
        <v>0</v>
      </c>
      <c r="DD169" s="46">
        <f t="shared" si="245"/>
        <v>0</v>
      </c>
      <c r="DF169" s="15">
        <f>+IFERROR(VLOOKUP($A169,'[1]Consolidated Financials'!$A:$ZZ,52,0),0)</f>
        <v>0</v>
      </c>
      <c r="DG169" s="15">
        <f>+IFERROR(VLOOKUP($A169,'[1]Consolidated Financials'!$A:$ZZ,53,0),0)</f>
        <v>0</v>
      </c>
      <c r="DH169" s="15">
        <f>+IFERROR(VLOOKUP($A169,'[1]Consolidated Financials'!$A:$ZZ,54,0),0)</f>
        <v>0</v>
      </c>
      <c r="DI169" s="15">
        <f>+IFERROR(VLOOKUP($A169,'[1]Consolidated Financials'!$A:$ZZ,55,0),0)</f>
        <v>0</v>
      </c>
      <c r="DJ169" s="15">
        <f>+IFERROR(VLOOKUP($A169,'[1]Consolidated Financials'!$A:$ZZ,56,0),0)</f>
        <v>0</v>
      </c>
      <c r="DK169" s="15">
        <f>+IFERROR(VLOOKUP($A169,'[1]Consolidated Financials'!$A:$ZZ,57,0),0)</f>
        <v>0</v>
      </c>
      <c r="DL169" s="15">
        <f>+IFERROR(VLOOKUP($A169,'[1]Consolidated Financials'!$A:$ZZ,58,0),0)</f>
        <v>0</v>
      </c>
      <c r="DM169" s="15">
        <f>+IFERROR(VLOOKUP($A169,'[1]Consolidated Financials'!$A:$ZZ,59,0),0)</f>
        <v>0</v>
      </c>
      <c r="DN169" s="15">
        <f>+IFERROR(VLOOKUP($A169,'[1]Consolidated Financials'!$A:$ZZ,60,0),0)</f>
        <v>0</v>
      </c>
      <c r="DO169" s="15">
        <f>+IFERROR(VLOOKUP($A169,'[1]Consolidated Financials'!$A:$ZZ,61,0),0)</f>
        <v>0</v>
      </c>
      <c r="DP169" s="15">
        <f>+IFERROR(VLOOKUP($A169,'[1]Consolidated Financials'!$A:$ZZ,62,0),0)</f>
        <v>0</v>
      </c>
      <c r="DQ169" s="15">
        <f>+IFERROR(VLOOKUP($A169,'[1]Consolidated Financials'!$A:$ZZ,63,0),0)</f>
        <v>0</v>
      </c>
    </row>
    <row r="170" spans="1:121" x14ac:dyDescent="0.35">
      <c r="A170" s="75" t="s">
        <v>282</v>
      </c>
      <c r="B170" s="17" t="s">
        <v>283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6">
        <f t="shared" si="241"/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8">
        <f>SUM(P170:AA170)</f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154.97999999999999</v>
      </c>
      <c r="AI170" s="15">
        <v>0</v>
      </c>
      <c r="AJ170" s="15">
        <v>0</v>
      </c>
      <c r="AK170" s="15">
        <v>0</v>
      </c>
      <c r="AL170" s="15">
        <v>0</v>
      </c>
      <c r="AM170" s="15">
        <v>125</v>
      </c>
      <c r="AN170" s="15">
        <v>0</v>
      </c>
      <c r="AO170" s="15">
        <v>0</v>
      </c>
      <c r="AP170" s="15">
        <f>+SUM(AD170:AO170)</f>
        <v>279.98</v>
      </c>
      <c r="AR170" s="15">
        <v>0</v>
      </c>
      <c r="AS170" s="15">
        <v>84.76</v>
      </c>
      <c r="AT170" s="15">
        <v>61.46</v>
      </c>
      <c r="AU170" s="15">
        <v>62.31</v>
      </c>
      <c r="AV170" s="15">
        <v>101.38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9">
        <f>+SUM(AR170:BC170)</f>
        <v>309.90999999999997</v>
      </c>
      <c r="BE170" s="15">
        <v>0</v>
      </c>
      <c r="BF170" s="15">
        <v>0</v>
      </c>
      <c r="BG170" s="15">
        <v>0</v>
      </c>
      <c r="BH170" s="15">
        <v>0</v>
      </c>
      <c r="BI170" s="15">
        <v>0</v>
      </c>
      <c r="BJ170" s="15">
        <v>0</v>
      </c>
      <c r="BK170" s="15">
        <v>0</v>
      </c>
      <c r="BL170" s="15">
        <v>49.04</v>
      </c>
      <c r="BM170" s="15">
        <v>0</v>
      </c>
      <c r="BN170" s="15">
        <v>0</v>
      </c>
      <c r="BO170" s="20">
        <v>0</v>
      </c>
      <c r="BP170" s="20">
        <v>0</v>
      </c>
      <c r="BQ170" s="91">
        <f t="shared" si="242"/>
        <v>49.04</v>
      </c>
      <c r="BR170" s="15">
        <v>0</v>
      </c>
      <c r="BS170" s="15">
        <v>0</v>
      </c>
      <c r="BT170" s="15">
        <v>0</v>
      </c>
      <c r="BU170" s="15">
        <v>0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46">
        <f t="shared" si="243"/>
        <v>0</v>
      </c>
      <c r="CE170" s="15">
        <v>0</v>
      </c>
      <c r="CF170" s="15">
        <v>0</v>
      </c>
      <c r="CG170" s="15">
        <v>0</v>
      </c>
      <c r="CH170" s="15">
        <v>0</v>
      </c>
      <c r="CI170" s="15">
        <f>+IFERROR(VLOOKUP($A170,'[1]Consolidated Financials'!$A:$ZZ,32,0),0)</f>
        <v>0</v>
      </c>
      <c r="CJ170" s="15">
        <f>+IFERROR(VLOOKUP($A170,'[1]Consolidated Financials'!$A:$ZZ,33,0),0)</f>
        <v>0</v>
      </c>
      <c r="CK170" s="15">
        <f>+IFERROR(VLOOKUP($A170,'[1]Consolidated Financials'!$A:$ZZ,34,0),0)</f>
        <v>0</v>
      </c>
      <c r="CL170" s="15">
        <f>+IFERROR(VLOOKUP($A170,'[1]Consolidated Financials'!$A:$ZZ,35,0),0)</f>
        <v>0</v>
      </c>
      <c r="CM170" s="15">
        <f>+IFERROR(VLOOKUP($A170,'[1]Consolidated Financials'!$A:$ZZ,36,0),0)</f>
        <v>0</v>
      </c>
      <c r="CN170" s="15">
        <f>+IFERROR(VLOOKUP($A170,'[1]Consolidated Financials'!$A:$ZZ,37,0),0)</f>
        <v>0</v>
      </c>
      <c r="CO170" s="15">
        <f>+IFERROR(VLOOKUP($A170,'[1]Consolidated Financials'!$A:$ZZ,38,0),0)</f>
        <v>0</v>
      </c>
      <c r="CP170" s="15">
        <f>+IFERROR(VLOOKUP($A170,'[1]Consolidated Financials'!$A:$ZZ,39,0),0)</f>
        <v>0</v>
      </c>
      <c r="CQ170" s="46">
        <f t="shared" si="244"/>
        <v>0</v>
      </c>
      <c r="CR170" s="15">
        <f>+IFERROR(VLOOKUP($A170,'[1]Consolidated Financials'!$A:$ZZ,40,0),0)</f>
        <v>0</v>
      </c>
      <c r="CS170" s="15">
        <f>+IFERROR(VLOOKUP($A170,'[1]Consolidated Financials'!$A:$ZZ,41,0),0)</f>
        <v>0</v>
      </c>
      <c r="CT170" s="15">
        <f>+IFERROR(VLOOKUP($A170,'[1]Consolidated Financials'!$A:$ZZ,42,0),0)</f>
        <v>0</v>
      </c>
      <c r="CU170" s="15">
        <f>+IFERROR(VLOOKUP($A170,'[1]Consolidated Financials'!$A:$ZZ,43,0),0)</f>
        <v>0</v>
      </c>
      <c r="CV170" s="15">
        <f>+IFERROR(VLOOKUP($A170,'[1]Consolidated Financials'!$A:$ZZ,44,0),0)</f>
        <v>0</v>
      </c>
      <c r="CW170" s="15">
        <f>+IFERROR(VLOOKUP($A170,'[1]Consolidated Financials'!$A:$ZZ,45,0),0)</f>
        <v>0</v>
      </c>
      <c r="CX170" s="15">
        <f>+IFERROR(VLOOKUP($A170,'[1]Consolidated Financials'!$A:$ZZ,46,0),0)</f>
        <v>0</v>
      </c>
      <c r="CY170" s="15">
        <f>+IFERROR(VLOOKUP($A170,'[1]Consolidated Financials'!$A:$ZZ,47,0),0)</f>
        <v>0</v>
      </c>
      <c r="CZ170" s="15">
        <f>+IFERROR(VLOOKUP($A170,'[1]Consolidated Financials'!$A:$ZZ,48,0),0)</f>
        <v>0</v>
      </c>
      <c r="DA170" s="15">
        <f>+IFERROR(VLOOKUP($A170,'[1]Consolidated Financials'!$A:$ZZ,49,0),0)</f>
        <v>0</v>
      </c>
      <c r="DB170" s="15">
        <f>+IFERROR(VLOOKUP($A170,'[1]Consolidated Financials'!$A:$ZZ,50,0),0)</f>
        <v>0</v>
      </c>
      <c r="DC170" s="15">
        <f>+IFERROR(VLOOKUP($A170,'[1]Consolidated Financials'!$A:$ZZ,51,0),0)</f>
        <v>0</v>
      </c>
      <c r="DD170" s="46">
        <f t="shared" si="245"/>
        <v>0</v>
      </c>
      <c r="DF170" s="15">
        <f>+IFERROR(VLOOKUP($A170,'[1]Consolidated Financials'!$A:$ZZ,52,0),0)</f>
        <v>0</v>
      </c>
      <c r="DG170" s="15">
        <f>+IFERROR(VLOOKUP($A170,'[1]Consolidated Financials'!$A:$ZZ,53,0),0)</f>
        <v>0</v>
      </c>
      <c r="DH170" s="15">
        <f>+IFERROR(VLOOKUP($A170,'[1]Consolidated Financials'!$A:$ZZ,54,0),0)</f>
        <v>0</v>
      </c>
      <c r="DI170" s="15">
        <f>+IFERROR(VLOOKUP($A170,'[1]Consolidated Financials'!$A:$ZZ,55,0),0)</f>
        <v>0</v>
      </c>
      <c r="DJ170" s="15">
        <f>+IFERROR(VLOOKUP($A170,'[1]Consolidated Financials'!$A:$ZZ,56,0),0)</f>
        <v>0</v>
      </c>
      <c r="DK170" s="15">
        <f>+IFERROR(VLOOKUP($A170,'[1]Consolidated Financials'!$A:$ZZ,57,0),0)</f>
        <v>0</v>
      </c>
      <c r="DL170" s="15">
        <f>+IFERROR(VLOOKUP($A170,'[1]Consolidated Financials'!$A:$ZZ,58,0),0)</f>
        <v>0</v>
      </c>
      <c r="DM170" s="15">
        <f>+IFERROR(VLOOKUP($A170,'[1]Consolidated Financials'!$A:$ZZ,59,0),0)</f>
        <v>0</v>
      </c>
      <c r="DN170" s="15">
        <f>+IFERROR(VLOOKUP($A170,'[1]Consolidated Financials'!$A:$ZZ,60,0),0)</f>
        <v>0</v>
      </c>
      <c r="DO170" s="15">
        <f>+IFERROR(VLOOKUP($A170,'[1]Consolidated Financials'!$A:$ZZ,61,0),0)</f>
        <v>0</v>
      </c>
      <c r="DP170" s="15">
        <f>+IFERROR(VLOOKUP($A170,'[1]Consolidated Financials'!$A:$ZZ,62,0),0)</f>
        <v>0</v>
      </c>
      <c r="DQ170" s="15">
        <f>+IFERROR(VLOOKUP($A170,'[1]Consolidated Financials'!$A:$ZZ,63,0),0)</f>
        <v>0</v>
      </c>
    </row>
    <row r="171" spans="1:121" x14ac:dyDescent="0.35">
      <c r="A171" s="75" t="s">
        <v>284</v>
      </c>
      <c r="B171" s="17" t="s">
        <v>285</v>
      </c>
      <c r="C171" s="15">
        <v>828</v>
      </c>
      <c r="D171" s="15">
        <v>720</v>
      </c>
      <c r="E171" s="15">
        <v>756</v>
      </c>
      <c r="F171" s="15">
        <v>807</v>
      </c>
      <c r="G171" s="15">
        <v>828</v>
      </c>
      <c r="H171" s="15">
        <v>1066.1500000000001</v>
      </c>
      <c r="I171" s="15">
        <v>1412.3</v>
      </c>
      <c r="J171" s="15">
        <v>1765.38</v>
      </c>
      <c r="K171" s="15">
        <v>1482.91</v>
      </c>
      <c r="L171" s="15">
        <v>2374.15</v>
      </c>
      <c r="M171" s="15">
        <v>1482.91</v>
      </c>
      <c r="N171" s="15">
        <v>803.53</v>
      </c>
      <c r="O171" s="16">
        <f t="shared" si="241"/>
        <v>14326.33</v>
      </c>
      <c r="P171" s="15">
        <v>1271.07</v>
      </c>
      <c r="Q171" s="15">
        <v>1765.36</v>
      </c>
      <c r="R171" s="15">
        <v>847.40000000000009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8">
        <f>SUM(P171:AA171)</f>
        <v>3883.83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0</v>
      </c>
      <c r="AN171" s="15">
        <v>0</v>
      </c>
      <c r="AO171" s="15">
        <v>0</v>
      </c>
      <c r="AP171" s="15">
        <f>+SUM(AD171:AO171)</f>
        <v>0</v>
      </c>
      <c r="AR171" s="15">
        <v>0</v>
      </c>
      <c r="AS171" s="15">
        <v>0</v>
      </c>
      <c r="AT171" s="15">
        <v>0</v>
      </c>
      <c r="AU171" s="15">
        <v>0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9">
        <f>+SUM(AR171:BC171)</f>
        <v>0</v>
      </c>
      <c r="BE171" s="15">
        <v>0</v>
      </c>
      <c r="BF171" s="15">
        <v>0</v>
      </c>
      <c r="BG171" s="15">
        <v>0</v>
      </c>
      <c r="BH171" s="15">
        <v>0</v>
      </c>
      <c r="BI171" s="15">
        <v>0</v>
      </c>
      <c r="BJ171" s="15">
        <v>0</v>
      </c>
      <c r="BK171" s="15">
        <v>0</v>
      </c>
      <c r="BL171" s="15">
        <v>0</v>
      </c>
      <c r="BM171" s="15">
        <v>1554.18</v>
      </c>
      <c r="BN171" s="15">
        <v>0</v>
      </c>
      <c r="BO171" s="20">
        <v>0</v>
      </c>
      <c r="BP171" s="20">
        <v>0</v>
      </c>
      <c r="BQ171" s="76">
        <f t="shared" si="242"/>
        <v>1554.18</v>
      </c>
      <c r="BR171" s="15">
        <v>0</v>
      </c>
      <c r="BS171" s="15">
        <v>0</v>
      </c>
      <c r="BT171" s="15">
        <v>0</v>
      </c>
      <c r="BU171" s="15">
        <v>0</v>
      </c>
      <c r="BV171" s="15">
        <v>0</v>
      </c>
      <c r="BW171" s="15">
        <v>0</v>
      </c>
      <c r="BX171" s="15">
        <v>0</v>
      </c>
      <c r="BY171" s="15">
        <v>0</v>
      </c>
      <c r="BZ171" s="15">
        <v>71.72</v>
      </c>
      <c r="CA171" s="15">
        <v>0</v>
      </c>
      <c r="CB171" s="15">
        <v>0</v>
      </c>
      <c r="CC171" s="15">
        <v>0</v>
      </c>
      <c r="CD171" s="46">
        <f t="shared" si="243"/>
        <v>71.72</v>
      </c>
      <c r="CE171" s="15">
        <v>0</v>
      </c>
      <c r="CF171" s="15">
        <v>0</v>
      </c>
      <c r="CG171" s="15">
        <v>0</v>
      </c>
      <c r="CH171" s="15">
        <v>0</v>
      </c>
      <c r="CI171" s="15">
        <f>+IFERROR(VLOOKUP($A171,'[1]Consolidated Financials'!$A:$ZZ,32,0),0)</f>
        <v>2000</v>
      </c>
      <c r="CJ171" s="15">
        <f>+IFERROR(VLOOKUP($A171,'[1]Consolidated Financials'!$A:$ZZ,33,0),0)</f>
        <v>0</v>
      </c>
      <c r="CK171" s="15">
        <f>+IFERROR(VLOOKUP($A171,'[1]Consolidated Financials'!$A:$ZZ,34,0),0)</f>
        <v>0</v>
      </c>
      <c r="CL171" s="15">
        <f>+IFERROR(VLOOKUP($A171,'[1]Consolidated Financials'!$A:$ZZ,35,0),0)</f>
        <v>0</v>
      </c>
      <c r="CM171" s="15">
        <f>+IFERROR(VLOOKUP($A171,'[1]Consolidated Financials'!$A:$ZZ,36,0),0)</f>
        <v>0</v>
      </c>
      <c r="CN171" s="15">
        <f>+IFERROR(VLOOKUP($A171,'[1]Consolidated Financials'!$A:$ZZ,37,0),0)</f>
        <v>2000</v>
      </c>
      <c r="CO171" s="15">
        <f>+IFERROR(VLOOKUP($A171,'[1]Consolidated Financials'!$A:$ZZ,38,0),0)</f>
        <v>0</v>
      </c>
      <c r="CP171" s="15">
        <f>+IFERROR(VLOOKUP($A171,'[1]Consolidated Financials'!$A:$ZZ,39,0),0)</f>
        <v>0</v>
      </c>
      <c r="CQ171" s="46">
        <f t="shared" si="244"/>
        <v>4000</v>
      </c>
      <c r="CR171" s="15">
        <f>+IFERROR(VLOOKUP($A171,'[1]Consolidated Financials'!$A:$ZZ,40,0),0)</f>
        <v>0</v>
      </c>
      <c r="CS171" s="15">
        <f>+IFERROR(VLOOKUP($A171,'[1]Consolidated Financials'!$A:$ZZ,41,0),0)</f>
        <v>0</v>
      </c>
      <c r="CT171" s="15">
        <f>+IFERROR(VLOOKUP($A171,'[1]Consolidated Financials'!$A:$ZZ,42,0),0)</f>
        <v>0</v>
      </c>
      <c r="CU171" s="15">
        <f>+IFERROR(VLOOKUP($A171,'[1]Consolidated Financials'!$A:$ZZ,43,0),0)</f>
        <v>0</v>
      </c>
      <c r="CV171" s="15">
        <f>+IFERROR(VLOOKUP($A171,'[1]Consolidated Financials'!$A:$ZZ,44,0),0)</f>
        <v>2000</v>
      </c>
      <c r="CW171" s="15">
        <f>+IFERROR(VLOOKUP($A171,'[1]Consolidated Financials'!$A:$ZZ,45,0),0)</f>
        <v>0</v>
      </c>
      <c r="CX171" s="15">
        <f>+IFERROR(VLOOKUP($A171,'[1]Consolidated Financials'!$A:$ZZ,46,0),0)</f>
        <v>0</v>
      </c>
      <c r="CY171" s="15">
        <f>+IFERROR(VLOOKUP($A171,'[1]Consolidated Financials'!$A:$ZZ,47,0),0)</f>
        <v>0</v>
      </c>
      <c r="CZ171" s="15">
        <f>+IFERROR(VLOOKUP($A171,'[1]Consolidated Financials'!$A:$ZZ,48,0),0)</f>
        <v>0</v>
      </c>
      <c r="DA171" s="15">
        <f>+IFERROR(VLOOKUP($A171,'[1]Consolidated Financials'!$A:$ZZ,49,0),0)</f>
        <v>2000</v>
      </c>
      <c r="DB171" s="15">
        <f>+IFERROR(VLOOKUP($A171,'[1]Consolidated Financials'!$A:$ZZ,50,0),0)</f>
        <v>0</v>
      </c>
      <c r="DC171" s="15">
        <f>+IFERROR(VLOOKUP($A171,'[1]Consolidated Financials'!$A:$ZZ,51,0),0)</f>
        <v>0</v>
      </c>
      <c r="DD171" s="46">
        <f t="shared" si="245"/>
        <v>4000</v>
      </c>
      <c r="DF171" s="15">
        <f>+IFERROR(VLOOKUP($A171,'[1]Consolidated Financials'!$A:$ZZ,52,0),0)</f>
        <v>0</v>
      </c>
      <c r="DG171" s="15">
        <f>+IFERROR(VLOOKUP($A171,'[1]Consolidated Financials'!$A:$ZZ,53,0),0)</f>
        <v>0</v>
      </c>
      <c r="DH171" s="15">
        <f>+IFERROR(VLOOKUP($A171,'[1]Consolidated Financials'!$A:$ZZ,54,0),0)</f>
        <v>0</v>
      </c>
      <c r="DI171" s="15">
        <f>+IFERROR(VLOOKUP($A171,'[1]Consolidated Financials'!$A:$ZZ,55,0),0)</f>
        <v>0</v>
      </c>
      <c r="DJ171" s="15">
        <f>+IFERROR(VLOOKUP($A171,'[1]Consolidated Financials'!$A:$ZZ,56,0),0)</f>
        <v>2000</v>
      </c>
      <c r="DK171" s="15">
        <f>+IFERROR(VLOOKUP($A171,'[1]Consolidated Financials'!$A:$ZZ,57,0),0)</f>
        <v>0</v>
      </c>
      <c r="DL171" s="15">
        <f>+IFERROR(VLOOKUP($A171,'[1]Consolidated Financials'!$A:$ZZ,58,0),0)</f>
        <v>0</v>
      </c>
      <c r="DM171" s="15">
        <f>+IFERROR(VLOOKUP($A171,'[1]Consolidated Financials'!$A:$ZZ,59,0),0)</f>
        <v>0</v>
      </c>
      <c r="DN171" s="15">
        <f>+IFERROR(VLOOKUP($A171,'[1]Consolidated Financials'!$A:$ZZ,60,0),0)</f>
        <v>0</v>
      </c>
      <c r="DO171" s="15">
        <f>+IFERROR(VLOOKUP($A171,'[1]Consolidated Financials'!$A:$ZZ,61,0),0)</f>
        <v>2000</v>
      </c>
      <c r="DP171" s="15">
        <f>+IFERROR(VLOOKUP($A171,'[1]Consolidated Financials'!$A:$ZZ,62,0),0)</f>
        <v>0</v>
      </c>
      <c r="DQ171" s="15">
        <f>+IFERROR(VLOOKUP($A171,'[1]Consolidated Financials'!$A:$ZZ,63,0),0)</f>
        <v>0</v>
      </c>
    </row>
    <row r="172" spans="1:121" x14ac:dyDescent="0.35">
      <c r="A172" s="75" t="s">
        <v>286</v>
      </c>
      <c r="B172" s="17" t="s">
        <v>287</v>
      </c>
      <c r="C172" s="15">
        <v>440.06</v>
      </c>
      <c r="D172" s="15">
        <v>0</v>
      </c>
      <c r="E172" s="15">
        <v>73.25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239.48</v>
      </c>
      <c r="M172" s="15">
        <v>0</v>
      </c>
      <c r="N172" s="15">
        <v>1526.96</v>
      </c>
      <c r="O172" s="16">
        <f t="shared" si="241"/>
        <v>2279.75</v>
      </c>
      <c r="P172" s="15">
        <v>86.4</v>
      </c>
      <c r="Q172" s="15">
        <v>106.38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8">
        <f>SUM(P172:AA172)</f>
        <v>192.78</v>
      </c>
      <c r="AD172" s="15">
        <v>0</v>
      </c>
      <c r="AE172" s="15">
        <v>0</v>
      </c>
      <c r="AF172" s="15">
        <v>0</v>
      </c>
      <c r="AG172" s="15">
        <v>30.86</v>
      </c>
      <c r="AH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0</v>
      </c>
      <c r="AN172" s="15">
        <v>0</v>
      </c>
      <c r="AO172" s="15">
        <v>353.07</v>
      </c>
      <c r="AP172" s="15">
        <f>+SUM(AD172:AO172)</f>
        <v>383.93</v>
      </c>
      <c r="AR172" s="15">
        <v>0</v>
      </c>
      <c r="AS172" s="15">
        <v>0</v>
      </c>
      <c r="AT172" s="15">
        <v>0</v>
      </c>
      <c r="AU172" s="15">
        <v>0</v>
      </c>
      <c r="AV172" s="15">
        <v>0</v>
      </c>
      <c r="AW172" s="15">
        <v>0</v>
      </c>
      <c r="AX172" s="15">
        <v>351.63</v>
      </c>
      <c r="AY172" s="15">
        <v>42.33</v>
      </c>
      <c r="AZ172" s="15">
        <v>0</v>
      </c>
      <c r="BA172" s="15">
        <v>0</v>
      </c>
      <c r="BB172" s="15">
        <v>75.710000000000008</v>
      </c>
      <c r="BC172" s="15">
        <v>677.31</v>
      </c>
      <c r="BD172" s="19">
        <f>+SUM(AR172:BC172)</f>
        <v>1146.98</v>
      </c>
      <c r="BE172" s="15">
        <v>101.08</v>
      </c>
      <c r="BF172" s="15">
        <v>454.46</v>
      </c>
      <c r="BG172" s="15">
        <v>751.93</v>
      </c>
      <c r="BH172" s="15">
        <v>736.52</v>
      </c>
      <c r="BI172" s="15">
        <v>-124.06</v>
      </c>
      <c r="BJ172" s="15">
        <v>-52.05</v>
      </c>
      <c r="BK172" s="15">
        <v>107.52</v>
      </c>
      <c r="BL172" s="15">
        <v>1.28</v>
      </c>
      <c r="BM172" s="15">
        <v>602.76</v>
      </c>
      <c r="BN172" s="15">
        <v>0</v>
      </c>
      <c r="BO172" s="20">
        <v>0</v>
      </c>
      <c r="BP172" s="20">
        <v>0</v>
      </c>
      <c r="BQ172" s="91">
        <f t="shared" si="242"/>
        <v>2579.4399999999996</v>
      </c>
      <c r="BR172" s="15">
        <v>0</v>
      </c>
      <c r="BS172" s="15">
        <v>0</v>
      </c>
      <c r="BT172" s="15">
        <v>190.21</v>
      </c>
      <c r="BU172" s="15">
        <v>170.92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67.77</v>
      </c>
      <c r="CD172" s="46">
        <f t="shared" si="243"/>
        <v>428.9</v>
      </c>
      <c r="CE172" s="15">
        <v>0</v>
      </c>
      <c r="CF172" s="15">
        <v>0</v>
      </c>
      <c r="CG172" s="15">
        <v>0</v>
      </c>
      <c r="CH172" s="15">
        <v>0</v>
      </c>
      <c r="CI172" s="15">
        <f>+IFERROR(VLOOKUP($A172,'[1]Consolidated Financials'!$A:$ZZ,32,0),0)</f>
        <v>0</v>
      </c>
      <c r="CJ172" s="15">
        <f>+IFERROR(VLOOKUP($A172,'[1]Consolidated Financials'!$A:$ZZ,33,0),0)</f>
        <v>0</v>
      </c>
      <c r="CK172" s="15">
        <f>+IFERROR(VLOOKUP($A172,'[1]Consolidated Financials'!$A:$ZZ,34,0),0)</f>
        <v>0</v>
      </c>
      <c r="CL172" s="15">
        <f>+IFERROR(VLOOKUP($A172,'[1]Consolidated Financials'!$A:$ZZ,35,0),0)</f>
        <v>0</v>
      </c>
      <c r="CM172" s="15">
        <f>+IFERROR(VLOOKUP($A172,'[1]Consolidated Financials'!$A:$ZZ,36,0),0)</f>
        <v>0</v>
      </c>
      <c r="CN172" s="15">
        <f>+IFERROR(VLOOKUP($A172,'[1]Consolidated Financials'!$A:$ZZ,37,0),0)</f>
        <v>0</v>
      </c>
      <c r="CO172" s="15">
        <f>+IFERROR(VLOOKUP($A172,'[1]Consolidated Financials'!$A:$ZZ,38,0),0)</f>
        <v>0</v>
      </c>
      <c r="CP172" s="15">
        <f>+IFERROR(VLOOKUP($A172,'[1]Consolidated Financials'!$A:$ZZ,39,0),0)</f>
        <v>0</v>
      </c>
      <c r="CQ172" s="46">
        <f t="shared" si="244"/>
        <v>0</v>
      </c>
      <c r="CR172" s="15">
        <f>+IFERROR(VLOOKUP($A172,'[1]Consolidated Financials'!$A:$ZZ,40,0),0)</f>
        <v>0</v>
      </c>
      <c r="CS172" s="15">
        <f>+IFERROR(VLOOKUP($A172,'[1]Consolidated Financials'!$A:$ZZ,41,0),0)</f>
        <v>0</v>
      </c>
      <c r="CT172" s="15">
        <f>+IFERROR(VLOOKUP($A172,'[1]Consolidated Financials'!$A:$ZZ,42,0),0)</f>
        <v>0</v>
      </c>
      <c r="CU172" s="15">
        <f>+IFERROR(VLOOKUP($A172,'[1]Consolidated Financials'!$A:$ZZ,43,0),0)</f>
        <v>0</v>
      </c>
      <c r="CV172" s="15">
        <f>+IFERROR(VLOOKUP($A172,'[1]Consolidated Financials'!$A:$ZZ,44,0),0)</f>
        <v>0</v>
      </c>
      <c r="CW172" s="15">
        <f>+IFERROR(VLOOKUP($A172,'[1]Consolidated Financials'!$A:$ZZ,45,0),0)</f>
        <v>0</v>
      </c>
      <c r="CX172" s="15">
        <f>+IFERROR(VLOOKUP($A172,'[1]Consolidated Financials'!$A:$ZZ,46,0),0)</f>
        <v>0</v>
      </c>
      <c r="CY172" s="15">
        <f>+IFERROR(VLOOKUP($A172,'[1]Consolidated Financials'!$A:$ZZ,47,0),0)</f>
        <v>0</v>
      </c>
      <c r="CZ172" s="15">
        <f>+IFERROR(VLOOKUP($A172,'[1]Consolidated Financials'!$A:$ZZ,48,0),0)</f>
        <v>0</v>
      </c>
      <c r="DA172" s="15">
        <f>+IFERROR(VLOOKUP($A172,'[1]Consolidated Financials'!$A:$ZZ,49,0),0)</f>
        <v>0</v>
      </c>
      <c r="DB172" s="15">
        <f>+IFERROR(VLOOKUP($A172,'[1]Consolidated Financials'!$A:$ZZ,50,0),0)</f>
        <v>0</v>
      </c>
      <c r="DC172" s="15">
        <f>+IFERROR(VLOOKUP($A172,'[1]Consolidated Financials'!$A:$ZZ,51,0),0)</f>
        <v>0</v>
      </c>
      <c r="DD172" s="46">
        <f t="shared" si="245"/>
        <v>0</v>
      </c>
      <c r="DF172" s="15">
        <f>+IFERROR(VLOOKUP($A172,'[1]Consolidated Financials'!$A:$ZZ,52,0),0)</f>
        <v>0</v>
      </c>
      <c r="DG172" s="15">
        <f>+IFERROR(VLOOKUP($A172,'[1]Consolidated Financials'!$A:$ZZ,53,0),0)</f>
        <v>0</v>
      </c>
      <c r="DH172" s="15">
        <f>+IFERROR(VLOOKUP($A172,'[1]Consolidated Financials'!$A:$ZZ,54,0),0)</f>
        <v>0</v>
      </c>
      <c r="DI172" s="15">
        <f>+IFERROR(VLOOKUP($A172,'[1]Consolidated Financials'!$A:$ZZ,55,0),0)</f>
        <v>0</v>
      </c>
      <c r="DJ172" s="15">
        <f>+IFERROR(VLOOKUP($A172,'[1]Consolidated Financials'!$A:$ZZ,56,0),0)</f>
        <v>0</v>
      </c>
      <c r="DK172" s="15">
        <f>+IFERROR(VLOOKUP($A172,'[1]Consolidated Financials'!$A:$ZZ,57,0),0)</f>
        <v>0</v>
      </c>
      <c r="DL172" s="15">
        <f>+IFERROR(VLOOKUP($A172,'[1]Consolidated Financials'!$A:$ZZ,58,0),0)</f>
        <v>0</v>
      </c>
      <c r="DM172" s="15">
        <f>+IFERROR(VLOOKUP($A172,'[1]Consolidated Financials'!$A:$ZZ,59,0),0)</f>
        <v>0</v>
      </c>
      <c r="DN172" s="15">
        <f>+IFERROR(VLOOKUP($A172,'[1]Consolidated Financials'!$A:$ZZ,60,0),0)</f>
        <v>0</v>
      </c>
      <c r="DO172" s="15">
        <f>+IFERROR(VLOOKUP($A172,'[1]Consolidated Financials'!$A:$ZZ,61,0),0)</f>
        <v>0</v>
      </c>
      <c r="DP172" s="15">
        <f>+IFERROR(VLOOKUP($A172,'[1]Consolidated Financials'!$A:$ZZ,62,0),0)</f>
        <v>0</v>
      </c>
      <c r="DQ172" s="15">
        <f>+IFERROR(VLOOKUP($A172,'[1]Consolidated Financials'!$A:$ZZ,63,0),0)</f>
        <v>0</v>
      </c>
    </row>
    <row r="173" spans="1:121" x14ac:dyDescent="0.35">
      <c r="A173" s="21" t="s">
        <v>288</v>
      </c>
      <c r="B173" s="21"/>
      <c r="C173" s="22">
        <f>+SUM(C162:C172)</f>
        <v>9026.24</v>
      </c>
      <c r="D173" s="22">
        <f t="shared" ref="D173:BJ173" si="246">+SUM(D162:D172)</f>
        <v>6431.65</v>
      </c>
      <c r="E173" s="22">
        <f t="shared" si="246"/>
        <v>12738.170000000002</v>
      </c>
      <c r="F173" s="22">
        <f t="shared" si="246"/>
        <v>9545.9699999999975</v>
      </c>
      <c r="G173" s="22">
        <f t="shared" si="246"/>
        <v>10444.010000000002</v>
      </c>
      <c r="H173" s="22">
        <f t="shared" si="246"/>
        <v>6080.2200000000012</v>
      </c>
      <c r="I173" s="22">
        <f t="shared" si="246"/>
        <v>14001.470000000001</v>
      </c>
      <c r="J173" s="22">
        <f t="shared" si="246"/>
        <v>14838.509999999998</v>
      </c>
      <c r="K173" s="22">
        <f t="shared" si="246"/>
        <v>12155.72</v>
      </c>
      <c r="L173" s="22">
        <f t="shared" si="246"/>
        <v>11605.68</v>
      </c>
      <c r="M173" s="22">
        <f t="shared" si="246"/>
        <v>12790.58</v>
      </c>
      <c r="N173" s="22">
        <f t="shared" si="246"/>
        <v>13548.829999999998</v>
      </c>
      <c r="O173" s="22">
        <f t="shared" si="246"/>
        <v>133207.04999999999</v>
      </c>
      <c r="P173" s="22">
        <f t="shared" si="246"/>
        <v>13667.56</v>
      </c>
      <c r="Q173" s="22">
        <f t="shared" si="246"/>
        <v>13305.949999999999</v>
      </c>
      <c r="R173" s="22">
        <f t="shared" si="246"/>
        <v>8504.3099999999977</v>
      </c>
      <c r="S173" s="22">
        <f t="shared" si="246"/>
        <v>122.29000000000013</v>
      </c>
      <c r="T173" s="22">
        <f t="shared" si="246"/>
        <v>420.47999999999996</v>
      </c>
      <c r="U173" s="22">
        <f t="shared" si="246"/>
        <v>155.03000000000003</v>
      </c>
      <c r="V173" s="22">
        <f t="shared" si="246"/>
        <v>98.300000000002001</v>
      </c>
      <c r="W173" s="22">
        <f t="shared" si="246"/>
        <v>8401.9400000000023</v>
      </c>
      <c r="X173" s="22">
        <f t="shared" si="246"/>
        <v>3552.9700000000003</v>
      </c>
      <c r="Y173" s="22">
        <f t="shared" si="246"/>
        <v>20074.73</v>
      </c>
      <c r="Z173" s="22">
        <f t="shared" si="246"/>
        <v>470.69</v>
      </c>
      <c r="AA173" s="22">
        <f t="shared" si="246"/>
        <v>22620</v>
      </c>
      <c r="AB173" s="22">
        <f t="shared" si="246"/>
        <v>91394.249999999985</v>
      </c>
      <c r="AC173" s="22">
        <f t="shared" si="246"/>
        <v>0</v>
      </c>
      <c r="AD173" s="22">
        <f t="shared" si="246"/>
        <v>0</v>
      </c>
      <c r="AE173" s="22">
        <f t="shared" si="246"/>
        <v>-1000</v>
      </c>
      <c r="AF173" s="22">
        <f t="shared" si="246"/>
        <v>0</v>
      </c>
      <c r="AG173" s="22">
        <f t="shared" si="246"/>
        <v>30.86</v>
      </c>
      <c r="AH173" s="22">
        <f t="shared" si="246"/>
        <v>154.97999999999999</v>
      </c>
      <c r="AI173" s="22">
        <f t="shared" si="246"/>
        <v>0</v>
      </c>
      <c r="AJ173" s="22">
        <f t="shared" si="246"/>
        <v>0</v>
      </c>
      <c r="AK173" s="22">
        <f t="shared" si="246"/>
        <v>0</v>
      </c>
      <c r="AL173" s="22">
        <f t="shared" si="246"/>
        <v>0</v>
      </c>
      <c r="AM173" s="22">
        <f t="shared" si="246"/>
        <v>125</v>
      </c>
      <c r="AN173" s="22">
        <f t="shared" si="246"/>
        <v>0</v>
      </c>
      <c r="AO173" s="22">
        <f t="shared" si="246"/>
        <v>353.07</v>
      </c>
      <c r="AP173" s="22">
        <f t="shared" si="246"/>
        <v>-336.09</v>
      </c>
      <c r="AQ173" s="22">
        <f t="shared" si="246"/>
        <v>0</v>
      </c>
      <c r="AR173" s="22">
        <f t="shared" si="246"/>
        <v>0</v>
      </c>
      <c r="AS173" s="22">
        <f t="shared" si="246"/>
        <v>84.76</v>
      </c>
      <c r="AT173" s="22">
        <f t="shared" si="246"/>
        <v>61.46</v>
      </c>
      <c r="AU173" s="22">
        <f t="shared" si="246"/>
        <v>62.31</v>
      </c>
      <c r="AV173" s="22">
        <f t="shared" si="246"/>
        <v>101.38</v>
      </c>
      <c r="AW173" s="22">
        <f t="shared" si="246"/>
        <v>0</v>
      </c>
      <c r="AX173" s="22">
        <f t="shared" si="246"/>
        <v>351.63</v>
      </c>
      <c r="AY173" s="22">
        <f t="shared" si="246"/>
        <v>42.33</v>
      </c>
      <c r="AZ173" s="22">
        <f t="shared" si="246"/>
        <v>0</v>
      </c>
      <c r="BA173" s="22">
        <f t="shared" si="246"/>
        <v>0</v>
      </c>
      <c r="BB173" s="22">
        <f t="shared" si="246"/>
        <v>75.710000000000008</v>
      </c>
      <c r="BC173" s="22">
        <f t="shared" si="246"/>
        <v>677.31</v>
      </c>
      <c r="BD173" s="24">
        <f t="shared" si="246"/>
        <v>1456.8899999999999</v>
      </c>
      <c r="BE173" s="22">
        <f t="shared" si="246"/>
        <v>301.08</v>
      </c>
      <c r="BF173" s="22">
        <f t="shared" si="246"/>
        <v>454.46</v>
      </c>
      <c r="BG173" s="22">
        <f t="shared" si="246"/>
        <v>751.93</v>
      </c>
      <c r="BH173" s="22">
        <f t="shared" si="246"/>
        <v>736.52</v>
      </c>
      <c r="BI173" s="22">
        <f t="shared" si="246"/>
        <v>-124.06</v>
      </c>
      <c r="BJ173" s="22">
        <f t="shared" si="246"/>
        <v>347.95</v>
      </c>
      <c r="BK173" s="22">
        <f t="shared" ref="BK173:BN173" si="247">+SUM(BK162:BK172)</f>
        <v>107.52</v>
      </c>
      <c r="BL173" s="22">
        <f t="shared" si="247"/>
        <v>850.31999999999994</v>
      </c>
      <c r="BM173" s="22">
        <f t="shared" si="247"/>
        <v>2156.94</v>
      </c>
      <c r="BN173" s="22">
        <f t="shared" si="247"/>
        <v>0</v>
      </c>
      <c r="BO173" s="25">
        <f>+SUM(BO162:BO172)</f>
        <v>0</v>
      </c>
      <c r="BP173" s="25">
        <f>+SUM(BP162:BP172)</f>
        <v>800</v>
      </c>
      <c r="BQ173" s="77">
        <f t="shared" si="242"/>
        <v>6382.66</v>
      </c>
      <c r="BR173" s="22">
        <f t="shared" ref="BR173:CC173" si="248">+SUM(BR162:BR172)</f>
        <v>400</v>
      </c>
      <c r="BS173" s="22">
        <f t="shared" si="248"/>
        <v>0</v>
      </c>
      <c r="BT173" s="22">
        <f t="shared" si="248"/>
        <v>190.21</v>
      </c>
      <c r="BU173" s="22">
        <f t="shared" si="248"/>
        <v>170.92</v>
      </c>
      <c r="BV173" s="22">
        <f t="shared" si="248"/>
        <v>0</v>
      </c>
      <c r="BW173" s="22">
        <f t="shared" si="248"/>
        <v>1248.0999999999999</v>
      </c>
      <c r="BX173" s="22">
        <f t="shared" si="248"/>
        <v>0</v>
      </c>
      <c r="BY173" s="22">
        <f t="shared" si="248"/>
        <v>0</v>
      </c>
      <c r="BZ173" s="22">
        <f t="shared" si="248"/>
        <v>3071.72</v>
      </c>
      <c r="CA173" s="22">
        <f t="shared" si="248"/>
        <v>0</v>
      </c>
      <c r="CB173" s="22">
        <f t="shared" si="248"/>
        <v>0</v>
      </c>
      <c r="CC173" s="22">
        <f t="shared" si="248"/>
        <v>67.77</v>
      </c>
      <c r="CD173" s="77">
        <f t="shared" si="243"/>
        <v>5148.72</v>
      </c>
      <c r="CE173" s="22">
        <f t="shared" ref="CE173:CP173" si="249">+SUM(CE162:CE172)</f>
        <v>0</v>
      </c>
      <c r="CF173" s="22">
        <f t="shared" si="249"/>
        <v>0</v>
      </c>
      <c r="CG173" s="22">
        <f t="shared" si="249"/>
        <v>0</v>
      </c>
      <c r="CH173" s="22">
        <f t="shared" si="249"/>
        <v>2000</v>
      </c>
      <c r="CI173" s="22">
        <f t="shared" si="249"/>
        <v>2000</v>
      </c>
      <c r="CJ173" s="22">
        <f t="shared" si="249"/>
        <v>0</v>
      </c>
      <c r="CK173" s="22">
        <f t="shared" si="249"/>
        <v>0</v>
      </c>
      <c r="CL173" s="22">
        <f t="shared" si="249"/>
        <v>0</v>
      </c>
      <c r="CM173" s="22">
        <f t="shared" si="249"/>
        <v>0</v>
      </c>
      <c r="CN173" s="22">
        <f t="shared" si="249"/>
        <v>2000</v>
      </c>
      <c r="CO173" s="22">
        <f t="shared" si="249"/>
        <v>0</v>
      </c>
      <c r="CP173" s="22">
        <f t="shared" si="249"/>
        <v>0</v>
      </c>
      <c r="CQ173" s="77">
        <f t="shared" si="244"/>
        <v>6000</v>
      </c>
      <c r="CR173" s="22">
        <f t="shared" ref="CR173:DC173" si="250">+SUM(CR162:CR172)</f>
        <v>0</v>
      </c>
      <c r="CS173" s="22">
        <f t="shared" si="250"/>
        <v>0</v>
      </c>
      <c r="CT173" s="22">
        <f t="shared" si="250"/>
        <v>0</v>
      </c>
      <c r="CU173" s="22">
        <f t="shared" si="250"/>
        <v>0</v>
      </c>
      <c r="CV173" s="22">
        <f t="shared" si="250"/>
        <v>2000</v>
      </c>
      <c r="CW173" s="22">
        <f t="shared" si="250"/>
        <v>0</v>
      </c>
      <c r="CX173" s="22">
        <f t="shared" si="250"/>
        <v>0</v>
      </c>
      <c r="CY173" s="22">
        <f t="shared" si="250"/>
        <v>0</v>
      </c>
      <c r="CZ173" s="22">
        <f t="shared" si="250"/>
        <v>0</v>
      </c>
      <c r="DA173" s="22">
        <f t="shared" si="250"/>
        <v>2000</v>
      </c>
      <c r="DB173" s="22">
        <f t="shared" si="250"/>
        <v>0</v>
      </c>
      <c r="DC173" s="22">
        <f t="shared" si="250"/>
        <v>0</v>
      </c>
      <c r="DD173" s="77">
        <f t="shared" si="245"/>
        <v>4000</v>
      </c>
      <c r="DF173" s="22">
        <f t="shared" ref="DF173:DQ173" si="251">+SUM(DF162:DF172)</f>
        <v>0</v>
      </c>
      <c r="DG173" s="22">
        <f t="shared" si="251"/>
        <v>0</v>
      </c>
      <c r="DH173" s="22">
        <f t="shared" si="251"/>
        <v>0</v>
      </c>
      <c r="DI173" s="22">
        <f t="shared" si="251"/>
        <v>0</v>
      </c>
      <c r="DJ173" s="22">
        <f t="shared" si="251"/>
        <v>2000</v>
      </c>
      <c r="DK173" s="22">
        <f t="shared" si="251"/>
        <v>0</v>
      </c>
      <c r="DL173" s="22">
        <f t="shared" si="251"/>
        <v>0</v>
      </c>
      <c r="DM173" s="22">
        <f t="shared" si="251"/>
        <v>0</v>
      </c>
      <c r="DN173" s="22">
        <f t="shared" si="251"/>
        <v>0</v>
      </c>
      <c r="DO173" s="22">
        <f t="shared" si="251"/>
        <v>2000</v>
      </c>
      <c r="DP173" s="22">
        <f t="shared" si="251"/>
        <v>0</v>
      </c>
      <c r="DQ173" s="22">
        <f t="shared" si="251"/>
        <v>0</v>
      </c>
    </row>
    <row r="174" spans="1:121" x14ac:dyDescent="0.35">
      <c r="A174" s="26"/>
      <c r="B174" s="26"/>
      <c r="C174" s="15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15"/>
      <c r="O174" s="16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8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9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20"/>
      <c r="BP174" s="20"/>
      <c r="BQ174" s="46">
        <f t="shared" si="242"/>
        <v>0</v>
      </c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46">
        <f t="shared" si="243"/>
        <v>0</v>
      </c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46">
        <f t="shared" si="244"/>
        <v>0</v>
      </c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46">
        <f t="shared" si="245"/>
        <v>0</v>
      </c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</row>
    <row r="175" spans="1:121" x14ac:dyDescent="0.35">
      <c r="A175" s="75" t="s">
        <v>289</v>
      </c>
      <c r="B175" s="17" t="s">
        <v>290</v>
      </c>
      <c r="C175" s="15">
        <v>34297.5</v>
      </c>
      <c r="D175" s="15">
        <v>33324.770000000004</v>
      </c>
      <c r="E175" s="15">
        <v>34651.79</v>
      </c>
      <c r="F175" s="15">
        <v>33851.97</v>
      </c>
      <c r="G175" s="15">
        <v>37088.26</v>
      </c>
      <c r="H175" s="15">
        <v>34054.35</v>
      </c>
      <c r="I175" s="15">
        <v>37633.200000000004</v>
      </c>
      <c r="J175" s="15">
        <v>29020.35</v>
      </c>
      <c r="K175" s="15">
        <v>73217.22</v>
      </c>
      <c r="L175" s="15">
        <v>18164.66</v>
      </c>
      <c r="M175" s="15">
        <v>28695.68</v>
      </c>
      <c r="N175" s="15">
        <v>51803.44</v>
      </c>
      <c r="O175" s="16">
        <f>+SUM(C175:N175)</f>
        <v>445803.19</v>
      </c>
      <c r="P175" s="15">
        <v>30177.08</v>
      </c>
      <c r="Q175" s="15">
        <v>-15919.79</v>
      </c>
      <c r="R175" s="15">
        <v>64743.030000000006</v>
      </c>
      <c r="S175" s="15">
        <v>9343.7399999999907</v>
      </c>
      <c r="T175" s="15">
        <v>12703.86</v>
      </c>
      <c r="U175" s="15">
        <v>15159.64</v>
      </c>
      <c r="V175" s="15">
        <v>18139.760000000009</v>
      </c>
      <c r="W175" s="15">
        <v>21297.859999999986</v>
      </c>
      <c r="X175" s="15">
        <v>21735.65</v>
      </c>
      <c r="Y175" s="15">
        <v>21231.200000000001</v>
      </c>
      <c r="Z175" s="15">
        <v>21102.92</v>
      </c>
      <c r="AA175" s="15">
        <v>19677.260000000002</v>
      </c>
      <c r="AB175" s="18">
        <f t="shared" ref="AB175" si="252">SUM(P175:AA175)</f>
        <v>239392.21000000002</v>
      </c>
      <c r="AD175" s="15">
        <v>18713.689999999999</v>
      </c>
      <c r="AE175" s="15">
        <v>17418.14</v>
      </c>
      <c r="AF175" s="15">
        <v>21780.97</v>
      </c>
      <c r="AG175" s="15">
        <v>18530.68</v>
      </c>
      <c r="AH175" s="15">
        <v>21421.18</v>
      </c>
      <c r="AI175" s="15">
        <v>25810.46</v>
      </c>
      <c r="AJ175" s="15">
        <v>24473.24</v>
      </c>
      <c r="AK175" s="15">
        <v>22687.75</v>
      </c>
      <c r="AL175" s="15">
        <v>16451.939999999999</v>
      </c>
      <c r="AM175" s="15">
        <v>18998.02</v>
      </c>
      <c r="AN175" s="15">
        <v>19807.91</v>
      </c>
      <c r="AO175" s="15">
        <v>17721.900000000001</v>
      </c>
      <c r="AP175" s="15">
        <f t="shared" ref="AP175" si="253">+SUM(AD175:AO175)</f>
        <v>243815.87999999998</v>
      </c>
      <c r="AR175" s="15">
        <v>25060.240000000002</v>
      </c>
      <c r="AS175" s="15">
        <v>21912.14</v>
      </c>
      <c r="AT175" s="15">
        <v>20067.84</v>
      </c>
      <c r="AU175" s="15">
        <v>21194.87</v>
      </c>
      <c r="AV175" s="15">
        <v>27936.44</v>
      </c>
      <c r="AW175" s="15">
        <v>28180.97</v>
      </c>
      <c r="AX175" s="15">
        <v>29809.91</v>
      </c>
      <c r="AY175" s="15">
        <v>29398.99</v>
      </c>
      <c r="AZ175" s="15">
        <v>28488.639999999999</v>
      </c>
      <c r="BA175" s="15">
        <v>26313.72</v>
      </c>
      <c r="BB175" s="15">
        <v>24325.86</v>
      </c>
      <c r="BC175" s="15">
        <v>20794.91</v>
      </c>
      <c r="BD175" s="19">
        <f t="shared" ref="BD175:BD193" si="254">+SUM(AR175:BC175)</f>
        <v>303484.52999999997</v>
      </c>
      <c r="BE175" s="15">
        <v>25103.01</v>
      </c>
      <c r="BF175" s="15">
        <v>24199.4</v>
      </c>
      <c r="BG175" s="15">
        <v>31043.22</v>
      </c>
      <c r="BH175" s="15">
        <v>28089.37</v>
      </c>
      <c r="BI175" s="15">
        <v>30723.759999999998</v>
      </c>
      <c r="BJ175" s="15">
        <v>29705.13</v>
      </c>
      <c r="BK175" s="47">
        <v>24734.76</v>
      </c>
      <c r="BL175" s="15">
        <v>31204.05</v>
      </c>
      <c r="BM175" s="15">
        <v>29402.26</v>
      </c>
      <c r="BN175" s="15">
        <v>28516.01</v>
      </c>
      <c r="BO175" s="20">
        <v>34436.11</v>
      </c>
      <c r="BP175" s="20">
        <v>26209.26</v>
      </c>
      <c r="BQ175" s="93">
        <f t="shared" si="242"/>
        <v>343366.34</v>
      </c>
      <c r="BR175" s="15">
        <v>37987.270000000004</v>
      </c>
      <c r="BS175" s="15">
        <v>32377.47</v>
      </c>
      <c r="BT175" s="15">
        <v>29080.92</v>
      </c>
      <c r="BU175" s="15">
        <v>35947.64</v>
      </c>
      <c r="BV175" s="15">
        <v>37211.270000000004</v>
      </c>
      <c r="BW175" s="15">
        <v>33583</v>
      </c>
      <c r="BX175" s="15">
        <v>36970.44</v>
      </c>
      <c r="BY175" s="15">
        <v>37915.61</v>
      </c>
      <c r="BZ175" s="15">
        <v>36700.160000000003</v>
      </c>
      <c r="CA175" s="15">
        <v>36478.76</v>
      </c>
      <c r="CB175" s="15">
        <v>37995.5</v>
      </c>
      <c r="CC175" s="15">
        <v>37469.910000000003</v>
      </c>
      <c r="CD175" s="71">
        <f t="shared" si="243"/>
        <v>429717.95000000007</v>
      </c>
      <c r="CE175" s="15">
        <v>37506.74</v>
      </c>
      <c r="CF175" s="15">
        <v>34799.86</v>
      </c>
      <c r="CG175" s="15">
        <v>38942.730000000003</v>
      </c>
      <c r="CH175" s="15">
        <v>34885.56</v>
      </c>
      <c r="CI175" s="29">
        <f>+IFERROR(VLOOKUP($A175,'[1]Consolidated Financials'!$A:$ZZ,32,0),0)</f>
        <v>38916.859863644444</v>
      </c>
      <c r="CJ175" s="29">
        <f>+IFERROR(VLOOKUP($A175,'[1]Consolidated Financials'!$A:$ZZ,33,0),0)</f>
        <v>47507.19986364444</v>
      </c>
      <c r="CK175" s="29">
        <f>+IFERROR(VLOOKUP($A175,'[1]Consolidated Financials'!$A:$ZZ,34,0),0)</f>
        <v>49369.491767644438</v>
      </c>
      <c r="CL175" s="29">
        <f>+IFERROR(VLOOKUP($A175,'[1]Consolidated Financials'!$A:$ZZ,35,0),0)</f>
        <v>49369.491767644438</v>
      </c>
      <c r="CM175" s="29">
        <f>+IFERROR(VLOOKUP($A175,'[1]Consolidated Financials'!$A:$ZZ,36,0),0)</f>
        <v>50539.926052977775</v>
      </c>
      <c r="CN175" s="29">
        <f>+IFERROR(VLOOKUP($A175,'[1]Consolidated Financials'!$A:$ZZ,37,0),0)</f>
        <v>52402.217956977773</v>
      </c>
      <c r="CO175" s="29">
        <f>+IFERROR(VLOOKUP($A175,'[1]Consolidated Financials'!$A:$ZZ,38,0),0)</f>
        <v>52402.217956977773</v>
      </c>
      <c r="CP175" s="29">
        <f>+IFERROR(VLOOKUP($A175,'[1]Consolidated Financials'!$A:$ZZ,39,0),0)</f>
        <v>52402.217956977773</v>
      </c>
      <c r="CQ175" s="71">
        <f t="shared" si="244"/>
        <v>539044.51318648888</v>
      </c>
      <c r="CR175" s="29">
        <f>+IFERROR(VLOOKUP($A175,'[1]Consolidated Financials'!$A:$ZZ,40,0),0)</f>
        <v>60866.022567054526</v>
      </c>
      <c r="CS175" s="29">
        <f>+IFERROR(VLOOKUP($A175,'[1]Consolidated Financials'!$A:$ZZ,41,0),0)</f>
        <v>60866.022567054526</v>
      </c>
      <c r="CT175" s="29">
        <f>+IFERROR(VLOOKUP($A175,'[1]Consolidated Financials'!$A:$ZZ,42,0),0)</f>
        <v>60866.022567054526</v>
      </c>
      <c r="CU175" s="29">
        <f>+IFERROR(VLOOKUP($A175,'[1]Consolidated Financials'!$A:$ZZ,43,0),0)</f>
        <v>60866.022567054526</v>
      </c>
      <c r="CV175" s="29">
        <f>+IFERROR(VLOOKUP($A175,'[1]Consolidated Financials'!$A:$ZZ,44,0),0)</f>
        <v>60866.022567054526</v>
      </c>
      <c r="CW175" s="29">
        <f>+IFERROR(VLOOKUP($A175,'[1]Consolidated Financials'!$A:$ZZ,45,0),0)</f>
        <v>60866.022567054526</v>
      </c>
      <c r="CX175" s="29">
        <f>+IFERROR(VLOOKUP($A175,'[1]Consolidated Financials'!$A:$ZZ,46,0),0)</f>
        <v>60866.022567054526</v>
      </c>
      <c r="CY175" s="29">
        <f>+IFERROR(VLOOKUP($A175,'[1]Consolidated Financials'!$A:$ZZ,47,0),0)</f>
        <v>60866.022567054526</v>
      </c>
      <c r="CZ175" s="29">
        <f>+IFERROR(VLOOKUP($A175,'[1]Consolidated Financials'!$A:$ZZ,48,0),0)</f>
        <v>60866.022567054526</v>
      </c>
      <c r="DA175" s="29">
        <f>+IFERROR(VLOOKUP($A175,'[1]Consolidated Financials'!$A:$ZZ,49,0),0)</f>
        <v>60866.022567054526</v>
      </c>
      <c r="DB175" s="29">
        <f>+IFERROR(VLOOKUP($A175,'[1]Consolidated Financials'!$A:$ZZ,50,0),0)</f>
        <v>60866.022567054526</v>
      </c>
      <c r="DC175" s="29">
        <f>+IFERROR(VLOOKUP($A175,'[1]Consolidated Financials'!$A:$ZZ,51,0),0)</f>
        <v>60866.022567054526</v>
      </c>
      <c r="DD175" s="71">
        <f t="shared" si="245"/>
        <v>730392.27080465422</v>
      </c>
      <c r="DF175" s="15">
        <f>+IFERROR(VLOOKUP($A175,'[1]Consolidated Financials'!$A:$ZZ,52,0),0)</f>
        <v>69517.423801453639</v>
      </c>
      <c r="DG175" s="15">
        <f>+IFERROR(VLOOKUP($A175,'[1]Consolidated Financials'!$A:$ZZ,53,0),0)</f>
        <v>69517.423801453639</v>
      </c>
      <c r="DH175" s="15">
        <f>+IFERROR(VLOOKUP($A175,'[1]Consolidated Financials'!$A:$ZZ,54,0),0)</f>
        <v>69517.423801453639</v>
      </c>
      <c r="DI175" s="15">
        <f>+IFERROR(VLOOKUP($A175,'[1]Consolidated Financials'!$A:$ZZ,55,0),0)</f>
        <v>69517.423801453639</v>
      </c>
      <c r="DJ175" s="15">
        <f>+IFERROR(VLOOKUP($A175,'[1]Consolidated Financials'!$A:$ZZ,56,0),0)</f>
        <v>69517.423801453639</v>
      </c>
      <c r="DK175" s="15">
        <f>+IFERROR(VLOOKUP($A175,'[1]Consolidated Financials'!$A:$ZZ,57,0),0)</f>
        <v>69517.423801453639</v>
      </c>
      <c r="DL175" s="15">
        <f>+IFERROR(VLOOKUP($A175,'[1]Consolidated Financials'!$A:$ZZ,58,0),0)</f>
        <v>69517.423801453639</v>
      </c>
      <c r="DM175" s="15">
        <f>+IFERROR(VLOOKUP($A175,'[1]Consolidated Financials'!$A:$ZZ,59,0),0)</f>
        <v>69517.423801453639</v>
      </c>
      <c r="DN175" s="15">
        <f>+IFERROR(VLOOKUP($A175,'[1]Consolidated Financials'!$A:$ZZ,60,0),0)</f>
        <v>69517.423801453639</v>
      </c>
      <c r="DO175" s="15">
        <f>+IFERROR(VLOOKUP($A175,'[1]Consolidated Financials'!$A:$ZZ,61,0),0)</f>
        <v>69517.423801453639</v>
      </c>
      <c r="DP175" s="15">
        <f>+IFERROR(VLOOKUP($A175,'[1]Consolidated Financials'!$A:$ZZ,62,0),0)</f>
        <v>69517.423801453639</v>
      </c>
      <c r="DQ175" s="15">
        <f>+IFERROR(VLOOKUP($A175,'[1]Consolidated Financials'!$A:$ZZ,63,0),0)</f>
        <v>69517.423801453639</v>
      </c>
    </row>
    <row r="176" spans="1:121" x14ac:dyDescent="0.35">
      <c r="A176" s="75" t="s">
        <v>291</v>
      </c>
      <c r="B176" s="17" t="s">
        <v>292</v>
      </c>
      <c r="C176" s="17"/>
      <c r="D176" s="17"/>
      <c r="E176" s="17"/>
      <c r="F176" s="15"/>
      <c r="G176" s="15"/>
      <c r="H176" s="15"/>
      <c r="I176" s="15"/>
      <c r="J176" s="15"/>
      <c r="K176" s="15"/>
      <c r="L176" s="15"/>
      <c r="M176" s="15"/>
      <c r="N176" s="15"/>
      <c r="O176" s="16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8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>
        <v>2916.8</v>
      </c>
      <c r="BB176" s="15">
        <v>2916.8</v>
      </c>
      <c r="BC176" s="15">
        <v>3631.8</v>
      </c>
      <c r="BD176" s="19">
        <f t="shared" si="254"/>
        <v>9465.4000000000015</v>
      </c>
      <c r="BE176" s="15">
        <v>6625.11</v>
      </c>
      <c r="BF176" s="15">
        <v>4570.42</v>
      </c>
      <c r="BG176" s="15">
        <v>4697.58</v>
      </c>
      <c r="BH176" s="15">
        <v>4796.96</v>
      </c>
      <c r="BI176" s="15">
        <v>5032.95</v>
      </c>
      <c r="BJ176" s="15">
        <v>4711.54</v>
      </c>
      <c r="BK176" s="47">
        <v>4673.83</v>
      </c>
      <c r="BL176" s="15">
        <v>5111.7300000000005</v>
      </c>
      <c r="BM176" s="15">
        <v>4951.43</v>
      </c>
      <c r="BN176" s="15">
        <v>5014.4400000000005</v>
      </c>
      <c r="BO176" s="20">
        <v>4843.3599999999997</v>
      </c>
      <c r="BP176" s="20">
        <v>4608.74</v>
      </c>
      <c r="BQ176" s="93">
        <f t="shared" si="242"/>
        <v>59638.090000000004</v>
      </c>
      <c r="BR176" s="15">
        <v>1782.02</v>
      </c>
      <c r="BS176" s="15">
        <v>1709.02</v>
      </c>
      <c r="BT176" s="15">
        <v>1781.06</v>
      </c>
      <c r="BU176" s="15">
        <v>1644.8</v>
      </c>
      <c r="BV176" s="15">
        <v>1946.2</v>
      </c>
      <c r="BW176" s="15">
        <v>1604.1</v>
      </c>
      <c r="BX176" s="15">
        <v>964.5</v>
      </c>
      <c r="BY176" s="15">
        <v>2129.1999999999998</v>
      </c>
      <c r="BZ176" s="15">
        <v>1690.44</v>
      </c>
      <c r="CA176" s="15">
        <v>1845.8</v>
      </c>
      <c r="CB176" s="15">
        <v>1685.96</v>
      </c>
      <c r="CC176" s="15">
        <v>1803.38</v>
      </c>
      <c r="CD176" s="71">
        <f t="shared" si="243"/>
        <v>20586.480000000003</v>
      </c>
      <c r="CE176" s="15">
        <v>1765.82</v>
      </c>
      <c r="CF176" s="15">
        <v>1603.8</v>
      </c>
      <c r="CG176" s="15">
        <v>1827.84</v>
      </c>
      <c r="CH176" s="15">
        <v>1867.2</v>
      </c>
      <c r="CI176" s="29">
        <f>+IFERROR(VLOOKUP($A176,'[1]Consolidated Financials'!$A:$ZZ,32,0),0)</f>
        <v>1619.3248000000001</v>
      </c>
      <c r="CJ176" s="29">
        <f>+IFERROR(VLOOKUP($A176,'[1]Consolidated Financials'!$A:$ZZ,33,0),0)</f>
        <v>1619.3248000000001</v>
      </c>
      <c r="CK176" s="29">
        <f>+IFERROR(VLOOKUP($A176,'[1]Consolidated Financials'!$A:$ZZ,34,0),0)</f>
        <v>1619.3248000000001</v>
      </c>
      <c r="CL176" s="29">
        <f>+IFERROR(VLOOKUP($A176,'[1]Consolidated Financials'!$A:$ZZ,35,0),0)</f>
        <v>1619.3248000000001</v>
      </c>
      <c r="CM176" s="29">
        <f>+IFERROR(VLOOKUP($A176,'[1]Consolidated Financials'!$A:$ZZ,36,0),0)</f>
        <v>1619.3248000000001</v>
      </c>
      <c r="CN176" s="29">
        <f>+IFERROR(VLOOKUP($A176,'[1]Consolidated Financials'!$A:$ZZ,37,0),0)</f>
        <v>-61.635199999999976</v>
      </c>
      <c r="CO176" s="29">
        <f>+IFERROR(VLOOKUP($A176,'[1]Consolidated Financials'!$A:$ZZ,38,0),0)</f>
        <v>1619.3248000000001</v>
      </c>
      <c r="CP176" s="29">
        <f>+IFERROR(VLOOKUP($A176,'[1]Consolidated Financials'!$A:$ZZ,39,0),0)</f>
        <v>1619.3248000000001</v>
      </c>
      <c r="CQ176" s="71">
        <f t="shared" si="244"/>
        <v>18338.2984</v>
      </c>
      <c r="CR176" s="29">
        <f>+IFERROR(VLOOKUP($A176,'[1]Consolidated Financials'!$A:$ZZ,40,0),0)</f>
        <v>1663.141824</v>
      </c>
      <c r="CS176" s="29">
        <f>+IFERROR(VLOOKUP($A176,'[1]Consolidated Financials'!$A:$ZZ,41,0),0)</f>
        <v>1663.141824</v>
      </c>
      <c r="CT176" s="29">
        <f>+IFERROR(VLOOKUP($A176,'[1]Consolidated Financials'!$A:$ZZ,42,0),0)</f>
        <v>1663.141824</v>
      </c>
      <c r="CU176" s="29">
        <f>+IFERROR(VLOOKUP($A176,'[1]Consolidated Financials'!$A:$ZZ,43,0),0)</f>
        <v>-51.437376</v>
      </c>
      <c r="CV176" s="29">
        <f>+IFERROR(VLOOKUP($A176,'[1]Consolidated Financials'!$A:$ZZ,44,0),0)</f>
        <v>1663.141824</v>
      </c>
      <c r="CW176" s="29">
        <f>+IFERROR(VLOOKUP($A176,'[1]Consolidated Financials'!$A:$ZZ,45,0),0)</f>
        <v>1663.141824</v>
      </c>
      <c r="CX176" s="29">
        <f>+IFERROR(VLOOKUP($A176,'[1]Consolidated Financials'!$A:$ZZ,46,0),0)</f>
        <v>1663.141824</v>
      </c>
      <c r="CY176" s="29">
        <f>+IFERROR(VLOOKUP($A176,'[1]Consolidated Financials'!$A:$ZZ,47,0),0)</f>
        <v>1663.141824</v>
      </c>
      <c r="CZ176" s="29">
        <f>+IFERROR(VLOOKUP($A176,'[1]Consolidated Financials'!$A:$ZZ,48,0),0)</f>
        <v>1663.141824</v>
      </c>
      <c r="DA176" s="29">
        <f>+IFERROR(VLOOKUP($A176,'[1]Consolidated Financials'!$A:$ZZ,49,0),0)</f>
        <v>-51.437376</v>
      </c>
      <c r="DB176" s="29">
        <f>+IFERROR(VLOOKUP($A176,'[1]Consolidated Financials'!$A:$ZZ,50,0),0)</f>
        <v>1663.141824</v>
      </c>
      <c r="DC176" s="29">
        <f>+IFERROR(VLOOKUP($A176,'[1]Consolidated Financials'!$A:$ZZ,51,0),0)</f>
        <v>-51.437376</v>
      </c>
      <c r="DD176" s="71">
        <f t="shared" si="245"/>
        <v>14813.964288000001</v>
      </c>
      <c r="DF176" s="15">
        <f>+IFERROR(VLOOKUP($A176,'[1]Consolidated Financials'!$A:$ZZ,52,0),0)</f>
        <v>-34.977415680000007</v>
      </c>
      <c r="DG176" s="15">
        <f>+IFERROR(VLOOKUP($A176,'[1]Consolidated Financials'!$A:$ZZ,53,0),0)</f>
        <v>-34.977415680000007</v>
      </c>
      <c r="DH176" s="15">
        <f>+IFERROR(VLOOKUP($A176,'[1]Consolidated Financials'!$A:$ZZ,54,0),0)</f>
        <v>-34.977415680000007</v>
      </c>
      <c r="DI176" s="15">
        <f>+IFERROR(VLOOKUP($A176,'[1]Consolidated Financials'!$A:$ZZ,55,0),0)</f>
        <v>-34.977415680000007</v>
      </c>
      <c r="DJ176" s="15">
        <f>+IFERROR(VLOOKUP($A176,'[1]Consolidated Financials'!$A:$ZZ,56,0),0)</f>
        <v>1713.8933683200003</v>
      </c>
      <c r="DK176" s="15">
        <f>+IFERROR(VLOOKUP($A176,'[1]Consolidated Financials'!$A:$ZZ,57,0),0)</f>
        <v>1713.8933683200003</v>
      </c>
      <c r="DL176" s="15">
        <f>+IFERROR(VLOOKUP($A176,'[1]Consolidated Financials'!$A:$ZZ,58,0),0)</f>
        <v>1713.8933683200003</v>
      </c>
      <c r="DM176" s="15">
        <f>+IFERROR(VLOOKUP($A176,'[1]Consolidated Financials'!$A:$ZZ,59,0),0)</f>
        <v>1713.8933683200003</v>
      </c>
      <c r="DN176" s="15">
        <f>+IFERROR(VLOOKUP($A176,'[1]Consolidated Financials'!$A:$ZZ,60,0),0)</f>
        <v>1713.8933683200003</v>
      </c>
      <c r="DO176" s="15">
        <f>+IFERROR(VLOOKUP($A176,'[1]Consolidated Financials'!$A:$ZZ,61,0),0)</f>
        <v>-34.977415680000007</v>
      </c>
      <c r="DP176" s="15">
        <f>+IFERROR(VLOOKUP($A176,'[1]Consolidated Financials'!$A:$ZZ,62,0),0)</f>
        <v>1713.8933683200003</v>
      </c>
      <c r="DQ176" s="15">
        <f>+IFERROR(VLOOKUP($A176,'[1]Consolidated Financials'!$A:$ZZ,63,0),0)</f>
        <v>-34.977415680000007</v>
      </c>
    </row>
    <row r="177" spans="1:121" x14ac:dyDescent="0.35">
      <c r="A177" s="75" t="s">
        <v>293</v>
      </c>
      <c r="B177" s="17" t="s">
        <v>294</v>
      </c>
      <c r="C177" s="15">
        <v>0</v>
      </c>
      <c r="D177" s="15">
        <v>0</v>
      </c>
      <c r="E177" s="15">
        <v>1471.39</v>
      </c>
      <c r="F177" s="15">
        <v>0</v>
      </c>
      <c r="G177" s="15">
        <v>0</v>
      </c>
      <c r="H177" s="15">
        <v>350.56</v>
      </c>
      <c r="I177" s="15">
        <v>0</v>
      </c>
      <c r="J177" s="15">
        <v>809.75</v>
      </c>
      <c r="K177" s="15">
        <v>0</v>
      </c>
      <c r="L177" s="15">
        <v>572.75</v>
      </c>
      <c r="M177" s="15">
        <v>0</v>
      </c>
      <c r="N177" s="15">
        <v>0</v>
      </c>
      <c r="O177" s="16">
        <f>+SUM(C177:N177)</f>
        <v>3204.45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8">
        <f>SUM(P177:AA177)</f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0</v>
      </c>
      <c r="AK177" s="15">
        <v>0</v>
      </c>
      <c r="AL177" s="15">
        <v>1007.05</v>
      </c>
      <c r="AM177" s="15">
        <v>4569.6000000000004</v>
      </c>
      <c r="AN177" s="15">
        <v>1562.4</v>
      </c>
      <c r="AO177" s="15">
        <v>0</v>
      </c>
      <c r="AP177" s="15">
        <f>+SUM(AD177:AO177)</f>
        <v>7139.0500000000011</v>
      </c>
      <c r="AR177" s="15">
        <v>0</v>
      </c>
      <c r="AS177" s="15">
        <v>0</v>
      </c>
      <c r="AT177" s="15">
        <v>5100.49</v>
      </c>
      <c r="AU177" s="15">
        <v>4982.45</v>
      </c>
      <c r="AV177" s="15">
        <v>6123.01</v>
      </c>
      <c r="AW177" s="15">
        <v>65.37</v>
      </c>
      <c r="AX177" s="15">
        <v>0</v>
      </c>
      <c r="AY177" s="15">
        <v>0</v>
      </c>
      <c r="AZ177" s="15">
        <v>0</v>
      </c>
      <c r="BA177" s="15">
        <v>0</v>
      </c>
      <c r="BB177" s="15">
        <v>1312.5</v>
      </c>
      <c r="BC177" s="15">
        <v>7245</v>
      </c>
      <c r="BD177" s="19">
        <f t="shared" si="254"/>
        <v>24828.82</v>
      </c>
      <c r="BE177" s="15">
        <v>5806.5</v>
      </c>
      <c r="BF177" s="15">
        <v>1281</v>
      </c>
      <c r="BG177" s="15">
        <v>3675</v>
      </c>
      <c r="BH177" s="15">
        <v>8689.7999999999993</v>
      </c>
      <c r="BI177" s="15">
        <v>3773.17</v>
      </c>
      <c r="BJ177" s="15">
        <v>6504.18</v>
      </c>
      <c r="BK177" s="47">
        <v>3876.67</v>
      </c>
      <c r="BL177" s="15">
        <v>2826.91</v>
      </c>
      <c r="BM177" s="15">
        <v>0</v>
      </c>
      <c r="BN177" s="15">
        <v>0</v>
      </c>
      <c r="BO177" s="20">
        <v>0</v>
      </c>
      <c r="BP177" s="20">
        <v>0</v>
      </c>
      <c r="BQ177" s="93">
        <f t="shared" si="242"/>
        <v>36433.229999999996</v>
      </c>
      <c r="BR177" s="15">
        <v>0</v>
      </c>
      <c r="BS177" s="15">
        <v>3486.33</v>
      </c>
      <c r="BT177" s="15">
        <v>5173.8900000000003</v>
      </c>
      <c r="BU177" s="15">
        <v>2681.79</v>
      </c>
      <c r="BV177" s="15">
        <v>1340.89</v>
      </c>
      <c r="BW177" s="15">
        <v>517.42999999999995</v>
      </c>
      <c r="BX177" s="15">
        <v>0</v>
      </c>
      <c r="BY177" s="15">
        <v>0</v>
      </c>
      <c r="BZ177" s="15">
        <v>0</v>
      </c>
      <c r="CA177" s="15">
        <v>0</v>
      </c>
      <c r="CB177" s="15">
        <v>0</v>
      </c>
      <c r="CC177" s="15">
        <v>0</v>
      </c>
      <c r="CD177" s="71">
        <f t="shared" si="243"/>
        <v>13200.330000000002</v>
      </c>
      <c r="CE177" s="15">
        <v>0</v>
      </c>
      <c r="CF177" s="15">
        <v>0</v>
      </c>
      <c r="CG177" s="15">
        <v>0</v>
      </c>
      <c r="CH177" s="15">
        <v>0</v>
      </c>
      <c r="CI177" s="29">
        <f>+IFERROR(VLOOKUP($A177,'[1]Consolidated Financials'!$A:$ZZ,32,0),0)</f>
        <v>0</v>
      </c>
      <c r="CJ177" s="29">
        <f>+IFERROR(VLOOKUP($A177,'[1]Consolidated Financials'!$A:$ZZ,33,0),0)</f>
        <v>0</v>
      </c>
      <c r="CK177" s="29">
        <f>+IFERROR(VLOOKUP($A177,'[1]Consolidated Financials'!$A:$ZZ,34,0),0)</f>
        <v>0</v>
      </c>
      <c r="CL177" s="29">
        <f>+IFERROR(VLOOKUP($A177,'[1]Consolidated Financials'!$A:$ZZ,35,0),0)</f>
        <v>0</v>
      </c>
      <c r="CM177" s="29">
        <f>+IFERROR(VLOOKUP($A177,'[1]Consolidated Financials'!$A:$ZZ,36,0),0)</f>
        <v>0</v>
      </c>
      <c r="CN177" s="29">
        <f>+IFERROR(VLOOKUP($A177,'[1]Consolidated Financials'!$A:$ZZ,37,0),0)</f>
        <v>0</v>
      </c>
      <c r="CO177" s="29">
        <f>+IFERROR(VLOOKUP($A177,'[1]Consolidated Financials'!$A:$ZZ,38,0),0)</f>
        <v>0</v>
      </c>
      <c r="CP177" s="29">
        <f>+IFERROR(VLOOKUP($A177,'[1]Consolidated Financials'!$A:$ZZ,39,0),0)</f>
        <v>0</v>
      </c>
      <c r="CQ177" s="71">
        <f t="shared" si="244"/>
        <v>0</v>
      </c>
      <c r="CR177" s="29">
        <f>+IFERROR(VLOOKUP($A177,'[1]Consolidated Financials'!$A:$ZZ,40,0),0)</f>
        <v>0</v>
      </c>
      <c r="CS177" s="29">
        <f>+IFERROR(VLOOKUP($A177,'[1]Consolidated Financials'!$A:$ZZ,41,0),0)</f>
        <v>0</v>
      </c>
      <c r="CT177" s="29">
        <f>+IFERROR(VLOOKUP($A177,'[1]Consolidated Financials'!$A:$ZZ,42,0),0)</f>
        <v>0</v>
      </c>
      <c r="CU177" s="29">
        <f>+IFERROR(VLOOKUP($A177,'[1]Consolidated Financials'!$A:$ZZ,43,0),0)</f>
        <v>0</v>
      </c>
      <c r="CV177" s="29">
        <f>+IFERROR(VLOOKUP($A177,'[1]Consolidated Financials'!$A:$ZZ,44,0),0)</f>
        <v>0</v>
      </c>
      <c r="CW177" s="29">
        <f>+IFERROR(VLOOKUP($A177,'[1]Consolidated Financials'!$A:$ZZ,45,0),0)</f>
        <v>0</v>
      </c>
      <c r="CX177" s="29">
        <f>+IFERROR(VLOOKUP($A177,'[1]Consolidated Financials'!$A:$ZZ,46,0),0)</f>
        <v>0</v>
      </c>
      <c r="CY177" s="29">
        <f>+IFERROR(VLOOKUP($A177,'[1]Consolidated Financials'!$A:$ZZ,47,0),0)</f>
        <v>0</v>
      </c>
      <c r="CZ177" s="29">
        <f>+IFERROR(VLOOKUP($A177,'[1]Consolidated Financials'!$A:$ZZ,48,0),0)</f>
        <v>0</v>
      </c>
      <c r="DA177" s="29">
        <f>+IFERROR(VLOOKUP($A177,'[1]Consolidated Financials'!$A:$ZZ,49,0),0)</f>
        <v>0</v>
      </c>
      <c r="DB177" s="29">
        <f>+IFERROR(VLOOKUP($A177,'[1]Consolidated Financials'!$A:$ZZ,50,0),0)</f>
        <v>0</v>
      </c>
      <c r="DC177" s="29">
        <f>+IFERROR(VLOOKUP($A177,'[1]Consolidated Financials'!$A:$ZZ,51,0),0)</f>
        <v>0</v>
      </c>
      <c r="DD177" s="71">
        <f t="shared" si="245"/>
        <v>0</v>
      </c>
      <c r="DF177" s="15">
        <f>+IFERROR(VLOOKUP($A177,'[1]Consolidated Financials'!$A:$ZZ,52,0),0)</f>
        <v>0</v>
      </c>
      <c r="DG177" s="15">
        <f>+IFERROR(VLOOKUP($A177,'[1]Consolidated Financials'!$A:$ZZ,53,0),0)</f>
        <v>0</v>
      </c>
      <c r="DH177" s="15">
        <f>+IFERROR(VLOOKUP($A177,'[1]Consolidated Financials'!$A:$ZZ,54,0),0)</f>
        <v>0</v>
      </c>
      <c r="DI177" s="15">
        <f>+IFERROR(VLOOKUP($A177,'[1]Consolidated Financials'!$A:$ZZ,55,0),0)</f>
        <v>0</v>
      </c>
      <c r="DJ177" s="15">
        <f>+IFERROR(VLOOKUP($A177,'[1]Consolidated Financials'!$A:$ZZ,56,0),0)</f>
        <v>0</v>
      </c>
      <c r="DK177" s="15">
        <f>+IFERROR(VLOOKUP($A177,'[1]Consolidated Financials'!$A:$ZZ,57,0),0)</f>
        <v>0</v>
      </c>
      <c r="DL177" s="15">
        <f>+IFERROR(VLOOKUP($A177,'[1]Consolidated Financials'!$A:$ZZ,58,0),0)</f>
        <v>0</v>
      </c>
      <c r="DM177" s="15">
        <f>+IFERROR(VLOOKUP($A177,'[1]Consolidated Financials'!$A:$ZZ,59,0),0)</f>
        <v>0</v>
      </c>
      <c r="DN177" s="15">
        <f>+IFERROR(VLOOKUP($A177,'[1]Consolidated Financials'!$A:$ZZ,60,0),0)</f>
        <v>0</v>
      </c>
      <c r="DO177" s="15">
        <f>+IFERROR(VLOOKUP($A177,'[1]Consolidated Financials'!$A:$ZZ,61,0),0)</f>
        <v>0</v>
      </c>
      <c r="DP177" s="15">
        <f>+IFERROR(VLOOKUP($A177,'[1]Consolidated Financials'!$A:$ZZ,62,0),0)</f>
        <v>0</v>
      </c>
      <c r="DQ177" s="15">
        <f>+IFERROR(VLOOKUP($A177,'[1]Consolidated Financials'!$A:$ZZ,63,0),0)</f>
        <v>0</v>
      </c>
    </row>
    <row r="178" spans="1:121" x14ac:dyDescent="0.35">
      <c r="A178" s="75" t="s">
        <v>295</v>
      </c>
      <c r="B178" s="17" t="s">
        <v>296</v>
      </c>
      <c r="C178" s="15">
        <v>2646.18</v>
      </c>
      <c r="D178" s="15">
        <v>3768.35</v>
      </c>
      <c r="E178" s="15">
        <v>2416.83</v>
      </c>
      <c r="F178" s="15">
        <v>2511.66</v>
      </c>
      <c r="G178" s="15">
        <v>2318.38</v>
      </c>
      <c r="H178" s="15">
        <v>1835.84</v>
      </c>
      <c r="I178" s="15">
        <v>1917.01</v>
      </c>
      <c r="J178" s="15">
        <v>1676.17</v>
      </c>
      <c r="K178" s="15">
        <v>1029.8900000000001</v>
      </c>
      <c r="L178" s="15">
        <v>1430.08</v>
      </c>
      <c r="M178" s="15">
        <v>1427.07</v>
      </c>
      <c r="N178" s="15">
        <v>2082.4700000000003</v>
      </c>
      <c r="O178" s="16">
        <f>+SUM(C178:N178)</f>
        <v>25059.93</v>
      </c>
      <c r="P178" s="15">
        <v>2807.54</v>
      </c>
      <c r="Q178" s="15">
        <v>-1552.08</v>
      </c>
      <c r="R178" s="15">
        <v>5554.0199999999995</v>
      </c>
      <c r="S178" s="15">
        <v>670.39000000000033</v>
      </c>
      <c r="T178" s="15">
        <v>574.5</v>
      </c>
      <c r="U178" s="15">
        <v>404.00000000000091</v>
      </c>
      <c r="V178" s="15">
        <v>591.90999999999985</v>
      </c>
      <c r="W178" s="15">
        <v>929.61999999999898</v>
      </c>
      <c r="X178" s="15">
        <v>898.25</v>
      </c>
      <c r="Y178" s="15">
        <v>999.87</v>
      </c>
      <c r="Z178" s="15">
        <v>988.16</v>
      </c>
      <c r="AA178" s="15">
        <v>1523</v>
      </c>
      <c r="AB178" s="18">
        <f>SUM(P178:AA178)</f>
        <v>14389.18</v>
      </c>
      <c r="AD178" s="15">
        <v>1403.17</v>
      </c>
      <c r="AE178" s="15">
        <v>1326.96</v>
      </c>
      <c r="AF178" s="15">
        <v>1611.76</v>
      </c>
      <c r="AG178" s="15">
        <v>1623.01</v>
      </c>
      <c r="AH178" s="15">
        <v>1650.88</v>
      </c>
      <c r="AI178" s="15">
        <v>1978.49</v>
      </c>
      <c r="AJ178" s="15">
        <v>1442.16</v>
      </c>
      <c r="AK178" s="15">
        <v>828.39</v>
      </c>
      <c r="AL178" s="15">
        <v>614.61</v>
      </c>
      <c r="AM178" s="15">
        <v>676.03</v>
      </c>
      <c r="AN178" s="15">
        <v>653.79</v>
      </c>
      <c r="AO178" s="15">
        <v>803.36</v>
      </c>
      <c r="AP178" s="15">
        <f>+SUM(AD178:AO178)</f>
        <v>14612.61</v>
      </c>
      <c r="AR178" s="15">
        <v>1959.4</v>
      </c>
      <c r="AS178" s="15">
        <v>4780.4800000000005</v>
      </c>
      <c r="AT178" s="15">
        <v>390.58</v>
      </c>
      <c r="AU178" s="15">
        <v>1177.5899999999999</v>
      </c>
      <c r="AV178" s="15">
        <v>1365.55</v>
      </c>
      <c r="AW178" s="15">
        <v>1301.5899999999999</v>
      </c>
      <c r="AX178" s="15">
        <v>1388.68</v>
      </c>
      <c r="AY178" s="15">
        <v>1651.73</v>
      </c>
      <c r="AZ178" s="15">
        <v>1343.88</v>
      </c>
      <c r="BA178" s="15">
        <v>1564.96</v>
      </c>
      <c r="BB178" s="15">
        <v>1301.99</v>
      </c>
      <c r="BC178" s="15">
        <v>1328.35</v>
      </c>
      <c r="BD178" s="19">
        <f t="shared" si="254"/>
        <v>19554.78</v>
      </c>
      <c r="BE178" s="15">
        <v>2284.3200000000002</v>
      </c>
      <c r="BF178" s="15">
        <v>4842.2</v>
      </c>
      <c r="BG178" s="15">
        <v>3014.32</v>
      </c>
      <c r="BH178" s="15">
        <v>1657.03</v>
      </c>
      <c r="BI178" s="15">
        <v>2645.68</v>
      </c>
      <c r="BJ178" s="15">
        <v>1606.95</v>
      </c>
      <c r="BK178" s="15">
        <v>1479.77</v>
      </c>
      <c r="BL178" s="15">
        <v>2168.27</v>
      </c>
      <c r="BM178" s="15">
        <v>1797.62</v>
      </c>
      <c r="BN178" s="15">
        <v>1486.11</v>
      </c>
      <c r="BO178" s="20">
        <v>2121.31</v>
      </c>
      <c r="BP178" s="20">
        <v>1953.21</v>
      </c>
      <c r="BQ178" s="93">
        <f t="shared" si="242"/>
        <v>27056.79</v>
      </c>
      <c r="BR178" s="15">
        <v>3238.09</v>
      </c>
      <c r="BS178" s="15">
        <v>4810.32</v>
      </c>
      <c r="BT178" s="15">
        <v>2529.91</v>
      </c>
      <c r="BU178" s="15">
        <v>2278.67</v>
      </c>
      <c r="BV178" s="15">
        <v>2090.79</v>
      </c>
      <c r="BW178" s="15">
        <v>1758.55</v>
      </c>
      <c r="BX178" s="15">
        <v>2200.54</v>
      </c>
      <c r="BY178" s="15">
        <v>2264.88</v>
      </c>
      <c r="BZ178" s="15">
        <v>2001.32</v>
      </c>
      <c r="CA178" s="15">
        <v>1776.82</v>
      </c>
      <c r="CB178" s="15">
        <v>1592.28</v>
      </c>
      <c r="CC178" s="15">
        <v>1580.05</v>
      </c>
      <c r="CD178" s="71">
        <f t="shared" si="243"/>
        <v>28122.219999999998</v>
      </c>
      <c r="CE178" s="15">
        <v>3851.16</v>
      </c>
      <c r="CF178" s="15">
        <v>3394.47</v>
      </c>
      <c r="CG178" s="15">
        <v>3111.76</v>
      </c>
      <c r="CH178" s="15">
        <v>3239.31</v>
      </c>
      <c r="CI178" s="29">
        <f>+IFERROR(VLOOKUP($A178,'[1]Consolidated Financials'!$A:$ZZ,32,0),0)</f>
        <v>3256.8463131866665</v>
      </c>
      <c r="CJ178" s="29">
        <f>+IFERROR(VLOOKUP($A178,'[1]Consolidated Financials'!$A:$ZZ,33,0),0)</f>
        <v>3256.8463131866665</v>
      </c>
      <c r="CK178" s="29">
        <f>+IFERROR(VLOOKUP($A178,'[1]Consolidated Financials'!$A:$ZZ,34,0),0)</f>
        <v>3256.8463131866665</v>
      </c>
      <c r="CL178" s="29">
        <f>+IFERROR(VLOOKUP($A178,'[1]Consolidated Financials'!$A:$ZZ,35,0),0)</f>
        <v>3256.8463131866665</v>
      </c>
      <c r="CM178" s="29">
        <f>+IFERROR(VLOOKUP($A178,'[1]Consolidated Financials'!$A:$ZZ,36,0),0)</f>
        <v>3256.8463131866665</v>
      </c>
      <c r="CN178" s="29">
        <f>+IFERROR(VLOOKUP($A178,'[1]Consolidated Financials'!$A:$ZZ,37,0),0)</f>
        <v>3256.8463131866665</v>
      </c>
      <c r="CO178" s="29">
        <f>+IFERROR(VLOOKUP($A178,'[1]Consolidated Financials'!$A:$ZZ,38,0),0)</f>
        <v>3256.8463131866665</v>
      </c>
      <c r="CP178" s="29">
        <f>+IFERROR(VLOOKUP($A178,'[1]Consolidated Financials'!$A:$ZZ,39,0),0)</f>
        <v>3256.8463131866665</v>
      </c>
      <c r="CQ178" s="71">
        <f t="shared" si="244"/>
        <v>39651.470505493329</v>
      </c>
      <c r="CR178" s="29">
        <f>+IFERROR(VLOOKUP($A178,'[1]Consolidated Financials'!$A:$ZZ,40,0),0)</f>
        <v>4209.8015186939547</v>
      </c>
      <c r="CS178" s="29">
        <f>+IFERROR(VLOOKUP($A178,'[1]Consolidated Financials'!$A:$ZZ,41,0),0)</f>
        <v>4209.8015186939547</v>
      </c>
      <c r="CT178" s="29">
        <f>+IFERROR(VLOOKUP($A178,'[1]Consolidated Financials'!$A:$ZZ,42,0),0)</f>
        <v>4209.8015186939547</v>
      </c>
      <c r="CU178" s="29">
        <f>+IFERROR(VLOOKUP($A178,'[1]Consolidated Financials'!$A:$ZZ,43,0),0)</f>
        <v>4209.8015186939547</v>
      </c>
      <c r="CV178" s="29">
        <f>+IFERROR(VLOOKUP($A178,'[1]Consolidated Financials'!$A:$ZZ,44,0),0)</f>
        <v>4209.8015186939547</v>
      </c>
      <c r="CW178" s="29">
        <f>+IFERROR(VLOOKUP($A178,'[1]Consolidated Financials'!$A:$ZZ,45,0),0)</f>
        <v>4209.8015186939547</v>
      </c>
      <c r="CX178" s="29">
        <f>+IFERROR(VLOOKUP($A178,'[1]Consolidated Financials'!$A:$ZZ,46,0),0)</f>
        <v>4209.8015186939547</v>
      </c>
      <c r="CY178" s="29">
        <f>+IFERROR(VLOOKUP($A178,'[1]Consolidated Financials'!$A:$ZZ,47,0),0)</f>
        <v>4209.8015186939547</v>
      </c>
      <c r="CZ178" s="29">
        <f>+IFERROR(VLOOKUP($A178,'[1]Consolidated Financials'!$A:$ZZ,48,0),0)</f>
        <v>4209.8015186939547</v>
      </c>
      <c r="DA178" s="29">
        <f>+IFERROR(VLOOKUP($A178,'[1]Consolidated Financials'!$A:$ZZ,49,0),0)</f>
        <v>4209.8015186939547</v>
      </c>
      <c r="DB178" s="29">
        <f>+IFERROR(VLOOKUP($A178,'[1]Consolidated Financials'!$A:$ZZ,50,0),0)</f>
        <v>4209.8015186939547</v>
      </c>
      <c r="DC178" s="29">
        <f>+IFERROR(VLOOKUP($A178,'[1]Consolidated Financials'!$A:$ZZ,51,0),0)</f>
        <v>4209.8015186939547</v>
      </c>
      <c r="DD178" s="71">
        <f t="shared" si="245"/>
        <v>50517.618224327445</v>
      </c>
      <c r="DF178" s="15">
        <f>+IFERROR(VLOOKUP($A178,'[1]Consolidated Financials'!$A:$ZZ,52,0),0)</f>
        <v>4896.692756454182</v>
      </c>
      <c r="DG178" s="15">
        <f>+IFERROR(VLOOKUP($A178,'[1]Consolidated Financials'!$A:$ZZ,53,0),0)</f>
        <v>4896.692756454182</v>
      </c>
      <c r="DH178" s="15">
        <f>+IFERROR(VLOOKUP($A178,'[1]Consolidated Financials'!$A:$ZZ,54,0),0)</f>
        <v>4896.692756454182</v>
      </c>
      <c r="DI178" s="15">
        <f>+IFERROR(VLOOKUP($A178,'[1]Consolidated Financials'!$A:$ZZ,55,0),0)</f>
        <v>4896.692756454182</v>
      </c>
      <c r="DJ178" s="15">
        <f>+IFERROR(VLOOKUP($A178,'[1]Consolidated Financials'!$A:$ZZ,56,0),0)</f>
        <v>4896.692756454182</v>
      </c>
      <c r="DK178" s="15">
        <f>+IFERROR(VLOOKUP($A178,'[1]Consolidated Financials'!$A:$ZZ,57,0),0)</f>
        <v>4896.692756454182</v>
      </c>
      <c r="DL178" s="15">
        <f>+IFERROR(VLOOKUP($A178,'[1]Consolidated Financials'!$A:$ZZ,58,0),0)</f>
        <v>4896.692756454182</v>
      </c>
      <c r="DM178" s="15">
        <f>+IFERROR(VLOOKUP($A178,'[1]Consolidated Financials'!$A:$ZZ,59,0),0)</f>
        <v>4896.692756454182</v>
      </c>
      <c r="DN178" s="15">
        <f>+IFERROR(VLOOKUP($A178,'[1]Consolidated Financials'!$A:$ZZ,60,0),0)</f>
        <v>4896.692756454182</v>
      </c>
      <c r="DO178" s="15">
        <f>+IFERROR(VLOOKUP($A178,'[1]Consolidated Financials'!$A:$ZZ,61,0),0)</f>
        <v>4896.692756454182</v>
      </c>
      <c r="DP178" s="15">
        <f>+IFERROR(VLOOKUP($A178,'[1]Consolidated Financials'!$A:$ZZ,62,0),0)</f>
        <v>4896.692756454182</v>
      </c>
      <c r="DQ178" s="15">
        <f>+IFERROR(VLOOKUP($A178,'[1]Consolidated Financials'!$A:$ZZ,63,0),0)</f>
        <v>4896.692756454182</v>
      </c>
    </row>
    <row r="179" spans="1:121" x14ac:dyDescent="0.35">
      <c r="A179" s="75" t="s">
        <v>297</v>
      </c>
      <c r="B179" s="17" t="s">
        <v>298</v>
      </c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6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8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>
        <v>51.16</v>
      </c>
      <c r="BD179" s="19">
        <f t="shared" si="254"/>
        <v>51.16</v>
      </c>
      <c r="BE179" s="15">
        <v>248.5</v>
      </c>
      <c r="BF179" s="15">
        <v>125.55</v>
      </c>
      <c r="BG179" s="15">
        <v>141.13</v>
      </c>
      <c r="BH179" s="15">
        <v>133.36000000000001</v>
      </c>
      <c r="BI179" s="15">
        <v>138.97</v>
      </c>
      <c r="BJ179" s="15">
        <v>140.97</v>
      </c>
      <c r="BK179" s="15">
        <v>116.37</v>
      </c>
      <c r="BL179" s="15">
        <v>181.8</v>
      </c>
      <c r="BM179" s="15">
        <v>129.03</v>
      </c>
      <c r="BN179" s="15">
        <v>124.7</v>
      </c>
      <c r="BO179" s="20">
        <v>145.71</v>
      </c>
      <c r="BP179" s="20">
        <v>128.02000000000001</v>
      </c>
      <c r="BQ179" s="93">
        <f t="shared" si="242"/>
        <v>1754.1100000000001</v>
      </c>
      <c r="BR179" s="15">
        <v>135.11000000000001</v>
      </c>
      <c r="BS179" s="15">
        <v>130.22999999999999</v>
      </c>
      <c r="BT179" s="15">
        <v>136.43</v>
      </c>
      <c r="BU179" s="15">
        <v>123.91</v>
      </c>
      <c r="BV179" s="15">
        <v>145.66</v>
      </c>
      <c r="BW179" s="15">
        <v>125.43</v>
      </c>
      <c r="BX179" s="15">
        <v>64.59</v>
      </c>
      <c r="BY179" s="15">
        <v>165.57</v>
      </c>
      <c r="BZ179" s="15">
        <v>376.86</v>
      </c>
      <c r="CA179" s="15">
        <v>140.41</v>
      </c>
      <c r="CB179" s="15">
        <v>128.25</v>
      </c>
      <c r="CC179" s="15">
        <v>137.58000000000001</v>
      </c>
      <c r="CD179" s="71">
        <f t="shared" si="243"/>
        <v>1810.03</v>
      </c>
      <c r="CE179" s="15">
        <v>132.85</v>
      </c>
      <c r="CF179" s="15">
        <v>121.52</v>
      </c>
      <c r="CG179" s="15">
        <v>139.94</v>
      </c>
      <c r="CH179" s="15">
        <v>307.44</v>
      </c>
      <c r="CI179" s="29">
        <f>+IFERROR(VLOOKUP($A179,'[1]Consolidated Financials'!$A:$ZZ,32,0),0)</f>
        <v>128.14574431999995</v>
      </c>
      <c r="CJ179" s="29">
        <f>+IFERROR(VLOOKUP($A179,'[1]Consolidated Financials'!$A:$ZZ,33,0),0)</f>
        <v>128.14574431999995</v>
      </c>
      <c r="CK179" s="29">
        <f>+IFERROR(VLOOKUP($A179,'[1]Consolidated Financials'!$A:$ZZ,34,0),0)</f>
        <v>128.14574431999995</v>
      </c>
      <c r="CL179" s="29">
        <f>+IFERROR(VLOOKUP($A179,'[1]Consolidated Financials'!$A:$ZZ,35,0),0)</f>
        <v>128.14574431999995</v>
      </c>
      <c r="CM179" s="29">
        <f>+IFERROR(VLOOKUP($A179,'[1]Consolidated Financials'!$A:$ZZ,36,0),0)</f>
        <v>128.14574431999995</v>
      </c>
      <c r="CN179" s="29">
        <f>+IFERROR(VLOOKUP($A179,'[1]Consolidated Financials'!$A:$ZZ,37,0),0)</f>
        <v>128.14574431999995</v>
      </c>
      <c r="CO179" s="29">
        <f>+IFERROR(VLOOKUP($A179,'[1]Consolidated Financials'!$A:$ZZ,38,0),0)</f>
        <v>128.14574431999995</v>
      </c>
      <c r="CP179" s="29">
        <f>+IFERROR(VLOOKUP($A179,'[1]Consolidated Financials'!$A:$ZZ,39,0),0)</f>
        <v>128.14574431999995</v>
      </c>
      <c r="CQ179" s="71">
        <f t="shared" si="244"/>
        <v>1726.9159545599996</v>
      </c>
      <c r="CR179" s="29">
        <f>+IFERROR(VLOOKUP($A179,'[1]Consolidated Financials'!$A:$ZZ,40,0),0)</f>
        <v>107.552055474432</v>
      </c>
      <c r="CS179" s="29">
        <f>+IFERROR(VLOOKUP($A179,'[1]Consolidated Financials'!$A:$ZZ,41,0),0)</f>
        <v>107.552055474432</v>
      </c>
      <c r="CT179" s="29">
        <f>+IFERROR(VLOOKUP($A179,'[1]Consolidated Financials'!$A:$ZZ,42,0),0)</f>
        <v>107.552055474432</v>
      </c>
      <c r="CU179" s="29">
        <f>+IFERROR(VLOOKUP($A179,'[1]Consolidated Financials'!$A:$ZZ,43,0),0)</f>
        <v>107.552055474432</v>
      </c>
      <c r="CV179" s="29">
        <f>+IFERROR(VLOOKUP($A179,'[1]Consolidated Financials'!$A:$ZZ,44,0),0)</f>
        <v>107.552055474432</v>
      </c>
      <c r="CW179" s="29">
        <f>+IFERROR(VLOOKUP($A179,'[1]Consolidated Financials'!$A:$ZZ,45,0),0)</f>
        <v>107.552055474432</v>
      </c>
      <c r="CX179" s="29">
        <f>+IFERROR(VLOOKUP($A179,'[1]Consolidated Financials'!$A:$ZZ,46,0),0)</f>
        <v>107.552055474432</v>
      </c>
      <c r="CY179" s="29">
        <f>+IFERROR(VLOOKUP($A179,'[1]Consolidated Financials'!$A:$ZZ,47,0),0)</f>
        <v>107.552055474432</v>
      </c>
      <c r="CZ179" s="29">
        <f>+IFERROR(VLOOKUP($A179,'[1]Consolidated Financials'!$A:$ZZ,48,0),0)</f>
        <v>107.552055474432</v>
      </c>
      <c r="DA179" s="29">
        <f>+IFERROR(VLOOKUP($A179,'[1]Consolidated Financials'!$A:$ZZ,49,0),0)</f>
        <v>107.552055474432</v>
      </c>
      <c r="DB179" s="29">
        <f>+IFERROR(VLOOKUP($A179,'[1]Consolidated Financials'!$A:$ZZ,50,0),0)</f>
        <v>107.552055474432</v>
      </c>
      <c r="DC179" s="29">
        <f>+IFERROR(VLOOKUP($A179,'[1]Consolidated Financials'!$A:$ZZ,51,0),0)</f>
        <v>107.552055474432</v>
      </c>
      <c r="DD179" s="71">
        <f t="shared" si="245"/>
        <v>1290.6246656931839</v>
      </c>
      <c r="DF179" s="15">
        <f>+IFERROR(VLOOKUP($A179,'[1]Consolidated Financials'!$A:$ZZ,52,0),0)</f>
        <v>73.135397722613774</v>
      </c>
      <c r="DG179" s="15">
        <f>+IFERROR(VLOOKUP($A179,'[1]Consolidated Financials'!$A:$ZZ,53,0),0)</f>
        <v>73.135397722613774</v>
      </c>
      <c r="DH179" s="15">
        <f>+IFERROR(VLOOKUP($A179,'[1]Consolidated Financials'!$A:$ZZ,54,0),0)</f>
        <v>73.135397722613774</v>
      </c>
      <c r="DI179" s="15">
        <f>+IFERROR(VLOOKUP($A179,'[1]Consolidated Financials'!$A:$ZZ,55,0),0)</f>
        <v>73.135397722613774</v>
      </c>
      <c r="DJ179" s="15">
        <f>+IFERROR(VLOOKUP($A179,'[1]Consolidated Financials'!$A:$ZZ,56,0),0)</f>
        <v>73.135397722613774</v>
      </c>
      <c r="DK179" s="15">
        <f>+IFERROR(VLOOKUP($A179,'[1]Consolidated Financials'!$A:$ZZ,57,0),0)</f>
        <v>73.135397722613774</v>
      </c>
      <c r="DL179" s="15">
        <f>+IFERROR(VLOOKUP($A179,'[1]Consolidated Financials'!$A:$ZZ,58,0),0)</f>
        <v>73.135397722613774</v>
      </c>
      <c r="DM179" s="15">
        <f>+IFERROR(VLOOKUP($A179,'[1]Consolidated Financials'!$A:$ZZ,59,0),0)</f>
        <v>73.135397722613774</v>
      </c>
      <c r="DN179" s="15">
        <f>+IFERROR(VLOOKUP($A179,'[1]Consolidated Financials'!$A:$ZZ,60,0),0)</f>
        <v>73.135397722613774</v>
      </c>
      <c r="DO179" s="15">
        <f>+IFERROR(VLOOKUP($A179,'[1]Consolidated Financials'!$A:$ZZ,61,0),0)</f>
        <v>73.135397722613774</v>
      </c>
      <c r="DP179" s="15">
        <f>+IFERROR(VLOOKUP($A179,'[1]Consolidated Financials'!$A:$ZZ,62,0),0)</f>
        <v>73.135397722613774</v>
      </c>
      <c r="DQ179" s="15">
        <f>+IFERROR(VLOOKUP($A179,'[1]Consolidated Financials'!$A:$ZZ,63,0),0)</f>
        <v>73.135397722613774</v>
      </c>
    </row>
    <row r="180" spans="1:121" x14ac:dyDescent="0.35">
      <c r="A180" s="75" t="s">
        <v>299</v>
      </c>
      <c r="B180" s="17" t="s">
        <v>300</v>
      </c>
      <c r="C180" s="15">
        <v>729.58</v>
      </c>
      <c r="D180" s="15">
        <v>1027.1200000000001</v>
      </c>
      <c r="E180" s="15">
        <v>670.17</v>
      </c>
      <c r="F180" s="15">
        <v>696.7</v>
      </c>
      <c r="G180" s="15">
        <v>706.92</v>
      </c>
      <c r="H180" s="15">
        <v>668.8</v>
      </c>
      <c r="I180" s="15">
        <v>781.09</v>
      </c>
      <c r="J180" s="15">
        <v>827.79</v>
      </c>
      <c r="K180" s="15">
        <v>579.15</v>
      </c>
      <c r="L180" s="15">
        <v>920.82</v>
      </c>
      <c r="M180" s="15">
        <v>583.09</v>
      </c>
      <c r="N180" s="15">
        <v>677.99</v>
      </c>
      <c r="O180" s="16">
        <f>+SUM(C180:N180)</f>
        <v>8869.2200000000012</v>
      </c>
      <c r="P180" s="15">
        <v>763.46</v>
      </c>
      <c r="Q180" s="15">
        <v>-682.48</v>
      </c>
      <c r="R180" s="15">
        <v>1778.75</v>
      </c>
      <c r="S180" s="15">
        <v>179.06999999999994</v>
      </c>
      <c r="T180" s="15">
        <v>246.02999999999997</v>
      </c>
      <c r="U180" s="15">
        <v>295.61999999999989</v>
      </c>
      <c r="V180" s="15">
        <v>353.74000000000024</v>
      </c>
      <c r="W180" s="15">
        <v>434.27999999999975</v>
      </c>
      <c r="X180" s="15">
        <v>431.44</v>
      </c>
      <c r="Y180" s="15">
        <v>459.83</v>
      </c>
      <c r="Z180" s="15">
        <v>443.29</v>
      </c>
      <c r="AA180" s="15">
        <v>483.2</v>
      </c>
      <c r="AB180" s="18">
        <f>SUM(P180:AA180)</f>
        <v>5186.2299999999996</v>
      </c>
      <c r="AD180" s="15">
        <v>373.92</v>
      </c>
      <c r="AE180" s="15">
        <v>352.65</v>
      </c>
      <c r="AF180" s="15">
        <v>427.39</v>
      </c>
      <c r="AG180" s="15">
        <v>431.37</v>
      </c>
      <c r="AH180" s="15">
        <v>439.76</v>
      </c>
      <c r="AI180" s="15">
        <v>546.20000000000005</v>
      </c>
      <c r="AJ180" s="15">
        <v>568.16</v>
      </c>
      <c r="AK180" s="15">
        <v>425.31</v>
      </c>
      <c r="AL180" s="15">
        <v>370.02</v>
      </c>
      <c r="AM180" s="15">
        <v>378.88</v>
      </c>
      <c r="AN180" s="15">
        <v>383.39</v>
      </c>
      <c r="AO180" s="15">
        <v>434.58</v>
      </c>
      <c r="AP180" s="15">
        <f>+SUM(AD180:AO180)</f>
        <v>5131.63</v>
      </c>
      <c r="AR180" s="15">
        <v>465.64</v>
      </c>
      <c r="AS180" s="15">
        <v>1204.68</v>
      </c>
      <c r="AT180" s="15">
        <v>119.01</v>
      </c>
      <c r="AU180" s="15">
        <v>416.59</v>
      </c>
      <c r="AV180" s="15">
        <v>572.43000000000006</v>
      </c>
      <c r="AW180" s="15">
        <v>553.23</v>
      </c>
      <c r="AX180" s="15">
        <v>565.91999999999996</v>
      </c>
      <c r="AY180" s="15">
        <v>650.99</v>
      </c>
      <c r="AZ180" s="15">
        <v>567.62</v>
      </c>
      <c r="BA180" s="15">
        <v>638.5</v>
      </c>
      <c r="BB180" s="15">
        <v>571.05000000000007</v>
      </c>
      <c r="BC180" s="15">
        <v>602.5</v>
      </c>
      <c r="BD180" s="19">
        <f t="shared" si="254"/>
        <v>6928.1600000000008</v>
      </c>
      <c r="BE180" s="15">
        <v>524.41999999999996</v>
      </c>
      <c r="BF180" s="15">
        <v>1208.97</v>
      </c>
      <c r="BG180" s="15">
        <v>748.37</v>
      </c>
      <c r="BH180" s="15">
        <v>434.23</v>
      </c>
      <c r="BI180" s="15">
        <v>688.54</v>
      </c>
      <c r="BJ180" s="15">
        <v>647.31000000000006</v>
      </c>
      <c r="BK180" s="15">
        <v>586.89</v>
      </c>
      <c r="BL180" s="15">
        <v>778.06</v>
      </c>
      <c r="BM180" s="15">
        <v>666.41</v>
      </c>
      <c r="BN180" s="15">
        <v>577.66</v>
      </c>
      <c r="BO180" s="20">
        <v>803.69</v>
      </c>
      <c r="BP180" s="20">
        <v>712.21</v>
      </c>
      <c r="BQ180" s="93">
        <f t="shared" si="242"/>
        <v>8376.760000000002</v>
      </c>
      <c r="BR180" s="15">
        <v>755.31</v>
      </c>
      <c r="BS180" s="15">
        <v>1169.73</v>
      </c>
      <c r="BT180" s="15">
        <v>632.9</v>
      </c>
      <c r="BU180" s="15">
        <v>708.32</v>
      </c>
      <c r="BV180" s="15">
        <v>776.38</v>
      </c>
      <c r="BW180" s="15">
        <v>647.78</v>
      </c>
      <c r="BX180" s="15">
        <v>795.34</v>
      </c>
      <c r="BY180" s="15">
        <v>790.37</v>
      </c>
      <c r="BZ180" s="15">
        <v>726.55</v>
      </c>
      <c r="CA180" s="15">
        <v>756.19</v>
      </c>
      <c r="CB180" s="15">
        <v>736.11</v>
      </c>
      <c r="CC180" s="15">
        <v>770.86</v>
      </c>
      <c r="CD180" s="71">
        <f t="shared" si="243"/>
        <v>9265.840000000002</v>
      </c>
      <c r="CE180" s="15">
        <v>835.17</v>
      </c>
      <c r="CF180" s="15">
        <v>836.82</v>
      </c>
      <c r="CG180" s="15">
        <v>771.65</v>
      </c>
      <c r="CH180" s="15">
        <v>803.54</v>
      </c>
      <c r="CI180" s="29">
        <f>+IFERROR(VLOOKUP($A180,'[1]Consolidated Financials'!$A:$ZZ,32,0),0)</f>
        <v>938.36686120666673</v>
      </c>
      <c r="CJ180" s="29">
        <f>+IFERROR(VLOOKUP($A180,'[1]Consolidated Financials'!$A:$ZZ,33,0),0)</f>
        <v>938.36686120666673</v>
      </c>
      <c r="CK180" s="29">
        <f>+IFERROR(VLOOKUP($A180,'[1]Consolidated Financials'!$A:$ZZ,34,0),0)</f>
        <v>938.36686120666673</v>
      </c>
      <c r="CL180" s="29">
        <f>+IFERROR(VLOOKUP($A180,'[1]Consolidated Financials'!$A:$ZZ,35,0),0)</f>
        <v>938.36686120666673</v>
      </c>
      <c r="CM180" s="29">
        <f>+IFERROR(VLOOKUP($A180,'[1]Consolidated Financials'!$A:$ZZ,36,0),0)</f>
        <v>938.36686120666673</v>
      </c>
      <c r="CN180" s="29">
        <f>+IFERROR(VLOOKUP($A180,'[1]Consolidated Financials'!$A:$ZZ,37,0),0)</f>
        <v>938.36686120666673</v>
      </c>
      <c r="CO180" s="29">
        <f>+IFERROR(VLOOKUP($A180,'[1]Consolidated Financials'!$A:$ZZ,38,0),0)</f>
        <v>938.36686120666673</v>
      </c>
      <c r="CP180" s="29">
        <f>+IFERROR(VLOOKUP($A180,'[1]Consolidated Financials'!$A:$ZZ,39,0),0)</f>
        <v>938.36686120666673</v>
      </c>
      <c r="CQ180" s="71">
        <f t="shared" si="244"/>
        <v>10754.114889653334</v>
      </c>
      <c r="CR180" s="29">
        <f>+IFERROR(VLOOKUP($A180,'[1]Consolidated Financials'!$A:$ZZ,40,0),0)</f>
        <v>1246.334362414128</v>
      </c>
      <c r="CS180" s="29">
        <f>+IFERROR(VLOOKUP($A180,'[1]Consolidated Financials'!$A:$ZZ,41,0),0)</f>
        <v>1246.334362414128</v>
      </c>
      <c r="CT180" s="29">
        <f>+IFERROR(VLOOKUP($A180,'[1]Consolidated Financials'!$A:$ZZ,42,0),0)</f>
        <v>1246.334362414128</v>
      </c>
      <c r="CU180" s="29">
        <f>+IFERROR(VLOOKUP($A180,'[1]Consolidated Financials'!$A:$ZZ,43,0),0)</f>
        <v>1246.334362414128</v>
      </c>
      <c r="CV180" s="29">
        <f>+IFERROR(VLOOKUP($A180,'[1]Consolidated Financials'!$A:$ZZ,44,0),0)</f>
        <v>1246.334362414128</v>
      </c>
      <c r="CW180" s="29">
        <f>+IFERROR(VLOOKUP($A180,'[1]Consolidated Financials'!$A:$ZZ,45,0),0)</f>
        <v>1246.334362414128</v>
      </c>
      <c r="CX180" s="29">
        <f>+IFERROR(VLOOKUP($A180,'[1]Consolidated Financials'!$A:$ZZ,46,0),0)</f>
        <v>1246.334362414128</v>
      </c>
      <c r="CY180" s="29">
        <f>+IFERROR(VLOOKUP($A180,'[1]Consolidated Financials'!$A:$ZZ,47,0),0)</f>
        <v>1246.334362414128</v>
      </c>
      <c r="CZ180" s="29">
        <f>+IFERROR(VLOOKUP($A180,'[1]Consolidated Financials'!$A:$ZZ,48,0),0)</f>
        <v>1246.334362414128</v>
      </c>
      <c r="DA180" s="29">
        <f>+IFERROR(VLOOKUP($A180,'[1]Consolidated Financials'!$A:$ZZ,49,0),0)</f>
        <v>1246.334362414128</v>
      </c>
      <c r="DB180" s="29">
        <f>+IFERROR(VLOOKUP($A180,'[1]Consolidated Financials'!$A:$ZZ,50,0),0)</f>
        <v>1246.334362414128</v>
      </c>
      <c r="DC180" s="29">
        <f>+IFERROR(VLOOKUP($A180,'[1]Consolidated Financials'!$A:$ZZ,51,0),0)</f>
        <v>1246.334362414128</v>
      </c>
      <c r="DD180" s="71">
        <f t="shared" si="245"/>
        <v>14956.012348969532</v>
      </c>
      <c r="DF180" s="15">
        <f>+IFERROR(VLOOKUP($A180,'[1]Consolidated Financials'!$A:$ZZ,52,0),0)</f>
        <v>1422.3457618004438</v>
      </c>
      <c r="DG180" s="15">
        <f>+IFERROR(VLOOKUP($A180,'[1]Consolidated Financials'!$A:$ZZ,53,0),0)</f>
        <v>1422.3457618004438</v>
      </c>
      <c r="DH180" s="15">
        <f>+IFERROR(VLOOKUP($A180,'[1]Consolidated Financials'!$A:$ZZ,54,0),0)</f>
        <v>1422.3457618004438</v>
      </c>
      <c r="DI180" s="15">
        <f>+IFERROR(VLOOKUP($A180,'[1]Consolidated Financials'!$A:$ZZ,55,0),0)</f>
        <v>1422.3457618004438</v>
      </c>
      <c r="DJ180" s="15">
        <f>+IFERROR(VLOOKUP($A180,'[1]Consolidated Financials'!$A:$ZZ,56,0),0)</f>
        <v>1422.3457618004438</v>
      </c>
      <c r="DK180" s="15">
        <f>+IFERROR(VLOOKUP($A180,'[1]Consolidated Financials'!$A:$ZZ,57,0),0)</f>
        <v>1422.3457618004438</v>
      </c>
      <c r="DL180" s="15">
        <f>+IFERROR(VLOOKUP($A180,'[1]Consolidated Financials'!$A:$ZZ,58,0),0)</f>
        <v>1422.3457618004438</v>
      </c>
      <c r="DM180" s="15">
        <f>+IFERROR(VLOOKUP($A180,'[1]Consolidated Financials'!$A:$ZZ,59,0),0)</f>
        <v>1422.3457618004438</v>
      </c>
      <c r="DN180" s="15">
        <f>+IFERROR(VLOOKUP($A180,'[1]Consolidated Financials'!$A:$ZZ,60,0),0)</f>
        <v>1422.3457618004438</v>
      </c>
      <c r="DO180" s="15">
        <f>+IFERROR(VLOOKUP($A180,'[1]Consolidated Financials'!$A:$ZZ,61,0),0)</f>
        <v>1422.3457618004438</v>
      </c>
      <c r="DP180" s="15">
        <f>+IFERROR(VLOOKUP($A180,'[1]Consolidated Financials'!$A:$ZZ,62,0),0)</f>
        <v>1422.3457618004438</v>
      </c>
      <c r="DQ180" s="15">
        <f>+IFERROR(VLOOKUP($A180,'[1]Consolidated Financials'!$A:$ZZ,63,0),0)</f>
        <v>1422.3457618004438</v>
      </c>
    </row>
    <row r="181" spans="1:121" x14ac:dyDescent="0.35">
      <c r="A181" s="75" t="s">
        <v>301</v>
      </c>
      <c r="B181" s="17" t="s">
        <v>302</v>
      </c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6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8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>
        <v>14.5</v>
      </c>
      <c r="BD181" s="19">
        <f t="shared" si="254"/>
        <v>14.5</v>
      </c>
      <c r="BE181" s="15">
        <v>63.99</v>
      </c>
      <c r="BF181" s="15">
        <v>33.53</v>
      </c>
      <c r="BG181" s="15">
        <v>37.800000000000004</v>
      </c>
      <c r="BH181" s="15">
        <v>35.39</v>
      </c>
      <c r="BI181" s="15">
        <v>37.28</v>
      </c>
      <c r="BJ181" s="15">
        <v>37.57</v>
      </c>
      <c r="BK181" s="15">
        <v>31.56</v>
      </c>
      <c r="BL181" s="15">
        <v>47.13</v>
      </c>
      <c r="BM181" s="15">
        <v>34.520000000000003</v>
      </c>
      <c r="BN181" s="15">
        <v>33.67</v>
      </c>
      <c r="BO181" s="20">
        <v>39.07</v>
      </c>
      <c r="BP181" s="20">
        <v>34.31</v>
      </c>
      <c r="BQ181" s="93">
        <f t="shared" si="242"/>
        <v>465.82</v>
      </c>
      <c r="BR181" s="15">
        <v>36.14</v>
      </c>
      <c r="BS181" s="15">
        <v>34.660000000000004</v>
      </c>
      <c r="BT181" s="15">
        <v>36.119999999999997</v>
      </c>
      <c r="BU181" s="15">
        <v>33.36</v>
      </c>
      <c r="BV181" s="15">
        <v>38.68</v>
      </c>
      <c r="BW181" s="15">
        <v>33.33</v>
      </c>
      <c r="BX181" s="15">
        <v>19.55</v>
      </c>
      <c r="BY181" s="15">
        <v>43.18</v>
      </c>
      <c r="BZ181" s="15">
        <v>92.78</v>
      </c>
      <c r="CA181" s="15">
        <v>37.43</v>
      </c>
      <c r="CB181" s="15">
        <v>34.18</v>
      </c>
      <c r="CC181" s="15">
        <v>36.58</v>
      </c>
      <c r="CD181" s="71">
        <f t="shared" si="243"/>
        <v>475.99000000000007</v>
      </c>
      <c r="CE181" s="15">
        <v>35.800000000000004</v>
      </c>
      <c r="CF181" s="15">
        <v>32.53</v>
      </c>
      <c r="CG181" s="15">
        <v>37.07</v>
      </c>
      <c r="CH181" s="15">
        <v>76.86</v>
      </c>
      <c r="CI181" s="29">
        <f>+IFERROR(VLOOKUP($A181,'[1]Consolidated Financials'!$A:$ZZ,32,0),0)</f>
        <v>30.047159999999991</v>
      </c>
      <c r="CJ181" s="29">
        <f>+IFERROR(VLOOKUP($A181,'[1]Consolidated Financials'!$A:$ZZ,33,0),0)</f>
        <v>30.047159999999991</v>
      </c>
      <c r="CK181" s="29">
        <f>+IFERROR(VLOOKUP($A181,'[1]Consolidated Financials'!$A:$ZZ,34,0),0)</f>
        <v>30.047159999999991</v>
      </c>
      <c r="CL181" s="29">
        <f>+IFERROR(VLOOKUP($A181,'[1]Consolidated Financials'!$A:$ZZ,35,0),0)</f>
        <v>30.047159999999991</v>
      </c>
      <c r="CM181" s="29">
        <f>+IFERROR(VLOOKUP($A181,'[1]Consolidated Financials'!$A:$ZZ,36,0),0)</f>
        <v>30.047159999999991</v>
      </c>
      <c r="CN181" s="29">
        <f>+IFERROR(VLOOKUP($A181,'[1]Consolidated Financials'!$A:$ZZ,37,0),0)</f>
        <v>30.047159999999991</v>
      </c>
      <c r="CO181" s="29">
        <f>+IFERROR(VLOOKUP($A181,'[1]Consolidated Financials'!$A:$ZZ,38,0),0)</f>
        <v>30.047159999999991</v>
      </c>
      <c r="CP181" s="29">
        <f>+IFERROR(VLOOKUP($A181,'[1]Consolidated Financials'!$A:$ZZ,39,0),0)</f>
        <v>30.047159999999991</v>
      </c>
      <c r="CQ181" s="71">
        <f t="shared" si="244"/>
        <v>422.63727999999981</v>
      </c>
      <c r="CR181" s="29">
        <f>+IFERROR(VLOOKUP($A181,'[1]Consolidated Financials'!$A:$ZZ,40,0),0)</f>
        <v>25.075720800000003</v>
      </c>
      <c r="CS181" s="29">
        <f>+IFERROR(VLOOKUP($A181,'[1]Consolidated Financials'!$A:$ZZ,41,0),0)</f>
        <v>25.075720800000003</v>
      </c>
      <c r="CT181" s="29">
        <f>+IFERROR(VLOOKUP($A181,'[1]Consolidated Financials'!$A:$ZZ,42,0),0)</f>
        <v>25.075720800000003</v>
      </c>
      <c r="CU181" s="29">
        <f>+IFERROR(VLOOKUP($A181,'[1]Consolidated Financials'!$A:$ZZ,43,0),0)</f>
        <v>25.075720800000003</v>
      </c>
      <c r="CV181" s="29">
        <f>+IFERROR(VLOOKUP($A181,'[1]Consolidated Financials'!$A:$ZZ,44,0),0)</f>
        <v>25.075720800000003</v>
      </c>
      <c r="CW181" s="29">
        <f>+IFERROR(VLOOKUP($A181,'[1]Consolidated Financials'!$A:$ZZ,45,0),0)</f>
        <v>25.075720800000003</v>
      </c>
      <c r="CX181" s="29">
        <f>+IFERROR(VLOOKUP($A181,'[1]Consolidated Financials'!$A:$ZZ,46,0),0)</f>
        <v>25.075720800000003</v>
      </c>
      <c r="CY181" s="29">
        <f>+IFERROR(VLOOKUP($A181,'[1]Consolidated Financials'!$A:$ZZ,47,0),0)</f>
        <v>25.075720800000003</v>
      </c>
      <c r="CZ181" s="29">
        <f>+IFERROR(VLOOKUP($A181,'[1]Consolidated Financials'!$A:$ZZ,48,0),0)</f>
        <v>25.075720800000003</v>
      </c>
      <c r="DA181" s="29">
        <f>+IFERROR(VLOOKUP($A181,'[1]Consolidated Financials'!$A:$ZZ,49,0),0)</f>
        <v>25.075720800000003</v>
      </c>
      <c r="DB181" s="29">
        <f>+IFERROR(VLOOKUP($A181,'[1]Consolidated Financials'!$A:$ZZ,50,0),0)</f>
        <v>25.075720800000003</v>
      </c>
      <c r="DC181" s="29">
        <f>+IFERROR(VLOOKUP($A181,'[1]Consolidated Financials'!$A:$ZZ,51,0),0)</f>
        <v>25.075720800000003</v>
      </c>
      <c r="DD181" s="71">
        <f t="shared" si="245"/>
        <v>300.90864960000005</v>
      </c>
      <c r="DF181" s="15">
        <f>+IFERROR(VLOOKUP($A181,'[1]Consolidated Financials'!$A:$ZZ,52,0),0)</f>
        <v>17.051490144000002</v>
      </c>
      <c r="DG181" s="15">
        <f>+IFERROR(VLOOKUP($A181,'[1]Consolidated Financials'!$A:$ZZ,53,0),0)</f>
        <v>17.051490144000002</v>
      </c>
      <c r="DH181" s="15">
        <f>+IFERROR(VLOOKUP($A181,'[1]Consolidated Financials'!$A:$ZZ,54,0),0)</f>
        <v>17.051490144000002</v>
      </c>
      <c r="DI181" s="15">
        <f>+IFERROR(VLOOKUP($A181,'[1]Consolidated Financials'!$A:$ZZ,55,0),0)</f>
        <v>17.051490144000002</v>
      </c>
      <c r="DJ181" s="15">
        <f>+IFERROR(VLOOKUP($A181,'[1]Consolidated Financials'!$A:$ZZ,56,0),0)</f>
        <v>17.051490144000002</v>
      </c>
      <c r="DK181" s="15">
        <f>+IFERROR(VLOOKUP($A181,'[1]Consolidated Financials'!$A:$ZZ,57,0),0)</f>
        <v>17.051490144000002</v>
      </c>
      <c r="DL181" s="15">
        <f>+IFERROR(VLOOKUP($A181,'[1]Consolidated Financials'!$A:$ZZ,58,0),0)</f>
        <v>17.051490144000002</v>
      </c>
      <c r="DM181" s="15">
        <f>+IFERROR(VLOOKUP($A181,'[1]Consolidated Financials'!$A:$ZZ,59,0),0)</f>
        <v>17.051490144000002</v>
      </c>
      <c r="DN181" s="15">
        <f>+IFERROR(VLOOKUP($A181,'[1]Consolidated Financials'!$A:$ZZ,60,0),0)</f>
        <v>17.051490144000002</v>
      </c>
      <c r="DO181" s="15">
        <f>+IFERROR(VLOOKUP($A181,'[1]Consolidated Financials'!$A:$ZZ,61,0),0)</f>
        <v>17.051490144000002</v>
      </c>
      <c r="DP181" s="15">
        <f>+IFERROR(VLOOKUP($A181,'[1]Consolidated Financials'!$A:$ZZ,62,0),0)</f>
        <v>17.051490144000002</v>
      </c>
      <c r="DQ181" s="15">
        <f>+IFERROR(VLOOKUP($A181,'[1]Consolidated Financials'!$A:$ZZ,63,0),0)</f>
        <v>17.051490144000002</v>
      </c>
    </row>
    <row r="182" spans="1:121" x14ac:dyDescent="0.35">
      <c r="A182" s="75" t="s">
        <v>303</v>
      </c>
      <c r="B182" s="17" t="s">
        <v>304</v>
      </c>
      <c r="C182" s="15">
        <v>362.9</v>
      </c>
      <c r="D182" s="15">
        <v>510.9</v>
      </c>
      <c r="E182" s="15">
        <v>375.32</v>
      </c>
      <c r="F182" s="15">
        <v>346.55</v>
      </c>
      <c r="G182" s="15">
        <v>351.62</v>
      </c>
      <c r="H182" s="15">
        <v>332.67</v>
      </c>
      <c r="I182" s="15">
        <v>384.2</v>
      </c>
      <c r="J182" s="15">
        <v>403.3</v>
      </c>
      <c r="K182" s="15">
        <v>282.15000000000003</v>
      </c>
      <c r="L182" s="15">
        <v>351.38</v>
      </c>
      <c r="M182" s="15">
        <v>203.5</v>
      </c>
      <c r="N182" s="15">
        <v>279.94</v>
      </c>
      <c r="O182" s="16">
        <f>+SUM(C182:N182)</f>
        <v>4184.43</v>
      </c>
      <c r="P182" s="15">
        <v>371.89</v>
      </c>
      <c r="Q182" s="15">
        <v>337.34000000000003</v>
      </c>
      <c r="R182" s="15">
        <v>196.67999999999995</v>
      </c>
      <c r="S182" s="15">
        <v>95.450000000000045</v>
      </c>
      <c r="T182" s="15">
        <v>119.86000000000001</v>
      </c>
      <c r="U182" s="15">
        <v>144</v>
      </c>
      <c r="V182" s="15">
        <v>172.31999999999994</v>
      </c>
      <c r="W182" s="15">
        <v>211.54999999999995</v>
      </c>
      <c r="X182" s="15">
        <v>-42.06</v>
      </c>
      <c r="Y182" s="15">
        <v>121.69</v>
      </c>
      <c r="Z182" s="15">
        <v>133.07</v>
      </c>
      <c r="AA182" s="15">
        <v>199.86</v>
      </c>
      <c r="AB182" s="18">
        <f>SUM(P182:AA182)</f>
        <v>2061.65</v>
      </c>
      <c r="AD182" s="15">
        <v>182.16</v>
      </c>
      <c r="AE182" s="15">
        <v>171.8</v>
      </c>
      <c r="AF182" s="15">
        <v>208.21</v>
      </c>
      <c r="AG182" s="15">
        <v>1014.34</v>
      </c>
      <c r="AH182" s="15">
        <v>214.24</v>
      </c>
      <c r="AI182" s="15">
        <v>-51.35</v>
      </c>
      <c r="AJ182" s="15">
        <v>276.8</v>
      </c>
      <c r="AK182" s="15">
        <v>207.21</v>
      </c>
      <c r="AL182" s="15">
        <v>180.29</v>
      </c>
      <c r="AM182" s="15">
        <v>167.14</v>
      </c>
      <c r="AN182" s="15">
        <v>88.27</v>
      </c>
      <c r="AO182" s="15">
        <v>108.75</v>
      </c>
      <c r="AP182" s="15">
        <f>+SUM(AD182:AO182)</f>
        <v>2767.86</v>
      </c>
      <c r="AR182" s="15">
        <v>245.42</v>
      </c>
      <c r="AS182" s="15">
        <v>588.34</v>
      </c>
      <c r="AT182" s="15">
        <v>58</v>
      </c>
      <c r="AU182" s="15">
        <v>202.97</v>
      </c>
      <c r="AV182" s="15">
        <v>278.86</v>
      </c>
      <c r="AW182" s="15">
        <v>269.54000000000002</v>
      </c>
      <c r="AX182" s="15">
        <v>639.21</v>
      </c>
      <c r="AY182" s="15">
        <v>237.04</v>
      </c>
      <c r="AZ182" s="15">
        <v>174.77</v>
      </c>
      <c r="BA182" s="15">
        <v>196.89</v>
      </c>
      <c r="BB182" s="15">
        <v>174.58</v>
      </c>
      <c r="BC182" s="15">
        <v>174.77</v>
      </c>
      <c r="BD182" s="19">
        <f t="shared" si="254"/>
        <v>3240.39</v>
      </c>
      <c r="BE182" s="15">
        <v>275.95</v>
      </c>
      <c r="BF182" s="15">
        <v>430.48</v>
      </c>
      <c r="BG182" s="15">
        <v>418.53</v>
      </c>
      <c r="BH182" s="15">
        <v>209.36</v>
      </c>
      <c r="BI182" s="15">
        <v>331.94</v>
      </c>
      <c r="BJ182" s="15">
        <v>312.03000000000003</v>
      </c>
      <c r="BK182" s="15">
        <v>282.93</v>
      </c>
      <c r="BL182" s="15">
        <v>374.39</v>
      </c>
      <c r="BM182" s="15">
        <v>321.16000000000003</v>
      </c>
      <c r="BN182" s="15">
        <v>193.71</v>
      </c>
      <c r="BO182" s="20">
        <v>262.64</v>
      </c>
      <c r="BP182" s="20">
        <f>15178.31+16900</f>
        <v>32078.309999999998</v>
      </c>
      <c r="BQ182" s="93">
        <f t="shared" si="242"/>
        <v>35491.43</v>
      </c>
      <c r="BR182" s="15">
        <v>418.9</v>
      </c>
      <c r="BS182" s="15">
        <v>639.03</v>
      </c>
      <c r="BT182" s="15">
        <v>350.64</v>
      </c>
      <c r="BU182" s="15">
        <v>392.31</v>
      </c>
      <c r="BV182" s="15">
        <v>430.01</v>
      </c>
      <c r="BW182" s="15">
        <v>358.77</v>
      </c>
      <c r="BX182" s="15">
        <v>5403.44</v>
      </c>
      <c r="BY182" s="15">
        <v>351.08</v>
      </c>
      <c r="BZ182" s="15">
        <v>280.55</v>
      </c>
      <c r="CA182" s="15">
        <v>285.36</v>
      </c>
      <c r="CB182" s="15">
        <v>285.86</v>
      </c>
      <c r="CC182" s="15">
        <v>299.3</v>
      </c>
      <c r="CD182" s="71">
        <f t="shared" si="243"/>
        <v>9495.2499999999982</v>
      </c>
      <c r="CE182" s="15">
        <v>503.13</v>
      </c>
      <c r="CF182" s="15">
        <v>386.24</v>
      </c>
      <c r="CG182" s="15">
        <v>356.16</v>
      </c>
      <c r="CH182" s="15">
        <v>370.88</v>
      </c>
      <c r="CI182" s="29">
        <f>+IFERROR(VLOOKUP($A182,'[1]Consolidated Financials'!$A:$ZZ,32,0),0)</f>
        <v>444.45698053333336</v>
      </c>
      <c r="CJ182" s="29">
        <f>+IFERROR(VLOOKUP($A182,'[1]Consolidated Financials'!$A:$ZZ,33,0),0)</f>
        <v>444.45698053333336</v>
      </c>
      <c r="CK182" s="29">
        <f>+IFERROR(VLOOKUP($A182,'[1]Consolidated Financials'!$A:$ZZ,34,0),0)</f>
        <v>444.45698053333336</v>
      </c>
      <c r="CL182" s="29">
        <f>+IFERROR(VLOOKUP($A182,'[1]Consolidated Financials'!$A:$ZZ,35,0),0)</f>
        <v>444.45698053333336</v>
      </c>
      <c r="CM182" s="29">
        <f>+IFERROR(VLOOKUP($A182,'[1]Consolidated Financials'!$A:$ZZ,36,0),0)</f>
        <v>444.45698053333336</v>
      </c>
      <c r="CN182" s="29">
        <f>+IFERROR(VLOOKUP($A182,'[1]Consolidated Financials'!$A:$ZZ,37,0),0)</f>
        <v>444.45698053333336</v>
      </c>
      <c r="CO182" s="29">
        <f>+IFERROR(VLOOKUP($A182,'[1]Consolidated Financials'!$A:$ZZ,38,0),0)</f>
        <v>444.45698053333336</v>
      </c>
      <c r="CP182" s="29">
        <f>+IFERROR(VLOOKUP($A182,'[1]Consolidated Financials'!$A:$ZZ,39,0),0)</f>
        <v>444.45698053333336</v>
      </c>
      <c r="CQ182" s="71">
        <f t="shared" si="244"/>
        <v>5172.0658442666672</v>
      </c>
      <c r="CR182" s="29">
        <f>+IFERROR(VLOOKUP($A182,'[1]Consolidated Financials'!$A:$ZZ,40,0),0)</f>
        <v>621.45810007</v>
      </c>
      <c r="CS182" s="29">
        <f>+IFERROR(VLOOKUP($A182,'[1]Consolidated Financials'!$A:$ZZ,41,0),0)</f>
        <v>621.45810007</v>
      </c>
      <c r="CT182" s="29">
        <f>+IFERROR(VLOOKUP($A182,'[1]Consolidated Financials'!$A:$ZZ,42,0),0)</f>
        <v>621.45810007</v>
      </c>
      <c r="CU182" s="29">
        <f>+IFERROR(VLOOKUP($A182,'[1]Consolidated Financials'!$A:$ZZ,43,0),0)</f>
        <v>621.45810007</v>
      </c>
      <c r="CV182" s="29">
        <f>+IFERROR(VLOOKUP($A182,'[1]Consolidated Financials'!$A:$ZZ,44,0),0)</f>
        <v>621.45810007</v>
      </c>
      <c r="CW182" s="29">
        <f>+IFERROR(VLOOKUP($A182,'[1]Consolidated Financials'!$A:$ZZ,45,0),0)</f>
        <v>621.45810007</v>
      </c>
      <c r="CX182" s="29">
        <f>+IFERROR(VLOOKUP($A182,'[1]Consolidated Financials'!$A:$ZZ,46,0),0)</f>
        <v>621.45810007</v>
      </c>
      <c r="CY182" s="29">
        <f>+IFERROR(VLOOKUP($A182,'[1]Consolidated Financials'!$A:$ZZ,47,0),0)</f>
        <v>621.45810007</v>
      </c>
      <c r="CZ182" s="29">
        <f>+IFERROR(VLOOKUP($A182,'[1]Consolidated Financials'!$A:$ZZ,48,0),0)</f>
        <v>621.45810007</v>
      </c>
      <c r="DA182" s="29">
        <f>+IFERROR(VLOOKUP($A182,'[1]Consolidated Financials'!$A:$ZZ,49,0),0)</f>
        <v>621.45810007</v>
      </c>
      <c r="DB182" s="29">
        <f>+IFERROR(VLOOKUP($A182,'[1]Consolidated Financials'!$A:$ZZ,50,0),0)</f>
        <v>621.45810007</v>
      </c>
      <c r="DC182" s="29">
        <f>+IFERROR(VLOOKUP($A182,'[1]Consolidated Financials'!$A:$ZZ,51,0),0)</f>
        <v>621.45810007</v>
      </c>
      <c r="DD182" s="71">
        <f t="shared" si="245"/>
        <v>7457.49720084</v>
      </c>
      <c r="DF182" s="15">
        <f>+IFERROR(VLOOKUP($A182,'[1]Consolidated Financials'!$A:$ZZ,52,0),0)</f>
        <v>710.17221602876009</v>
      </c>
      <c r="DG182" s="15">
        <f>+IFERROR(VLOOKUP($A182,'[1]Consolidated Financials'!$A:$ZZ,53,0),0)</f>
        <v>710.17221602876009</v>
      </c>
      <c r="DH182" s="15">
        <f>+IFERROR(VLOOKUP($A182,'[1]Consolidated Financials'!$A:$ZZ,54,0),0)</f>
        <v>710.17221602876009</v>
      </c>
      <c r="DI182" s="15">
        <f>+IFERROR(VLOOKUP($A182,'[1]Consolidated Financials'!$A:$ZZ,55,0),0)</f>
        <v>710.17221602876009</v>
      </c>
      <c r="DJ182" s="15">
        <f>+IFERROR(VLOOKUP($A182,'[1]Consolidated Financials'!$A:$ZZ,56,0),0)</f>
        <v>710.17221602876009</v>
      </c>
      <c r="DK182" s="15">
        <f>+IFERROR(VLOOKUP($A182,'[1]Consolidated Financials'!$A:$ZZ,57,0),0)</f>
        <v>710.17221602876009</v>
      </c>
      <c r="DL182" s="15">
        <f>+IFERROR(VLOOKUP($A182,'[1]Consolidated Financials'!$A:$ZZ,58,0),0)</f>
        <v>710.17221602876009</v>
      </c>
      <c r="DM182" s="15">
        <f>+IFERROR(VLOOKUP($A182,'[1]Consolidated Financials'!$A:$ZZ,59,0),0)</f>
        <v>710.17221602876009</v>
      </c>
      <c r="DN182" s="15">
        <f>+IFERROR(VLOOKUP($A182,'[1]Consolidated Financials'!$A:$ZZ,60,0),0)</f>
        <v>710.17221602876009</v>
      </c>
      <c r="DO182" s="15">
        <f>+IFERROR(VLOOKUP($A182,'[1]Consolidated Financials'!$A:$ZZ,61,0),0)</f>
        <v>710.17221602876009</v>
      </c>
      <c r="DP182" s="15">
        <f>+IFERROR(VLOOKUP($A182,'[1]Consolidated Financials'!$A:$ZZ,62,0),0)</f>
        <v>710.17221602876009</v>
      </c>
      <c r="DQ182" s="15">
        <f>+IFERROR(VLOOKUP($A182,'[1]Consolidated Financials'!$A:$ZZ,63,0),0)</f>
        <v>710.17221602876009</v>
      </c>
    </row>
    <row r="183" spans="1:121" x14ac:dyDescent="0.35">
      <c r="A183" s="75" t="s">
        <v>305</v>
      </c>
      <c r="B183" s="17" t="s">
        <v>306</v>
      </c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6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8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>
        <v>7.06</v>
      </c>
      <c r="BD183" s="19">
        <f t="shared" si="254"/>
        <v>7.06</v>
      </c>
      <c r="BE183" s="15">
        <v>30.85</v>
      </c>
      <c r="BF183" s="15">
        <v>16.16</v>
      </c>
      <c r="BG183" s="15">
        <v>18.22</v>
      </c>
      <c r="BH183" s="15">
        <v>17.07</v>
      </c>
      <c r="BI183" s="15">
        <v>17.98</v>
      </c>
      <c r="BJ183" s="15">
        <v>18.11</v>
      </c>
      <c r="BK183" s="15">
        <v>15.21</v>
      </c>
      <c r="BL183" s="15">
        <v>23.52</v>
      </c>
      <c r="BM183" s="15">
        <v>16.73</v>
      </c>
      <c r="BN183" s="15">
        <v>15.33</v>
      </c>
      <c r="BO183" s="20">
        <v>18.830000000000002</v>
      </c>
      <c r="BP183" s="20">
        <v>16.54</v>
      </c>
      <c r="BQ183" s="93">
        <f t="shared" si="242"/>
        <v>224.55000000000004</v>
      </c>
      <c r="BR183" s="15">
        <v>18.990000000000002</v>
      </c>
      <c r="BS183" s="15">
        <v>15.12</v>
      </c>
      <c r="BT183" s="15">
        <v>19.91</v>
      </c>
      <c r="BU183" s="15">
        <v>18.47</v>
      </c>
      <c r="BV183" s="15">
        <v>21.42</v>
      </c>
      <c r="BW183" s="15">
        <v>18.46</v>
      </c>
      <c r="BX183" s="15">
        <v>10.83</v>
      </c>
      <c r="BY183" s="15">
        <v>23.92</v>
      </c>
      <c r="BZ183" s="15">
        <v>51.38</v>
      </c>
      <c r="CA183" s="15">
        <v>20.73</v>
      </c>
      <c r="CB183" s="15">
        <v>18.93</v>
      </c>
      <c r="CC183" s="15">
        <v>20.260000000000002</v>
      </c>
      <c r="CD183" s="71">
        <f t="shared" si="243"/>
        <v>258.42</v>
      </c>
      <c r="CE183" s="15">
        <v>19.830000000000002</v>
      </c>
      <c r="CF183" s="15">
        <v>15.01</v>
      </c>
      <c r="CG183" s="15">
        <v>17.12</v>
      </c>
      <c r="CH183" s="15">
        <v>35.47</v>
      </c>
      <c r="CI183" s="29">
        <f>+IFERROR(VLOOKUP($A183,'[1]Consolidated Financials'!$A:$ZZ,32,0),0)</f>
        <v>15.408799999999994</v>
      </c>
      <c r="CJ183" s="29">
        <f>+IFERROR(VLOOKUP($A183,'[1]Consolidated Financials'!$A:$ZZ,33,0),0)</f>
        <v>15.408799999999994</v>
      </c>
      <c r="CK183" s="29">
        <f>+IFERROR(VLOOKUP($A183,'[1]Consolidated Financials'!$A:$ZZ,34,0),0)</f>
        <v>15.408799999999994</v>
      </c>
      <c r="CL183" s="29">
        <f>+IFERROR(VLOOKUP($A183,'[1]Consolidated Financials'!$A:$ZZ,35,0),0)</f>
        <v>15.408799999999994</v>
      </c>
      <c r="CM183" s="29">
        <f>+IFERROR(VLOOKUP($A183,'[1]Consolidated Financials'!$A:$ZZ,36,0),0)</f>
        <v>15.408799999999994</v>
      </c>
      <c r="CN183" s="29">
        <f>+IFERROR(VLOOKUP($A183,'[1]Consolidated Financials'!$A:$ZZ,37,0),0)</f>
        <v>15.408799999999994</v>
      </c>
      <c r="CO183" s="29">
        <f>+IFERROR(VLOOKUP($A183,'[1]Consolidated Financials'!$A:$ZZ,38,0),0)</f>
        <v>15.408799999999994</v>
      </c>
      <c r="CP183" s="29">
        <f>+IFERROR(VLOOKUP($A183,'[1]Consolidated Financials'!$A:$ZZ,39,0),0)</f>
        <v>15.408799999999994</v>
      </c>
      <c r="CQ183" s="71">
        <f t="shared" si="244"/>
        <v>210.70039999999992</v>
      </c>
      <c r="CR183" s="29">
        <f>+IFERROR(VLOOKUP($A183,'[1]Consolidated Financials'!$A:$ZZ,40,0),0)</f>
        <v>13.502311200000001</v>
      </c>
      <c r="CS183" s="29">
        <f>+IFERROR(VLOOKUP($A183,'[1]Consolidated Financials'!$A:$ZZ,41,0),0)</f>
        <v>13.502311200000001</v>
      </c>
      <c r="CT183" s="29">
        <f>+IFERROR(VLOOKUP($A183,'[1]Consolidated Financials'!$A:$ZZ,42,0),0)</f>
        <v>13.502311200000001</v>
      </c>
      <c r="CU183" s="29">
        <f>+IFERROR(VLOOKUP($A183,'[1]Consolidated Financials'!$A:$ZZ,43,0),0)</f>
        <v>13.502311200000001</v>
      </c>
      <c r="CV183" s="29">
        <f>+IFERROR(VLOOKUP($A183,'[1]Consolidated Financials'!$A:$ZZ,44,0),0)</f>
        <v>13.502311200000001</v>
      </c>
      <c r="CW183" s="29">
        <f>+IFERROR(VLOOKUP($A183,'[1]Consolidated Financials'!$A:$ZZ,45,0),0)</f>
        <v>13.502311200000001</v>
      </c>
      <c r="CX183" s="29">
        <f>+IFERROR(VLOOKUP($A183,'[1]Consolidated Financials'!$A:$ZZ,46,0),0)</f>
        <v>13.502311200000001</v>
      </c>
      <c r="CY183" s="29">
        <f>+IFERROR(VLOOKUP($A183,'[1]Consolidated Financials'!$A:$ZZ,47,0),0)</f>
        <v>13.502311200000001</v>
      </c>
      <c r="CZ183" s="29">
        <f>+IFERROR(VLOOKUP($A183,'[1]Consolidated Financials'!$A:$ZZ,48,0),0)</f>
        <v>13.502311200000001</v>
      </c>
      <c r="DA183" s="29">
        <f>+IFERROR(VLOOKUP($A183,'[1]Consolidated Financials'!$A:$ZZ,49,0),0)</f>
        <v>13.502311200000001</v>
      </c>
      <c r="DB183" s="29">
        <f>+IFERROR(VLOOKUP($A183,'[1]Consolidated Financials'!$A:$ZZ,50,0),0)</f>
        <v>13.502311200000001</v>
      </c>
      <c r="DC183" s="29">
        <f>+IFERROR(VLOOKUP($A183,'[1]Consolidated Financials'!$A:$ZZ,51,0),0)</f>
        <v>13.502311200000001</v>
      </c>
      <c r="DD183" s="71">
        <f t="shared" si="245"/>
        <v>162.02773440000007</v>
      </c>
      <c r="DF183" s="15">
        <f>+IFERROR(VLOOKUP($A183,'[1]Consolidated Financials'!$A:$ZZ,52,0),0)</f>
        <v>9.1815716160000012</v>
      </c>
      <c r="DG183" s="15">
        <f>+IFERROR(VLOOKUP($A183,'[1]Consolidated Financials'!$A:$ZZ,53,0),0)</f>
        <v>9.1815716160000012</v>
      </c>
      <c r="DH183" s="15">
        <f>+IFERROR(VLOOKUP($A183,'[1]Consolidated Financials'!$A:$ZZ,54,0),0)</f>
        <v>9.1815716160000012</v>
      </c>
      <c r="DI183" s="15">
        <f>+IFERROR(VLOOKUP($A183,'[1]Consolidated Financials'!$A:$ZZ,55,0),0)</f>
        <v>9.1815716160000012</v>
      </c>
      <c r="DJ183" s="15">
        <f>+IFERROR(VLOOKUP($A183,'[1]Consolidated Financials'!$A:$ZZ,56,0),0)</f>
        <v>9.1815716160000012</v>
      </c>
      <c r="DK183" s="15">
        <f>+IFERROR(VLOOKUP($A183,'[1]Consolidated Financials'!$A:$ZZ,57,0),0)</f>
        <v>9.1815716160000012</v>
      </c>
      <c r="DL183" s="15">
        <f>+IFERROR(VLOOKUP($A183,'[1]Consolidated Financials'!$A:$ZZ,58,0),0)</f>
        <v>9.1815716160000012</v>
      </c>
      <c r="DM183" s="15">
        <f>+IFERROR(VLOOKUP($A183,'[1]Consolidated Financials'!$A:$ZZ,59,0),0)</f>
        <v>9.1815716160000012</v>
      </c>
      <c r="DN183" s="15">
        <f>+IFERROR(VLOOKUP($A183,'[1]Consolidated Financials'!$A:$ZZ,60,0),0)</f>
        <v>9.1815716160000012</v>
      </c>
      <c r="DO183" s="15">
        <f>+IFERROR(VLOOKUP($A183,'[1]Consolidated Financials'!$A:$ZZ,61,0),0)</f>
        <v>9.1815716160000012</v>
      </c>
      <c r="DP183" s="15">
        <f>+IFERROR(VLOOKUP($A183,'[1]Consolidated Financials'!$A:$ZZ,62,0),0)</f>
        <v>9.1815716160000012</v>
      </c>
      <c r="DQ183" s="15">
        <f>+IFERROR(VLOOKUP($A183,'[1]Consolidated Financials'!$A:$ZZ,63,0),0)</f>
        <v>9.1815716160000012</v>
      </c>
    </row>
    <row r="184" spans="1:121" x14ac:dyDescent="0.35">
      <c r="A184" s="75" t="s">
        <v>307</v>
      </c>
      <c r="B184" s="17" t="s">
        <v>308</v>
      </c>
      <c r="C184" s="15">
        <v>2894.27</v>
      </c>
      <c r="D184" s="15">
        <v>2516.7600000000002</v>
      </c>
      <c r="E184" s="15">
        <v>2642.6</v>
      </c>
      <c r="F184" s="15">
        <v>2768.44</v>
      </c>
      <c r="G184" s="15">
        <v>2894.27</v>
      </c>
      <c r="H184" s="15">
        <v>2516.7600000000002</v>
      </c>
      <c r="I184" s="15">
        <v>2894.27</v>
      </c>
      <c r="J184" s="15">
        <v>3232.04</v>
      </c>
      <c r="K184" s="15">
        <v>2642.6</v>
      </c>
      <c r="L184" s="15">
        <v>1906.96</v>
      </c>
      <c r="M184" s="15">
        <v>1885.51</v>
      </c>
      <c r="N184" s="15">
        <v>-5682.98</v>
      </c>
      <c r="O184" s="16">
        <f>+SUM(C184:N184)</f>
        <v>23111.5</v>
      </c>
      <c r="P184" s="15">
        <v>2673.91</v>
      </c>
      <c r="Q184" s="15">
        <v>-2106.17</v>
      </c>
      <c r="R184" s="15">
        <v>1819.19</v>
      </c>
      <c r="S184" s="15">
        <v>1827.69</v>
      </c>
      <c r="T184" s="15">
        <v>1744.62</v>
      </c>
      <c r="U184" s="15">
        <v>-17493.84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8">
        <f>SUM(P184:AA184)</f>
        <v>-11534.6</v>
      </c>
      <c r="AD184" s="15">
        <v>631.38</v>
      </c>
      <c r="AE184" s="15">
        <v>684.56</v>
      </c>
      <c r="AF184" s="15">
        <v>664.62</v>
      </c>
      <c r="AG184" s="15">
        <v>963.69</v>
      </c>
      <c r="AH184" s="15">
        <v>648</v>
      </c>
      <c r="AI184" s="15">
        <v>631.46</v>
      </c>
      <c r="AJ184" s="15">
        <v>-4223.71</v>
      </c>
      <c r="AK184" s="15">
        <v>2043</v>
      </c>
      <c r="AL184" s="15">
        <v>2043</v>
      </c>
      <c r="AM184" s="15">
        <v>2043</v>
      </c>
      <c r="AN184" s="15">
        <v>2043</v>
      </c>
      <c r="AO184" s="15">
        <v>16338.04</v>
      </c>
      <c r="AP184" s="15">
        <f>+SUM(AD184:AO184)</f>
        <v>24510.04</v>
      </c>
      <c r="AR184" s="15">
        <v>2042.5</v>
      </c>
      <c r="AS184" s="15">
        <v>2042.5</v>
      </c>
      <c r="AT184" s="15">
        <v>2042.5</v>
      </c>
      <c r="AU184" s="15">
        <v>2042.5</v>
      </c>
      <c r="AV184" s="15">
        <v>2042.5</v>
      </c>
      <c r="AW184" s="15">
        <v>2042.5</v>
      </c>
      <c r="AX184" s="15">
        <v>2083</v>
      </c>
      <c r="AY184" s="15">
        <v>2083</v>
      </c>
      <c r="AZ184" s="15">
        <v>2083</v>
      </c>
      <c r="BA184" s="15">
        <v>1666.25</v>
      </c>
      <c r="BB184" s="15">
        <v>1666.25</v>
      </c>
      <c r="BC184" s="15">
        <v>-12736.75</v>
      </c>
      <c r="BD184" s="19">
        <f t="shared" si="254"/>
        <v>9099.75</v>
      </c>
      <c r="BE184" s="15">
        <v>969.25</v>
      </c>
      <c r="BF184" s="15">
        <v>1653.25</v>
      </c>
      <c r="BG184" s="15">
        <v>1783.25</v>
      </c>
      <c r="BH184" s="15">
        <v>1533.25</v>
      </c>
      <c r="BI184" s="15">
        <v>1583.25</v>
      </c>
      <c r="BJ184" s="15">
        <v>1483.25</v>
      </c>
      <c r="BK184" s="47">
        <v>1583.25</v>
      </c>
      <c r="BL184" s="15">
        <v>6947.25</v>
      </c>
      <c r="BM184" s="15">
        <v>1483.25</v>
      </c>
      <c r="BN184" s="15">
        <v>1583.25</v>
      </c>
      <c r="BO184" s="20">
        <v>2813.35</v>
      </c>
      <c r="BP184" s="20">
        <v>1557.35</v>
      </c>
      <c r="BQ184" s="93">
        <f t="shared" si="242"/>
        <v>24973.199999999997</v>
      </c>
      <c r="BR184" s="15">
        <v>1870.2</v>
      </c>
      <c r="BS184" s="15">
        <v>1922.15</v>
      </c>
      <c r="BT184" s="15">
        <v>2078</v>
      </c>
      <c r="BU184" s="15">
        <v>3065.05</v>
      </c>
      <c r="BV184" s="15">
        <v>1974.1</v>
      </c>
      <c r="BW184" s="15">
        <v>1974.1</v>
      </c>
      <c r="BX184" s="15">
        <v>2026.05</v>
      </c>
      <c r="BY184" s="15">
        <v>2078</v>
      </c>
      <c r="BZ184" s="15">
        <v>2009.43</v>
      </c>
      <c r="CA184" s="15">
        <v>3061.83</v>
      </c>
      <c r="CB184" s="15">
        <v>2148.66</v>
      </c>
      <c r="CC184" s="15">
        <v>-18621.57</v>
      </c>
      <c r="CD184" s="71">
        <f t="shared" si="243"/>
        <v>5586.0000000000036</v>
      </c>
      <c r="CE184" s="15">
        <v>2129.5300000000002</v>
      </c>
      <c r="CF184" s="15">
        <v>2153.6</v>
      </c>
      <c r="CG184" s="15">
        <v>2208.8200000000002</v>
      </c>
      <c r="CH184" s="15">
        <v>3313.23</v>
      </c>
      <c r="CI184" s="29">
        <f>+IFERROR(VLOOKUP($A184,'[1]Consolidated Financials'!$A:$ZZ,32,0),0)</f>
        <v>2408.8358888888888</v>
      </c>
      <c r="CJ184" s="29">
        <f>+IFERROR(VLOOKUP($A184,'[1]Consolidated Financials'!$A:$ZZ,33,0),0)</f>
        <v>2408.8358888888888</v>
      </c>
      <c r="CK184" s="29">
        <f>+IFERROR(VLOOKUP($A184,'[1]Consolidated Financials'!$A:$ZZ,34,0),0)</f>
        <v>2408.8358888888888</v>
      </c>
      <c r="CL184" s="29">
        <f>+IFERROR(VLOOKUP($A184,'[1]Consolidated Financials'!$A:$ZZ,35,0),0)</f>
        <v>2408.8358888888888</v>
      </c>
      <c r="CM184" s="29">
        <f>+IFERROR(VLOOKUP($A184,'[1]Consolidated Financials'!$A:$ZZ,36,0),0)</f>
        <v>2408.8358888888888</v>
      </c>
      <c r="CN184" s="29">
        <f>+IFERROR(VLOOKUP($A184,'[1]Consolidated Financials'!$A:$ZZ,37,0),0)</f>
        <v>2408.8358888888888</v>
      </c>
      <c r="CO184" s="29">
        <f>+IFERROR(VLOOKUP($A184,'[1]Consolidated Financials'!$A:$ZZ,38,0),0)</f>
        <v>2408.8358888888888</v>
      </c>
      <c r="CP184" s="29">
        <f>+IFERROR(VLOOKUP($A184,'[1]Consolidated Financials'!$A:$ZZ,39,0),0)</f>
        <v>2408.8358888888888</v>
      </c>
      <c r="CQ184" s="71">
        <f t="shared" si="244"/>
        <v>29075.867111111118</v>
      </c>
      <c r="CR184" s="29">
        <f>+IFERROR(VLOOKUP($A184,'[1]Consolidated Financials'!$A:$ZZ,40,0),0)</f>
        <v>2459.884066666667</v>
      </c>
      <c r="CS184" s="29">
        <f>+IFERROR(VLOOKUP($A184,'[1]Consolidated Financials'!$A:$ZZ,41,0),0)</f>
        <v>2459.884066666667</v>
      </c>
      <c r="CT184" s="29">
        <f>+IFERROR(VLOOKUP($A184,'[1]Consolidated Financials'!$A:$ZZ,42,0),0)</f>
        <v>2459.884066666667</v>
      </c>
      <c r="CU184" s="29">
        <f>+IFERROR(VLOOKUP($A184,'[1]Consolidated Financials'!$A:$ZZ,43,0),0)</f>
        <v>2459.884066666667</v>
      </c>
      <c r="CV184" s="29">
        <f>+IFERROR(VLOOKUP($A184,'[1]Consolidated Financials'!$A:$ZZ,44,0),0)</f>
        <v>2459.884066666667</v>
      </c>
      <c r="CW184" s="29">
        <f>+IFERROR(VLOOKUP($A184,'[1]Consolidated Financials'!$A:$ZZ,45,0),0)</f>
        <v>2459.884066666667</v>
      </c>
      <c r="CX184" s="29">
        <f>+IFERROR(VLOOKUP($A184,'[1]Consolidated Financials'!$A:$ZZ,46,0),0)</f>
        <v>2459.884066666667</v>
      </c>
      <c r="CY184" s="29">
        <f>+IFERROR(VLOOKUP($A184,'[1]Consolidated Financials'!$A:$ZZ,47,0),0)</f>
        <v>2459.884066666667</v>
      </c>
      <c r="CZ184" s="29">
        <f>+IFERROR(VLOOKUP($A184,'[1]Consolidated Financials'!$A:$ZZ,48,0),0)</f>
        <v>2459.884066666667</v>
      </c>
      <c r="DA184" s="29">
        <f>+IFERROR(VLOOKUP($A184,'[1]Consolidated Financials'!$A:$ZZ,49,0),0)</f>
        <v>2459.884066666667</v>
      </c>
      <c r="DB184" s="29">
        <f>+IFERROR(VLOOKUP($A184,'[1]Consolidated Financials'!$A:$ZZ,50,0),0)</f>
        <v>2459.884066666667</v>
      </c>
      <c r="DC184" s="29">
        <f>+IFERROR(VLOOKUP($A184,'[1]Consolidated Financials'!$A:$ZZ,51,0),0)</f>
        <v>2459.884066666667</v>
      </c>
      <c r="DD184" s="71">
        <f t="shared" si="245"/>
        <v>29518.608799999998</v>
      </c>
      <c r="DF184" s="15">
        <f>+IFERROR(VLOOKUP($A184,'[1]Consolidated Financials'!$A:$ZZ,52,0),0)</f>
        <v>2528.7608205333331</v>
      </c>
      <c r="DG184" s="15">
        <f>+IFERROR(VLOOKUP($A184,'[1]Consolidated Financials'!$A:$ZZ,53,0),0)</f>
        <v>2528.7608205333331</v>
      </c>
      <c r="DH184" s="15">
        <f>+IFERROR(VLOOKUP($A184,'[1]Consolidated Financials'!$A:$ZZ,54,0),0)</f>
        <v>2528.7608205333331</v>
      </c>
      <c r="DI184" s="15">
        <f>+IFERROR(VLOOKUP($A184,'[1]Consolidated Financials'!$A:$ZZ,55,0),0)</f>
        <v>2528.7608205333331</v>
      </c>
      <c r="DJ184" s="15">
        <f>+IFERROR(VLOOKUP($A184,'[1]Consolidated Financials'!$A:$ZZ,56,0),0)</f>
        <v>2528.7608205333331</v>
      </c>
      <c r="DK184" s="15">
        <f>+IFERROR(VLOOKUP($A184,'[1]Consolidated Financials'!$A:$ZZ,57,0),0)</f>
        <v>2528.7608205333331</v>
      </c>
      <c r="DL184" s="15">
        <f>+IFERROR(VLOOKUP($A184,'[1]Consolidated Financials'!$A:$ZZ,58,0),0)</f>
        <v>2528.7608205333331</v>
      </c>
      <c r="DM184" s="15">
        <f>+IFERROR(VLOOKUP($A184,'[1]Consolidated Financials'!$A:$ZZ,59,0),0)</f>
        <v>2528.7608205333331</v>
      </c>
      <c r="DN184" s="15">
        <f>+IFERROR(VLOOKUP($A184,'[1]Consolidated Financials'!$A:$ZZ,60,0),0)</f>
        <v>2528.7608205333331</v>
      </c>
      <c r="DO184" s="15">
        <f>+IFERROR(VLOOKUP($A184,'[1]Consolidated Financials'!$A:$ZZ,61,0),0)</f>
        <v>2528.7608205333331</v>
      </c>
      <c r="DP184" s="15">
        <f>+IFERROR(VLOOKUP($A184,'[1]Consolidated Financials'!$A:$ZZ,62,0),0)</f>
        <v>2528.7608205333331</v>
      </c>
      <c r="DQ184" s="15">
        <f>+IFERROR(VLOOKUP($A184,'[1]Consolidated Financials'!$A:$ZZ,63,0),0)</f>
        <v>2528.7608205333331</v>
      </c>
    </row>
    <row r="185" spans="1:121" x14ac:dyDescent="0.35">
      <c r="A185" s="75" t="s">
        <v>309</v>
      </c>
      <c r="B185" s="17" t="s">
        <v>310</v>
      </c>
      <c r="C185" s="28"/>
      <c r="D185" s="28"/>
      <c r="E185" s="28"/>
      <c r="F185" s="28"/>
      <c r="G185" s="15"/>
      <c r="H185" s="15"/>
      <c r="I185" s="15"/>
      <c r="J185" s="15"/>
      <c r="K185" s="15"/>
      <c r="L185" s="15"/>
      <c r="M185" s="15"/>
      <c r="N185" s="15"/>
      <c r="O185" s="16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8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>
        <v>416.75</v>
      </c>
      <c r="BB185" s="15">
        <v>416.75</v>
      </c>
      <c r="BC185" s="15">
        <v>416.75</v>
      </c>
      <c r="BD185" s="19">
        <f t="shared" si="254"/>
        <v>1250.25</v>
      </c>
      <c r="BE185" s="15">
        <v>416.75</v>
      </c>
      <c r="BF185" s="15">
        <v>416.75</v>
      </c>
      <c r="BG185" s="15">
        <v>416.75</v>
      </c>
      <c r="BH185" s="15">
        <v>416.75</v>
      </c>
      <c r="BI185" s="15">
        <v>416.75</v>
      </c>
      <c r="BJ185" s="15">
        <v>416.75</v>
      </c>
      <c r="BK185" s="47">
        <v>416.75</v>
      </c>
      <c r="BL185" s="15">
        <v>416.75</v>
      </c>
      <c r="BM185" s="15">
        <v>416.75</v>
      </c>
      <c r="BN185" s="15">
        <v>416.75</v>
      </c>
      <c r="BO185" s="20">
        <v>416.75</v>
      </c>
      <c r="BP185" s="20">
        <v>416.75</v>
      </c>
      <c r="BQ185" s="93">
        <f t="shared" si="242"/>
        <v>5001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71">
        <f t="shared" si="243"/>
        <v>0</v>
      </c>
      <c r="CE185" s="15">
        <v>0</v>
      </c>
      <c r="CF185" s="15">
        <v>0</v>
      </c>
      <c r="CG185" s="15">
        <v>0</v>
      </c>
      <c r="CH185" s="15">
        <v>0</v>
      </c>
      <c r="CI185" s="29">
        <f>+IFERROR(VLOOKUP($A185,'[1]Consolidated Financials'!$A:$ZZ,32,0),0)</f>
        <v>0</v>
      </c>
      <c r="CJ185" s="29">
        <f>+IFERROR(VLOOKUP($A185,'[1]Consolidated Financials'!$A:$ZZ,33,0),0)</f>
        <v>0</v>
      </c>
      <c r="CK185" s="29">
        <f>+IFERROR(VLOOKUP($A185,'[1]Consolidated Financials'!$A:$ZZ,34,0),0)</f>
        <v>0</v>
      </c>
      <c r="CL185" s="29">
        <f>+IFERROR(VLOOKUP($A185,'[1]Consolidated Financials'!$A:$ZZ,35,0),0)</f>
        <v>0</v>
      </c>
      <c r="CM185" s="29">
        <f>+IFERROR(VLOOKUP($A185,'[1]Consolidated Financials'!$A:$ZZ,36,0),0)</f>
        <v>0</v>
      </c>
      <c r="CN185" s="29">
        <f>+IFERROR(VLOOKUP($A185,'[1]Consolidated Financials'!$A:$ZZ,37,0),0)</f>
        <v>0</v>
      </c>
      <c r="CO185" s="29">
        <f>+IFERROR(VLOOKUP($A185,'[1]Consolidated Financials'!$A:$ZZ,38,0),0)</f>
        <v>0</v>
      </c>
      <c r="CP185" s="29">
        <f>+IFERROR(VLOOKUP($A185,'[1]Consolidated Financials'!$A:$ZZ,39,0),0)</f>
        <v>0</v>
      </c>
      <c r="CQ185" s="71">
        <f t="shared" si="244"/>
        <v>0</v>
      </c>
      <c r="CR185" s="29">
        <f>+IFERROR(VLOOKUP($A185,'[1]Consolidated Financials'!$A:$ZZ,40,0),0)</f>
        <v>0</v>
      </c>
      <c r="CS185" s="29">
        <f>+IFERROR(VLOOKUP($A185,'[1]Consolidated Financials'!$A:$ZZ,41,0),0)</f>
        <v>0</v>
      </c>
      <c r="CT185" s="29">
        <f>+IFERROR(VLOOKUP($A185,'[1]Consolidated Financials'!$A:$ZZ,42,0),0)</f>
        <v>0</v>
      </c>
      <c r="CU185" s="29">
        <f>+IFERROR(VLOOKUP($A185,'[1]Consolidated Financials'!$A:$ZZ,43,0),0)</f>
        <v>0</v>
      </c>
      <c r="CV185" s="29">
        <f>+IFERROR(VLOOKUP($A185,'[1]Consolidated Financials'!$A:$ZZ,44,0),0)</f>
        <v>0</v>
      </c>
      <c r="CW185" s="29">
        <f>+IFERROR(VLOOKUP($A185,'[1]Consolidated Financials'!$A:$ZZ,45,0),0)</f>
        <v>0</v>
      </c>
      <c r="CX185" s="29">
        <f>+IFERROR(VLOOKUP($A185,'[1]Consolidated Financials'!$A:$ZZ,46,0),0)</f>
        <v>0</v>
      </c>
      <c r="CY185" s="29">
        <f>+IFERROR(VLOOKUP($A185,'[1]Consolidated Financials'!$A:$ZZ,47,0),0)</f>
        <v>0</v>
      </c>
      <c r="CZ185" s="29">
        <f>+IFERROR(VLOOKUP($A185,'[1]Consolidated Financials'!$A:$ZZ,48,0),0)</f>
        <v>0</v>
      </c>
      <c r="DA185" s="29">
        <f>+IFERROR(VLOOKUP($A185,'[1]Consolidated Financials'!$A:$ZZ,49,0),0)</f>
        <v>0</v>
      </c>
      <c r="DB185" s="29">
        <f>+IFERROR(VLOOKUP($A185,'[1]Consolidated Financials'!$A:$ZZ,50,0),0)</f>
        <v>0</v>
      </c>
      <c r="DC185" s="29">
        <f>+IFERROR(VLOOKUP($A185,'[1]Consolidated Financials'!$A:$ZZ,51,0),0)</f>
        <v>0</v>
      </c>
      <c r="DD185" s="71">
        <f t="shared" si="245"/>
        <v>0</v>
      </c>
      <c r="DF185" s="15">
        <f>+IFERROR(VLOOKUP($A185,'[1]Consolidated Financials'!$A:$ZZ,52,0),0)</f>
        <v>0</v>
      </c>
      <c r="DG185" s="15">
        <f>+IFERROR(VLOOKUP($A185,'[1]Consolidated Financials'!$A:$ZZ,53,0),0)</f>
        <v>0</v>
      </c>
      <c r="DH185" s="15">
        <f>+IFERROR(VLOOKUP($A185,'[1]Consolidated Financials'!$A:$ZZ,54,0),0)</f>
        <v>0</v>
      </c>
      <c r="DI185" s="15">
        <f>+IFERROR(VLOOKUP($A185,'[1]Consolidated Financials'!$A:$ZZ,55,0),0)</f>
        <v>0</v>
      </c>
      <c r="DJ185" s="15">
        <f>+IFERROR(VLOOKUP($A185,'[1]Consolidated Financials'!$A:$ZZ,56,0),0)</f>
        <v>0</v>
      </c>
      <c r="DK185" s="15">
        <f>+IFERROR(VLOOKUP($A185,'[1]Consolidated Financials'!$A:$ZZ,57,0),0)</f>
        <v>0</v>
      </c>
      <c r="DL185" s="15">
        <f>+IFERROR(VLOOKUP($A185,'[1]Consolidated Financials'!$A:$ZZ,58,0),0)</f>
        <v>0</v>
      </c>
      <c r="DM185" s="15">
        <f>+IFERROR(VLOOKUP($A185,'[1]Consolidated Financials'!$A:$ZZ,59,0),0)</f>
        <v>0</v>
      </c>
      <c r="DN185" s="15">
        <f>+IFERROR(VLOOKUP($A185,'[1]Consolidated Financials'!$A:$ZZ,60,0),0)</f>
        <v>0</v>
      </c>
      <c r="DO185" s="15">
        <f>+IFERROR(VLOOKUP($A185,'[1]Consolidated Financials'!$A:$ZZ,61,0),0)</f>
        <v>0</v>
      </c>
      <c r="DP185" s="15">
        <f>+IFERROR(VLOOKUP($A185,'[1]Consolidated Financials'!$A:$ZZ,62,0),0)</f>
        <v>0</v>
      </c>
      <c r="DQ185" s="15">
        <f>+IFERROR(VLOOKUP($A185,'[1]Consolidated Financials'!$A:$ZZ,63,0),0)</f>
        <v>0</v>
      </c>
    </row>
    <row r="186" spans="1:121" x14ac:dyDescent="0.35">
      <c r="A186" s="75" t="s">
        <v>311</v>
      </c>
      <c r="B186" s="17" t="s">
        <v>312</v>
      </c>
      <c r="C186" s="15">
        <v>1085.68</v>
      </c>
      <c r="D186" s="15">
        <v>1132.8500000000001</v>
      </c>
      <c r="E186" s="15">
        <v>1114.6300000000001</v>
      </c>
      <c r="F186" s="15">
        <v>1140.8600000000001</v>
      </c>
      <c r="G186" s="15">
        <v>802.4</v>
      </c>
      <c r="H186" s="15">
        <v>1710.44</v>
      </c>
      <c r="I186" s="15">
        <v>1170.1300000000001</v>
      </c>
      <c r="J186" s="15">
        <v>1183.67</v>
      </c>
      <c r="K186" s="15">
        <v>1144.2</v>
      </c>
      <c r="L186" s="15">
        <v>1621.94</v>
      </c>
      <c r="M186" s="15">
        <v>1469.43</v>
      </c>
      <c r="N186" s="15">
        <v>1570.94</v>
      </c>
      <c r="O186" s="16">
        <f>+SUM(C186:N186)</f>
        <v>15147.170000000002</v>
      </c>
      <c r="P186" s="15">
        <v>1263.46</v>
      </c>
      <c r="Q186" s="15">
        <v>1753.21</v>
      </c>
      <c r="R186" s="15">
        <v>2183.8999999999996</v>
      </c>
      <c r="S186" s="15">
        <v>1939.79</v>
      </c>
      <c r="T186" s="15">
        <v>2928.5199999999995</v>
      </c>
      <c r="U186" s="15">
        <v>2029.6200000000008</v>
      </c>
      <c r="V186" s="15">
        <v>2051.3600000000006</v>
      </c>
      <c r="W186" s="15">
        <v>1067.0499999999993</v>
      </c>
      <c r="X186" s="15">
        <v>1109.53</v>
      </c>
      <c r="Y186" s="15">
        <v>-84.99</v>
      </c>
      <c r="Z186" s="15">
        <v>-111.27</v>
      </c>
      <c r="AA186" s="15">
        <v>298.35000000000002</v>
      </c>
      <c r="AB186" s="18">
        <f>SUM(P186:AA186)</f>
        <v>16428.53</v>
      </c>
      <c r="AD186" s="15">
        <v>949.03</v>
      </c>
      <c r="AE186" s="15">
        <v>650.79</v>
      </c>
      <c r="AF186" s="15">
        <v>820.26</v>
      </c>
      <c r="AG186" s="15">
        <v>799.62</v>
      </c>
      <c r="AH186" s="15">
        <v>799.39</v>
      </c>
      <c r="AI186" s="15">
        <v>731.65</v>
      </c>
      <c r="AJ186" s="15">
        <v>799.39</v>
      </c>
      <c r="AK186" s="15">
        <v>797.89</v>
      </c>
      <c r="AL186" s="15">
        <v>799.42</v>
      </c>
      <c r="AM186" s="15">
        <v>799.42</v>
      </c>
      <c r="AN186" s="15">
        <v>744.47</v>
      </c>
      <c r="AO186" s="15">
        <v>786.81</v>
      </c>
      <c r="AP186" s="15">
        <f>+SUM(AD186:AO186)</f>
        <v>9478.14</v>
      </c>
      <c r="AR186" s="15">
        <v>799.42</v>
      </c>
      <c r="AS186" s="15">
        <v>922.81</v>
      </c>
      <c r="AT186" s="15">
        <v>516.24</v>
      </c>
      <c r="AU186" s="15">
        <v>930.52</v>
      </c>
      <c r="AV186" s="15">
        <v>799.47</v>
      </c>
      <c r="AW186" s="15">
        <v>704.63</v>
      </c>
      <c r="AX186" s="15">
        <v>2203.13</v>
      </c>
      <c r="AY186" s="15">
        <v>731.27</v>
      </c>
      <c r="AZ186" s="15">
        <v>1066.54</v>
      </c>
      <c r="BA186" s="15">
        <v>914.32</v>
      </c>
      <c r="BB186" s="15">
        <v>-194.54</v>
      </c>
      <c r="BC186" s="15">
        <v>1939.15</v>
      </c>
      <c r="BD186" s="19">
        <f t="shared" si="254"/>
        <v>11332.959999999997</v>
      </c>
      <c r="BE186" s="15">
        <v>885.41</v>
      </c>
      <c r="BF186" s="15">
        <v>903.31</v>
      </c>
      <c r="BG186" s="15">
        <v>876.78</v>
      </c>
      <c r="BH186" s="15">
        <v>993.1</v>
      </c>
      <c r="BI186" s="15">
        <v>1202.6600000000001</v>
      </c>
      <c r="BJ186" s="15">
        <v>1208.8700000000001</v>
      </c>
      <c r="BK186" s="47">
        <v>1300.54</v>
      </c>
      <c r="BL186" s="15">
        <v>1300.7</v>
      </c>
      <c r="BM186" s="15">
        <v>1339.61</v>
      </c>
      <c r="BN186" s="15">
        <v>894.39</v>
      </c>
      <c r="BO186" s="20">
        <v>1028.19</v>
      </c>
      <c r="BP186" s="20">
        <v>1433.27</v>
      </c>
      <c r="BQ186" s="93">
        <f t="shared" si="242"/>
        <v>13366.830000000002</v>
      </c>
      <c r="BR186" s="15">
        <v>1282.71</v>
      </c>
      <c r="BS186" s="15">
        <v>1528.83</v>
      </c>
      <c r="BT186" s="15">
        <v>912.88</v>
      </c>
      <c r="BU186" s="15">
        <v>-68.53</v>
      </c>
      <c r="BV186" s="15">
        <v>-85.23</v>
      </c>
      <c r="BW186" s="15">
        <v>-85.23</v>
      </c>
      <c r="BX186" s="15">
        <v>-85.23</v>
      </c>
      <c r="BY186" s="15">
        <v>54.92</v>
      </c>
      <c r="BZ186" s="15">
        <v>569.84</v>
      </c>
      <c r="CA186" s="15">
        <v>451.2</v>
      </c>
      <c r="CB186" s="15">
        <v>1150.6500000000001</v>
      </c>
      <c r="CC186" s="15">
        <v>827.75</v>
      </c>
      <c r="CD186" s="71">
        <f t="shared" si="243"/>
        <v>6454.5599999999995</v>
      </c>
      <c r="CE186" s="15">
        <v>406.56</v>
      </c>
      <c r="CF186" s="15">
        <v>1487.91</v>
      </c>
      <c r="CG186" s="15">
        <v>997.49</v>
      </c>
      <c r="CH186" s="15">
        <v>875.49</v>
      </c>
      <c r="CI186" s="29">
        <f>+IFERROR(VLOOKUP($A186,'[1]Consolidated Financials'!$A:$ZZ,32,0),0)</f>
        <v>2121.7499999999991</v>
      </c>
      <c r="CJ186" s="29">
        <f>+IFERROR(VLOOKUP($A186,'[1]Consolidated Financials'!$A:$ZZ,33,0),0)</f>
        <v>2121.7499999999991</v>
      </c>
      <c r="CK186" s="29">
        <f>+IFERROR(VLOOKUP($A186,'[1]Consolidated Financials'!$A:$ZZ,34,0),0)</f>
        <v>2121.7499999999991</v>
      </c>
      <c r="CL186" s="29">
        <f>+IFERROR(VLOOKUP($A186,'[1]Consolidated Financials'!$A:$ZZ,35,0),0)</f>
        <v>2121.7499999999991</v>
      </c>
      <c r="CM186" s="29">
        <f>+IFERROR(VLOOKUP($A186,'[1]Consolidated Financials'!$A:$ZZ,36,0),0)</f>
        <v>2121.7499999999991</v>
      </c>
      <c r="CN186" s="29">
        <f>+IFERROR(VLOOKUP($A186,'[1]Consolidated Financials'!$A:$ZZ,37,0),0)</f>
        <v>2121.7499999999991</v>
      </c>
      <c r="CO186" s="29">
        <f>+IFERROR(VLOOKUP($A186,'[1]Consolidated Financials'!$A:$ZZ,38,0),0)</f>
        <v>2121.7499999999991</v>
      </c>
      <c r="CP186" s="29">
        <f>+IFERROR(VLOOKUP($A186,'[1]Consolidated Financials'!$A:$ZZ,39,0),0)</f>
        <v>2121.7499999999991</v>
      </c>
      <c r="CQ186" s="71">
        <f t="shared" si="244"/>
        <v>20741.449999999997</v>
      </c>
      <c r="CR186" s="29">
        <f>+IFERROR(VLOOKUP($A186,'[1]Consolidated Financials'!$A:$ZZ,40,0),0)</f>
        <v>2381.6643749999989</v>
      </c>
      <c r="CS186" s="29">
        <f>+IFERROR(VLOOKUP($A186,'[1]Consolidated Financials'!$A:$ZZ,41,0),0)</f>
        <v>2381.6643749999989</v>
      </c>
      <c r="CT186" s="29">
        <f>+IFERROR(VLOOKUP($A186,'[1]Consolidated Financials'!$A:$ZZ,42,0),0)</f>
        <v>2381.6643749999989</v>
      </c>
      <c r="CU186" s="29">
        <f>+IFERROR(VLOOKUP($A186,'[1]Consolidated Financials'!$A:$ZZ,43,0),0)</f>
        <v>2381.6643749999989</v>
      </c>
      <c r="CV186" s="29">
        <f>+IFERROR(VLOOKUP($A186,'[1]Consolidated Financials'!$A:$ZZ,44,0),0)</f>
        <v>2381.6643749999989</v>
      </c>
      <c r="CW186" s="29">
        <f>+IFERROR(VLOOKUP($A186,'[1]Consolidated Financials'!$A:$ZZ,45,0),0)</f>
        <v>2381.6643749999989</v>
      </c>
      <c r="CX186" s="29">
        <f>+IFERROR(VLOOKUP($A186,'[1]Consolidated Financials'!$A:$ZZ,46,0),0)</f>
        <v>2381.6643749999989</v>
      </c>
      <c r="CY186" s="29">
        <f>+IFERROR(VLOOKUP($A186,'[1]Consolidated Financials'!$A:$ZZ,47,0),0)</f>
        <v>2381.6643749999989</v>
      </c>
      <c r="CZ186" s="29">
        <f>+IFERROR(VLOOKUP($A186,'[1]Consolidated Financials'!$A:$ZZ,48,0),0)</f>
        <v>2381.6643749999989</v>
      </c>
      <c r="DA186" s="29">
        <f>+IFERROR(VLOOKUP($A186,'[1]Consolidated Financials'!$A:$ZZ,49,0),0)</f>
        <v>2381.6643749999989</v>
      </c>
      <c r="DB186" s="29">
        <f>+IFERROR(VLOOKUP($A186,'[1]Consolidated Financials'!$A:$ZZ,50,0),0)</f>
        <v>2381.6643749999989</v>
      </c>
      <c r="DC186" s="29">
        <f>+IFERROR(VLOOKUP($A186,'[1]Consolidated Financials'!$A:$ZZ,51,0),0)</f>
        <v>2381.6643749999989</v>
      </c>
      <c r="DD186" s="71">
        <f t="shared" si="245"/>
        <v>28579.972499999993</v>
      </c>
      <c r="DF186" s="15">
        <f>+IFERROR(VLOOKUP($A186,'[1]Consolidated Financials'!$A:$ZZ,52,0),0)</f>
        <v>2816.6231249999987</v>
      </c>
      <c r="DG186" s="15">
        <f>+IFERROR(VLOOKUP($A186,'[1]Consolidated Financials'!$A:$ZZ,53,0),0)</f>
        <v>2816.6231249999987</v>
      </c>
      <c r="DH186" s="15">
        <f>+IFERROR(VLOOKUP($A186,'[1]Consolidated Financials'!$A:$ZZ,54,0),0)</f>
        <v>2816.6231249999987</v>
      </c>
      <c r="DI186" s="15">
        <f>+IFERROR(VLOOKUP($A186,'[1]Consolidated Financials'!$A:$ZZ,55,0),0)</f>
        <v>2816.6231249999987</v>
      </c>
      <c r="DJ186" s="15">
        <f>+IFERROR(VLOOKUP($A186,'[1]Consolidated Financials'!$A:$ZZ,56,0),0)</f>
        <v>2816.6231249999987</v>
      </c>
      <c r="DK186" s="15">
        <f>+IFERROR(VLOOKUP($A186,'[1]Consolidated Financials'!$A:$ZZ,57,0),0)</f>
        <v>2816.6231249999987</v>
      </c>
      <c r="DL186" s="15">
        <f>+IFERROR(VLOOKUP($A186,'[1]Consolidated Financials'!$A:$ZZ,58,0),0)</f>
        <v>2816.6231249999987</v>
      </c>
      <c r="DM186" s="15">
        <f>+IFERROR(VLOOKUP($A186,'[1]Consolidated Financials'!$A:$ZZ,59,0),0)</f>
        <v>2816.6231249999987</v>
      </c>
      <c r="DN186" s="15">
        <f>+IFERROR(VLOOKUP($A186,'[1]Consolidated Financials'!$A:$ZZ,60,0),0)</f>
        <v>2816.6231249999987</v>
      </c>
      <c r="DO186" s="15">
        <f>+IFERROR(VLOOKUP($A186,'[1]Consolidated Financials'!$A:$ZZ,61,0),0)</f>
        <v>2816.6231249999987</v>
      </c>
      <c r="DP186" s="15">
        <f>+IFERROR(VLOOKUP($A186,'[1]Consolidated Financials'!$A:$ZZ,62,0),0)</f>
        <v>2816.6231249999987</v>
      </c>
      <c r="DQ186" s="15">
        <f>+IFERROR(VLOOKUP($A186,'[1]Consolidated Financials'!$A:$ZZ,63,0),0)</f>
        <v>2816.6231249999987</v>
      </c>
    </row>
    <row r="187" spans="1:121" x14ac:dyDescent="0.35">
      <c r="A187" s="75" t="s">
        <v>313</v>
      </c>
      <c r="B187" s="17" t="s">
        <v>314</v>
      </c>
      <c r="C187" s="15">
        <v>1906.12</v>
      </c>
      <c r="D187" s="15">
        <v>1797</v>
      </c>
      <c r="E187" s="15">
        <v>1873.28</v>
      </c>
      <c r="F187" s="15">
        <v>3731.83</v>
      </c>
      <c r="G187" s="15">
        <v>1980.85</v>
      </c>
      <c r="H187" s="15">
        <v>1710.34</v>
      </c>
      <c r="I187" s="15">
        <v>2031.04</v>
      </c>
      <c r="J187" s="15">
        <v>1607.74</v>
      </c>
      <c r="K187" s="15">
        <v>1573.9</v>
      </c>
      <c r="L187" s="15">
        <v>2407.5</v>
      </c>
      <c r="M187" s="15">
        <v>1356.16</v>
      </c>
      <c r="N187" s="15">
        <v>1300.05</v>
      </c>
      <c r="O187" s="16">
        <f>+SUM(C187:N187)</f>
        <v>23275.81</v>
      </c>
      <c r="P187" s="15">
        <v>1470.27</v>
      </c>
      <c r="Q187" s="15">
        <v>-3130.75</v>
      </c>
      <c r="R187" s="15">
        <v>5581.7199999999993</v>
      </c>
      <c r="S187" s="15">
        <v>605.17000000000053</v>
      </c>
      <c r="T187" s="15">
        <v>604.35000000000036</v>
      </c>
      <c r="U187" s="15">
        <v>819.13999999999942</v>
      </c>
      <c r="V187" s="15">
        <v>970.24000000000069</v>
      </c>
      <c r="W187" s="15">
        <v>1154.21</v>
      </c>
      <c r="X187" s="15">
        <v>1099.8900000000001</v>
      </c>
      <c r="Y187" s="15">
        <v>1107.6600000000001</v>
      </c>
      <c r="Z187" s="15">
        <v>1125.32</v>
      </c>
      <c r="AA187" s="15">
        <v>1054.1200000000001</v>
      </c>
      <c r="AB187" s="18">
        <f>SUM(P187:AA187)</f>
        <v>12461.34</v>
      </c>
      <c r="AD187" s="15">
        <v>972.67</v>
      </c>
      <c r="AE187" s="15">
        <v>906.61</v>
      </c>
      <c r="AF187" s="15">
        <v>1114.4000000000001</v>
      </c>
      <c r="AG187" s="15">
        <v>896.98</v>
      </c>
      <c r="AH187" s="15">
        <v>1154.6400000000001</v>
      </c>
      <c r="AI187" s="15">
        <v>1326.55</v>
      </c>
      <c r="AJ187" s="15">
        <v>1223.6100000000001</v>
      </c>
      <c r="AK187" s="15">
        <v>1268.3800000000001</v>
      </c>
      <c r="AL187" s="15">
        <v>997.02</v>
      </c>
      <c r="AM187" s="15">
        <v>1011.94</v>
      </c>
      <c r="AN187" s="15">
        <v>1052.17</v>
      </c>
      <c r="AO187" s="15">
        <v>934.9</v>
      </c>
      <c r="AP187" s="15">
        <f>+SUM(AD187:AO187)</f>
        <v>12859.87</v>
      </c>
      <c r="AR187" s="15">
        <v>1276.58</v>
      </c>
      <c r="AS187" s="15">
        <v>1230.3399999999999</v>
      </c>
      <c r="AT187" s="15">
        <v>1060.55</v>
      </c>
      <c r="AU187" s="15">
        <v>1167.6000000000001</v>
      </c>
      <c r="AV187" s="15">
        <v>1617.17</v>
      </c>
      <c r="AW187" s="15">
        <v>1446.22</v>
      </c>
      <c r="AX187" s="15">
        <v>1502.67</v>
      </c>
      <c r="AY187" s="15">
        <v>1491.14</v>
      </c>
      <c r="AZ187" s="15">
        <v>1418.11</v>
      </c>
      <c r="BA187" s="15">
        <v>1439.93</v>
      </c>
      <c r="BB187" s="15">
        <v>1409.11</v>
      </c>
      <c r="BC187" s="15">
        <v>1300.3900000000001</v>
      </c>
      <c r="BD187" s="19">
        <f t="shared" si="254"/>
        <v>16359.810000000001</v>
      </c>
      <c r="BE187" s="15">
        <v>1549.61</v>
      </c>
      <c r="BF187" s="15">
        <v>4167.59</v>
      </c>
      <c r="BG187" s="15">
        <v>1939.49</v>
      </c>
      <c r="BH187" s="15">
        <v>904.92</v>
      </c>
      <c r="BI187" s="15">
        <v>1722.51</v>
      </c>
      <c r="BJ187" s="15">
        <v>1685.67</v>
      </c>
      <c r="BK187" s="15">
        <v>1471.97</v>
      </c>
      <c r="BL187" s="15">
        <v>1704.71</v>
      </c>
      <c r="BM187" s="15">
        <v>1676.68</v>
      </c>
      <c r="BN187" s="15">
        <v>1420.54</v>
      </c>
      <c r="BO187" s="20">
        <v>1955.94</v>
      </c>
      <c r="BP187" s="20">
        <v>1430.65</v>
      </c>
      <c r="BQ187" s="93">
        <f t="shared" si="242"/>
        <v>21630.28</v>
      </c>
      <c r="BR187" s="15">
        <v>2038.74</v>
      </c>
      <c r="BS187" s="15">
        <v>1527.62</v>
      </c>
      <c r="BT187" s="15">
        <v>1883.52</v>
      </c>
      <c r="BU187" s="15">
        <v>1841.46</v>
      </c>
      <c r="BV187" s="15">
        <v>1862.62</v>
      </c>
      <c r="BW187" s="15">
        <v>1970.62</v>
      </c>
      <c r="BX187" s="15">
        <v>1886.08</v>
      </c>
      <c r="BY187" s="15">
        <v>1874.72</v>
      </c>
      <c r="BZ187" s="15">
        <v>1866.33</v>
      </c>
      <c r="CA187" s="15">
        <v>1860.89</v>
      </c>
      <c r="CB187" s="15">
        <v>1915.67</v>
      </c>
      <c r="CC187" s="15">
        <v>1878.26</v>
      </c>
      <c r="CD187" s="71">
        <f t="shared" si="243"/>
        <v>22406.529999999995</v>
      </c>
      <c r="CE187" s="15">
        <v>1913.61</v>
      </c>
      <c r="CF187" s="15">
        <v>3625.96</v>
      </c>
      <c r="CG187" s="15">
        <v>2428.25</v>
      </c>
      <c r="CH187" s="15">
        <v>1691.22</v>
      </c>
      <c r="CI187" s="29">
        <f>+IFERROR(VLOOKUP($A187,'[1]Consolidated Financials'!$A:$ZZ,32,0),0)</f>
        <v>2406.6222776888894</v>
      </c>
      <c r="CJ187" s="29">
        <f>+IFERROR(VLOOKUP($A187,'[1]Consolidated Financials'!$A:$ZZ,33,0),0)</f>
        <v>2406.6222776888894</v>
      </c>
      <c r="CK187" s="29">
        <f>+IFERROR(VLOOKUP($A187,'[1]Consolidated Financials'!$A:$ZZ,34,0),0)</f>
        <v>2406.6222776888894</v>
      </c>
      <c r="CL187" s="29">
        <f>+IFERROR(VLOOKUP($A187,'[1]Consolidated Financials'!$A:$ZZ,35,0),0)</f>
        <v>2406.6222776888894</v>
      </c>
      <c r="CM187" s="29">
        <f>+IFERROR(VLOOKUP($A187,'[1]Consolidated Financials'!$A:$ZZ,36,0),0)</f>
        <v>2406.6222776888894</v>
      </c>
      <c r="CN187" s="29">
        <f>+IFERROR(VLOOKUP($A187,'[1]Consolidated Financials'!$A:$ZZ,37,0),0)</f>
        <v>2406.6222776888894</v>
      </c>
      <c r="CO187" s="29">
        <f>+IFERROR(VLOOKUP($A187,'[1]Consolidated Financials'!$A:$ZZ,38,0),0)</f>
        <v>2406.6222776888894</v>
      </c>
      <c r="CP187" s="29">
        <f>+IFERROR(VLOOKUP($A187,'[1]Consolidated Financials'!$A:$ZZ,39,0),0)</f>
        <v>2406.6222776888894</v>
      </c>
      <c r="CQ187" s="71">
        <f t="shared" si="244"/>
        <v>28912.018221511116</v>
      </c>
      <c r="CR187" s="29">
        <f>+IFERROR(VLOOKUP($A187,'[1]Consolidated Financials'!$A:$ZZ,40,0),0)</f>
        <v>3048.5601208494936</v>
      </c>
      <c r="CS187" s="29">
        <f>+IFERROR(VLOOKUP($A187,'[1]Consolidated Financials'!$A:$ZZ,41,0),0)</f>
        <v>3048.5601208494936</v>
      </c>
      <c r="CT187" s="29">
        <f>+IFERROR(VLOOKUP($A187,'[1]Consolidated Financials'!$A:$ZZ,42,0),0)</f>
        <v>3048.5601208494936</v>
      </c>
      <c r="CU187" s="29">
        <f>+IFERROR(VLOOKUP($A187,'[1]Consolidated Financials'!$A:$ZZ,43,0),0)</f>
        <v>3048.5601208494936</v>
      </c>
      <c r="CV187" s="29">
        <f>+IFERROR(VLOOKUP($A187,'[1]Consolidated Financials'!$A:$ZZ,44,0),0)</f>
        <v>3048.5601208494936</v>
      </c>
      <c r="CW187" s="29">
        <f>+IFERROR(VLOOKUP($A187,'[1]Consolidated Financials'!$A:$ZZ,45,0),0)</f>
        <v>3048.5601208494936</v>
      </c>
      <c r="CX187" s="29">
        <f>+IFERROR(VLOOKUP($A187,'[1]Consolidated Financials'!$A:$ZZ,46,0),0)</f>
        <v>3048.5601208494936</v>
      </c>
      <c r="CY187" s="29">
        <f>+IFERROR(VLOOKUP($A187,'[1]Consolidated Financials'!$A:$ZZ,47,0),0)</f>
        <v>3048.5601208494936</v>
      </c>
      <c r="CZ187" s="29">
        <f>+IFERROR(VLOOKUP($A187,'[1]Consolidated Financials'!$A:$ZZ,48,0),0)</f>
        <v>3048.5601208494936</v>
      </c>
      <c r="DA187" s="29">
        <f>+IFERROR(VLOOKUP($A187,'[1]Consolidated Financials'!$A:$ZZ,49,0),0)</f>
        <v>3048.5601208494936</v>
      </c>
      <c r="DB187" s="29">
        <f>+IFERROR(VLOOKUP($A187,'[1]Consolidated Financials'!$A:$ZZ,50,0),0)</f>
        <v>3048.5601208494936</v>
      </c>
      <c r="DC187" s="29">
        <f>+IFERROR(VLOOKUP($A187,'[1]Consolidated Financials'!$A:$ZZ,51,0),0)</f>
        <v>3048.5601208494936</v>
      </c>
      <c r="DD187" s="71">
        <f t="shared" si="245"/>
        <v>36582.721450193916</v>
      </c>
      <c r="DF187" s="15">
        <f>+IFERROR(VLOOKUP($A187,'[1]Consolidated Financials'!$A:$ZZ,52,0),0)</f>
        <v>3423.3844960050124</v>
      </c>
      <c r="DG187" s="15">
        <f>+IFERROR(VLOOKUP($A187,'[1]Consolidated Financials'!$A:$ZZ,53,0),0)</f>
        <v>3423.3844960050124</v>
      </c>
      <c r="DH187" s="15">
        <f>+IFERROR(VLOOKUP($A187,'[1]Consolidated Financials'!$A:$ZZ,54,0),0)</f>
        <v>3423.3844960050124</v>
      </c>
      <c r="DI187" s="15">
        <f>+IFERROR(VLOOKUP($A187,'[1]Consolidated Financials'!$A:$ZZ,55,0),0)</f>
        <v>3423.3844960050124</v>
      </c>
      <c r="DJ187" s="15">
        <f>+IFERROR(VLOOKUP($A187,'[1]Consolidated Financials'!$A:$ZZ,56,0),0)</f>
        <v>3423.3844960050124</v>
      </c>
      <c r="DK187" s="15">
        <f>+IFERROR(VLOOKUP($A187,'[1]Consolidated Financials'!$A:$ZZ,57,0),0)</f>
        <v>3423.3844960050124</v>
      </c>
      <c r="DL187" s="15">
        <f>+IFERROR(VLOOKUP($A187,'[1]Consolidated Financials'!$A:$ZZ,58,0),0)</f>
        <v>3423.3844960050124</v>
      </c>
      <c r="DM187" s="15">
        <f>+IFERROR(VLOOKUP($A187,'[1]Consolidated Financials'!$A:$ZZ,59,0),0)</f>
        <v>3423.3844960050124</v>
      </c>
      <c r="DN187" s="15">
        <f>+IFERROR(VLOOKUP($A187,'[1]Consolidated Financials'!$A:$ZZ,60,0),0)</f>
        <v>3423.3844960050124</v>
      </c>
      <c r="DO187" s="15">
        <f>+IFERROR(VLOOKUP($A187,'[1]Consolidated Financials'!$A:$ZZ,61,0),0)</f>
        <v>3423.3844960050124</v>
      </c>
      <c r="DP187" s="15">
        <f>+IFERROR(VLOOKUP($A187,'[1]Consolidated Financials'!$A:$ZZ,62,0),0)</f>
        <v>3423.3844960050124</v>
      </c>
      <c r="DQ187" s="15">
        <f>+IFERROR(VLOOKUP($A187,'[1]Consolidated Financials'!$A:$ZZ,63,0),0)</f>
        <v>3423.3844960050124</v>
      </c>
    </row>
    <row r="188" spans="1:121" x14ac:dyDescent="0.35">
      <c r="A188" s="75" t="s">
        <v>315</v>
      </c>
      <c r="B188" s="17" t="s">
        <v>316</v>
      </c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6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8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>
        <v>28.6</v>
      </c>
      <c r="BD188" s="19">
        <f t="shared" si="254"/>
        <v>28.6</v>
      </c>
      <c r="BE188" s="15">
        <v>126.21</v>
      </c>
      <c r="BF188" s="15">
        <v>66.13</v>
      </c>
      <c r="BG188" s="15">
        <v>74.55</v>
      </c>
      <c r="BH188" s="15">
        <v>69.8</v>
      </c>
      <c r="BI188" s="15">
        <v>73.53</v>
      </c>
      <c r="BJ188" s="15">
        <v>74.09</v>
      </c>
      <c r="BK188" s="15">
        <v>62.24</v>
      </c>
      <c r="BL188" s="15">
        <v>78.17</v>
      </c>
      <c r="BM188" s="15">
        <v>68.150000000000006</v>
      </c>
      <c r="BN188" s="15">
        <v>65.73</v>
      </c>
      <c r="BO188" s="20">
        <v>77.06</v>
      </c>
      <c r="BP188" s="20">
        <v>67.67</v>
      </c>
      <c r="BQ188" s="93">
        <f t="shared" si="242"/>
        <v>903.33</v>
      </c>
      <c r="BR188" s="15">
        <v>77.73</v>
      </c>
      <c r="BS188" s="15">
        <v>61.9</v>
      </c>
      <c r="BT188" s="15">
        <v>71.239999999999995</v>
      </c>
      <c r="BU188" s="15">
        <v>65.8</v>
      </c>
      <c r="BV188" s="15">
        <v>76.27</v>
      </c>
      <c r="BW188" s="15">
        <v>65.739999999999995</v>
      </c>
      <c r="BX188" s="15">
        <v>38.58</v>
      </c>
      <c r="BY188" s="15">
        <v>85.17</v>
      </c>
      <c r="BZ188" s="15">
        <v>67.62</v>
      </c>
      <c r="CA188" s="15">
        <v>73.83</v>
      </c>
      <c r="CB188" s="15">
        <v>67.44</v>
      </c>
      <c r="CC188" s="15">
        <v>72.14</v>
      </c>
      <c r="CD188" s="71">
        <f t="shared" si="243"/>
        <v>823.45999999999992</v>
      </c>
      <c r="CE188" s="15">
        <v>70.64</v>
      </c>
      <c r="CF188" s="15">
        <v>64.16</v>
      </c>
      <c r="CG188" s="15">
        <v>73.12</v>
      </c>
      <c r="CH188" s="15">
        <v>74.680000000000007</v>
      </c>
      <c r="CI188" s="29">
        <f>+IFERROR(VLOOKUP($A188,'[1]Consolidated Financials'!$A:$ZZ,32,0),0)</f>
        <v>61.635199999999976</v>
      </c>
      <c r="CJ188" s="29">
        <f>+IFERROR(VLOOKUP($A188,'[1]Consolidated Financials'!$A:$ZZ,33,0),0)</f>
        <v>61.635199999999976</v>
      </c>
      <c r="CK188" s="29">
        <f>+IFERROR(VLOOKUP($A188,'[1]Consolidated Financials'!$A:$ZZ,34,0),0)</f>
        <v>61.635199999999976</v>
      </c>
      <c r="CL188" s="29">
        <f>+IFERROR(VLOOKUP($A188,'[1]Consolidated Financials'!$A:$ZZ,35,0),0)</f>
        <v>61.635199999999976</v>
      </c>
      <c r="CM188" s="29">
        <f>+IFERROR(VLOOKUP($A188,'[1]Consolidated Financials'!$A:$ZZ,36,0),0)</f>
        <v>61.635199999999976</v>
      </c>
      <c r="CN188" s="29">
        <f>+IFERROR(VLOOKUP($A188,'[1]Consolidated Financials'!$A:$ZZ,37,0),0)</f>
        <v>61.635199999999976</v>
      </c>
      <c r="CO188" s="29">
        <f>+IFERROR(VLOOKUP($A188,'[1]Consolidated Financials'!$A:$ZZ,38,0),0)</f>
        <v>61.635199999999976</v>
      </c>
      <c r="CP188" s="29">
        <f>+IFERROR(VLOOKUP($A188,'[1]Consolidated Financials'!$A:$ZZ,39,0),0)</f>
        <v>61.635199999999976</v>
      </c>
      <c r="CQ188" s="71">
        <f t="shared" si="244"/>
        <v>775.68159999999978</v>
      </c>
      <c r="CR188" s="29">
        <f>+IFERROR(VLOOKUP($A188,'[1]Consolidated Financials'!$A:$ZZ,40,0),0)</f>
        <v>51.437376</v>
      </c>
      <c r="CS188" s="29">
        <f>+IFERROR(VLOOKUP($A188,'[1]Consolidated Financials'!$A:$ZZ,41,0),0)</f>
        <v>51.437376</v>
      </c>
      <c r="CT188" s="29">
        <f>+IFERROR(VLOOKUP($A188,'[1]Consolidated Financials'!$A:$ZZ,42,0),0)</f>
        <v>51.437376</v>
      </c>
      <c r="CU188" s="29">
        <f>+IFERROR(VLOOKUP($A188,'[1]Consolidated Financials'!$A:$ZZ,43,0),0)</f>
        <v>51.437376</v>
      </c>
      <c r="CV188" s="29">
        <f>+IFERROR(VLOOKUP($A188,'[1]Consolidated Financials'!$A:$ZZ,44,0),0)</f>
        <v>51.437376</v>
      </c>
      <c r="CW188" s="29">
        <f>+IFERROR(VLOOKUP($A188,'[1]Consolidated Financials'!$A:$ZZ,45,0),0)</f>
        <v>51.437376</v>
      </c>
      <c r="CX188" s="29">
        <f>+IFERROR(VLOOKUP($A188,'[1]Consolidated Financials'!$A:$ZZ,46,0),0)</f>
        <v>51.437376</v>
      </c>
      <c r="CY188" s="29">
        <f>+IFERROR(VLOOKUP($A188,'[1]Consolidated Financials'!$A:$ZZ,47,0),0)</f>
        <v>51.437376</v>
      </c>
      <c r="CZ188" s="29">
        <f>+IFERROR(VLOOKUP($A188,'[1]Consolidated Financials'!$A:$ZZ,48,0),0)</f>
        <v>51.437376</v>
      </c>
      <c r="DA188" s="29">
        <f>+IFERROR(VLOOKUP($A188,'[1]Consolidated Financials'!$A:$ZZ,49,0),0)</f>
        <v>51.437376</v>
      </c>
      <c r="DB188" s="29">
        <f>+IFERROR(VLOOKUP($A188,'[1]Consolidated Financials'!$A:$ZZ,50,0),0)</f>
        <v>51.437376</v>
      </c>
      <c r="DC188" s="29">
        <f>+IFERROR(VLOOKUP($A188,'[1]Consolidated Financials'!$A:$ZZ,51,0),0)</f>
        <v>51.437376</v>
      </c>
      <c r="DD188" s="71">
        <f t="shared" si="245"/>
        <v>617.24851199999978</v>
      </c>
      <c r="DF188" s="15">
        <f>+IFERROR(VLOOKUP($A188,'[1]Consolidated Financials'!$A:$ZZ,52,0),0)</f>
        <v>34.977415680000007</v>
      </c>
      <c r="DG188" s="15">
        <f>+IFERROR(VLOOKUP($A188,'[1]Consolidated Financials'!$A:$ZZ,53,0),0)</f>
        <v>34.977415680000007</v>
      </c>
      <c r="DH188" s="15">
        <f>+IFERROR(VLOOKUP($A188,'[1]Consolidated Financials'!$A:$ZZ,54,0),0)</f>
        <v>34.977415680000007</v>
      </c>
      <c r="DI188" s="15">
        <f>+IFERROR(VLOOKUP($A188,'[1]Consolidated Financials'!$A:$ZZ,55,0),0)</f>
        <v>34.977415680000007</v>
      </c>
      <c r="DJ188" s="15">
        <f>+IFERROR(VLOOKUP($A188,'[1]Consolidated Financials'!$A:$ZZ,56,0),0)</f>
        <v>34.977415680000007</v>
      </c>
      <c r="DK188" s="15">
        <f>+IFERROR(VLOOKUP($A188,'[1]Consolidated Financials'!$A:$ZZ,57,0),0)</f>
        <v>34.977415680000007</v>
      </c>
      <c r="DL188" s="15">
        <f>+IFERROR(VLOOKUP($A188,'[1]Consolidated Financials'!$A:$ZZ,58,0),0)</f>
        <v>34.977415680000007</v>
      </c>
      <c r="DM188" s="15">
        <f>+IFERROR(VLOOKUP($A188,'[1]Consolidated Financials'!$A:$ZZ,59,0),0)</f>
        <v>34.977415680000007</v>
      </c>
      <c r="DN188" s="15">
        <f>+IFERROR(VLOOKUP($A188,'[1]Consolidated Financials'!$A:$ZZ,60,0),0)</f>
        <v>34.977415680000007</v>
      </c>
      <c r="DO188" s="15">
        <f>+IFERROR(VLOOKUP($A188,'[1]Consolidated Financials'!$A:$ZZ,61,0),0)</f>
        <v>34.977415680000007</v>
      </c>
      <c r="DP188" s="15">
        <f>+IFERROR(VLOOKUP($A188,'[1]Consolidated Financials'!$A:$ZZ,62,0),0)</f>
        <v>34.977415680000007</v>
      </c>
      <c r="DQ188" s="15">
        <f>+IFERROR(VLOOKUP($A188,'[1]Consolidated Financials'!$A:$ZZ,63,0),0)</f>
        <v>34.977415680000007</v>
      </c>
    </row>
    <row r="189" spans="1:121" x14ac:dyDescent="0.35">
      <c r="A189" s="75" t="s">
        <v>317</v>
      </c>
      <c r="B189" s="17" t="s">
        <v>318</v>
      </c>
      <c r="C189" s="15">
        <v>-500</v>
      </c>
      <c r="D189" s="15">
        <v>2907.5</v>
      </c>
      <c r="E189" s="15">
        <v>1200</v>
      </c>
      <c r="F189" s="15">
        <v>496.76</v>
      </c>
      <c r="G189" s="15">
        <v>-500</v>
      </c>
      <c r="H189" s="15">
        <v>2436.66</v>
      </c>
      <c r="I189" s="15">
        <v>1523.92</v>
      </c>
      <c r="J189" s="15">
        <v>1805</v>
      </c>
      <c r="K189" s="15">
        <v>0</v>
      </c>
      <c r="L189" s="15">
        <v>750</v>
      </c>
      <c r="M189" s="15">
        <v>-157.5</v>
      </c>
      <c r="N189" s="15">
        <v>-675</v>
      </c>
      <c r="O189" s="16">
        <f>+SUM(C189:N189)</f>
        <v>9287.34</v>
      </c>
      <c r="P189" s="15">
        <v>425</v>
      </c>
      <c r="Q189" s="15">
        <v>0</v>
      </c>
      <c r="R189" s="15">
        <v>-250</v>
      </c>
      <c r="S189" s="15">
        <v>0</v>
      </c>
      <c r="T189" s="15">
        <v>0</v>
      </c>
      <c r="U189" s="15">
        <v>0</v>
      </c>
      <c r="V189" s="15">
        <v>0</v>
      </c>
      <c r="W189" s="15">
        <v>95</v>
      </c>
      <c r="X189" s="15">
        <v>0</v>
      </c>
      <c r="Y189" s="15">
        <v>250</v>
      </c>
      <c r="Z189" s="15">
        <v>100</v>
      </c>
      <c r="AA189" s="15">
        <v>100</v>
      </c>
      <c r="AB189" s="18">
        <f>SUM(P189:AA189)</f>
        <v>720</v>
      </c>
      <c r="AD189" s="15">
        <v>-250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  <c r="AN189" s="15">
        <v>0</v>
      </c>
      <c r="AO189" s="15">
        <v>0</v>
      </c>
      <c r="AP189" s="15">
        <f>+SUM(AD189:AO189)</f>
        <v>-250</v>
      </c>
      <c r="AR189" s="15">
        <v>0</v>
      </c>
      <c r="AS189" s="15">
        <v>0</v>
      </c>
      <c r="AT189" s="15">
        <v>0</v>
      </c>
      <c r="AU189" s="15">
        <v>0</v>
      </c>
      <c r="AV189" s="15">
        <v>0</v>
      </c>
      <c r="AW189" s="15">
        <v>0</v>
      </c>
      <c r="AX189" s="15">
        <v>0</v>
      </c>
      <c r="AY189" s="15">
        <v>0</v>
      </c>
      <c r="AZ189" s="15">
        <v>0</v>
      </c>
      <c r="BA189" s="15">
        <v>0</v>
      </c>
      <c r="BB189" s="15">
        <v>0</v>
      </c>
      <c r="BC189" s="15">
        <v>0</v>
      </c>
      <c r="BD189" s="19">
        <f t="shared" si="254"/>
        <v>0</v>
      </c>
      <c r="BE189" s="15">
        <v>0</v>
      </c>
      <c r="BF189" s="15">
        <v>0</v>
      </c>
      <c r="BG189" s="15">
        <v>0</v>
      </c>
      <c r="BH189" s="15">
        <v>0</v>
      </c>
      <c r="BI189" s="15">
        <v>0</v>
      </c>
      <c r="BJ189" s="15">
        <v>0</v>
      </c>
      <c r="BK189" s="15">
        <v>0</v>
      </c>
      <c r="BL189" s="15">
        <v>0</v>
      </c>
      <c r="BM189" s="15">
        <v>0</v>
      </c>
      <c r="BN189" s="15">
        <v>0</v>
      </c>
      <c r="BO189" s="20">
        <v>0</v>
      </c>
      <c r="BP189" s="20">
        <v>0</v>
      </c>
      <c r="BQ189" s="46">
        <f t="shared" si="242"/>
        <v>0</v>
      </c>
      <c r="BR189" s="15">
        <v>0</v>
      </c>
      <c r="BS189" s="15">
        <v>0</v>
      </c>
      <c r="BT189" s="15">
        <v>0</v>
      </c>
      <c r="BU189" s="15">
        <v>0</v>
      </c>
      <c r="BV189" s="15">
        <v>0</v>
      </c>
      <c r="BW189" s="15">
        <v>183.5</v>
      </c>
      <c r="BX189" s="15">
        <v>0</v>
      </c>
      <c r="BY189" s="15">
        <v>0</v>
      </c>
      <c r="BZ189" s="15">
        <v>0</v>
      </c>
      <c r="CA189" s="15">
        <v>0</v>
      </c>
      <c r="CB189" s="15">
        <v>0</v>
      </c>
      <c r="CC189" s="15">
        <v>0</v>
      </c>
      <c r="CD189" s="71">
        <f t="shared" si="243"/>
        <v>183.5</v>
      </c>
      <c r="CE189" s="15">
        <v>0</v>
      </c>
      <c r="CF189" s="15">
        <v>0</v>
      </c>
      <c r="CG189" s="15">
        <v>0</v>
      </c>
      <c r="CH189" s="15">
        <v>0</v>
      </c>
      <c r="CI189" s="29">
        <f>+IFERROR(VLOOKUP($A189,'[1]Consolidated Financials'!$A:$ZZ,32,0),0)</f>
        <v>0</v>
      </c>
      <c r="CJ189" s="29">
        <f>+IFERROR(VLOOKUP($A189,'[1]Consolidated Financials'!$A:$ZZ,33,0),0)</f>
        <v>0</v>
      </c>
      <c r="CK189" s="29">
        <f>+IFERROR(VLOOKUP($A189,'[1]Consolidated Financials'!$A:$ZZ,34,0),0)</f>
        <v>0</v>
      </c>
      <c r="CL189" s="29">
        <f>+IFERROR(VLOOKUP($A189,'[1]Consolidated Financials'!$A:$ZZ,35,0),0)</f>
        <v>0</v>
      </c>
      <c r="CM189" s="29">
        <f>+IFERROR(VLOOKUP($A189,'[1]Consolidated Financials'!$A:$ZZ,36,0),0)</f>
        <v>0</v>
      </c>
      <c r="CN189" s="29">
        <f>+IFERROR(VLOOKUP($A189,'[1]Consolidated Financials'!$A:$ZZ,37,0),0)</f>
        <v>0</v>
      </c>
      <c r="CO189" s="29">
        <f>+IFERROR(VLOOKUP($A189,'[1]Consolidated Financials'!$A:$ZZ,38,0),0)</f>
        <v>0</v>
      </c>
      <c r="CP189" s="29">
        <f>+IFERROR(VLOOKUP($A189,'[1]Consolidated Financials'!$A:$ZZ,39,0),0)</f>
        <v>0</v>
      </c>
      <c r="CQ189" s="71">
        <f t="shared" si="244"/>
        <v>0</v>
      </c>
      <c r="CR189" s="29">
        <f>+IFERROR(VLOOKUP($A189,'[1]Consolidated Financials'!$A:$ZZ,40,0),0)</f>
        <v>0</v>
      </c>
      <c r="CS189" s="29">
        <f>+IFERROR(VLOOKUP($A189,'[1]Consolidated Financials'!$A:$ZZ,41,0),0)</f>
        <v>0</v>
      </c>
      <c r="CT189" s="29">
        <f>+IFERROR(VLOOKUP($A189,'[1]Consolidated Financials'!$A:$ZZ,42,0),0)</f>
        <v>0</v>
      </c>
      <c r="CU189" s="29">
        <f>+IFERROR(VLOOKUP($A189,'[1]Consolidated Financials'!$A:$ZZ,43,0),0)</f>
        <v>0</v>
      </c>
      <c r="CV189" s="29">
        <f>+IFERROR(VLOOKUP($A189,'[1]Consolidated Financials'!$A:$ZZ,44,0),0)</f>
        <v>0</v>
      </c>
      <c r="CW189" s="29">
        <f>+IFERROR(VLOOKUP($A189,'[1]Consolidated Financials'!$A:$ZZ,45,0),0)</f>
        <v>0</v>
      </c>
      <c r="CX189" s="29">
        <f>+IFERROR(VLOOKUP($A189,'[1]Consolidated Financials'!$A:$ZZ,46,0),0)</f>
        <v>0</v>
      </c>
      <c r="CY189" s="29">
        <f>+IFERROR(VLOOKUP($A189,'[1]Consolidated Financials'!$A:$ZZ,47,0),0)</f>
        <v>0</v>
      </c>
      <c r="CZ189" s="29">
        <f>+IFERROR(VLOOKUP($A189,'[1]Consolidated Financials'!$A:$ZZ,48,0),0)</f>
        <v>0</v>
      </c>
      <c r="DA189" s="29">
        <f>+IFERROR(VLOOKUP($A189,'[1]Consolidated Financials'!$A:$ZZ,49,0),0)</f>
        <v>0</v>
      </c>
      <c r="DB189" s="29">
        <f>+IFERROR(VLOOKUP($A189,'[1]Consolidated Financials'!$A:$ZZ,50,0),0)</f>
        <v>0</v>
      </c>
      <c r="DC189" s="29">
        <f>+IFERROR(VLOOKUP($A189,'[1]Consolidated Financials'!$A:$ZZ,51,0),0)</f>
        <v>0</v>
      </c>
      <c r="DD189" s="71">
        <f t="shared" si="245"/>
        <v>0</v>
      </c>
      <c r="DF189" s="15">
        <f>+IFERROR(VLOOKUP($A189,'[1]Consolidated Financials'!$A:$ZZ,52,0),0)</f>
        <v>0</v>
      </c>
      <c r="DG189" s="15">
        <f>+IFERROR(VLOOKUP($A189,'[1]Consolidated Financials'!$A:$ZZ,53,0),0)</f>
        <v>0</v>
      </c>
      <c r="DH189" s="15">
        <f>+IFERROR(VLOOKUP($A189,'[1]Consolidated Financials'!$A:$ZZ,54,0),0)</f>
        <v>0</v>
      </c>
      <c r="DI189" s="15">
        <f>+IFERROR(VLOOKUP($A189,'[1]Consolidated Financials'!$A:$ZZ,55,0),0)</f>
        <v>0</v>
      </c>
      <c r="DJ189" s="15">
        <f>+IFERROR(VLOOKUP($A189,'[1]Consolidated Financials'!$A:$ZZ,56,0),0)</f>
        <v>0</v>
      </c>
      <c r="DK189" s="15">
        <f>+IFERROR(VLOOKUP($A189,'[1]Consolidated Financials'!$A:$ZZ,57,0),0)</f>
        <v>0</v>
      </c>
      <c r="DL189" s="15">
        <f>+IFERROR(VLOOKUP($A189,'[1]Consolidated Financials'!$A:$ZZ,58,0),0)</f>
        <v>0</v>
      </c>
      <c r="DM189" s="15">
        <f>+IFERROR(VLOOKUP($A189,'[1]Consolidated Financials'!$A:$ZZ,59,0),0)</f>
        <v>0</v>
      </c>
      <c r="DN189" s="15">
        <f>+IFERROR(VLOOKUP($A189,'[1]Consolidated Financials'!$A:$ZZ,60,0),0)</f>
        <v>0</v>
      </c>
      <c r="DO189" s="15">
        <f>+IFERROR(VLOOKUP($A189,'[1]Consolidated Financials'!$A:$ZZ,61,0),0)</f>
        <v>0</v>
      </c>
      <c r="DP189" s="15">
        <f>+IFERROR(VLOOKUP($A189,'[1]Consolidated Financials'!$A:$ZZ,62,0),0)</f>
        <v>0</v>
      </c>
      <c r="DQ189" s="15">
        <f>+IFERROR(VLOOKUP($A189,'[1]Consolidated Financials'!$A:$ZZ,63,0),0)</f>
        <v>0</v>
      </c>
    </row>
    <row r="190" spans="1:121" x14ac:dyDescent="0.35">
      <c r="A190" s="94" t="s">
        <v>319</v>
      </c>
      <c r="B190" s="17" t="s">
        <v>320</v>
      </c>
      <c r="C190" s="15">
        <v>0</v>
      </c>
      <c r="D190" s="15">
        <v>0</v>
      </c>
      <c r="E190" s="15">
        <v>0</v>
      </c>
      <c r="F190" s="15">
        <v>-639.94000000000005</v>
      </c>
      <c r="G190" s="15">
        <v>23.65</v>
      </c>
      <c r="H190" s="15">
        <v>0</v>
      </c>
      <c r="I190" s="15">
        <v>289.87</v>
      </c>
      <c r="J190" s="15">
        <v>53.89</v>
      </c>
      <c r="K190" s="15">
        <v>6.99</v>
      </c>
      <c r="L190" s="15">
        <v>205.99</v>
      </c>
      <c r="M190" s="15">
        <v>226.49</v>
      </c>
      <c r="N190" s="15">
        <v>440.57</v>
      </c>
      <c r="O190" s="16">
        <f>+SUM(C190:N190)</f>
        <v>607.51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161.97999999999999</v>
      </c>
      <c r="Y190" s="15">
        <v>0</v>
      </c>
      <c r="Z190" s="15">
        <v>0</v>
      </c>
      <c r="AA190" s="15">
        <v>200</v>
      </c>
      <c r="AB190" s="18">
        <f>SUM(P190:AA190)</f>
        <v>361.98</v>
      </c>
      <c r="AD190" s="15">
        <v>0</v>
      </c>
      <c r="AE190" s="15">
        <v>0</v>
      </c>
      <c r="AF190" s="15">
        <v>49.01</v>
      </c>
      <c r="AG190" s="15">
        <v>0</v>
      </c>
      <c r="AH190" s="15">
        <v>0</v>
      </c>
      <c r="AI190" s="15">
        <v>0</v>
      </c>
      <c r="AJ190" s="15">
        <v>0</v>
      </c>
      <c r="AK190" s="15">
        <v>39.980000000000004</v>
      </c>
      <c r="AL190" s="15">
        <v>0</v>
      </c>
      <c r="AM190" s="15">
        <v>487.65</v>
      </c>
      <c r="AN190" s="15">
        <v>77.960000000000008</v>
      </c>
      <c r="AO190" s="15">
        <v>0</v>
      </c>
      <c r="AP190" s="15">
        <f>+SUM(AD190:AO190)</f>
        <v>654.6</v>
      </c>
      <c r="AR190" s="15">
        <v>154.99</v>
      </c>
      <c r="AS190" s="15">
        <v>548.84</v>
      </c>
      <c r="AT190" s="15">
        <v>0</v>
      </c>
      <c r="AU190" s="15">
        <v>0</v>
      </c>
      <c r="AV190" s="15">
        <v>300</v>
      </c>
      <c r="AW190" s="15">
        <v>0</v>
      </c>
      <c r="AX190" s="15">
        <v>47.49</v>
      </c>
      <c r="AY190" s="15">
        <v>22.77</v>
      </c>
      <c r="AZ190" s="15">
        <v>298.07</v>
      </c>
      <c r="BA190" s="15">
        <v>156.70000000000002</v>
      </c>
      <c r="BB190" s="15">
        <v>0</v>
      </c>
      <c r="BC190" s="15">
        <v>0</v>
      </c>
      <c r="BD190" s="19">
        <f t="shared" si="254"/>
        <v>1528.86</v>
      </c>
      <c r="BE190" s="15">
        <v>0</v>
      </c>
      <c r="BF190" s="15">
        <v>-169.54</v>
      </c>
      <c r="BG190" s="15">
        <v>108.42</v>
      </c>
      <c r="BH190" s="15">
        <v>3.51</v>
      </c>
      <c r="BI190" s="15">
        <v>419</v>
      </c>
      <c r="BJ190" s="15">
        <v>288.89</v>
      </c>
      <c r="BK190" s="47">
        <v>1748.56</v>
      </c>
      <c r="BL190" s="15">
        <v>176.11</v>
      </c>
      <c r="BM190" s="15">
        <v>435.73</v>
      </c>
      <c r="BN190" s="15">
        <v>479.71</v>
      </c>
      <c r="BO190" s="20">
        <v>281.87</v>
      </c>
      <c r="BP190" s="20">
        <v>1391.24</v>
      </c>
      <c r="BQ190" s="92">
        <f t="shared" si="242"/>
        <v>5163.5</v>
      </c>
      <c r="BR190" s="15">
        <v>196.83</v>
      </c>
      <c r="BS190" s="15">
        <v>373.43</v>
      </c>
      <c r="BT190" s="15">
        <v>172.52</v>
      </c>
      <c r="BU190" s="15">
        <v>120.29</v>
      </c>
      <c r="BV190" s="15">
        <v>44.41</v>
      </c>
      <c r="BW190" s="15">
        <v>144.44999999999999</v>
      </c>
      <c r="BX190" s="15">
        <v>764.86</v>
      </c>
      <c r="BY190" s="15">
        <v>344.45</v>
      </c>
      <c r="BZ190" s="15">
        <v>364.66</v>
      </c>
      <c r="CA190" s="15">
        <v>335.12</v>
      </c>
      <c r="CB190" s="15">
        <v>120.23</v>
      </c>
      <c r="CC190" s="15">
        <v>70.350000000000009</v>
      </c>
      <c r="CD190" s="46">
        <f t="shared" si="243"/>
        <v>3051.5999999999995</v>
      </c>
      <c r="CE190" s="15">
        <v>81.52</v>
      </c>
      <c r="CF190" s="15">
        <v>186.09</v>
      </c>
      <c r="CG190" s="15">
        <v>410.76</v>
      </c>
      <c r="CH190" s="15">
        <v>339.99</v>
      </c>
      <c r="CI190" s="15">
        <f>+IFERROR(VLOOKUP($A190,'[1]Consolidated Financials'!$A:$ZZ,32,0),0)</f>
        <v>250</v>
      </c>
      <c r="CJ190" s="15">
        <f>+IFERROR(VLOOKUP($A190,'[1]Consolidated Financials'!$A:$ZZ,33,0),0)</f>
        <v>250</v>
      </c>
      <c r="CK190" s="15">
        <f>+IFERROR(VLOOKUP($A190,'[1]Consolidated Financials'!$A:$ZZ,34,0),0)</f>
        <v>250</v>
      </c>
      <c r="CL190" s="15">
        <f>+IFERROR(VLOOKUP($A190,'[1]Consolidated Financials'!$A:$ZZ,35,0),0)</f>
        <v>250</v>
      </c>
      <c r="CM190" s="15">
        <f>+IFERROR(VLOOKUP($A190,'[1]Consolidated Financials'!$A:$ZZ,36,0),0)</f>
        <v>250</v>
      </c>
      <c r="CN190" s="15">
        <f>+IFERROR(VLOOKUP($A190,'[1]Consolidated Financials'!$A:$ZZ,37,0),0)</f>
        <v>250</v>
      </c>
      <c r="CO190" s="15">
        <f>+IFERROR(VLOOKUP($A190,'[1]Consolidated Financials'!$A:$ZZ,38,0),0)</f>
        <v>250</v>
      </c>
      <c r="CP190" s="15">
        <f>+IFERROR(VLOOKUP($A190,'[1]Consolidated Financials'!$A:$ZZ,39,0),0)</f>
        <v>250</v>
      </c>
      <c r="CQ190" s="46">
        <f t="shared" si="244"/>
        <v>3018.36</v>
      </c>
      <c r="CR190" s="15">
        <f>+IFERROR(VLOOKUP($A190,'[1]Consolidated Financials'!$A:$ZZ,40,0),0)</f>
        <v>250</v>
      </c>
      <c r="CS190" s="15">
        <f>+IFERROR(VLOOKUP($A190,'[1]Consolidated Financials'!$A:$ZZ,41,0),0)</f>
        <v>250</v>
      </c>
      <c r="CT190" s="15">
        <f>+IFERROR(VLOOKUP($A190,'[1]Consolidated Financials'!$A:$ZZ,42,0),0)</f>
        <v>250</v>
      </c>
      <c r="CU190" s="15">
        <f>+IFERROR(VLOOKUP($A190,'[1]Consolidated Financials'!$A:$ZZ,43,0),0)</f>
        <v>250</v>
      </c>
      <c r="CV190" s="15">
        <f>+IFERROR(VLOOKUP($A190,'[1]Consolidated Financials'!$A:$ZZ,44,0),0)</f>
        <v>250</v>
      </c>
      <c r="CW190" s="15">
        <f>+IFERROR(VLOOKUP($A190,'[1]Consolidated Financials'!$A:$ZZ,45,0),0)</f>
        <v>250</v>
      </c>
      <c r="CX190" s="15">
        <f>+IFERROR(VLOOKUP($A190,'[1]Consolidated Financials'!$A:$ZZ,46,0),0)</f>
        <v>250</v>
      </c>
      <c r="CY190" s="15">
        <f>+IFERROR(VLOOKUP($A190,'[1]Consolidated Financials'!$A:$ZZ,47,0),0)</f>
        <v>250</v>
      </c>
      <c r="CZ190" s="15">
        <f>+IFERROR(VLOOKUP($A190,'[1]Consolidated Financials'!$A:$ZZ,48,0),0)</f>
        <v>250</v>
      </c>
      <c r="DA190" s="15">
        <f>+IFERROR(VLOOKUP($A190,'[1]Consolidated Financials'!$A:$ZZ,49,0),0)</f>
        <v>250</v>
      </c>
      <c r="DB190" s="15">
        <f>+IFERROR(VLOOKUP($A190,'[1]Consolidated Financials'!$A:$ZZ,50,0),0)</f>
        <v>250</v>
      </c>
      <c r="DC190" s="15">
        <f>+IFERROR(VLOOKUP($A190,'[1]Consolidated Financials'!$A:$ZZ,51,0),0)</f>
        <v>250</v>
      </c>
      <c r="DD190" s="46">
        <f t="shared" si="245"/>
        <v>3000</v>
      </c>
      <c r="DF190" s="15">
        <f>+IFERROR(VLOOKUP($A190,'[1]Consolidated Financials'!$A:$ZZ,52,0),0)</f>
        <v>250</v>
      </c>
      <c r="DG190" s="15">
        <f>+IFERROR(VLOOKUP($A190,'[1]Consolidated Financials'!$A:$ZZ,53,0),0)</f>
        <v>250</v>
      </c>
      <c r="DH190" s="15">
        <f>+IFERROR(VLOOKUP($A190,'[1]Consolidated Financials'!$A:$ZZ,54,0),0)</f>
        <v>250</v>
      </c>
      <c r="DI190" s="15">
        <f>+IFERROR(VLOOKUP($A190,'[1]Consolidated Financials'!$A:$ZZ,55,0),0)</f>
        <v>250</v>
      </c>
      <c r="DJ190" s="15">
        <f>+IFERROR(VLOOKUP($A190,'[1]Consolidated Financials'!$A:$ZZ,56,0),0)</f>
        <v>250</v>
      </c>
      <c r="DK190" s="15">
        <f>+IFERROR(VLOOKUP($A190,'[1]Consolidated Financials'!$A:$ZZ,57,0),0)</f>
        <v>250</v>
      </c>
      <c r="DL190" s="15">
        <f>+IFERROR(VLOOKUP($A190,'[1]Consolidated Financials'!$A:$ZZ,58,0),0)</f>
        <v>250</v>
      </c>
      <c r="DM190" s="15">
        <f>+IFERROR(VLOOKUP($A190,'[1]Consolidated Financials'!$A:$ZZ,59,0),0)</f>
        <v>250</v>
      </c>
      <c r="DN190" s="15">
        <f>+IFERROR(VLOOKUP($A190,'[1]Consolidated Financials'!$A:$ZZ,60,0),0)</f>
        <v>250</v>
      </c>
      <c r="DO190" s="15">
        <f>+IFERROR(VLOOKUP($A190,'[1]Consolidated Financials'!$A:$ZZ,61,0),0)</f>
        <v>250</v>
      </c>
      <c r="DP190" s="15">
        <f>+IFERROR(VLOOKUP($A190,'[1]Consolidated Financials'!$A:$ZZ,62,0),0)</f>
        <v>250</v>
      </c>
      <c r="DQ190" s="15">
        <f>+IFERROR(VLOOKUP($A190,'[1]Consolidated Financials'!$A:$ZZ,63,0),0)</f>
        <v>250</v>
      </c>
    </row>
    <row r="191" spans="1:121" x14ac:dyDescent="0.35">
      <c r="A191" s="75" t="s">
        <v>321</v>
      </c>
      <c r="B191" s="17" t="s">
        <v>322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9913.630000000001</v>
      </c>
      <c r="M191" s="15">
        <v>0</v>
      </c>
      <c r="N191" s="15">
        <v>539.07000000000005</v>
      </c>
      <c r="O191" s="16">
        <f>+SUM(C191:N191)</f>
        <v>10452.700000000001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8">
        <f>SUM(P191:AA191)</f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15">
        <f>+SUM(AD191:AO191)</f>
        <v>0</v>
      </c>
      <c r="AR191" s="15">
        <v>0</v>
      </c>
      <c r="AS191" s="15">
        <v>0</v>
      </c>
      <c r="AT191" s="15">
        <v>0</v>
      </c>
      <c r="AU191" s="15">
        <v>0</v>
      </c>
      <c r="AV191" s="15">
        <v>0</v>
      </c>
      <c r="AW191" s="15">
        <v>213.31</v>
      </c>
      <c r="AX191" s="15">
        <v>0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9">
        <f t="shared" si="254"/>
        <v>213.31</v>
      </c>
      <c r="BE191" s="15">
        <v>895</v>
      </c>
      <c r="BF191" s="15">
        <v>0</v>
      </c>
      <c r="BG191" s="15">
        <v>0</v>
      </c>
      <c r="BH191" s="15">
        <v>29.01</v>
      </c>
      <c r="BI191" s="15">
        <v>0</v>
      </c>
      <c r="BJ191" s="15">
        <v>0</v>
      </c>
      <c r="BK191" s="15">
        <v>0</v>
      </c>
      <c r="BL191" s="15">
        <v>0</v>
      </c>
      <c r="BM191" s="15">
        <v>0</v>
      </c>
      <c r="BN191" s="15">
        <v>1667.34</v>
      </c>
      <c r="BO191" s="20">
        <v>317.06</v>
      </c>
      <c r="BP191" s="20">
        <v>0</v>
      </c>
      <c r="BQ191" s="92">
        <f t="shared" si="242"/>
        <v>2908.41</v>
      </c>
      <c r="BR191" s="15">
        <v>0</v>
      </c>
      <c r="BS191" s="15">
        <v>0</v>
      </c>
      <c r="BT191" s="15">
        <v>0</v>
      </c>
      <c r="BU191" s="15">
        <v>0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46">
        <f t="shared" si="243"/>
        <v>0</v>
      </c>
      <c r="CE191" s="15">
        <v>1848.5</v>
      </c>
      <c r="CF191" s="15">
        <v>0</v>
      </c>
      <c r="CG191" s="15">
        <v>0</v>
      </c>
      <c r="CH191" s="15">
        <v>0</v>
      </c>
      <c r="CI191" s="15">
        <f>+IFERROR(VLOOKUP($A191,'[1]Consolidated Financials'!$A:$ZZ,32,0),0)</f>
        <v>0</v>
      </c>
      <c r="CJ191" s="15">
        <f>+IFERROR(VLOOKUP($A191,'[1]Consolidated Financials'!$A:$ZZ,33,0),0)</f>
        <v>0</v>
      </c>
      <c r="CK191" s="15">
        <f>+IFERROR(VLOOKUP($A191,'[1]Consolidated Financials'!$A:$ZZ,34,0),0)</f>
        <v>0</v>
      </c>
      <c r="CL191" s="15">
        <f>+IFERROR(VLOOKUP($A191,'[1]Consolidated Financials'!$A:$ZZ,35,0),0)</f>
        <v>0</v>
      </c>
      <c r="CM191" s="15">
        <f>+IFERROR(VLOOKUP($A191,'[1]Consolidated Financials'!$A:$ZZ,36,0),0)</f>
        <v>0</v>
      </c>
      <c r="CN191" s="15">
        <f>+IFERROR(VLOOKUP($A191,'[1]Consolidated Financials'!$A:$ZZ,37,0),0)</f>
        <v>0</v>
      </c>
      <c r="CO191" s="15">
        <f>+IFERROR(VLOOKUP($A191,'[1]Consolidated Financials'!$A:$ZZ,38,0),0)</f>
        <v>0</v>
      </c>
      <c r="CP191" s="15">
        <f>+IFERROR(VLOOKUP($A191,'[1]Consolidated Financials'!$A:$ZZ,39,0),0)</f>
        <v>0</v>
      </c>
      <c r="CQ191" s="46">
        <f t="shared" si="244"/>
        <v>1848.5</v>
      </c>
      <c r="CR191" s="15">
        <f>+IFERROR(VLOOKUP($A191,'[1]Consolidated Financials'!$A:$ZZ,40,0),0)</f>
        <v>0</v>
      </c>
      <c r="CS191" s="15">
        <f>+IFERROR(VLOOKUP($A191,'[1]Consolidated Financials'!$A:$ZZ,41,0),0)</f>
        <v>0</v>
      </c>
      <c r="CT191" s="15">
        <f>+IFERROR(VLOOKUP($A191,'[1]Consolidated Financials'!$A:$ZZ,42,0),0)</f>
        <v>0</v>
      </c>
      <c r="CU191" s="15">
        <f>+IFERROR(VLOOKUP($A191,'[1]Consolidated Financials'!$A:$ZZ,43,0),0)</f>
        <v>0</v>
      </c>
      <c r="CV191" s="15">
        <f>+IFERROR(VLOOKUP($A191,'[1]Consolidated Financials'!$A:$ZZ,44,0),0)</f>
        <v>0</v>
      </c>
      <c r="CW191" s="15">
        <f>+IFERROR(VLOOKUP($A191,'[1]Consolidated Financials'!$A:$ZZ,45,0),0)</f>
        <v>0</v>
      </c>
      <c r="CX191" s="15">
        <f>+IFERROR(VLOOKUP($A191,'[1]Consolidated Financials'!$A:$ZZ,46,0),0)</f>
        <v>0</v>
      </c>
      <c r="CY191" s="15">
        <f>+IFERROR(VLOOKUP($A191,'[1]Consolidated Financials'!$A:$ZZ,47,0),0)</f>
        <v>0</v>
      </c>
      <c r="CZ191" s="15">
        <f>+IFERROR(VLOOKUP($A191,'[1]Consolidated Financials'!$A:$ZZ,48,0),0)</f>
        <v>0</v>
      </c>
      <c r="DA191" s="15">
        <f>+IFERROR(VLOOKUP($A191,'[1]Consolidated Financials'!$A:$ZZ,49,0),0)</f>
        <v>0</v>
      </c>
      <c r="DB191" s="15">
        <f>+IFERROR(VLOOKUP($A191,'[1]Consolidated Financials'!$A:$ZZ,50,0),0)</f>
        <v>0</v>
      </c>
      <c r="DC191" s="15">
        <f>+IFERROR(VLOOKUP($A191,'[1]Consolidated Financials'!$A:$ZZ,51,0),0)</f>
        <v>0</v>
      </c>
      <c r="DD191" s="46">
        <f t="shared" si="245"/>
        <v>0</v>
      </c>
      <c r="DF191" s="15">
        <f>+IFERROR(VLOOKUP($A191,'[1]Consolidated Financials'!$A:$ZZ,52,0),0)</f>
        <v>0</v>
      </c>
      <c r="DG191" s="15">
        <f>+IFERROR(VLOOKUP($A191,'[1]Consolidated Financials'!$A:$ZZ,53,0),0)</f>
        <v>0</v>
      </c>
      <c r="DH191" s="15">
        <f>+IFERROR(VLOOKUP($A191,'[1]Consolidated Financials'!$A:$ZZ,54,0),0)</f>
        <v>0</v>
      </c>
      <c r="DI191" s="15">
        <f>+IFERROR(VLOOKUP($A191,'[1]Consolidated Financials'!$A:$ZZ,55,0),0)</f>
        <v>0</v>
      </c>
      <c r="DJ191" s="15">
        <f>+IFERROR(VLOOKUP($A191,'[1]Consolidated Financials'!$A:$ZZ,56,0),0)</f>
        <v>0</v>
      </c>
      <c r="DK191" s="15">
        <f>+IFERROR(VLOOKUP($A191,'[1]Consolidated Financials'!$A:$ZZ,57,0),0)</f>
        <v>0</v>
      </c>
      <c r="DL191" s="15">
        <f>+IFERROR(VLOOKUP($A191,'[1]Consolidated Financials'!$A:$ZZ,58,0),0)</f>
        <v>0</v>
      </c>
      <c r="DM191" s="15">
        <f>+IFERROR(VLOOKUP($A191,'[1]Consolidated Financials'!$A:$ZZ,59,0),0)</f>
        <v>0</v>
      </c>
      <c r="DN191" s="15">
        <f>+IFERROR(VLOOKUP($A191,'[1]Consolidated Financials'!$A:$ZZ,60,0),0)</f>
        <v>0</v>
      </c>
      <c r="DO191" s="15">
        <f>+IFERROR(VLOOKUP($A191,'[1]Consolidated Financials'!$A:$ZZ,61,0),0)</f>
        <v>0</v>
      </c>
      <c r="DP191" s="15">
        <f>+IFERROR(VLOOKUP($A191,'[1]Consolidated Financials'!$A:$ZZ,62,0),0)</f>
        <v>0</v>
      </c>
      <c r="DQ191" s="15">
        <f>+IFERROR(VLOOKUP($A191,'[1]Consolidated Financials'!$A:$ZZ,63,0),0)</f>
        <v>0</v>
      </c>
    </row>
    <row r="192" spans="1:121" x14ac:dyDescent="0.35">
      <c r="A192" s="75" t="s">
        <v>323</v>
      </c>
      <c r="B192" s="17" t="s">
        <v>324</v>
      </c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6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8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R192" s="15"/>
      <c r="AS192" s="15">
        <v>465</v>
      </c>
      <c r="AT192" s="15">
        <v>0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135</v>
      </c>
      <c r="BB192" s="15">
        <v>135</v>
      </c>
      <c r="BC192" s="15">
        <v>0</v>
      </c>
      <c r="BD192" s="19">
        <f t="shared" si="254"/>
        <v>735</v>
      </c>
      <c r="BE192" s="15">
        <v>0</v>
      </c>
      <c r="BF192" s="15">
        <v>0</v>
      </c>
      <c r="BG192" s="15">
        <v>0</v>
      </c>
      <c r="BH192" s="15">
        <v>0</v>
      </c>
      <c r="BI192" s="15">
        <v>0</v>
      </c>
      <c r="BJ192" s="15">
        <v>0</v>
      </c>
      <c r="BK192" s="15">
        <v>0</v>
      </c>
      <c r="BL192" s="15">
        <v>-95</v>
      </c>
      <c r="BM192" s="15">
        <v>-95</v>
      </c>
      <c r="BN192" s="15">
        <v>0</v>
      </c>
      <c r="BO192" s="20">
        <v>0</v>
      </c>
      <c r="BP192" s="20">
        <v>0</v>
      </c>
      <c r="BQ192" s="92">
        <f t="shared" si="242"/>
        <v>-190</v>
      </c>
      <c r="BR192" s="15">
        <v>-190</v>
      </c>
      <c r="BS192" s="15">
        <v>190</v>
      </c>
      <c r="BT192" s="15">
        <v>-95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46">
        <f t="shared" si="243"/>
        <v>-95</v>
      </c>
      <c r="CE192" s="15">
        <v>0</v>
      </c>
      <c r="CF192" s="15">
        <v>0</v>
      </c>
      <c r="CG192" s="15">
        <v>0</v>
      </c>
      <c r="CH192" s="15">
        <v>0</v>
      </c>
      <c r="CI192" s="15">
        <f>+IFERROR(VLOOKUP($A192,'[1]Consolidated Financials'!$A:$ZZ,32,0),0)</f>
        <v>0</v>
      </c>
      <c r="CJ192" s="15">
        <f>+IFERROR(VLOOKUP($A192,'[1]Consolidated Financials'!$A:$ZZ,33,0),0)</f>
        <v>0</v>
      </c>
      <c r="CK192" s="15">
        <f>+IFERROR(VLOOKUP($A192,'[1]Consolidated Financials'!$A:$ZZ,34,0),0)</f>
        <v>0</v>
      </c>
      <c r="CL192" s="15">
        <f>+IFERROR(VLOOKUP($A192,'[1]Consolidated Financials'!$A:$ZZ,35,0),0)</f>
        <v>0</v>
      </c>
      <c r="CM192" s="15">
        <f>+IFERROR(VLOOKUP($A192,'[1]Consolidated Financials'!$A:$ZZ,36,0),0)</f>
        <v>0</v>
      </c>
      <c r="CN192" s="15">
        <f>+IFERROR(VLOOKUP($A192,'[1]Consolidated Financials'!$A:$ZZ,37,0),0)</f>
        <v>0</v>
      </c>
      <c r="CO192" s="15">
        <f>+IFERROR(VLOOKUP($A192,'[1]Consolidated Financials'!$A:$ZZ,38,0),0)</f>
        <v>0</v>
      </c>
      <c r="CP192" s="15">
        <f>+IFERROR(VLOOKUP($A192,'[1]Consolidated Financials'!$A:$ZZ,39,0),0)</f>
        <v>0</v>
      </c>
      <c r="CQ192" s="46">
        <f t="shared" si="244"/>
        <v>0</v>
      </c>
      <c r="CR192" s="15">
        <f>+IFERROR(VLOOKUP($A192,'[1]Consolidated Financials'!$A:$ZZ,40,0),0)</f>
        <v>0</v>
      </c>
      <c r="CS192" s="15">
        <f>+IFERROR(VLOOKUP($A192,'[1]Consolidated Financials'!$A:$ZZ,41,0),0)</f>
        <v>0</v>
      </c>
      <c r="CT192" s="15">
        <f>+IFERROR(VLOOKUP($A192,'[1]Consolidated Financials'!$A:$ZZ,42,0),0)</f>
        <v>0</v>
      </c>
      <c r="CU192" s="15">
        <f>+IFERROR(VLOOKUP($A192,'[1]Consolidated Financials'!$A:$ZZ,43,0),0)</f>
        <v>0</v>
      </c>
      <c r="CV192" s="15">
        <f>+IFERROR(VLOOKUP($A192,'[1]Consolidated Financials'!$A:$ZZ,44,0),0)</f>
        <v>0</v>
      </c>
      <c r="CW192" s="15">
        <f>+IFERROR(VLOOKUP($A192,'[1]Consolidated Financials'!$A:$ZZ,45,0),0)</f>
        <v>0</v>
      </c>
      <c r="CX192" s="15">
        <f>+IFERROR(VLOOKUP($A192,'[1]Consolidated Financials'!$A:$ZZ,46,0),0)</f>
        <v>0</v>
      </c>
      <c r="CY192" s="15">
        <f>+IFERROR(VLOOKUP($A192,'[1]Consolidated Financials'!$A:$ZZ,47,0),0)</f>
        <v>0</v>
      </c>
      <c r="CZ192" s="15">
        <f>+IFERROR(VLOOKUP($A192,'[1]Consolidated Financials'!$A:$ZZ,48,0),0)</f>
        <v>0</v>
      </c>
      <c r="DA192" s="15">
        <f>+IFERROR(VLOOKUP($A192,'[1]Consolidated Financials'!$A:$ZZ,49,0),0)</f>
        <v>0</v>
      </c>
      <c r="DB192" s="15">
        <f>+IFERROR(VLOOKUP($A192,'[1]Consolidated Financials'!$A:$ZZ,50,0),0)</f>
        <v>0</v>
      </c>
      <c r="DC192" s="15">
        <f>+IFERROR(VLOOKUP($A192,'[1]Consolidated Financials'!$A:$ZZ,51,0),0)</f>
        <v>0</v>
      </c>
      <c r="DD192" s="46">
        <f t="shared" si="245"/>
        <v>0</v>
      </c>
      <c r="DF192" s="15">
        <f>+IFERROR(VLOOKUP($A192,'[1]Consolidated Financials'!$A:$ZZ,52,0),0)</f>
        <v>0</v>
      </c>
      <c r="DG192" s="15">
        <f>+IFERROR(VLOOKUP($A192,'[1]Consolidated Financials'!$A:$ZZ,53,0),0)</f>
        <v>0</v>
      </c>
      <c r="DH192" s="15">
        <f>+IFERROR(VLOOKUP($A192,'[1]Consolidated Financials'!$A:$ZZ,54,0),0)</f>
        <v>0</v>
      </c>
      <c r="DI192" s="15">
        <f>+IFERROR(VLOOKUP($A192,'[1]Consolidated Financials'!$A:$ZZ,55,0),0)</f>
        <v>0</v>
      </c>
      <c r="DJ192" s="15">
        <f>+IFERROR(VLOOKUP($A192,'[1]Consolidated Financials'!$A:$ZZ,56,0),0)</f>
        <v>0</v>
      </c>
      <c r="DK192" s="15">
        <f>+IFERROR(VLOOKUP($A192,'[1]Consolidated Financials'!$A:$ZZ,57,0),0)</f>
        <v>0</v>
      </c>
      <c r="DL192" s="15">
        <f>+IFERROR(VLOOKUP($A192,'[1]Consolidated Financials'!$A:$ZZ,58,0),0)</f>
        <v>0</v>
      </c>
      <c r="DM192" s="15">
        <f>+IFERROR(VLOOKUP($A192,'[1]Consolidated Financials'!$A:$ZZ,59,0),0)</f>
        <v>0</v>
      </c>
      <c r="DN192" s="15">
        <f>+IFERROR(VLOOKUP($A192,'[1]Consolidated Financials'!$A:$ZZ,60,0),0)</f>
        <v>0</v>
      </c>
      <c r="DO192" s="15">
        <f>+IFERROR(VLOOKUP($A192,'[1]Consolidated Financials'!$A:$ZZ,61,0),0)</f>
        <v>0</v>
      </c>
      <c r="DP192" s="15">
        <f>+IFERROR(VLOOKUP($A192,'[1]Consolidated Financials'!$A:$ZZ,62,0),0)</f>
        <v>0</v>
      </c>
      <c r="DQ192" s="15">
        <f>+IFERROR(VLOOKUP($A192,'[1]Consolidated Financials'!$A:$ZZ,63,0),0)</f>
        <v>0</v>
      </c>
    </row>
    <row r="193" spans="1:121" x14ac:dyDescent="0.35">
      <c r="A193" s="75" t="s">
        <v>325</v>
      </c>
      <c r="B193" s="17" t="s">
        <v>326</v>
      </c>
      <c r="C193" s="28"/>
      <c r="D193" s="28"/>
      <c r="E193" s="28"/>
      <c r="F193" s="15"/>
      <c r="G193" s="15"/>
      <c r="H193" s="15"/>
      <c r="I193" s="15"/>
      <c r="J193" s="15"/>
      <c r="K193" s="15"/>
      <c r="L193" s="15"/>
      <c r="M193" s="15"/>
      <c r="N193" s="15"/>
      <c r="O193" s="16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8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>
        <v>1828.35</v>
      </c>
      <c r="BD193" s="19">
        <f t="shared" si="254"/>
        <v>1828.35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20">
        <v>0</v>
      </c>
      <c r="BP193" s="20">
        <v>0</v>
      </c>
      <c r="BQ193" s="46">
        <f t="shared" si="242"/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46">
        <f t="shared" si="243"/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f>+IFERROR(VLOOKUP($A193,'[1]Consolidated Financials'!$A:$ZZ,32,0),0)</f>
        <v>0</v>
      </c>
      <c r="CJ193" s="15">
        <f>+IFERROR(VLOOKUP($A193,'[1]Consolidated Financials'!$A:$ZZ,33,0),0)</f>
        <v>0</v>
      </c>
      <c r="CK193" s="15">
        <f>+IFERROR(VLOOKUP($A193,'[1]Consolidated Financials'!$A:$ZZ,34,0),0)</f>
        <v>0</v>
      </c>
      <c r="CL193" s="15">
        <f>+IFERROR(VLOOKUP($A193,'[1]Consolidated Financials'!$A:$ZZ,35,0),0)</f>
        <v>0</v>
      </c>
      <c r="CM193" s="15">
        <f>+IFERROR(VLOOKUP($A193,'[1]Consolidated Financials'!$A:$ZZ,36,0),0)</f>
        <v>0</v>
      </c>
      <c r="CN193" s="15">
        <f>+IFERROR(VLOOKUP($A193,'[1]Consolidated Financials'!$A:$ZZ,37,0),0)</f>
        <v>0</v>
      </c>
      <c r="CO193" s="15">
        <f>+IFERROR(VLOOKUP($A193,'[1]Consolidated Financials'!$A:$ZZ,38,0),0)</f>
        <v>0</v>
      </c>
      <c r="CP193" s="15">
        <f>+IFERROR(VLOOKUP($A193,'[1]Consolidated Financials'!$A:$ZZ,39,0),0)</f>
        <v>0</v>
      </c>
      <c r="CQ193" s="46">
        <f t="shared" si="244"/>
        <v>0</v>
      </c>
      <c r="CR193" s="15">
        <f>+IFERROR(VLOOKUP($A193,'[1]Consolidated Financials'!$A:$ZZ,40,0),0)</f>
        <v>0</v>
      </c>
      <c r="CS193" s="15">
        <f>+IFERROR(VLOOKUP($A193,'[1]Consolidated Financials'!$A:$ZZ,41,0),0)</f>
        <v>0</v>
      </c>
      <c r="CT193" s="15">
        <f>+IFERROR(VLOOKUP($A193,'[1]Consolidated Financials'!$A:$ZZ,42,0),0)</f>
        <v>0</v>
      </c>
      <c r="CU193" s="15">
        <f>+IFERROR(VLOOKUP($A193,'[1]Consolidated Financials'!$A:$ZZ,43,0),0)</f>
        <v>0</v>
      </c>
      <c r="CV193" s="15">
        <f>+IFERROR(VLOOKUP($A193,'[1]Consolidated Financials'!$A:$ZZ,44,0),0)</f>
        <v>0</v>
      </c>
      <c r="CW193" s="15">
        <f>+IFERROR(VLOOKUP($A193,'[1]Consolidated Financials'!$A:$ZZ,45,0),0)</f>
        <v>0</v>
      </c>
      <c r="CX193" s="15">
        <f>+IFERROR(VLOOKUP($A193,'[1]Consolidated Financials'!$A:$ZZ,46,0),0)</f>
        <v>0</v>
      </c>
      <c r="CY193" s="15">
        <f>+IFERROR(VLOOKUP($A193,'[1]Consolidated Financials'!$A:$ZZ,47,0),0)</f>
        <v>0</v>
      </c>
      <c r="CZ193" s="15">
        <f>+IFERROR(VLOOKUP($A193,'[1]Consolidated Financials'!$A:$ZZ,48,0),0)</f>
        <v>0</v>
      </c>
      <c r="DA193" s="15">
        <f>+IFERROR(VLOOKUP($A193,'[1]Consolidated Financials'!$A:$ZZ,49,0),0)</f>
        <v>0</v>
      </c>
      <c r="DB193" s="15">
        <f>+IFERROR(VLOOKUP($A193,'[1]Consolidated Financials'!$A:$ZZ,50,0),0)</f>
        <v>0</v>
      </c>
      <c r="DC193" s="15">
        <f>+IFERROR(VLOOKUP($A193,'[1]Consolidated Financials'!$A:$ZZ,51,0),0)</f>
        <v>0</v>
      </c>
      <c r="DD193" s="46">
        <f t="shared" si="245"/>
        <v>0</v>
      </c>
      <c r="DF193" s="15">
        <f>+IFERROR(VLOOKUP($A193,'[1]Consolidated Financials'!$A:$ZZ,52,0),0)</f>
        <v>0</v>
      </c>
      <c r="DG193" s="15">
        <f>+IFERROR(VLOOKUP($A193,'[1]Consolidated Financials'!$A:$ZZ,53,0),0)</f>
        <v>0</v>
      </c>
      <c r="DH193" s="15">
        <f>+IFERROR(VLOOKUP($A193,'[1]Consolidated Financials'!$A:$ZZ,54,0),0)</f>
        <v>0</v>
      </c>
      <c r="DI193" s="15">
        <f>+IFERROR(VLOOKUP($A193,'[1]Consolidated Financials'!$A:$ZZ,55,0),0)</f>
        <v>0</v>
      </c>
      <c r="DJ193" s="15">
        <f>+IFERROR(VLOOKUP($A193,'[1]Consolidated Financials'!$A:$ZZ,56,0),0)</f>
        <v>0</v>
      </c>
      <c r="DK193" s="15">
        <f>+IFERROR(VLOOKUP($A193,'[1]Consolidated Financials'!$A:$ZZ,57,0),0)</f>
        <v>0</v>
      </c>
      <c r="DL193" s="15">
        <f>+IFERROR(VLOOKUP($A193,'[1]Consolidated Financials'!$A:$ZZ,58,0),0)</f>
        <v>0</v>
      </c>
      <c r="DM193" s="15">
        <f>+IFERROR(VLOOKUP($A193,'[1]Consolidated Financials'!$A:$ZZ,59,0),0)</f>
        <v>0</v>
      </c>
      <c r="DN193" s="15">
        <f>+IFERROR(VLOOKUP($A193,'[1]Consolidated Financials'!$A:$ZZ,60,0),0)</f>
        <v>0</v>
      </c>
      <c r="DO193" s="15">
        <f>+IFERROR(VLOOKUP($A193,'[1]Consolidated Financials'!$A:$ZZ,61,0),0)</f>
        <v>0</v>
      </c>
      <c r="DP193" s="15">
        <f>+IFERROR(VLOOKUP($A193,'[1]Consolidated Financials'!$A:$ZZ,62,0),0)</f>
        <v>0</v>
      </c>
      <c r="DQ193" s="15">
        <f>+IFERROR(VLOOKUP($A193,'[1]Consolidated Financials'!$A:$ZZ,63,0),0)</f>
        <v>0</v>
      </c>
    </row>
    <row r="194" spans="1:121" x14ac:dyDescent="0.35">
      <c r="A194" s="21" t="s">
        <v>327</v>
      </c>
      <c r="B194" s="21"/>
      <c r="C194" s="22">
        <f t="shared" ref="C194:AB194" si="255">+SUM(C175:C193)</f>
        <v>43422.23</v>
      </c>
      <c r="D194" s="22">
        <f t="shared" si="255"/>
        <v>46985.250000000007</v>
      </c>
      <c r="E194" s="22">
        <f t="shared" si="255"/>
        <v>46416.009999999995</v>
      </c>
      <c r="F194" s="22">
        <f t="shared" si="255"/>
        <v>44904.830000000009</v>
      </c>
      <c r="G194" s="22">
        <f t="shared" si="255"/>
        <v>45666.35</v>
      </c>
      <c r="H194" s="22">
        <f t="shared" si="255"/>
        <v>45616.42</v>
      </c>
      <c r="I194" s="22">
        <f t="shared" si="255"/>
        <v>48624.729999999996</v>
      </c>
      <c r="J194" s="22">
        <f t="shared" si="255"/>
        <v>40619.69999999999</v>
      </c>
      <c r="K194" s="22">
        <f t="shared" si="255"/>
        <v>80476.099999999991</v>
      </c>
      <c r="L194" s="22">
        <f t="shared" si="255"/>
        <v>38245.71</v>
      </c>
      <c r="M194" s="22">
        <f t="shared" si="255"/>
        <v>35689.43</v>
      </c>
      <c r="N194" s="22">
        <f t="shared" si="255"/>
        <v>52336.490000000005</v>
      </c>
      <c r="O194" s="22">
        <f t="shared" si="255"/>
        <v>569003.25</v>
      </c>
      <c r="P194" s="22">
        <f t="shared" si="255"/>
        <v>39952.61</v>
      </c>
      <c r="Q194" s="22">
        <f t="shared" si="255"/>
        <v>-21300.720000000001</v>
      </c>
      <c r="R194" s="22">
        <f t="shared" si="255"/>
        <v>81607.289999999994</v>
      </c>
      <c r="S194" s="22">
        <f t="shared" si="255"/>
        <v>14661.29999999999</v>
      </c>
      <c r="T194" s="22">
        <f t="shared" si="255"/>
        <v>18921.740000000005</v>
      </c>
      <c r="U194" s="22">
        <f t="shared" si="255"/>
        <v>1358.1799999999985</v>
      </c>
      <c r="V194" s="22">
        <f t="shared" si="255"/>
        <v>22279.330000000013</v>
      </c>
      <c r="W194" s="22">
        <f t="shared" si="255"/>
        <v>25189.569999999982</v>
      </c>
      <c r="X194" s="22">
        <f t="shared" si="255"/>
        <v>25394.679999999997</v>
      </c>
      <c r="Y194" s="22">
        <f t="shared" si="255"/>
        <v>24085.26</v>
      </c>
      <c r="Z194" s="22">
        <f t="shared" si="255"/>
        <v>23781.489999999998</v>
      </c>
      <c r="AA194" s="22">
        <f t="shared" si="255"/>
        <v>23535.79</v>
      </c>
      <c r="AB194" s="23">
        <f t="shared" si="255"/>
        <v>279466.52</v>
      </c>
      <c r="AD194" s="22">
        <f t="shared" ref="AD194:AP194" si="256">+SUM(AD175:AD193)</f>
        <v>22976.019999999997</v>
      </c>
      <c r="AE194" s="22">
        <f t="shared" si="256"/>
        <v>21511.510000000002</v>
      </c>
      <c r="AF194" s="22">
        <f t="shared" si="256"/>
        <v>26676.619999999995</v>
      </c>
      <c r="AG194" s="22">
        <f t="shared" si="256"/>
        <v>24259.689999999995</v>
      </c>
      <c r="AH194" s="22">
        <f t="shared" si="256"/>
        <v>26328.09</v>
      </c>
      <c r="AI194" s="22">
        <f t="shared" si="256"/>
        <v>30973.460000000003</v>
      </c>
      <c r="AJ194" s="22">
        <f t="shared" si="256"/>
        <v>24559.65</v>
      </c>
      <c r="AK194" s="22">
        <f t="shared" si="256"/>
        <v>28297.91</v>
      </c>
      <c r="AL194" s="22">
        <f t="shared" si="256"/>
        <v>22463.35</v>
      </c>
      <c r="AM194" s="22">
        <f t="shared" si="256"/>
        <v>29131.68</v>
      </c>
      <c r="AN194" s="22">
        <f t="shared" si="256"/>
        <v>26413.360000000001</v>
      </c>
      <c r="AO194" s="22">
        <f t="shared" si="256"/>
        <v>37128.340000000004</v>
      </c>
      <c r="AP194" s="22">
        <f t="shared" si="256"/>
        <v>320719.67999999993</v>
      </c>
      <c r="AR194" s="22">
        <f t="shared" ref="AR194:BD194" si="257">+SUM(AR175:AR193)</f>
        <v>32004.19</v>
      </c>
      <c r="AS194" s="22">
        <f t="shared" si="257"/>
        <v>33695.129999999997</v>
      </c>
      <c r="AT194" s="22">
        <f t="shared" si="257"/>
        <v>29355.210000000003</v>
      </c>
      <c r="AU194" s="22">
        <f t="shared" si="257"/>
        <v>32115.09</v>
      </c>
      <c r="AV194" s="22">
        <f t="shared" si="257"/>
        <v>41035.43</v>
      </c>
      <c r="AW194" s="22">
        <f t="shared" si="257"/>
        <v>34777.360000000001</v>
      </c>
      <c r="AX194" s="22">
        <f t="shared" si="257"/>
        <v>38240.009999999995</v>
      </c>
      <c r="AY194" s="22">
        <f t="shared" si="257"/>
        <v>36266.929999999993</v>
      </c>
      <c r="AZ194" s="22">
        <f t="shared" si="257"/>
        <v>35440.629999999997</v>
      </c>
      <c r="BA194" s="22">
        <f t="shared" si="257"/>
        <v>36359.819999999992</v>
      </c>
      <c r="BB194" s="22">
        <f t="shared" si="257"/>
        <v>34035.35</v>
      </c>
      <c r="BC194" s="22">
        <f t="shared" si="257"/>
        <v>26626.539999999994</v>
      </c>
      <c r="BD194" s="24">
        <f t="shared" si="257"/>
        <v>409951.68999999994</v>
      </c>
      <c r="BE194" s="22">
        <f t="shared" ref="BE194:BP194" si="258">+SUM(BE175:BE193)</f>
        <v>45804.87999999999</v>
      </c>
      <c r="BF194" s="22">
        <f t="shared" si="258"/>
        <v>43745.2</v>
      </c>
      <c r="BG194" s="22">
        <f t="shared" si="258"/>
        <v>48993.41</v>
      </c>
      <c r="BH194" s="22">
        <f t="shared" si="258"/>
        <v>48012.910000000011</v>
      </c>
      <c r="BI194" s="22">
        <f t="shared" si="258"/>
        <v>48807.970000000008</v>
      </c>
      <c r="BJ194" s="22">
        <f t="shared" si="258"/>
        <v>48841.30999999999</v>
      </c>
      <c r="BK194" s="22">
        <f t="shared" si="258"/>
        <v>42381.299999999988</v>
      </c>
      <c r="BL194" s="22">
        <f t="shared" si="258"/>
        <v>53244.549999999988</v>
      </c>
      <c r="BM194" s="22">
        <f t="shared" si="258"/>
        <v>42644.330000000016</v>
      </c>
      <c r="BN194" s="22">
        <f t="shared" si="258"/>
        <v>42489.34</v>
      </c>
      <c r="BO194" s="25">
        <f t="shared" si="258"/>
        <v>49560.94</v>
      </c>
      <c r="BP194" s="25">
        <f t="shared" si="258"/>
        <v>72037.53</v>
      </c>
      <c r="BQ194" s="77">
        <f t="shared" si="242"/>
        <v>586563.66999999993</v>
      </c>
      <c r="BR194" s="22">
        <f t="shared" ref="BR194:CC194" si="259">+SUM(BR175:BR193)</f>
        <v>49648.04</v>
      </c>
      <c r="BS194" s="22">
        <f t="shared" si="259"/>
        <v>49975.840000000018</v>
      </c>
      <c r="BT194" s="22">
        <f t="shared" si="259"/>
        <v>44764.939999999995</v>
      </c>
      <c r="BU194" s="22">
        <f t="shared" si="259"/>
        <v>48853.340000000011</v>
      </c>
      <c r="BV194" s="22">
        <f t="shared" si="259"/>
        <v>47873.47</v>
      </c>
      <c r="BW194" s="22">
        <f t="shared" si="259"/>
        <v>42900.029999999992</v>
      </c>
      <c r="BX194" s="22">
        <f t="shared" si="259"/>
        <v>51059.570000000007</v>
      </c>
      <c r="BY194" s="22">
        <f t="shared" si="259"/>
        <v>48121.069999999992</v>
      </c>
      <c r="BZ194" s="22">
        <f t="shared" si="259"/>
        <v>46797.920000000013</v>
      </c>
      <c r="CA194" s="22">
        <f t="shared" si="259"/>
        <v>47124.370000000017</v>
      </c>
      <c r="CB194" s="22">
        <f t="shared" si="259"/>
        <v>47879.72</v>
      </c>
      <c r="CC194" s="22">
        <f t="shared" si="259"/>
        <v>26344.850000000009</v>
      </c>
      <c r="CD194" s="77">
        <f t="shared" si="243"/>
        <v>551343.16</v>
      </c>
      <c r="CE194" s="22">
        <f t="shared" ref="CE194:CP194" si="260">+SUM(CE175:CE193)</f>
        <v>51100.859999999993</v>
      </c>
      <c r="CF194" s="22">
        <f t="shared" si="260"/>
        <v>48707.97</v>
      </c>
      <c r="CG194" s="22">
        <f t="shared" si="260"/>
        <v>51322.710000000014</v>
      </c>
      <c r="CH194" s="22">
        <f t="shared" si="260"/>
        <v>47880.869999999995</v>
      </c>
      <c r="CI194" s="22">
        <f t="shared" si="260"/>
        <v>52598.299889468886</v>
      </c>
      <c r="CJ194" s="22">
        <f t="shared" si="260"/>
        <v>61188.639889468883</v>
      </c>
      <c r="CK194" s="22">
        <f t="shared" si="260"/>
        <v>63050.931793468881</v>
      </c>
      <c r="CL194" s="22">
        <f t="shared" si="260"/>
        <v>63050.931793468881</v>
      </c>
      <c r="CM194" s="22">
        <f t="shared" si="260"/>
        <v>64221.366078802217</v>
      </c>
      <c r="CN194" s="22">
        <f t="shared" si="260"/>
        <v>64402.697982802216</v>
      </c>
      <c r="CO194" s="22">
        <f t="shared" si="260"/>
        <v>66083.657982802222</v>
      </c>
      <c r="CP194" s="22">
        <f t="shared" si="260"/>
        <v>66083.657982802222</v>
      </c>
      <c r="CQ194" s="77">
        <f t="shared" si="244"/>
        <v>699692.59339308448</v>
      </c>
      <c r="CR194" s="22">
        <f t="shared" ref="CR194:DC194" si="261">+SUM(CR175:CR193)</f>
        <v>76944.434398223195</v>
      </c>
      <c r="CS194" s="22">
        <f t="shared" si="261"/>
        <v>76944.434398223195</v>
      </c>
      <c r="CT194" s="22">
        <f t="shared" si="261"/>
        <v>76944.434398223195</v>
      </c>
      <c r="CU194" s="22">
        <f t="shared" si="261"/>
        <v>75229.855198223187</v>
      </c>
      <c r="CV194" s="22">
        <f t="shared" si="261"/>
        <v>76944.434398223195</v>
      </c>
      <c r="CW194" s="22">
        <f t="shared" si="261"/>
        <v>76944.434398223195</v>
      </c>
      <c r="CX194" s="22">
        <f t="shared" si="261"/>
        <v>76944.434398223195</v>
      </c>
      <c r="CY194" s="22">
        <f t="shared" si="261"/>
        <v>76944.434398223195</v>
      </c>
      <c r="CZ194" s="22">
        <f t="shared" si="261"/>
        <v>76944.434398223195</v>
      </c>
      <c r="DA194" s="22">
        <f t="shared" si="261"/>
        <v>75229.855198223187</v>
      </c>
      <c r="DB194" s="22">
        <f t="shared" si="261"/>
        <v>76944.434398223195</v>
      </c>
      <c r="DC194" s="22">
        <f t="shared" si="261"/>
        <v>75229.855198223187</v>
      </c>
      <c r="DD194" s="77">
        <f t="shared" si="245"/>
        <v>918189.47517867817</v>
      </c>
      <c r="DF194" s="22">
        <f t="shared" ref="DF194:DQ194" si="262">+SUM(DF175:DF193)</f>
        <v>85664.771436758005</v>
      </c>
      <c r="DG194" s="22">
        <f t="shared" si="262"/>
        <v>85664.771436758005</v>
      </c>
      <c r="DH194" s="22">
        <f t="shared" si="262"/>
        <v>85664.771436758005</v>
      </c>
      <c r="DI194" s="22">
        <f t="shared" si="262"/>
        <v>85664.771436758005</v>
      </c>
      <c r="DJ194" s="22">
        <f t="shared" si="262"/>
        <v>87413.642220758004</v>
      </c>
      <c r="DK194" s="22">
        <f t="shared" si="262"/>
        <v>87413.642220758004</v>
      </c>
      <c r="DL194" s="22">
        <f t="shared" si="262"/>
        <v>87413.642220758004</v>
      </c>
      <c r="DM194" s="22">
        <f t="shared" si="262"/>
        <v>87413.642220758004</v>
      </c>
      <c r="DN194" s="22">
        <f t="shared" si="262"/>
        <v>87413.642220758004</v>
      </c>
      <c r="DO194" s="22">
        <f t="shared" si="262"/>
        <v>85664.771436758005</v>
      </c>
      <c r="DP194" s="22">
        <f t="shared" si="262"/>
        <v>87413.642220758004</v>
      </c>
      <c r="DQ194" s="22">
        <f t="shared" si="262"/>
        <v>85664.771436758005</v>
      </c>
    </row>
    <row r="195" spans="1:121" x14ac:dyDescent="0.35">
      <c r="C195" s="10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6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7"/>
      <c r="BR195" s="95"/>
      <c r="BS195" s="95"/>
      <c r="BT195" s="95"/>
      <c r="BU195" s="95"/>
      <c r="BV195" s="95"/>
      <c r="BW195" s="95"/>
      <c r="BX195" s="95"/>
      <c r="BY195" s="95"/>
      <c r="BZ195" s="95"/>
      <c r="CA195" s="95"/>
      <c r="CB195" s="95"/>
      <c r="CC195" s="95"/>
      <c r="CD195" s="97"/>
      <c r="CE195" s="95"/>
      <c r="CF195" s="95"/>
      <c r="CG195" s="95"/>
      <c r="CH195" s="95"/>
      <c r="CI195" s="95"/>
      <c r="CJ195" s="95"/>
      <c r="CK195" s="95"/>
      <c r="CL195" s="95"/>
      <c r="CM195" s="95"/>
      <c r="CN195" s="95"/>
      <c r="CO195" s="95"/>
      <c r="CP195" s="95"/>
      <c r="CQ195" s="97"/>
      <c r="CR195" s="95"/>
      <c r="CS195" s="95"/>
      <c r="CT195" s="95"/>
      <c r="CU195" s="95"/>
      <c r="CV195" s="95"/>
      <c r="CW195" s="95"/>
      <c r="CX195" s="95"/>
      <c r="CY195" s="95"/>
      <c r="CZ195" s="95"/>
      <c r="DA195" s="95"/>
      <c r="DB195" s="95"/>
      <c r="DC195" s="95"/>
      <c r="DD195" s="97"/>
      <c r="DF195" s="95"/>
      <c r="DG195" s="95"/>
      <c r="DH195" s="95"/>
      <c r="DI195" s="95"/>
      <c r="DJ195" s="95"/>
      <c r="DK195" s="95"/>
      <c r="DL195" s="95"/>
      <c r="DM195" s="95"/>
      <c r="DN195" s="95"/>
      <c r="DO195" s="95"/>
      <c r="DP195" s="95"/>
      <c r="DQ195" s="95"/>
    </row>
    <row r="196" spans="1:121" x14ac:dyDescent="0.35">
      <c r="A196" s="75" t="s">
        <v>328</v>
      </c>
      <c r="B196" s="17" t="s">
        <v>329</v>
      </c>
      <c r="C196" s="15">
        <v>739.12</v>
      </c>
      <c r="D196" s="15">
        <v>675</v>
      </c>
      <c r="E196" s="15">
        <v>675</v>
      </c>
      <c r="F196" s="15">
        <v>675</v>
      </c>
      <c r="G196" s="15">
        <v>680</v>
      </c>
      <c r="H196" s="15">
        <v>675</v>
      </c>
      <c r="I196" s="15">
        <v>675</v>
      </c>
      <c r="J196" s="15">
        <v>675</v>
      </c>
      <c r="K196" s="15">
        <v>675</v>
      </c>
      <c r="L196" s="15">
        <v>1500</v>
      </c>
      <c r="M196" s="15">
        <v>675</v>
      </c>
      <c r="N196" s="15">
        <v>362.5</v>
      </c>
      <c r="O196" s="16">
        <f>+SUM(C196:N196)</f>
        <v>8681.619999999999</v>
      </c>
      <c r="P196" s="15">
        <v>0</v>
      </c>
      <c r="Q196" s="15">
        <v>2000</v>
      </c>
      <c r="R196" s="15">
        <v>675</v>
      </c>
      <c r="S196" s="15">
        <v>2625</v>
      </c>
      <c r="T196" s="15">
        <v>675</v>
      </c>
      <c r="U196" s="15">
        <v>600</v>
      </c>
      <c r="V196" s="15">
        <v>675</v>
      </c>
      <c r="W196" s="15">
        <v>670</v>
      </c>
      <c r="X196" s="15">
        <v>-5</v>
      </c>
      <c r="Y196" s="15">
        <v>675</v>
      </c>
      <c r="Z196" s="15">
        <v>38.800000000000004</v>
      </c>
      <c r="AA196" s="15">
        <v>689.4</v>
      </c>
      <c r="AB196" s="18">
        <f>SUM(P196:AA196)</f>
        <v>9318.1999999999989</v>
      </c>
      <c r="AD196" s="15">
        <v>854.4</v>
      </c>
      <c r="AE196" s="15">
        <v>845</v>
      </c>
      <c r="AF196" s="15">
        <v>1193.4000000000001</v>
      </c>
      <c r="AG196" s="15">
        <v>863.8</v>
      </c>
      <c r="AH196" s="15">
        <v>854.4</v>
      </c>
      <c r="AI196" s="15">
        <v>854.4</v>
      </c>
      <c r="AJ196" s="15">
        <v>986</v>
      </c>
      <c r="AK196" s="15">
        <v>892.05</v>
      </c>
      <c r="AL196" s="15">
        <v>882.65</v>
      </c>
      <c r="AM196" s="15">
        <v>882.65</v>
      </c>
      <c r="AN196" s="15">
        <v>882.65</v>
      </c>
      <c r="AO196" s="15">
        <v>1182.6500000000001</v>
      </c>
      <c r="AP196" s="15">
        <f>+SUM(AD196:AO196)</f>
        <v>11174.05</v>
      </c>
      <c r="AR196" s="15">
        <v>28.5</v>
      </c>
      <c r="AS196" s="15">
        <v>730.35</v>
      </c>
      <c r="AT196" s="15">
        <v>0</v>
      </c>
      <c r="AU196" s="15">
        <v>0</v>
      </c>
      <c r="AV196" s="15">
        <v>0</v>
      </c>
      <c r="AW196" s="15">
        <v>0</v>
      </c>
      <c r="AX196" s="15">
        <v>1320</v>
      </c>
      <c r="AY196" s="15">
        <v>516.04999999999995</v>
      </c>
      <c r="AZ196" s="15">
        <v>516.04999999999995</v>
      </c>
      <c r="BA196" s="15">
        <v>516.04999999999995</v>
      </c>
      <c r="BB196" s="15">
        <v>310.2</v>
      </c>
      <c r="BC196" s="15">
        <v>0</v>
      </c>
      <c r="BD196" s="19">
        <f>+SUM(AR196:BC196)</f>
        <v>3937.2</v>
      </c>
      <c r="BE196" s="15">
        <v>339</v>
      </c>
      <c r="BF196" s="15">
        <v>0</v>
      </c>
      <c r="BG196" s="15">
        <v>0</v>
      </c>
      <c r="BH196" s="15">
        <v>10.99</v>
      </c>
      <c r="BI196" s="15">
        <v>5.16</v>
      </c>
      <c r="BJ196" s="15">
        <v>0</v>
      </c>
      <c r="BK196" s="15">
        <v>1320</v>
      </c>
      <c r="BL196" s="15">
        <v>514.99</v>
      </c>
      <c r="BM196" s="15">
        <v>165</v>
      </c>
      <c r="BN196" s="15">
        <v>165</v>
      </c>
      <c r="BO196" s="20">
        <v>165</v>
      </c>
      <c r="BP196" s="20">
        <v>165</v>
      </c>
      <c r="BQ196" s="92">
        <f>+SUM(BE196:BP196)</f>
        <v>2850.1400000000003</v>
      </c>
      <c r="BR196" s="15">
        <v>165</v>
      </c>
      <c r="BS196" s="15">
        <v>165</v>
      </c>
      <c r="BT196" s="15">
        <v>783.98</v>
      </c>
      <c r="BU196" s="15">
        <v>165</v>
      </c>
      <c r="BV196" s="15">
        <v>165</v>
      </c>
      <c r="BW196" s="15">
        <v>165</v>
      </c>
      <c r="BX196" s="15">
        <v>165</v>
      </c>
      <c r="BY196" s="15">
        <v>516.35</v>
      </c>
      <c r="BZ196" s="15">
        <v>165</v>
      </c>
      <c r="CA196" s="15">
        <v>165</v>
      </c>
      <c r="CB196" s="15">
        <v>165</v>
      </c>
      <c r="CC196" s="15">
        <v>1312.55</v>
      </c>
      <c r="CD196" s="46">
        <f>+SUM(BR196:CC196)</f>
        <v>4097.88</v>
      </c>
      <c r="CE196" s="15">
        <v>599.97</v>
      </c>
      <c r="CF196" s="15">
        <v>0</v>
      </c>
      <c r="CG196" s="15">
        <v>1382.44</v>
      </c>
      <c r="CH196" s="15">
        <v>173.33</v>
      </c>
      <c r="CI196" s="15">
        <f>+IFERROR(VLOOKUP($A196,'[1]Consolidated Financials'!$A:$ZZ,32,0),0)</f>
        <v>262.64999999999998</v>
      </c>
      <c r="CJ196" s="15">
        <f>+IFERROR(VLOOKUP($A196,'[1]Consolidated Financials'!$A:$ZZ,33,0),0)</f>
        <v>262.64999999999998</v>
      </c>
      <c r="CK196" s="15">
        <f>+IFERROR(VLOOKUP($A196,'[1]Consolidated Financials'!$A:$ZZ,34,0),0)</f>
        <v>262.64999999999998</v>
      </c>
      <c r="CL196" s="15">
        <f>+IFERROR(VLOOKUP($A196,'[1]Consolidated Financials'!$A:$ZZ,35,0),0)</f>
        <v>262.64999999999998</v>
      </c>
      <c r="CM196" s="15">
        <f>+IFERROR(VLOOKUP($A196,'[1]Consolidated Financials'!$A:$ZZ,36,0),0)</f>
        <v>262.64999999999998</v>
      </c>
      <c r="CN196" s="15">
        <f>+IFERROR(VLOOKUP($A196,'[1]Consolidated Financials'!$A:$ZZ,37,0),0)</f>
        <v>262.64999999999998</v>
      </c>
      <c r="CO196" s="15">
        <f>+IFERROR(VLOOKUP($A196,'[1]Consolidated Financials'!$A:$ZZ,38,0),0)</f>
        <v>262.64999999999998</v>
      </c>
      <c r="CP196" s="15">
        <f>+IFERROR(VLOOKUP($A196,'[1]Consolidated Financials'!$A:$ZZ,39,0),0)</f>
        <v>262.64999999999998</v>
      </c>
      <c r="CQ196" s="46">
        <f>+SUM(CE196:CP196)</f>
        <v>4256.9400000000005</v>
      </c>
      <c r="CR196" s="15">
        <f>+IFERROR(VLOOKUP($A196,'[1]Consolidated Financials'!$A:$ZZ,40,0),0)</f>
        <v>267.90299999999996</v>
      </c>
      <c r="CS196" s="15">
        <f>+IFERROR(VLOOKUP($A196,'[1]Consolidated Financials'!$A:$ZZ,41,0),0)</f>
        <v>267.90299999999996</v>
      </c>
      <c r="CT196" s="15">
        <f>+IFERROR(VLOOKUP($A196,'[1]Consolidated Financials'!$A:$ZZ,42,0),0)</f>
        <v>267.90299999999996</v>
      </c>
      <c r="CU196" s="15">
        <f>+IFERROR(VLOOKUP($A196,'[1]Consolidated Financials'!$A:$ZZ,43,0),0)</f>
        <v>267.90299999999996</v>
      </c>
      <c r="CV196" s="15">
        <f>+IFERROR(VLOOKUP($A196,'[1]Consolidated Financials'!$A:$ZZ,44,0),0)</f>
        <v>267.90299999999996</v>
      </c>
      <c r="CW196" s="15">
        <f>+IFERROR(VLOOKUP($A196,'[1]Consolidated Financials'!$A:$ZZ,45,0),0)</f>
        <v>267.90299999999996</v>
      </c>
      <c r="CX196" s="15">
        <f>+IFERROR(VLOOKUP($A196,'[1]Consolidated Financials'!$A:$ZZ,46,0),0)</f>
        <v>267.90299999999996</v>
      </c>
      <c r="CY196" s="15">
        <f>+IFERROR(VLOOKUP($A196,'[1]Consolidated Financials'!$A:$ZZ,47,0),0)</f>
        <v>267.90299999999996</v>
      </c>
      <c r="CZ196" s="15">
        <f>+IFERROR(VLOOKUP($A196,'[1]Consolidated Financials'!$A:$ZZ,48,0),0)</f>
        <v>267.90299999999996</v>
      </c>
      <c r="DA196" s="15">
        <f>+IFERROR(VLOOKUP($A196,'[1]Consolidated Financials'!$A:$ZZ,49,0),0)</f>
        <v>267.90299999999996</v>
      </c>
      <c r="DB196" s="15">
        <f>+IFERROR(VLOOKUP($A196,'[1]Consolidated Financials'!$A:$ZZ,50,0),0)</f>
        <v>267.90299999999996</v>
      </c>
      <c r="DC196" s="15">
        <f>+IFERROR(VLOOKUP($A196,'[1]Consolidated Financials'!$A:$ZZ,51,0),0)</f>
        <v>267.90299999999996</v>
      </c>
      <c r="DD196" s="46">
        <f>+SUM(CR196:DC196)</f>
        <v>3214.8359999999989</v>
      </c>
      <c r="DF196" s="15">
        <f>+IFERROR(VLOOKUP($A196,'[1]Consolidated Financials'!$A:$ZZ,52,0),0)</f>
        <v>273.26105999999999</v>
      </c>
      <c r="DG196" s="15">
        <f>+IFERROR(VLOOKUP($A196,'[1]Consolidated Financials'!$A:$ZZ,53,0),0)</f>
        <v>273.26105999999999</v>
      </c>
      <c r="DH196" s="15">
        <f>+IFERROR(VLOOKUP($A196,'[1]Consolidated Financials'!$A:$ZZ,54,0),0)</f>
        <v>273.26105999999999</v>
      </c>
      <c r="DI196" s="15">
        <f>+IFERROR(VLOOKUP($A196,'[1]Consolidated Financials'!$A:$ZZ,55,0),0)</f>
        <v>273.26105999999999</v>
      </c>
      <c r="DJ196" s="15">
        <f>+IFERROR(VLOOKUP($A196,'[1]Consolidated Financials'!$A:$ZZ,56,0),0)</f>
        <v>273.26105999999999</v>
      </c>
      <c r="DK196" s="15">
        <f>+IFERROR(VLOOKUP($A196,'[1]Consolidated Financials'!$A:$ZZ,57,0),0)</f>
        <v>273.26105999999999</v>
      </c>
      <c r="DL196" s="15">
        <f>+IFERROR(VLOOKUP($A196,'[1]Consolidated Financials'!$A:$ZZ,58,0),0)</f>
        <v>273.26105999999999</v>
      </c>
      <c r="DM196" s="15">
        <f>+IFERROR(VLOOKUP($A196,'[1]Consolidated Financials'!$A:$ZZ,59,0),0)</f>
        <v>273.26105999999999</v>
      </c>
      <c r="DN196" s="15">
        <f>+IFERROR(VLOOKUP($A196,'[1]Consolidated Financials'!$A:$ZZ,60,0),0)</f>
        <v>273.26105999999999</v>
      </c>
      <c r="DO196" s="15">
        <f>+IFERROR(VLOOKUP($A196,'[1]Consolidated Financials'!$A:$ZZ,61,0),0)</f>
        <v>273.26105999999999</v>
      </c>
      <c r="DP196" s="15">
        <f>+IFERROR(VLOOKUP($A196,'[1]Consolidated Financials'!$A:$ZZ,62,0),0)</f>
        <v>273.26105999999999</v>
      </c>
      <c r="DQ196" s="15">
        <f>+IFERROR(VLOOKUP($A196,'[1]Consolidated Financials'!$A:$ZZ,63,0),0)</f>
        <v>273.26105999999999</v>
      </c>
    </row>
    <row r="197" spans="1:121" x14ac:dyDescent="0.35">
      <c r="A197" s="75" t="s">
        <v>330</v>
      </c>
      <c r="B197" s="17" t="s">
        <v>331</v>
      </c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6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8"/>
      <c r="AD197" s="15">
        <v>0</v>
      </c>
      <c r="AE197" s="15">
        <v>1061.49</v>
      </c>
      <c r="AF197" s="15">
        <v>1578.73</v>
      </c>
      <c r="AG197" s="15">
        <v>1600</v>
      </c>
      <c r="AH197" s="15">
        <v>1300</v>
      </c>
      <c r="AI197" s="15">
        <v>2100</v>
      </c>
      <c r="AJ197" s="15">
        <v>1837.49</v>
      </c>
      <c r="AK197" s="15">
        <v>3046.65</v>
      </c>
      <c r="AL197" s="15">
        <v>2265.23</v>
      </c>
      <c r="AM197" s="15">
        <v>2926.1</v>
      </c>
      <c r="AN197" s="15">
        <v>3012.52</v>
      </c>
      <c r="AO197" s="15">
        <v>1909.78</v>
      </c>
      <c r="AP197" s="15">
        <f>+SUM(AD197:AO197)</f>
        <v>22637.989999999998</v>
      </c>
      <c r="AR197" s="15">
        <v>1652.66</v>
      </c>
      <c r="AS197" s="15">
        <v>2584.98</v>
      </c>
      <c r="AT197" s="15">
        <v>2337.33</v>
      </c>
      <c r="AU197" s="15">
        <v>1750.36</v>
      </c>
      <c r="AV197" s="15">
        <v>3201.25</v>
      </c>
      <c r="AW197" s="15">
        <v>2827.11</v>
      </c>
      <c r="AX197" s="15">
        <v>2572.2800000000002</v>
      </c>
      <c r="AY197" s="15">
        <v>3028.74</v>
      </c>
      <c r="AZ197" s="15">
        <v>2524.2400000000002</v>
      </c>
      <c r="BA197" s="15">
        <v>2409.2600000000002</v>
      </c>
      <c r="BB197" s="15">
        <v>768.77</v>
      </c>
      <c r="BC197" s="15">
        <v>3723.52</v>
      </c>
      <c r="BD197" s="19">
        <f>+SUM(AR197:BC197)</f>
        <v>29380.5</v>
      </c>
      <c r="BE197" s="15">
        <v>4907.76</v>
      </c>
      <c r="BF197" s="15">
        <v>3029.35</v>
      </c>
      <c r="BG197" s="15">
        <v>3641.58</v>
      </c>
      <c r="BH197" s="15">
        <v>3384.92</v>
      </c>
      <c r="BI197" s="15">
        <v>4309.82</v>
      </c>
      <c r="BJ197" s="15">
        <v>4274.66</v>
      </c>
      <c r="BK197" s="15">
        <v>4318.8900000000003</v>
      </c>
      <c r="BL197" s="15">
        <v>5380.23</v>
      </c>
      <c r="BM197" s="15">
        <v>4140.97</v>
      </c>
      <c r="BN197" s="15">
        <v>4312.42</v>
      </c>
      <c r="BO197" s="20">
        <v>4580.92</v>
      </c>
      <c r="BP197" s="20">
        <v>3680.09</v>
      </c>
      <c r="BQ197" s="92">
        <f>+SUM(BE197:BP197)</f>
        <v>49961.61</v>
      </c>
      <c r="BR197" s="15">
        <v>6300.28</v>
      </c>
      <c r="BS197" s="15">
        <v>6130.96</v>
      </c>
      <c r="BT197" s="15">
        <v>7522.76</v>
      </c>
      <c r="BU197" s="15">
        <v>7111.32</v>
      </c>
      <c r="BV197" s="15">
        <v>5277.76</v>
      </c>
      <c r="BW197" s="15">
        <v>5554.84</v>
      </c>
      <c r="BX197" s="15">
        <v>7391.33</v>
      </c>
      <c r="BY197" s="15">
        <v>8127.63</v>
      </c>
      <c r="BZ197" s="15">
        <v>5945.36</v>
      </c>
      <c r="CA197" s="15">
        <v>6983.44</v>
      </c>
      <c r="CB197" s="15">
        <v>7228.38</v>
      </c>
      <c r="CC197" s="15">
        <v>-1513.24</v>
      </c>
      <c r="CD197" s="46">
        <f>+SUM(BR197:CC197)</f>
        <v>72060.819999999992</v>
      </c>
      <c r="CE197" s="15">
        <v>6613.35</v>
      </c>
      <c r="CF197" s="15">
        <v>5580.28</v>
      </c>
      <c r="CG197" s="15">
        <v>4463.45</v>
      </c>
      <c r="CH197" s="15">
        <v>7231.98</v>
      </c>
      <c r="CI197" s="15">
        <f>+IFERROR(VLOOKUP($A197,'[1]Consolidated Financials'!$A:$ZZ,32,0),0)</f>
        <v>5853.4406645579056</v>
      </c>
      <c r="CJ197" s="15">
        <f>+IFERROR(VLOOKUP($A197,'[1]Consolidated Financials'!$A:$ZZ,33,0),0)</f>
        <v>6143.780641231735</v>
      </c>
      <c r="CK197" s="15">
        <f>+IFERROR(VLOOKUP($A197,'[1]Consolidated Financials'!$A:$ZZ,34,0),0)</f>
        <v>7298.5240434418565</v>
      </c>
      <c r="CL197" s="15">
        <f>+IFERROR(VLOOKUP($A197,'[1]Consolidated Financials'!$A:$ZZ,35,0),0)</f>
        <v>8855.5258448891909</v>
      </c>
      <c r="CM197" s="15">
        <f>+IFERROR(VLOOKUP($A197,'[1]Consolidated Financials'!$A:$ZZ,36,0),0)</f>
        <v>6041.0836604874657</v>
      </c>
      <c r="CN197" s="15">
        <f>+IFERROR(VLOOKUP($A197,'[1]Consolidated Financials'!$A:$ZZ,37,0),0)</f>
        <v>6230.6388154441302</v>
      </c>
      <c r="CO197" s="15">
        <f>+IFERROR(VLOOKUP($A197,'[1]Consolidated Financials'!$A:$ZZ,38,0),0)</f>
        <v>6727.0419286807137</v>
      </c>
      <c r="CP197" s="15">
        <f>+IFERROR(VLOOKUP($A197,'[1]Consolidated Financials'!$A:$ZZ,39,0),0)</f>
        <v>4706.44320711605</v>
      </c>
      <c r="CQ197" s="46">
        <f>+SUM(CE197:CP197)</f>
        <v>75745.53880584905</v>
      </c>
      <c r="CR197" s="15">
        <f>+IFERROR(VLOOKUP($A197,'[1]Consolidated Financials'!$A:$ZZ,40,0),0)</f>
        <v>6797.8359586707093</v>
      </c>
      <c r="CS197" s="15">
        <f>+IFERROR(VLOOKUP($A197,'[1]Consolidated Financials'!$A:$ZZ,41,0),0)</f>
        <v>6896.7477706659756</v>
      </c>
      <c r="CT197" s="15">
        <f>+IFERROR(VLOOKUP($A197,'[1]Consolidated Financials'!$A:$ZZ,42,0),0)</f>
        <v>7600.543133426052</v>
      </c>
      <c r="CU197" s="15">
        <f>+IFERROR(VLOOKUP($A197,'[1]Consolidated Financials'!$A:$ZZ,43,0),0)</f>
        <v>7911.8742975642199</v>
      </c>
      <c r="CV197" s="15">
        <f>+IFERROR(VLOOKUP($A197,'[1]Consolidated Financials'!$A:$ZZ,44,0),0)</f>
        <v>6728.6769771398776</v>
      </c>
      <c r="CW197" s="15">
        <f>+IFERROR(VLOOKUP($A197,'[1]Consolidated Financials'!$A:$ZZ,45,0),0)</f>
        <v>6498.3920370483856</v>
      </c>
      <c r="CX197" s="15">
        <f>+IFERROR(VLOOKUP($A197,'[1]Consolidated Financials'!$A:$ZZ,46,0),0)</f>
        <v>9546.5669138167068</v>
      </c>
      <c r="CY197" s="15">
        <f>+IFERROR(VLOOKUP($A197,'[1]Consolidated Financials'!$A:$ZZ,47,0),0)</f>
        <v>11094.113425977872</v>
      </c>
      <c r="CZ197" s="15">
        <f>+IFERROR(VLOOKUP($A197,'[1]Consolidated Financials'!$A:$ZZ,48,0),0)</f>
        <v>6281.0302773550829</v>
      </c>
      <c r="DA197" s="15">
        <f>+IFERROR(VLOOKUP($A197,'[1]Consolidated Financials'!$A:$ZZ,49,0),0)</f>
        <v>7734.4742757345466</v>
      </c>
      <c r="DB197" s="15">
        <f>+IFERROR(VLOOKUP($A197,'[1]Consolidated Financials'!$A:$ZZ,50,0),0)</f>
        <v>8194.7779372438545</v>
      </c>
      <c r="DC197" s="15">
        <f>+IFERROR(VLOOKUP($A197,'[1]Consolidated Financials'!$A:$ZZ,51,0),0)</f>
        <v>5858.1534889470186</v>
      </c>
      <c r="DD197" s="46">
        <f>+SUM(CR197:DC197)</f>
        <v>91143.1864935903</v>
      </c>
      <c r="DF197" s="15">
        <f>+IFERROR(VLOOKUP($A197,'[1]Consolidated Financials'!$A:$ZZ,52,0),0)</f>
        <v>7889.4156773557779</v>
      </c>
      <c r="DG197" s="15">
        <f>+IFERROR(VLOOKUP($A197,'[1]Consolidated Financials'!$A:$ZZ,53,0),0)</f>
        <v>8004.2105039705311</v>
      </c>
      <c r="DH197" s="15">
        <f>+IFERROR(VLOOKUP($A197,'[1]Consolidated Financials'!$A:$ZZ,54,0),0)</f>
        <v>8821.0195888569251</v>
      </c>
      <c r="DI197" s="15">
        <f>+IFERROR(VLOOKUP($A197,'[1]Consolidated Financials'!$A:$ZZ,55,0),0)</f>
        <v>9182.3435428526282</v>
      </c>
      <c r="DJ197" s="15">
        <f>+IFERROR(VLOOKUP($A197,'[1]Consolidated Financials'!$A:$ZZ,56,0),0)</f>
        <v>7809.1513172805162</v>
      </c>
      <c r="DK197" s="15">
        <f>+IFERROR(VLOOKUP($A197,'[1]Consolidated Financials'!$A:$ZZ,57,0),0)</f>
        <v>7541.8877899370282</v>
      </c>
      <c r="DL197" s="15">
        <f>+IFERROR(VLOOKUP($A197,'[1]Consolidated Financials'!$A:$ZZ,58,0),0)</f>
        <v>11079.531064400593</v>
      </c>
      <c r="DM197" s="15">
        <f>+IFERROR(VLOOKUP($A197,'[1]Consolidated Financials'!$A:$ZZ,59,0),0)</f>
        <v>12875.578775570873</v>
      </c>
      <c r="DN197" s="15">
        <f>+IFERROR(VLOOKUP($A197,'[1]Consolidated Financials'!$A:$ZZ,60,0),0)</f>
        <v>7289.6226154009064</v>
      </c>
      <c r="DO197" s="15">
        <f>+IFERROR(VLOOKUP($A197,'[1]Consolidated Financials'!$A:$ZZ,61,0),0)</f>
        <v>8976.4570634060201</v>
      </c>
      <c r="DP197" s="15">
        <f>+IFERROR(VLOOKUP($A197,'[1]Consolidated Financials'!$A:$ZZ,62,0),0)</f>
        <v>9510.6751506818309</v>
      </c>
      <c r="DQ197" s="15">
        <f>+IFERROR(VLOOKUP($A197,'[1]Consolidated Financials'!$A:$ZZ,63,0),0)</f>
        <v>6798.8413161256558</v>
      </c>
    </row>
    <row r="198" spans="1:121" x14ac:dyDescent="0.35">
      <c r="A198" s="21" t="s">
        <v>332</v>
      </c>
      <c r="B198" s="21"/>
      <c r="C198" s="22">
        <f t="shared" ref="C198:AG198" si="263">+SUM(C196:C197)</f>
        <v>739.12</v>
      </c>
      <c r="D198" s="22">
        <f t="shared" si="263"/>
        <v>675</v>
      </c>
      <c r="E198" s="22">
        <f t="shared" si="263"/>
        <v>675</v>
      </c>
      <c r="F198" s="22">
        <f t="shared" si="263"/>
        <v>675</v>
      </c>
      <c r="G198" s="22">
        <f t="shared" si="263"/>
        <v>680</v>
      </c>
      <c r="H198" s="22">
        <f t="shared" si="263"/>
        <v>675</v>
      </c>
      <c r="I198" s="22">
        <f t="shared" si="263"/>
        <v>675</v>
      </c>
      <c r="J198" s="22">
        <f t="shared" si="263"/>
        <v>675</v>
      </c>
      <c r="K198" s="22">
        <f t="shared" si="263"/>
        <v>675</v>
      </c>
      <c r="L198" s="22">
        <f t="shared" si="263"/>
        <v>1500</v>
      </c>
      <c r="M198" s="22">
        <f t="shared" si="263"/>
        <v>675</v>
      </c>
      <c r="N198" s="22">
        <f t="shared" si="263"/>
        <v>362.5</v>
      </c>
      <c r="O198" s="22">
        <f t="shared" si="263"/>
        <v>8681.619999999999</v>
      </c>
      <c r="P198" s="22">
        <f t="shared" si="263"/>
        <v>0</v>
      </c>
      <c r="Q198" s="22">
        <f t="shared" si="263"/>
        <v>2000</v>
      </c>
      <c r="R198" s="22">
        <f t="shared" si="263"/>
        <v>675</v>
      </c>
      <c r="S198" s="22">
        <f t="shared" si="263"/>
        <v>2625</v>
      </c>
      <c r="T198" s="22">
        <f t="shared" si="263"/>
        <v>675</v>
      </c>
      <c r="U198" s="22">
        <f t="shared" si="263"/>
        <v>600</v>
      </c>
      <c r="V198" s="22">
        <f t="shared" si="263"/>
        <v>675</v>
      </c>
      <c r="W198" s="22">
        <f t="shared" si="263"/>
        <v>670</v>
      </c>
      <c r="X198" s="22">
        <f t="shared" si="263"/>
        <v>-5</v>
      </c>
      <c r="Y198" s="22">
        <f t="shared" si="263"/>
        <v>675</v>
      </c>
      <c r="Z198" s="22">
        <f t="shared" si="263"/>
        <v>38.800000000000004</v>
      </c>
      <c r="AA198" s="22">
        <f t="shared" si="263"/>
        <v>689.4</v>
      </c>
      <c r="AB198" s="22">
        <f t="shared" si="263"/>
        <v>9318.1999999999989</v>
      </c>
      <c r="AC198" s="22">
        <f t="shared" si="263"/>
        <v>0</v>
      </c>
      <c r="AD198" s="22">
        <f t="shared" si="263"/>
        <v>854.4</v>
      </c>
      <c r="AE198" s="22">
        <f t="shared" si="263"/>
        <v>1906.49</v>
      </c>
      <c r="AF198" s="22">
        <f t="shared" si="263"/>
        <v>2772.13</v>
      </c>
      <c r="AG198" s="22">
        <f t="shared" si="263"/>
        <v>2463.8000000000002</v>
      </c>
      <c r="AH198" s="22">
        <f t="shared" ref="AH198:BP198" si="264">+SUM(AH196:AH197)</f>
        <v>2154.4</v>
      </c>
      <c r="AI198" s="22">
        <f t="shared" si="264"/>
        <v>2954.4</v>
      </c>
      <c r="AJ198" s="22">
        <f t="shared" si="264"/>
        <v>2823.49</v>
      </c>
      <c r="AK198" s="22">
        <f t="shared" si="264"/>
        <v>3938.7</v>
      </c>
      <c r="AL198" s="22">
        <f t="shared" si="264"/>
        <v>3147.88</v>
      </c>
      <c r="AM198" s="22">
        <f t="shared" si="264"/>
        <v>3808.75</v>
      </c>
      <c r="AN198" s="22">
        <f t="shared" si="264"/>
        <v>3895.17</v>
      </c>
      <c r="AO198" s="22">
        <f t="shared" si="264"/>
        <v>3092.4300000000003</v>
      </c>
      <c r="AP198" s="22">
        <f t="shared" si="264"/>
        <v>33812.039999999994</v>
      </c>
      <c r="AQ198" s="22">
        <f t="shared" si="264"/>
        <v>0</v>
      </c>
      <c r="AR198" s="22">
        <f t="shared" si="264"/>
        <v>1681.16</v>
      </c>
      <c r="AS198" s="22">
        <f t="shared" si="264"/>
        <v>3315.33</v>
      </c>
      <c r="AT198" s="22">
        <f t="shared" si="264"/>
        <v>2337.33</v>
      </c>
      <c r="AU198" s="22">
        <f t="shared" si="264"/>
        <v>1750.36</v>
      </c>
      <c r="AV198" s="22">
        <f t="shared" si="264"/>
        <v>3201.25</v>
      </c>
      <c r="AW198" s="22">
        <f t="shared" si="264"/>
        <v>2827.11</v>
      </c>
      <c r="AX198" s="22">
        <f t="shared" si="264"/>
        <v>3892.28</v>
      </c>
      <c r="AY198" s="22">
        <f t="shared" si="264"/>
        <v>3544.79</v>
      </c>
      <c r="AZ198" s="22">
        <f t="shared" si="264"/>
        <v>3040.29</v>
      </c>
      <c r="BA198" s="22">
        <f t="shared" si="264"/>
        <v>2925.3100000000004</v>
      </c>
      <c r="BB198" s="22">
        <f t="shared" si="264"/>
        <v>1078.97</v>
      </c>
      <c r="BC198" s="22">
        <f t="shared" si="264"/>
        <v>3723.52</v>
      </c>
      <c r="BD198" s="24">
        <f t="shared" si="264"/>
        <v>33317.699999999997</v>
      </c>
      <c r="BE198" s="22">
        <f t="shared" si="264"/>
        <v>5246.76</v>
      </c>
      <c r="BF198" s="22">
        <f t="shared" si="264"/>
        <v>3029.35</v>
      </c>
      <c r="BG198" s="22">
        <f t="shared" si="264"/>
        <v>3641.58</v>
      </c>
      <c r="BH198" s="22">
        <f t="shared" si="264"/>
        <v>3395.91</v>
      </c>
      <c r="BI198" s="22">
        <f t="shared" si="264"/>
        <v>4314.9799999999996</v>
      </c>
      <c r="BJ198" s="22">
        <f t="shared" si="264"/>
        <v>4274.66</v>
      </c>
      <c r="BK198" s="22">
        <f t="shared" si="264"/>
        <v>5638.89</v>
      </c>
      <c r="BL198" s="22">
        <f t="shared" si="264"/>
        <v>5895.2199999999993</v>
      </c>
      <c r="BM198" s="22">
        <f t="shared" si="264"/>
        <v>4305.97</v>
      </c>
      <c r="BN198" s="22">
        <f t="shared" si="264"/>
        <v>4477.42</v>
      </c>
      <c r="BO198" s="25">
        <f t="shared" si="264"/>
        <v>4745.92</v>
      </c>
      <c r="BP198" s="25">
        <f t="shared" si="264"/>
        <v>3845.09</v>
      </c>
      <c r="BQ198" s="77">
        <f>+SUM(BE198:BP198)</f>
        <v>52811.75</v>
      </c>
      <c r="BR198" s="22">
        <f t="shared" ref="BR198:CC198" si="265">+SUM(BR196:BR197)</f>
        <v>6465.28</v>
      </c>
      <c r="BS198" s="22">
        <f t="shared" si="265"/>
        <v>6295.96</v>
      </c>
      <c r="BT198" s="22">
        <f t="shared" si="265"/>
        <v>8306.74</v>
      </c>
      <c r="BU198" s="22">
        <f t="shared" si="265"/>
        <v>7276.32</v>
      </c>
      <c r="BV198" s="22">
        <f t="shared" si="265"/>
        <v>5442.76</v>
      </c>
      <c r="BW198" s="22">
        <f t="shared" si="265"/>
        <v>5719.84</v>
      </c>
      <c r="BX198" s="22">
        <f t="shared" si="265"/>
        <v>7556.33</v>
      </c>
      <c r="BY198" s="22">
        <f t="shared" si="265"/>
        <v>8643.98</v>
      </c>
      <c r="BZ198" s="22">
        <f t="shared" si="265"/>
        <v>6110.36</v>
      </c>
      <c r="CA198" s="22">
        <f t="shared" si="265"/>
        <v>7148.44</v>
      </c>
      <c r="CB198" s="22">
        <f t="shared" si="265"/>
        <v>7393.38</v>
      </c>
      <c r="CC198" s="22">
        <f t="shared" si="265"/>
        <v>-200.69000000000005</v>
      </c>
      <c r="CD198" s="77">
        <f>+SUM(BR198:CC198)</f>
        <v>76158.7</v>
      </c>
      <c r="CE198" s="22">
        <f t="shared" ref="CE198:CP198" si="266">+SUM(CE196:CE197)</f>
        <v>7213.3200000000006</v>
      </c>
      <c r="CF198" s="22">
        <f t="shared" si="266"/>
        <v>5580.28</v>
      </c>
      <c r="CG198" s="22">
        <f t="shared" si="266"/>
        <v>5845.8899999999994</v>
      </c>
      <c r="CH198" s="22">
        <f t="shared" si="266"/>
        <v>7405.3099999999995</v>
      </c>
      <c r="CI198" s="22">
        <f t="shared" si="266"/>
        <v>6116.0906645579053</v>
      </c>
      <c r="CJ198" s="22">
        <f t="shared" si="266"/>
        <v>6406.4306412317346</v>
      </c>
      <c r="CK198" s="22">
        <f t="shared" si="266"/>
        <v>7561.1740434418562</v>
      </c>
      <c r="CL198" s="22">
        <f t="shared" si="266"/>
        <v>9118.1758448891906</v>
      </c>
      <c r="CM198" s="22">
        <f t="shared" si="266"/>
        <v>6303.7336604874654</v>
      </c>
      <c r="CN198" s="22">
        <f t="shared" si="266"/>
        <v>6493.2888154441298</v>
      </c>
      <c r="CO198" s="22">
        <f t="shared" si="266"/>
        <v>6989.6919286807133</v>
      </c>
      <c r="CP198" s="22">
        <f t="shared" si="266"/>
        <v>4969.0932071160496</v>
      </c>
      <c r="CQ198" s="77">
        <f>+SUM(CE198:CP198)</f>
        <v>80002.478805849038</v>
      </c>
      <c r="CR198" s="22">
        <f t="shared" ref="CR198:DC198" si="267">+SUM(CR196:CR197)</f>
        <v>7065.7389586707095</v>
      </c>
      <c r="CS198" s="22">
        <f t="shared" si="267"/>
        <v>7164.6507706659759</v>
      </c>
      <c r="CT198" s="22">
        <f t="shared" si="267"/>
        <v>7868.4461334260523</v>
      </c>
      <c r="CU198" s="22">
        <f t="shared" si="267"/>
        <v>8179.7772975642201</v>
      </c>
      <c r="CV198" s="22">
        <f t="shared" si="267"/>
        <v>6996.5799771398779</v>
      </c>
      <c r="CW198" s="22">
        <f t="shared" si="267"/>
        <v>6766.2950370483859</v>
      </c>
      <c r="CX198" s="22">
        <f t="shared" si="267"/>
        <v>9814.469913816707</v>
      </c>
      <c r="CY198" s="22">
        <f t="shared" si="267"/>
        <v>11362.016425977872</v>
      </c>
      <c r="CZ198" s="22">
        <f t="shared" si="267"/>
        <v>6548.9332773550832</v>
      </c>
      <c r="DA198" s="22">
        <f t="shared" si="267"/>
        <v>8002.3772757345469</v>
      </c>
      <c r="DB198" s="22">
        <f t="shared" si="267"/>
        <v>8462.6809372438547</v>
      </c>
      <c r="DC198" s="22">
        <f t="shared" si="267"/>
        <v>6126.0564889470188</v>
      </c>
      <c r="DD198" s="77">
        <f>+SUM(CR198:DC198)</f>
        <v>94358.02249359031</v>
      </c>
      <c r="DF198" s="22">
        <f t="shared" ref="DF198:DQ198" si="268">+SUM(DF196:DF197)</f>
        <v>8162.6767373557777</v>
      </c>
      <c r="DG198" s="22">
        <f t="shared" si="268"/>
        <v>8277.4715639705319</v>
      </c>
      <c r="DH198" s="22">
        <f t="shared" si="268"/>
        <v>9094.2806488569258</v>
      </c>
      <c r="DI198" s="22">
        <f t="shared" si="268"/>
        <v>9455.6046028526289</v>
      </c>
      <c r="DJ198" s="22">
        <f t="shared" si="268"/>
        <v>8082.412377280516</v>
      </c>
      <c r="DK198" s="22">
        <f t="shared" si="268"/>
        <v>7815.148849937028</v>
      </c>
      <c r="DL198" s="22">
        <f t="shared" si="268"/>
        <v>11352.792124400594</v>
      </c>
      <c r="DM198" s="22">
        <f t="shared" si="268"/>
        <v>13148.839835570874</v>
      </c>
      <c r="DN198" s="22">
        <f t="shared" si="268"/>
        <v>7562.8836754009062</v>
      </c>
      <c r="DO198" s="22">
        <f t="shared" si="268"/>
        <v>9249.7181234060208</v>
      </c>
      <c r="DP198" s="22">
        <f t="shared" si="268"/>
        <v>9783.9362106818317</v>
      </c>
      <c r="DQ198" s="22">
        <f t="shared" si="268"/>
        <v>7072.1023761256556</v>
      </c>
    </row>
    <row r="199" spans="1:121" x14ac:dyDescent="0.35">
      <c r="C199" s="10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6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7"/>
      <c r="BR199" s="95"/>
      <c r="BS199" s="95"/>
      <c r="BT199" s="95"/>
      <c r="BU199" s="95"/>
      <c r="BV199" s="95"/>
      <c r="BW199" s="95"/>
      <c r="BX199" s="95"/>
      <c r="BY199" s="95"/>
      <c r="BZ199" s="95"/>
      <c r="CA199" s="95"/>
      <c r="CB199" s="95"/>
      <c r="CC199" s="95"/>
      <c r="CD199" s="97"/>
      <c r="CE199" s="95"/>
      <c r="CF199" s="95"/>
      <c r="CG199" s="95"/>
      <c r="CH199" s="95"/>
      <c r="CI199" s="95"/>
      <c r="CJ199" s="95"/>
      <c r="CK199" s="95"/>
      <c r="CL199" s="95"/>
      <c r="CM199" s="95"/>
      <c r="CN199" s="95"/>
      <c r="CO199" s="95"/>
      <c r="CP199" s="95"/>
      <c r="CQ199" s="97"/>
      <c r="CR199" s="95"/>
      <c r="CS199" s="95"/>
      <c r="CT199" s="95"/>
      <c r="CU199" s="95"/>
      <c r="CV199" s="95"/>
      <c r="CW199" s="95"/>
      <c r="CX199" s="95"/>
      <c r="CY199" s="95"/>
      <c r="CZ199" s="95"/>
      <c r="DA199" s="95"/>
      <c r="DB199" s="95"/>
      <c r="DC199" s="95"/>
      <c r="DD199" s="97"/>
      <c r="DF199" s="95"/>
      <c r="DG199" s="95"/>
      <c r="DH199" s="95"/>
      <c r="DI199" s="95"/>
      <c r="DJ199" s="95"/>
      <c r="DK199" s="95"/>
      <c r="DL199" s="95"/>
      <c r="DM199" s="95"/>
      <c r="DN199" s="95"/>
      <c r="DO199" s="95"/>
      <c r="DP199" s="95"/>
      <c r="DQ199" s="95"/>
    </row>
    <row r="200" spans="1:121" x14ac:dyDescent="0.35">
      <c r="A200" s="75" t="s">
        <v>333</v>
      </c>
      <c r="B200" s="17" t="s">
        <v>334</v>
      </c>
      <c r="C200" s="15">
        <v>2459</v>
      </c>
      <c r="D200" s="15">
        <v>2459</v>
      </c>
      <c r="E200" s="15">
        <v>2459</v>
      </c>
      <c r="F200" s="15">
        <v>2459</v>
      </c>
      <c r="G200" s="15">
        <v>2459</v>
      </c>
      <c r="H200" s="15">
        <v>2459</v>
      </c>
      <c r="I200" s="15">
        <v>2459</v>
      </c>
      <c r="J200" s="15">
        <v>2459</v>
      </c>
      <c r="K200" s="15">
        <v>2459</v>
      </c>
      <c r="L200" s="15">
        <v>2459</v>
      </c>
      <c r="M200" s="15">
        <v>2459</v>
      </c>
      <c r="N200" s="15">
        <v>2459</v>
      </c>
      <c r="O200" s="16">
        <f>+SUM(C200:N200)</f>
        <v>29508</v>
      </c>
      <c r="P200" s="15">
        <v>2459.23</v>
      </c>
      <c r="Q200" s="15">
        <v>2459.23</v>
      </c>
      <c r="R200" s="15">
        <v>2459.2299999999996</v>
      </c>
      <c r="S200" s="15">
        <v>2459.2300000000005</v>
      </c>
      <c r="T200" s="15">
        <v>2459.2299999999996</v>
      </c>
      <c r="U200" s="15">
        <v>2459.2299999999996</v>
      </c>
      <c r="V200" s="15">
        <v>2459.2300000000014</v>
      </c>
      <c r="W200" s="15">
        <v>-7034.09</v>
      </c>
      <c r="X200" s="15">
        <v>2459.23</v>
      </c>
      <c r="Y200" s="15">
        <v>2459.23</v>
      </c>
      <c r="Z200" s="15">
        <v>2459</v>
      </c>
      <c r="AA200" s="15">
        <v>2459</v>
      </c>
      <c r="AB200" s="18">
        <f>SUM(P200:AA200)</f>
        <v>20016.98</v>
      </c>
      <c r="AD200" s="15">
        <v>2508</v>
      </c>
      <c r="AE200" s="15">
        <v>2508</v>
      </c>
      <c r="AF200" s="15">
        <v>2508</v>
      </c>
      <c r="AG200" s="15">
        <v>611</v>
      </c>
      <c r="AH200" s="15">
        <v>1244</v>
      </c>
      <c r="AI200" s="15">
        <v>1876</v>
      </c>
      <c r="AJ200" s="15">
        <v>2508</v>
      </c>
      <c r="AK200" s="15">
        <v>2508</v>
      </c>
      <c r="AL200" s="15">
        <v>1748</v>
      </c>
      <c r="AM200" s="15">
        <v>1748</v>
      </c>
      <c r="AN200" s="15">
        <v>2508</v>
      </c>
      <c r="AO200" s="15">
        <v>2508</v>
      </c>
      <c r="AP200" s="15">
        <f>+SUM(AD200:AO200)</f>
        <v>24783</v>
      </c>
      <c r="AR200" s="15">
        <v>2526</v>
      </c>
      <c r="AS200" s="15">
        <v>2526</v>
      </c>
      <c r="AT200" s="15">
        <v>2526</v>
      </c>
      <c r="AU200" s="15">
        <v>2526</v>
      </c>
      <c r="AV200" s="15">
        <v>2526</v>
      </c>
      <c r="AW200" s="15">
        <v>2526</v>
      </c>
      <c r="AX200" s="15">
        <v>2526</v>
      </c>
      <c r="AY200" s="15">
        <v>2526</v>
      </c>
      <c r="AZ200" s="15">
        <v>2526</v>
      </c>
      <c r="BA200" s="15">
        <v>2776</v>
      </c>
      <c r="BB200" s="15">
        <v>2776</v>
      </c>
      <c r="BC200" s="15">
        <v>2776</v>
      </c>
      <c r="BD200" s="19">
        <f>+SUM(AR200:BC200)</f>
        <v>31062</v>
      </c>
      <c r="BE200" s="15">
        <v>2526</v>
      </c>
      <c r="BF200" s="15">
        <v>2526</v>
      </c>
      <c r="BG200" s="15">
        <v>3078.42</v>
      </c>
      <c r="BH200" s="15">
        <v>2710.14</v>
      </c>
      <c r="BI200" s="15">
        <v>2710.14</v>
      </c>
      <c r="BJ200" s="15">
        <v>2710.14</v>
      </c>
      <c r="BK200" s="15">
        <v>2710.14</v>
      </c>
      <c r="BL200" s="15">
        <v>2710.14</v>
      </c>
      <c r="BM200" s="15">
        <v>2710.14</v>
      </c>
      <c r="BN200" s="15">
        <v>2710.14</v>
      </c>
      <c r="BO200" s="20">
        <v>2710.14</v>
      </c>
      <c r="BP200" s="20">
        <v>2732</v>
      </c>
      <c r="BQ200" s="98">
        <f>+SUM(BE200:BP200)</f>
        <v>32543.539999999997</v>
      </c>
      <c r="BR200" s="15">
        <v>2786</v>
      </c>
      <c r="BS200" s="15">
        <v>2786</v>
      </c>
      <c r="BT200" s="15">
        <v>2786</v>
      </c>
      <c r="BU200" s="15">
        <v>2710.14</v>
      </c>
      <c r="BV200" s="15">
        <v>2786</v>
      </c>
      <c r="BW200" s="15">
        <v>2785.94</v>
      </c>
      <c r="BX200" s="15">
        <v>2785.94</v>
      </c>
      <c r="BY200" s="15">
        <v>2785.94</v>
      </c>
      <c r="BZ200" s="15">
        <v>2785.94</v>
      </c>
      <c r="CA200" s="15">
        <v>2785.94</v>
      </c>
      <c r="CB200" s="15">
        <v>2785.94</v>
      </c>
      <c r="CC200" s="15">
        <v>2785.94</v>
      </c>
      <c r="CD200" s="46">
        <f>+SUM(BR200:CC200)</f>
        <v>33355.719999999994</v>
      </c>
      <c r="CE200" s="15">
        <v>2785.94</v>
      </c>
      <c r="CF200" s="15">
        <v>2839</v>
      </c>
      <c r="CG200" s="15">
        <v>2839</v>
      </c>
      <c r="CH200" s="15">
        <v>2839</v>
      </c>
      <c r="CI200" s="15">
        <f>+IFERROR(VLOOKUP($A200,'[1]Consolidated Financials'!$A:$ZZ,32,0),0)</f>
        <v>2841.7200000000003</v>
      </c>
      <c r="CJ200" s="15">
        <f>+IFERROR(VLOOKUP($A200,'[1]Consolidated Financials'!$A:$ZZ,33,0),0)</f>
        <v>2841.7200000000003</v>
      </c>
      <c r="CK200" s="15">
        <f>+IFERROR(VLOOKUP($A200,'[1]Consolidated Financials'!$A:$ZZ,34,0),0)</f>
        <v>2841.7200000000003</v>
      </c>
      <c r="CL200" s="15">
        <f>+IFERROR(VLOOKUP($A200,'[1]Consolidated Financials'!$A:$ZZ,35,0),0)</f>
        <v>2841.7200000000003</v>
      </c>
      <c r="CM200" s="15">
        <f>+IFERROR(VLOOKUP($A200,'[1]Consolidated Financials'!$A:$ZZ,36,0),0)</f>
        <v>2841.7200000000003</v>
      </c>
      <c r="CN200" s="15">
        <f>+IFERROR(VLOOKUP($A200,'[1]Consolidated Financials'!$A:$ZZ,37,0),0)</f>
        <v>2841.7200000000003</v>
      </c>
      <c r="CO200" s="15">
        <f>+IFERROR(VLOOKUP($A200,'[1]Consolidated Financials'!$A:$ZZ,38,0),0)</f>
        <v>2841.7200000000003</v>
      </c>
      <c r="CP200" s="15">
        <f>+IFERROR(VLOOKUP($A200,'[1]Consolidated Financials'!$A:$ZZ,39,0),0)</f>
        <v>2841.7200000000003</v>
      </c>
      <c r="CQ200" s="46">
        <f>+SUM(CE200:CP200)</f>
        <v>34036.700000000004</v>
      </c>
      <c r="CR200" s="15">
        <f>+IFERROR(VLOOKUP($A200,'[1]Consolidated Financials'!$A:$ZZ,40,0),0)</f>
        <v>2898.5544000000004</v>
      </c>
      <c r="CS200" s="15">
        <f>+IFERROR(VLOOKUP($A200,'[1]Consolidated Financials'!$A:$ZZ,41,0),0)</f>
        <v>2898.5544000000004</v>
      </c>
      <c r="CT200" s="15">
        <f>+IFERROR(VLOOKUP($A200,'[1]Consolidated Financials'!$A:$ZZ,42,0),0)</f>
        <v>2898.5544000000004</v>
      </c>
      <c r="CU200" s="15">
        <f>+IFERROR(VLOOKUP($A200,'[1]Consolidated Financials'!$A:$ZZ,43,0),0)</f>
        <v>2898.5544000000004</v>
      </c>
      <c r="CV200" s="15">
        <f>+IFERROR(VLOOKUP($A200,'[1]Consolidated Financials'!$A:$ZZ,44,0),0)</f>
        <v>2898.5544000000004</v>
      </c>
      <c r="CW200" s="15">
        <f>+IFERROR(VLOOKUP($A200,'[1]Consolidated Financials'!$A:$ZZ,45,0),0)</f>
        <v>2898.5544000000004</v>
      </c>
      <c r="CX200" s="15">
        <f>+IFERROR(VLOOKUP($A200,'[1]Consolidated Financials'!$A:$ZZ,46,0),0)</f>
        <v>2898.5544000000004</v>
      </c>
      <c r="CY200" s="15">
        <f>+IFERROR(VLOOKUP($A200,'[1]Consolidated Financials'!$A:$ZZ,47,0),0)</f>
        <v>2898.5544000000004</v>
      </c>
      <c r="CZ200" s="15">
        <f>+IFERROR(VLOOKUP($A200,'[1]Consolidated Financials'!$A:$ZZ,48,0),0)</f>
        <v>2898.5544000000004</v>
      </c>
      <c r="DA200" s="15">
        <f>+IFERROR(VLOOKUP($A200,'[1]Consolidated Financials'!$A:$ZZ,49,0),0)</f>
        <v>2898.5544000000004</v>
      </c>
      <c r="DB200" s="15">
        <f>+IFERROR(VLOOKUP($A200,'[1]Consolidated Financials'!$A:$ZZ,50,0),0)</f>
        <v>2898.5544000000004</v>
      </c>
      <c r="DC200" s="15">
        <f>+IFERROR(VLOOKUP($A200,'[1]Consolidated Financials'!$A:$ZZ,51,0),0)</f>
        <v>2898.5544000000004</v>
      </c>
      <c r="DD200" s="46">
        <f>+SUM(CR200:DC200)</f>
        <v>34782.652800000003</v>
      </c>
      <c r="DF200" s="15">
        <f>+IFERROR(VLOOKUP($A200,'[1]Consolidated Financials'!$A:$ZZ,52,0),0)</f>
        <v>2956.5254880000007</v>
      </c>
      <c r="DG200" s="15">
        <f>+IFERROR(VLOOKUP($A200,'[1]Consolidated Financials'!$A:$ZZ,53,0),0)</f>
        <v>2956.5254880000007</v>
      </c>
      <c r="DH200" s="15">
        <f>+IFERROR(VLOOKUP($A200,'[1]Consolidated Financials'!$A:$ZZ,54,0),0)</f>
        <v>2956.5254880000007</v>
      </c>
      <c r="DI200" s="15">
        <f>+IFERROR(VLOOKUP($A200,'[1]Consolidated Financials'!$A:$ZZ,55,0),0)</f>
        <v>2956.5254880000007</v>
      </c>
      <c r="DJ200" s="15">
        <f>+IFERROR(VLOOKUP($A200,'[1]Consolidated Financials'!$A:$ZZ,56,0),0)</f>
        <v>2956.5254880000007</v>
      </c>
      <c r="DK200" s="15">
        <f>+IFERROR(VLOOKUP($A200,'[1]Consolidated Financials'!$A:$ZZ,57,0),0)</f>
        <v>2956.5254880000007</v>
      </c>
      <c r="DL200" s="15">
        <f>+IFERROR(VLOOKUP($A200,'[1]Consolidated Financials'!$A:$ZZ,58,0),0)</f>
        <v>2956.5254880000007</v>
      </c>
      <c r="DM200" s="15">
        <f>+IFERROR(VLOOKUP($A200,'[1]Consolidated Financials'!$A:$ZZ,59,0),0)</f>
        <v>2956.5254880000007</v>
      </c>
      <c r="DN200" s="15">
        <f>+IFERROR(VLOOKUP($A200,'[1]Consolidated Financials'!$A:$ZZ,60,0),0)</f>
        <v>2956.5254880000007</v>
      </c>
      <c r="DO200" s="15">
        <f>+IFERROR(VLOOKUP($A200,'[1]Consolidated Financials'!$A:$ZZ,61,0),0)</f>
        <v>6521.7474000000011</v>
      </c>
      <c r="DP200" s="15">
        <f>+IFERROR(VLOOKUP($A200,'[1]Consolidated Financials'!$A:$ZZ,62,0),0)</f>
        <v>6521.7474000000011</v>
      </c>
      <c r="DQ200" s="15">
        <f>+IFERROR(VLOOKUP($A200,'[1]Consolidated Financials'!$A:$ZZ,63,0),0)</f>
        <v>6521.7474000000011</v>
      </c>
    </row>
    <row r="201" spans="1:121" x14ac:dyDescent="0.35">
      <c r="A201" s="99" t="s">
        <v>335</v>
      </c>
      <c r="B201" t="s">
        <v>336</v>
      </c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6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8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9"/>
      <c r="BE201" s="15"/>
      <c r="BF201" s="15"/>
      <c r="BG201" s="15"/>
      <c r="BH201" s="15"/>
      <c r="BI201" s="15"/>
      <c r="BJ201" s="15"/>
      <c r="BK201" s="15">
        <v>0</v>
      </c>
      <c r="BL201" s="15">
        <v>0</v>
      </c>
      <c r="BM201" s="15">
        <v>0</v>
      </c>
      <c r="BN201" s="15">
        <v>0</v>
      </c>
      <c r="BO201" s="20">
        <v>0</v>
      </c>
      <c r="BP201" s="20">
        <v>0</v>
      </c>
      <c r="BQ201" s="46">
        <f>+SUM(BE201:BP201)</f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46">
        <f>+SUM(BR201:CC201)</f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f>+IFERROR(VLOOKUP($A201,'[1]Consolidated Financials'!$A:$ZZ,32,0),0)</f>
        <v>496.93380000000002</v>
      </c>
      <c r="CJ201" s="15">
        <f>+IFERROR(VLOOKUP($A201,'[1]Consolidated Financials'!$A:$ZZ,33,0),0)</f>
        <v>496.93380000000002</v>
      </c>
      <c r="CK201" s="15">
        <f>+IFERROR(VLOOKUP($A201,'[1]Consolidated Financials'!$A:$ZZ,34,0),0)</f>
        <v>496.93380000000002</v>
      </c>
      <c r="CL201" s="15">
        <f>+IFERROR(VLOOKUP($A201,'[1]Consolidated Financials'!$A:$ZZ,35,0),0)</f>
        <v>496.93380000000002</v>
      </c>
      <c r="CM201" s="15">
        <f>+IFERROR(VLOOKUP($A201,'[1]Consolidated Financials'!$A:$ZZ,36,0),0)</f>
        <v>496.93380000000002</v>
      </c>
      <c r="CN201" s="15">
        <f>+IFERROR(VLOOKUP($A201,'[1]Consolidated Financials'!$A:$ZZ,37,0),0)</f>
        <v>496.93380000000002</v>
      </c>
      <c r="CO201" s="15">
        <f>+IFERROR(VLOOKUP($A201,'[1]Consolidated Financials'!$A:$ZZ,38,0),0)</f>
        <v>496.93380000000002</v>
      </c>
      <c r="CP201" s="15">
        <f>+IFERROR(VLOOKUP($A201,'[1]Consolidated Financials'!$A:$ZZ,39,0),0)</f>
        <v>496.93380000000002</v>
      </c>
      <c r="CQ201" s="46">
        <f>+SUM(CE201:CP201)</f>
        <v>3975.4703999999992</v>
      </c>
      <c r="CR201" s="15">
        <f>+IFERROR(VLOOKUP($A201,'[1]Consolidated Financials'!$A:$ZZ,40,0),0)</f>
        <v>506.87247600000001</v>
      </c>
      <c r="CS201" s="15">
        <f>+IFERROR(VLOOKUP($A201,'[1]Consolidated Financials'!$A:$ZZ,41,0),0)</f>
        <v>506.87247600000001</v>
      </c>
      <c r="CT201" s="15">
        <f>+IFERROR(VLOOKUP($A201,'[1]Consolidated Financials'!$A:$ZZ,42,0),0)</f>
        <v>506.87247600000001</v>
      </c>
      <c r="CU201" s="15">
        <f>+IFERROR(VLOOKUP($A201,'[1]Consolidated Financials'!$A:$ZZ,43,0),0)</f>
        <v>506.87247600000001</v>
      </c>
      <c r="CV201" s="15">
        <f>+IFERROR(VLOOKUP($A201,'[1]Consolidated Financials'!$A:$ZZ,44,0),0)</f>
        <v>506.87247600000001</v>
      </c>
      <c r="CW201" s="15">
        <f>+IFERROR(VLOOKUP($A201,'[1]Consolidated Financials'!$A:$ZZ,45,0),0)</f>
        <v>506.87247600000001</v>
      </c>
      <c r="CX201" s="15">
        <f>+IFERROR(VLOOKUP($A201,'[1]Consolidated Financials'!$A:$ZZ,46,0),0)</f>
        <v>506.87247600000001</v>
      </c>
      <c r="CY201" s="15">
        <f>+IFERROR(VLOOKUP($A201,'[1]Consolidated Financials'!$A:$ZZ,47,0),0)</f>
        <v>506.87247600000001</v>
      </c>
      <c r="CZ201" s="15">
        <f>+IFERROR(VLOOKUP($A201,'[1]Consolidated Financials'!$A:$ZZ,48,0),0)</f>
        <v>506.87247600000001</v>
      </c>
      <c r="DA201" s="15">
        <f>+IFERROR(VLOOKUP($A201,'[1]Consolidated Financials'!$A:$ZZ,49,0),0)</f>
        <v>506.87247600000001</v>
      </c>
      <c r="DB201" s="15">
        <f>+IFERROR(VLOOKUP($A201,'[1]Consolidated Financials'!$A:$ZZ,50,0),0)</f>
        <v>506.87247600000001</v>
      </c>
      <c r="DC201" s="15">
        <f>+IFERROR(VLOOKUP($A201,'[1]Consolidated Financials'!$A:$ZZ,51,0),0)</f>
        <v>506.87247600000001</v>
      </c>
      <c r="DD201" s="46">
        <f>+SUM(CR201:DC201)</f>
        <v>6082.4697120000019</v>
      </c>
      <c r="DF201" s="15">
        <f>+IFERROR(VLOOKUP($A201,'[1]Consolidated Financials'!$A:$ZZ,52,0),0)</f>
        <v>517.00992552000002</v>
      </c>
      <c r="DG201" s="15">
        <f>+IFERROR(VLOOKUP($A201,'[1]Consolidated Financials'!$A:$ZZ,53,0),0)</f>
        <v>517.00992552000002</v>
      </c>
      <c r="DH201" s="15">
        <f>+IFERROR(VLOOKUP($A201,'[1]Consolidated Financials'!$A:$ZZ,54,0),0)</f>
        <v>517.00992552000002</v>
      </c>
      <c r="DI201" s="15">
        <f>+IFERROR(VLOOKUP($A201,'[1]Consolidated Financials'!$A:$ZZ,55,0),0)</f>
        <v>517.00992552000002</v>
      </c>
      <c r="DJ201" s="15">
        <f>+IFERROR(VLOOKUP($A201,'[1]Consolidated Financials'!$A:$ZZ,56,0),0)</f>
        <v>517.00992552000002</v>
      </c>
      <c r="DK201" s="15">
        <f>+IFERROR(VLOOKUP($A201,'[1]Consolidated Financials'!$A:$ZZ,57,0),0)</f>
        <v>517.00992552000002</v>
      </c>
      <c r="DL201" s="15">
        <f>+IFERROR(VLOOKUP($A201,'[1]Consolidated Financials'!$A:$ZZ,58,0),0)</f>
        <v>517.00992552000002</v>
      </c>
      <c r="DM201" s="15">
        <f>+IFERROR(VLOOKUP($A201,'[1]Consolidated Financials'!$A:$ZZ,59,0),0)</f>
        <v>517.00992552000002</v>
      </c>
      <c r="DN201" s="15">
        <f>+IFERROR(VLOOKUP($A201,'[1]Consolidated Financials'!$A:$ZZ,60,0),0)</f>
        <v>517.00992552000002</v>
      </c>
      <c r="DO201" s="15">
        <f>+IFERROR(VLOOKUP($A201,'[1]Consolidated Financials'!$A:$ZZ,61,0),0)</f>
        <v>517.00992552000002</v>
      </c>
      <c r="DP201" s="15">
        <f>+IFERROR(VLOOKUP($A201,'[1]Consolidated Financials'!$A:$ZZ,62,0),0)</f>
        <v>517.00992552000002</v>
      </c>
      <c r="DQ201" s="15">
        <f>+IFERROR(VLOOKUP($A201,'[1]Consolidated Financials'!$A:$ZZ,63,0),0)</f>
        <v>517.00992552000002</v>
      </c>
    </row>
    <row r="202" spans="1:121" x14ac:dyDescent="0.35">
      <c r="A202" s="21" t="s">
        <v>337</v>
      </c>
      <c r="B202" s="21"/>
      <c r="C202" s="22">
        <f>+SUM(C200)</f>
        <v>2459</v>
      </c>
      <c r="D202" s="22">
        <f t="shared" ref="D202:BJ202" si="269">+SUM(D200)</f>
        <v>2459</v>
      </c>
      <c r="E202" s="22">
        <f t="shared" si="269"/>
        <v>2459</v>
      </c>
      <c r="F202" s="22">
        <f t="shared" si="269"/>
        <v>2459</v>
      </c>
      <c r="G202" s="22">
        <f t="shared" si="269"/>
        <v>2459</v>
      </c>
      <c r="H202" s="22">
        <f t="shared" si="269"/>
        <v>2459</v>
      </c>
      <c r="I202" s="22">
        <f t="shared" si="269"/>
        <v>2459</v>
      </c>
      <c r="J202" s="22">
        <f t="shared" si="269"/>
        <v>2459</v>
      </c>
      <c r="K202" s="22">
        <f t="shared" si="269"/>
        <v>2459</v>
      </c>
      <c r="L202" s="22">
        <f t="shared" si="269"/>
        <v>2459</v>
      </c>
      <c r="M202" s="22">
        <f t="shared" si="269"/>
        <v>2459</v>
      </c>
      <c r="N202" s="22">
        <f t="shared" si="269"/>
        <v>2459</v>
      </c>
      <c r="O202" s="22">
        <f t="shared" si="269"/>
        <v>29508</v>
      </c>
      <c r="P202" s="22">
        <f t="shared" si="269"/>
        <v>2459.23</v>
      </c>
      <c r="Q202" s="22">
        <f t="shared" si="269"/>
        <v>2459.23</v>
      </c>
      <c r="R202" s="22">
        <f t="shared" si="269"/>
        <v>2459.2299999999996</v>
      </c>
      <c r="S202" s="22">
        <f t="shared" si="269"/>
        <v>2459.2300000000005</v>
      </c>
      <c r="T202" s="22">
        <f t="shared" si="269"/>
        <v>2459.2299999999996</v>
      </c>
      <c r="U202" s="22">
        <f t="shared" si="269"/>
        <v>2459.2299999999996</v>
      </c>
      <c r="V202" s="22">
        <f t="shared" si="269"/>
        <v>2459.2300000000014</v>
      </c>
      <c r="W202" s="22">
        <f t="shared" si="269"/>
        <v>-7034.09</v>
      </c>
      <c r="X202" s="22">
        <f t="shared" si="269"/>
        <v>2459.23</v>
      </c>
      <c r="Y202" s="22">
        <f t="shared" si="269"/>
        <v>2459.23</v>
      </c>
      <c r="Z202" s="22">
        <f t="shared" si="269"/>
        <v>2459</v>
      </c>
      <c r="AA202" s="22">
        <f t="shared" si="269"/>
        <v>2459</v>
      </c>
      <c r="AB202" s="22">
        <f t="shared" si="269"/>
        <v>20016.98</v>
      </c>
      <c r="AC202" s="22">
        <f t="shared" si="269"/>
        <v>0</v>
      </c>
      <c r="AD202" s="22">
        <f t="shared" si="269"/>
        <v>2508</v>
      </c>
      <c r="AE202" s="22">
        <f t="shared" si="269"/>
        <v>2508</v>
      </c>
      <c r="AF202" s="22">
        <f t="shared" si="269"/>
        <v>2508</v>
      </c>
      <c r="AG202" s="22">
        <f t="shared" si="269"/>
        <v>611</v>
      </c>
      <c r="AH202" s="22">
        <f t="shared" si="269"/>
        <v>1244</v>
      </c>
      <c r="AI202" s="22">
        <f t="shared" si="269"/>
        <v>1876</v>
      </c>
      <c r="AJ202" s="22">
        <f t="shared" si="269"/>
        <v>2508</v>
      </c>
      <c r="AK202" s="22">
        <f t="shared" si="269"/>
        <v>2508</v>
      </c>
      <c r="AL202" s="22">
        <f t="shared" si="269"/>
        <v>1748</v>
      </c>
      <c r="AM202" s="22">
        <f t="shared" si="269"/>
        <v>1748</v>
      </c>
      <c r="AN202" s="22">
        <f t="shared" si="269"/>
        <v>2508</v>
      </c>
      <c r="AO202" s="22">
        <f t="shared" si="269"/>
        <v>2508</v>
      </c>
      <c r="AP202" s="22">
        <f t="shared" si="269"/>
        <v>24783</v>
      </c>
      <c r="AQ202" s="22">
        <f t="shared" si="269"/>
        <v>0</v>
      </c>
      <c r="AR202" s="22">
        <f t="shared" si="269"/>
        <v>2526</v>
      </c>
      <c r="AS202" s="22">
        <f t="shared" si="269"/>
        <v>2526</v>
      </c>
      <c r="AT202" s="22">
        <f t="shared" si="269"/>
        <v>2526</v>
      </c>
      <c r="AU202" s="22">
        <f t="shared" si="269"/>
        <v>2526</v>
      </c>
      <c r="AV202" s="22">
        <f t="shared" si="269"/>
        <v>2526</v>
      </c>
      <c r="AW202" s="22">
        <f t="shared" si="269"/>
        <v>2526</v>
      </c>
      <c r="AX202" s="22">
        <f t="shared" si="269"/>
        <v>2526</v>
      </c>
      <c r="AY202" s="22">
        <f t="shared" si="269"/>
        <v>2526</v>
      </c>
      <c r="AZ202" s="22">
        <f t="shared" si="269"/>
        <v>2526</v>
      </c>
      <c r="BA202" s="22">
        <f t="shared" si="269"/>
        <v>2776</v>
      </c>
      <c r="BB202" s="22">
        <f t="shared" si="269"/>
        <v>2776</v>
      </c>
      <c r="BC202" s="22">
        <f t="shared" si="269"/>
        <v>2776</v>
      </c>
      <c r="BD202" s="24">
        <f t="shared" si="269"/>
        <v>31062</v>
      </c>
      <c r="BE202" s="22">
        <f t="shared" si="269"/>
        <v>2526</v>
      </c>
      <c r="BF202" s="22">
        <f t="shared" si="269"/>
        <v>2526</v>
      </c>
      <c r="BG202" s="22">
        <f t="shared" si="269"/>
        <v>3078.42</v>
      </c>
      <c r="BH202" s="22">
        <f t="shared" si="269"/>
        <v>2710.14</v>
      </c>
      <c r="BI202" s="22">
        <f t="shared" si="269"/>
        <v>2710.14</v>
      </c>
      <c r="BJ202" s="22">
        <f t="shared" si="269"/>
        <v>2710.14</v>
      </c>
      <c r="BK202" s="22">
        <f t="shared" ref="BK202:BP202" si="270">+SUM(BK200:BK201)</f>
        <v>2710.14</v>
      </c>
      <c r="BL202" s="22">
        <f t="shared" si="270"/>
        <v>2710.14</v>
      </c>
      <c r="BM202" s="22">
        <f t="shared" si="270"/>
        <v>2710.14</v>
      </c>
      <c r="BN202" s="22">
        <f t="shared" si="270"/>
        <v>2710.14</v>
      </c>
      <c r="BO202" s="25">
        <f t="shared" si="270"/>
        <v>2710.14</v>
      </c>
      <c r="BP202" s="25">
        <f t="shared" si="270"/>
        <v>2732</v>
      </c>
      <c r="BQ202" s="77">
        <f>+SUM(BE202:BP202)</f>
        <v>32543.539999999997</v>
      </c>
      <c r="BR202" s="22">
        <f>+SUM(BR200:BR201)</f>
        <v>2786</v>
      </c>
      <c r="BS202" s="22">
        <f t="shared" ref="BS202:CC202" si="271">+SUM(BS200:BS201)</f>
        <v>2786</v>
      </c>
      <c r="BT202" s="22">
        <f t="shared" si="271"/>
        <v>2786</v>
      </c>
      <c r="BU202" s="22">
        <f t="shared" si="271"/>
        <v>2710.14</v>
      </c>
      <c r="BV202" s="22">
        <f t="shared" si="271"/>
        <v>2786</v>
      </c>
      <c r="BW202" s="22">
        <f t="shared" si="271"/>
        <v>2785.94</v>
      </c>
      <c r="BX202" s="22">
        <f t="shared" si="271"/>
        <v>2785.94</v>
      </c>
      <c r="BY202" s="22">
        <f t="shared" si="271"/>
        <v>2785.94</v>
      </c>
      <c r="BZ202" s="22">
        <f t="shared" si="271"/>
        <v>2785.94</v>
      </c>
      <c r="CA202" s="22">
        <f t="shared" si="271"/>
        <v>2785.94</v>
      </c>
      <c r="CB202" s="22">
        <f t="shared" si="271"/>
        <v>2785.94</v>
      </c>
      <c r="CC202" s="22">
        <f t="shared" si="271"/>
        <v>2785.94</v>
      </c>
      <c r="CD202" s="77">
        <f>+SUM(BR202:CC202)</f>
        <v>33355.719999999994</v>
      </c>
      <c r="CE202" s="22">
        <f>+SUM(CE200:CE201)</f>
        <v>2785.94</v>
      </c>
      <c r="CF202" s="22">
        <f t="shared" ref="CF202:CP202" si="272">+SUM(CF200:CF201)</f>
        <v>2839</v>
      </c>
      <c r="CG202" s="22">
        <f t="shared" si="272"/>
        <v>2839</v>
      </c>
      <c r="CH202" s="22">
        <f t="shared" si="272"/>
        <v>2839</v>
      </c>
      <c r="CI202" s="22">
        <f t="shared" si="272"/>
        <v>3338.6538</v>
      </c>
      <c r="CJ202" s="22">
        <f t="shared" si="272"/>
        <v>3338.6538</v>
      </c>
      <c r="CK202" s="22">
        <f t="shared" si="272"/>
        <v>3338.6538</v>
      </c>
      <c r="CL202" s="22">
        <f t="shared" si="272"/>
        <v>3338.6538</v>
      </c>
      <c r="CM202" s="22">
        <f t="shared" si="272"/>
        <v>3338.6538</v>
      </c>
      <c r="CN202" s="22">
        <f t="shared" si="272"/>
        <v>3338.6538</v>
      </c>
      <c r="CO202" s="22">
        <f t="shared" si="272"/>
        <v>3338.6538</v>
      </c>
      <c r="CP202" s="22">
        <f t="shared" si="272"/>
        <v>3338.6538</v>
      </c>
      <c r="CQ202" s="77">
        <f>+SUM(CE202:CP202)</f>
        <v>38012.170400000003</v>
      </c>
      <c r="CR202" s="22">
        <f>+SUM(CR200:CR201)</f>
        <v>3405.4268760000004</v>
      </c>
      <c r="CS202" s="22">
        <f t="shared" ref="CS202:DC202" si="273">+SUM(CS200:CS201)</f>
        <v>3405.4268760000004</v>
      </c>
      <c r="CT202" s="22">
        <f t="shared" si="273"/>
        <v>3405.4268760000004</v>
      </c>
      <c r="CU202" s="22">
        <f t="shared" si="273"/>
        <v>3405.4268760000004</v>
      </c>
      <c r="CV202" s="22">
        <f t="shared" si="273"/>
        <v>3405.4268760000004</v>
      </c>
      <c r="CW202" s="22">
        <f t="shared" si="273"/>
        <v>3405.4268760000004</v>
      </c>
      <c r="CX202" s="22">
        <f t="shared" si="273"/>
        <v>3405.4268760000004</v>
      </c>
      <c r="CY202" s="22">
        <f t="shared" si="273"/>
        <v>3405.4268760000004</v>
      </c>
      <c r="CZ202" s="22">
        <f t="shared" si="273"/>
        <v>3405.4268760000004</v>
      </c>
      <c r="DA202" s="22">
        <f t="shared" si="273"/>
        <v>3405.4268760000004</v>
      </c>
      <c r="DB202" s="22">
        <f t="shared" si="273"/>
        <v>3405.4268760000004</v>
      </c>
      <c r="DC202" s="22">
        <f t="shared" si="273"/>
        <v>3405.4268760000004</v>
      </c>
      <c r="DD202" s="77">
        <f>+SUM(CR202:DC202)</f>
        <v>40865.122512000002</v>
      </c>
      <c r="DF202" s="22">
        <f>+SUM(DF200:DF201)</f>
        <v>3473.5354135200005</v>
      </c>
      <c r="DG202" s="22">
        <f t="shared" ref="DG202:DQ202" si="274">+SUM(DG200:DG201)</f>
        <v>3473.5354135200005</v>
      </c>
      <c r="DH202" s="22">
        <f t="shared" si="274"/>
        <v>3473.5354135200005</v>
      </c>
      <c r="DI202" s="22">
        <f t="shared" si="274"/>
        <v>3473.5354135200005</v>
      </c>
      <c r="DJ202" s="22">
        <f t="shared" si="274"/>
        <v>3473.5354135200005</v>
      </c>
      <c r="DK202" s="22">
        <f t="shared" si="274"/>
        <v>3473.5354135200005</v>
      </c>
      <c r="DL202" s="22">
        <f t="shared" si="274"/>
        <v>3473.5354135200005</v>
      </c>
      <c r="DM202" s="22">
        <f t="shared" si="274"/>
        <v>3473.5354135200005</v>
      </c>
      <c r="DN202" s="22">
        <f t="shared" si="274"/>
        <v>3473.5354135200005</v>
      </c>
      <c r="DO202" s="22">
        <f t="shared" si="274"/>
        <v>7038.7573255200014</v>
      </c>
      <c r="DP202" s="22">
        <f t="shared" si="274"/>
        <v>7038.7573255200014</v>
      </c>
      <c r="DQ202" s="22">
        <f t="shared" si="274"/>
        <v>7038.7573255200014</v>
      </c>
    </row>
    <row r="203" spans="1:121" x14ac:dyDescent="0.35">
      <c r="C203" s="10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6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7"/>
      <c r="BR203" s="95"/>
      <c r="BS203" s="95"/>
      <c r="BT203" s="95"/>
      <c r="BU203" s="95"/>
      <c r="BV203" s="95"/>
      <c r="BW203" s="95"/>
      <c r="BX203" s="95"/>
      <c r="BY203" s="95"/>
      <c r="BZ203" s="95"/>
      <c r="CA203" s="95"/>
      <c r="CB203" s="95"/>
      <c r="CC203" s="95"/>
      <c r="CD203" s="97"/>
      <c r="CE203" s="95"/>
      <c r="CF203" s="95"/>
      <c r="CG203" s="95"/>
      <c r="CH203" s="95"/>
      <c r="CI203" s="95"/>
      <c r="CJ203" s="95"/>
      <c r="CK203" s="95"/>
      <c r="CL203" s="95"/>
      <c r="CM203" s="95"/>
      <c r="CN203" s="95"/>
      <c r="CO203" s="95"/>
      <c r="CP203" s="95"/>
      <c r="CQ203" s="97"/>
      <c r="CR203" s="95"/>
      <c r="CS203" s="95"/>
      <c r="CT203" s="95"/>
      <c r="CU203" s="95"/>
      <c r="CV203" s="95"/>
      <c r="CW203" s="95"/>
      <c r="CX203" s="95"/>
      <c r="CY203" s="95"/>
      <c r="CZ203" s="95"/>
      <c r="DA203" s="95"/>
      <c r="DB203" s="95"/>
      <c r="DC203" s="95"/>
      <c r="DD203" s="97"/>
      <c r="DF203" s="95"/>
      <c r="DG203" s="95"/>
      <c r="DH203" s="95"/>
      <c r="DI203" s="95"/>
      <c r="DJ203" s="95"/>
      <c r="DK203" s="95"/>
      <c r="DL203" s="95"/>
      <c r="DM203" s="95"/>
      <c r="DN203" s="95"/>
      <c r="DO203" s="95"/>
      <c r="DP203" s="95"/>
      <c r="DQ203" s="95"/>
    </row>
    <row r="204" spans="1:121" x14ac:dyDescent="0.35">
      <c r="A204" s="75" t="s">
        <v>338</v>
      </c>
      <c r="B204" s="17" t="s">
        <v>339</v>
      </c>
      <c r="C204" s="15">
        <v>872</v>
      </c>
      <c r="D204" s="15">
        <v>872</v>
      </c>
      <c r="E204" s="15">
        <v>872</v>
      </c>
      <c r="F204" s="15">
        <v>872</v>
      </c>
      <c r="G204" s="15">
        <v>872</v>
      </c>
      <c r="H204" s="15">
        <v>1036.82</v>
      </c>
      <c r="I204" s="15">
        <v>1036.82</v>
      </c>
      <c r="J204" s="15">
        <v>1036.82</v>
      </c>
      <c r="K204" s="15">
        <v>1036.82</v>
      </c>
      <c r="L204" s="15">
        <v>1036.82</v>
      </c>
      <c r="M204" s="15">
        <v>1036.82</v>
      </c>
      <c r="N204" s="15">
        <v>1036.82</v>
      </c>
      <c r="O204" s="16">
        <f t="shared" ref="O204:O211" si="275">+SUM(C204:N204)</f>
        <v>11617.739999999998</v>
      </c>
      <c r="P204" s="15">
        <v>1036.82</v>
      </c>
      <c r="Q204" s="15">
        <v>1036.82</v>
      </c>
      <c r="R204" s="15">
        <v>1036.7800000000002</v>
      </c>
      <c r="S204" s="15">
        <v>1515</v>
      </c>
      <c r="T204" s="15">
        <v>1515</v>
      </c>
      <c r="U204" s="15">
        <v>1515</v>
      </c>
      <c r="V204" s="15">
        <v>1515</v>
      </c>
      <c r="W204" s="15">
        <v>1515</v>
      </c>
      <c r="X204" s="15">
        <v>1515</v>
      </c>
      <c r="Y204" s="15">
        <v>1515</v>
      </c>
      <c r="Z204" s="15">
        <v>1515</v>
      </c>
      <c r="AA204" s="15">
        <v>1515</v>
      </c>
      <c r="AB204" s="18">
        <f t="shared" ref="AB204:AB211" si="276">SUM(P204:AA204)</f>
        <v>16745.419999999998</v>
      </c>
      <c r="AD204" s="15">
        <v>1515</v>
      </c>
      <c r="AE204" s="15">
        <v>1515</v>
      </c>
      <c r="AF204" s="15">
        <v>1515</v>
      </c>
      <c r="AG204" s="15">
        <v>1669.48</v>
      </c>
      <c r="AH204" s="15">
        <v>1659.99</v>
      </c>
      <c r="AI204" s="15">
        <v>1669.48</v>
      </c>
      <c r="AJ204" s="15">
        <v>1669.48</v>
      </c>
      <c r="AK204" s="15">
        <v>1669.48</v>
      </c>
      <c r="AL204" s="15">
        <v>1669.48</v>
      </c>
      <c r="AM204" s="15">
        <v>1669.48</v>
      </c>
      <c r="AN204" s="15">
        <v>1669.48</v>
      </c>
      <c r="AO204" s="15">
        <v>1669.48</v>
      </c>
      <c r="AP204" s="15">
        <f>+SUM(AD204:AO204)</f>
        <v>19560.829999999998</v>
      </c>
      <c r="AR204" s="15">
        <v>1669.48</v>
      </c>
      <c r="AS204" s="15">
        <v>1669.48</v>
      </c>
      <c r="AT204" s="15">
        <v>1669.48</v>
      </c>
      <c r="AU204" s="15">
        <v>1856.88</v>
      </c>
      <c r="AV204" s="15">
        <v>1856.88</v>
      </c>
      <c r="AW204" s="15">
        <v>1856.88</v>
      </c>
      <c r="AX204" s="15">
        <v>1856.88</v>
      </c>
      <c r="AY204" s="15">
        <v>1856.88</v>
      </c>
      <c r="AZ204" s="15">
        <v>1856.88</v>
      </c>
      <c r="BA204" s="15">
        <v>1856.88</v>
      </c>
      <c r="BB204" s="15">
        <v>1856.88</v>
      </c>
      <c r="BC204" s="15">
        <v>1856.88</v>
      </c>
      <c r="BD204" s="19">
        <f t="shared" ref="BD204:BD206" si="277">+SUM(AR204:BC204)</f>
        <v>21720.360000000008</v>
      </c>
      <c r="BE204" s="15">
        <v>1856.88</v>
      </c>
      <c r="BF204" s="15">
        <v>1856.88</v>
      </c>
      <c r="BG204" s="15">
        <v>1856.88</v>
      </c>
      <c r="BH204" s="15">
        <v>2200.14</v>
      </c>
      <c r="BI204" s="15">
        <v>2200.14</v>
      </c>
      <c r="BJ204" s="15">
        <v>2200.14</v>
      </c>
      <c r="BK204" s="15">
        <v>2200.14</v>
      </c>
      <c r="BL204" s="15">
        <v>2200.14</v>
      </c>
      <c r="BM204" s="15">
        <v>2200.14</v>
      </c>
      <c r="BN204" s="15">
        <v>2200.14</v>
      </c>
      <c r="BO204" s="20">
        <v>2200.14</v>
      </c>
      <c r="BP204" s="20">
        <v>2200.14</v>
      </c>
      <c r="BQ204" s="48">
        <f t="shared" ref="BQ204:BQ212" si="278">+SUM(BE204:BP204)</f>
        <v>25371.899999999998</v>
      </c>
      <c r="BR204" s="15">
        <v>2200.14</v>
      </c>
      <c r="BS204" s="15">
        <v>2200.14</v>
      </c>
      <c r="BT204" s="15">
        <v>2200.14</v>
      </c>
      <c r="BU204" s="15">
        <v>4008.31</v>
      </c>
      <c r="BV204" s="15">
        <v>3158.42</v>
      </c>
      <c r="BW204" s="15">
        <v>3158.42</v>
      </c>
      <c r="BX204" s="15">
        <v>3158.42</v>
      </c>
      <c r="BY204" s="15">
        <v>3158.42</v>
      </c>
      <c r="BZ204" s="15">
        <v>3158.42</v>
      </c>
      <c r="CA204" s="15">
        <v>3158.42</v>
      </c>
      <c r="CB204" s="15">
        <v>3158.42</v>
      </c>
      <c r="CC204" s="15">
        <v>3158.42</v>
      </c>
      <c r="CD204" s="46">
        <f t="shared" ref="CD204:CD212" si="279">+SUM(BR204:CC204)</f>
        <v>35876.089999999989</v>
      </c>
      <c r="CE204" s="15">
        <v>3158.42</v>
      </c>
      <c r="CF204" s="15">
        <v>3158.42</v>
      </c>
      <c r="CG204" s="15">
        <v>3158.42</v>
      </c>
      <c r="CH204" s="15">
        <v>4046.8</v>
      </c>
      <c r="CI204" s="15">
        <f>+IFERROR(VLOOKUP($A204,'[1]Consolidated Financials'!$A:$ZZ,32,0),0)</f>
        <v>3643.3799999999997</v>
      </c>
      <c r="CJ204" s="15">
        <f>+IFERROR(VLOOKUP($A204,'[1]Consolidated Financials'!$A:$ZZ,33,0),0)</f>
        <v>3643.3799999999997</v>
      </c>
      <c r="CK204" s="15">
        <f>+IFERROR(VLOOKUP($A204,'[1]Consolidated Financials'!$A:$ZZ,34,0),0)</f>
        <v>3643.3799999999997</v>
      </c>
      <c r="CL204" s="15">
        <f>+IFERROR(VLOOKUP($A204,'[1]Consolidated Financials'!$A:$ZZ,35,0),0)</f>
        <v>3643.3799999999997</v>
      </c>
      <c r="CM204" s="15">
        <f>+IFERROR(VLOOKUP($A204,'[1]Consolidated Financials'!$A:$ZZ,36,0),0)</f>
        <v>3643.3799999999997</v>
      </c>
      <c r="CN204" s="15">
        <f>+IFERROR(VLOOKUP($A204,'[1]Consolidated Financials'!$A:$ZZ,37,0),0)</f>
        <v>3643.3799999999997</v>
      </c>
      <c r="CO204" s="15">
        <f>+IFERROR(VLOOKUP($A204,'[1]Consolidated Financials'!$A:$ZZ,38,0),0)</f>
        <v>3643.3799999999997</v>
      </c>
      <c r="CP204" s="15">
        <f>+IFERROR(VLOOKUP($A204,'[1]Consolidated Financials'!$A:$ZZ,39,0),0)</f>
        <v>3643.3799999999997</v>
      </c>
      <c r="CQ204" s="46">
        <f t="shared" ref="CQ204:CQ212" si="280">+SUM(CE204:CP204)</f>
        <v>42669.1</v>
      </c>
      <c r="CR204" s="15">
        <f>+IFERROR(VLOOKUP($A204,'[1]Consolidated Financials'!$A:$ZZ,40,0),0)</f>
        <v>3643.3799999999997</v>
      </c>
      <c r="CS204" s="15">
        <f>+IFERROR(VLOOKUP($A204,'[1]Consolidated Financials'!$A:$ZZ,41,0),0)</f>
        <v>3643.3799999999997</v>
      </c>
      <c r="CT204" s="15">
        <f>+IFERROR(VLOOKUP($A204,'[1]Consolidated Financials'!$A:$ZZ,42,0),0)</f>
        <v>3643.3799999999997</v>
      </c>
      <c r="CU204" s="15">
        <f>+IFERROR(VLOOKUP($A204,'[1]Consolidated Financials'!$A:$ZZ,43,0),0)</f>
        <v>3898.4166</v>
      </c>
      <c r="CV204" s="15">
        <f>+IFERROR(VLOOKUP($A204,'[1]Consolidated Financials'!$A:$ZZ,44,0),0)</f>
        <v>3898.4166</v>
      </c>
      <c r="CW204" s="15">
        <f>+IFERROR(VLOOKUP($A204,'[1]Consolidated Financials'!$A:$ZZ,45,0),0)</f>
        <v>3898.4166</v>
      </c>
      <c r="CX204" s="15">
        <f>+IFERROR(VLOOKUP($A204,'[1]Consolidated Financials'!$A:$ZZ,46,0),0)</f>
        <v>3898.4166</v>
      </c>
      <c r="CY204" s="15">
        <f>+IFERROR(VLOOKUP($A204,'[1]Consolidated Financials'!$A:$ZZ,47,0),0)</f>
        <v>3898.4166</v>
      </c>
      <c r="CZ204" s="15">
        <f>+IFERROR(VLOOKUP($A204,'[1]Consolidated Financials'!$A:$ZZ,48,0),0)</f>
        <v>3898.4166</v>
      </c>
      <c r="DA204" s="15">
        <f>+IFERROR(VLOOKUP($A204,'[1]Consolidated Financials'!$A:$ZZ,49,0),0)</f>
        <v>3898.4166</v>
      </c>
      <c r="DB204" s="15">
        <f>+IFERROR(VLOOKUP($A204,'[1]Consolidated Financials'!$A:$ZZ,50,0),0)</f>
        <v>3898.4166</v>
      </c>
      <c r="DC204" s="15">
        <f>+IFERROR(VLOOKUP($A204,'[1]Consolidated Financials'!$A:$ZZ,51,0),0)</f>
        <v>3898.4166</v>
      </c>
      <c r="DD204" s="46">
        <f t="shared" ref="DD204:DD212" si="281">+SUM(CR204:DC204)</f>
        <v>46015.889399999993</v>
      </c>
      <c r="DF204" s="15">
        <f>+IFERROR(VLOOKUP($A204,'[1]Consolidated Financials'!$A:$ZZ,52,0),0)</f>
        <v>3898.4166</v>
      </c>
      <c r="DG204" s="15">
        <f>+IFERROR(VLOOKUP($A204,'[1]Consolidated Financials'!$A:$ZZ,53,0),0)</f>
        <v>3898.4166</v>
      </c>
      <c r="DH204" s="15">
        <f>+IFERROR(VLOOKUP($A204,'[1]Consolidated Financials'!$A:$ZZ,54,0),0)</f>
        <v>3898.4166</v>
      </c>
      <c r="DI204" s="15">
        <f>+IFERROR(VLOOKUP($A204,'[1]Consolidated Financials'!$A:$ZZ,55,0),0)</f>
        <v>4171.305762</v>
      </c>
      <c r="DJ204" s="15">
        <f>+IFERROR(VLOOKUP($A204,'[1]Consolidated Financials'!$A:$ZZ,56,0),0)</f>
        <v>4171.305762</v>
      </c>
      <c r="DK204" s="15">
        <f>+IFERROR(VLOOKUP($A204,'[1]Consolidated Financials'!$A:$ZZ,57,0),0)</f>
        <v>4171.305762</v>
      </c>
      <c r="DL204" s="15">
        <f>+IFERROR(VLOOKUP($A204,'[1]Consolidated Financials'!$A:$ZZ,58,0),0)</f>
        <v>4171.305762</v>
      </c>
      <c r="DM204" s="15">
        <f>+IFERROR(VLOOKUP($A204,'[1]Consolidated Financials'!$A:$ZZ,59,0),0)</f>
        <v>4171.305762</v>
      </c>
      <c r="DN204" s="15">
        <f>+IFERROR(VLOOKUP($A204,'[1]Consolidated Financials'!$A:$ZZ,60,0),0)</f>
        <v>4171.305762</v>
      </c>
      <c r="DO204" s="15">
        <f>+IFERROR(VLOOKUP($A204,'[1]Consolidated Financials'!$A:$ZZ,61,0),0)</f>
        <v>4171.305762</v>
      </c>
      <c r="DP204" s="15">
        <f>+IFERROR(VLOOKUP($A204,'[1]Consolidated Financials'!$A:$ZZ,62,0),0)</f>
        <v>4171.305762</v>
      </c>
      <c r="DQ204" s="15">
        <f>+IFERROR(VLOOKUP($A204,'[1]Consolidated Financials'!$A:$ZZ,63,0),0)</f>
        <v>4171.305762</v>
      </c>
    </row>
    <row r="205" spans="1:121" x14ac:dyDescent="0.35">
      <c r="A205" s="75" t="s">
        <v>340</v>
      </c>
      <c r="B205" s="17" t="s">
        <v>341</v>
      </c>
      <c r="C205" s="15">
        <v>0</v>
      </c>
      <c r="D205" s="15">
        <v>1244.52</v>
      </c>
      <c r="E205" s="15">
        <v>0</v>
      </c>
      <c r="F205" s="15">
        <v>646</v>
      </c>
      <c r="G205" s="15">
        <v>0</v>
      </c>
      <c r="H205" s="15">
        <v>0</v>
      </c>
      <c r="I205" s="15">
        <v>150.87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6">
        <f t="shared" si="275"/>
        <v>2041.3899999999999</v>
      </c>
      <c r="P205" s="15">
        <v>0</v>
      </c>
      <c r="Q205" s="15">
        <v>2195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8">
        <f t="shared" si="276"/>
        <v>2195</v>
      </c>
      <c r="AD205" s="15">
        <v>0</v>
      </c>
      <c r="AE205" s="15">
        <v>0</v>
      </c>
      <c r="AF205" s="15">
        <v>65.400000000000006</v>
      </c>
      <c r="AG205" s="15">
        <v>65.400000000000006</v>
      </c>
      <c r="AH205" s="15">
        <v>0</v>
      </c>
      <c r="AI205" s="15">
        <v>0</v>
      </c>
      <c r="AJ205" s="15">
        <v>0</v>
      </c>
      <c r="AK205" s="15">
        <v>0</v>
      </c>
      <c r="AL205" s="15">
        <v>0</v>
      </c>
      <c r="AM205" s="15">
        <v>0</v>
      </c>
      <c r="AN205" s="15">
        <v>0</v>
      </c>
      <c r="AO205" s="15">
        <v>895</v>
      </c>
      <c r="AP205" s="15">
        <f t="shared" ref="AP205:AP206" si="282">+SUM(AD205:AO205)</f>
        <v>1025.8</v>
      </c>
      <c r="AR205" s="15">
        <v>0</v>
      </c>
      <c r="AS205" s="15">
        <v>0</v>
      </c>
      <c r="AT205" s="15">
        <v>103.55</v>
      </c>
      <c r="AU205" s="15">
        <v>0</v>
      </c>
      <c r="AV205" s="15">
        <v>388.33</v>
      </c>
      <c r="AW205" s="15">
        <v>0</v>
      </c>
      <c r="AX205" s="15">
        <v>0</v>
      </c>
      <c r="AY205" s="15">
        <v>51.87</v>
      </c>
      <c r="AZ205" s="15">
        <v>0</v>
      </c>
      <c r="BA205" s="15">
        <v>0</v>
      </c>
      <c r="BB205" s="15">
        <v>0</v>
      </c>
      <c r="BC205" s="15">
        <v>275.53000000000003</v>
      </c>
      <c r="BD205" s="19">
        <f t="shared" si="277"/>
        <v>819.28</v>
      </c>
      <c r="BE205" s="15">
        <v>0</v>
      </c>
      <c r="BF205" s="15">
        <v>0</v>
      </c>
      <c r="BG205" s="15">
        <v>0</v>
      </c>
      <c r="BH205" s="15">
        <v>0</v>
      </c>
      <c r="BI205" s="15">
        <v>0</v>
      </c>
      <c r="BJ205" s="15">
        <v>674.58</v>
      </c>
      <c r="BK205" s="15">
        <v>0</v>
      </c>
      <c r="BL205" s="15">
        <v>103.28</v>
      </c>
      <c r="BM205" s="15">
        <v>554.61</v>
      </c>
      <c r="BN205" s="15">
        <v>0</v>
      </c>
      <c r="BO205" s="20">
        <v>0</v>
      </c>
      <c r="BP205" s="20">
        <v>0</v>
      </c>
      <c r="BQ205" s="100">
        <f t="shared" si="278"/>
        <v>1332.47</v>
      </c>
      <c r="BR205" s="15">
        <v>181.38</v>
      </c>
      <c r="BS205" s="15">
        <v>362.75</v>
      </c>
      <c r="BT205" s="15">
        <v>197.75</v>
      </c>
      <c r="BU205" s="15">
        <v>0</v>
      </c>
      <c r="BV205" s="15">
        <v>0</v>
      </c>
      <c r="BW205" s="15">
        <v>0</v>
      </c>
      <c r="BX205" s="15">
        <v>97.35</v>
      </c>
      <c r="BY205" s="15">
        <v>0</v>
      </c>
      <c r="BZ205" s="15">
        <v>0</v>
      </c>
      <c r="CA205" s="15">
        <v>676.87</v>
      </c>
      <c r="CB205" s="15">
        <v>0</v>
      </c>
      <c r="CC205" s="15">
        <v>223.92</v>
      </c>
      <c r="CD205" s="46">
        <f t="shared" si="279"/>
        <v>1740.02</v>
      </c>
      <c r="CE205" s="15">
        <v>41.06</v>
      </c>
      <c r="CF205" s="15">
        <v>0</v>
      </c>
      <c r="CG205" s="15">
        <v>0</v>
      </c>
      <c r="CH205" s="15">
        <v>743.48</v>
      </c>
      <c r="CI205" s="15">
        <f>+IFERROR(VLOOKUP($A205,'[1]Consolidated Financials'!$A:$ZZ,32,0),0)</f>
        <v>875</v>
      </c>
      <c r="CJ205" s="15">
        <f>+IFERROR(VLOOKUP($A205,'[1]Consolidated Financials'!$A:$ZZ,33,0),0)</f>
        <v>875</v>
      </c>
      <c r="CK205" s="15">
        <f>+IFERROR(VLOOKUP($A205,'[1]Consolidated Financials'!$A:$ZZ,34,0),0)</f>
        <v>875</v>
      </c>
      <c r="CL205" s="15">
        <f>+IFERROR(VLOOKUP($A205,'[1]Consolidated Financials'!$A:$ZZ,35,0),0)</f>
        <v>875</v>
      </c>
      <c r="CM205" s="15">
        <f>+IFERROR(VLOOKUP($A205,'[1]Consolidated Financials'!$A:$ZZ,36,0),0)</f>
        <v>875</v>
      </c>
      <c r="CN205" s="15">
        <f>+IFERROR(VLOOKUP($A205,'[1]Consolidated Financials'!$A:$ZZ,37,0),0)</f>
        <v>875</v>
      </c>
      <c r="CO205" s="15">
        <f>+IFERROR(VLOOKUP($A205,'[1]Consolidated Financials'!$A:$ZZ,38,0),0)</f>
        <v>875</v>
      </c>
      <c r="CP205" s="15">
        <f>+IFERROR(VLOOKUP($A205,'[1]Consolidated Financials'!$A:$ZZ,39,0),0)</f>
        <v>875</v>
      </c>
      <c r="CQ205" s="46">
        <f t="shared" si="280"/>
        <v>7784.54</v>
      </c>
      <c r="CR205" s="15">
        <f>+IFERROR(VLOOKUP($A205,'[1]Consolidated Financials'!$A:$ZZ,40,0),0)</f>
        <v>875</v>
      </c>
      <c r="CS205" s="15">
        <f>+IFERROR(VLOOKUP($A205,'[1]Consolidated Financials'!$A:$ZZ,41,0),0)</f>
        <v>875</v>
      </c>
      <c r="CT205" s="15">
        <f>+IFERROR(VLOOKUP($A205,'[1]Consolidated Financials'!$A:$ZZ,42,0),0)</f>
        <v>875</v>
      </c>
      <c r="CU205" s="15">
        <f>+IFERROR(VLOOKUP($A205,'[1]Consolidated Financials'!$A:$ZZ,43,0),0)</f>
        <v>875</v>
      </c>
      <c r="CV205" s="15">
        <f>+IFERROR(VLOOKUP($A205,'[1]Consolidated Financials'!$A:$ZZ,44,0),0)</f>
        <v>875</v>
      </c>
      <c r="CW205" s="15">
        <f>+IFERROR(VLOOKUP($A205,'[1]Consolidated Financials'!$A:$ZZ,45,0),0)</f>
        <v>875</v>
      </c>
      <c r="CX205" s="15">
        <f>+IFERROR(VLOOKUP($A205,'[1]Consolidated Financials'!$A:$ZZ,46,0),0)</f>
        <v>875</v>
      </c>
      <c r="CY205" s="15">
        <f>+IFERROR(VLOOKUP($A205,'[1]Consolidated Financials'!$A:$ZZ,47,0),0)</f>
        <v>875</v>
      </c>
      <c r="CZ205" s="15">
        <f>+IFERROR(VLOOKUP($A205,'[1]Consolidated Financials'!$A:$ZZ,48,0),0)</f>
        <v>875</v>
      </c>
      <c r="DA205" s="15">
        <f>+IFERROR(VLOOKUP($A205,'[1]Consolidated Financials'!$A:$ZZ,49,0),0)</f>
        <v>875</v>
      </c>
      <c r="DB205" s="15">
        <f>+IFERROR(VLOOKUP($A205,'[1]Consolidated Financials'!$A:$ZZ,50,0),0)</f>
        <v>875</v>
      </c>
      <c r="DC205" s="15">
        <f>+IFERROR(VLOOKUP($A205,'[1]Consolidated Financials'!$A:$ZZ,51,0),0)</f>
        <v>875</v>
      </c>
      <c r="DD205" s="46">
        <f t="shared" si="281"/>
        <v>10500</v>
      </c>
      <c r="DF205" s="15">
        <f>+IFERROR(VLOOKUP($A205,'[1]Consolidated Financials'!$A:$ZZ,52,0),0)</f>
        <v>875</v>
      </c>
      <c r="DG205" s="15">
        <f>+IFERROR(VLOOKUP($A205,'[1]Consolidated Financials'!$A:$ZZ,53,0),0)</f>
        <v>875</v>
      </c>
      <c r="DH205" s="15">
        <f>+IFERROR(VLOOKUP($A205,'[1]Consolidated Financials'!$A:$ZZ,54,0),0)</f>
        <v>875</v>
      </c>
      <c r="DI205" s="15">
        <f>+IFERROR(VLOOKUP($A205,'[1]Consolidated Financials'!$A:$ZZ,55,0),0)</f>
        <v>875</v>
      </c>
      <c r="DJ205" s="15">
        <f>+IFERROR(VLOOKUP($A205,'[1]Consolidated Financials'!$A:$ZZ,56,0),0)</f>
        <v>875</v>
      </c>
      <c r="DK205" s="15">
        <f>+IFERROR(VLOOKUP($A205,'[1]Consolidated Financials'!$A:$ZZ,57,0),0)</f>
        <v>875</v>
      </c>
      <c r="DL205" s="15">
        <f>+IFERROR(VLOOKUP($A205,'[1]Consolidated Financials'!$A:$ZZ,58,0),0)</f>
        <v>875</v>
      </c>
      <c r="DM205" s="15">
        <f>+IFERROR(VLOOKUP($A205,'[1]Consolidated Financials'!$A:$ZZ,59,0),0)</f>
        <v>875</v>
      </c>
      <c r="DN205" s="15">
        <f>+IFERROR(VLOOKUP($A205,'[1]Consolidated Financials'!$A:$ZZ,60,0),0)</f>
        <v>875</v>
      </c>
      <c r="DO205" s="15">
        <f>+IFERROR(VLOOKUP($A205,'[1]Consolidated Financials'!$A:$ZZ,61,0),0)</f>
        <v>875</v>
      </c>
      <c r="DP205" s="15">
        <f>+IFERROR(VLOOKUP($A205,'[1]Consolidated Financials'!$A:$ZZ,62,0),0)</f>
        <v>875</v>
      </c>
      <c r="DQ205" s="15">
        <f>+IFERROR(VLOOKUP($A205,'[1]Consolidated Financials'!$A:$ZZ,63,0),0)</f>
        <v>875</v>
      </c>
    </row>
    <row r="206" spans="1:121" x14ac:dyDescent="0.35">
      <c r="A206" s="75" t="s">
        <v>342</v>
      </c>
      <c r="B206" s="17" t="s">
        <v>343</v>
      </c>
      <c r="C206" s="15">
        <v>0</v>
      </c>
      <c r="D206" s="15">
        <v>0</v>
      </c>
      <c r="E206" s="15">
        <v>0</v>
      </c>
      <c r="F206" s="15">
        <v>0</v>
      </c>
      <c r="G206" s="15">
        <v>0</v>
      </c>
      <c r="H206" s="15">
        <v>0</v>
      </c>
      <c r="I206" s="15">
        <v>201.88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6">
        <f t="shared" si="275"/>
        <v>201.88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8">
        <f t="shared" si="276"/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0</v>
      </c>
      <c r="AK206" s="15">
        <v>0</v>
      </c>
      <c r="AL206" s="15">
        <v>0</v>
      </c>
      <c r="AM206" s="15">
        <v>0</v>
      </c>
      <c r="AN206" s="15">
        <v>0</v>
      </c>
      <c r="AO206" s="15">
        <v>0</v>
      </c>
      <c r="AP206" s="15">
        <f t="shared" si="282"/>
        <v>0</v>
      </c>
      <c r="AR206" s="15">
        <v>0</v>
      </c>
      <c r="AS206" s="15">
        <v>0</v>
      </c>
      <c r="AT206" s="15">
        <v>0</v>
      </c>
      <c r="AU206" s="15">
        <v>0</v>
      </c>
      <c r="AV206" s="15">
        <v>0</v>
      </c>
      <c r="AW206" s="15">
        <v>0</v>
      </c>
      <c r="AX206" s="15">
        <v>0</v>
      </c>
      <c r="AY206" s="15">
        <v>0</v>
      </c>
      <c r="AZ206" s="15">
        <v>0</v>
      </c>
      <c r="BA206" s="15">
        <v>0</v>
      </c>
      <c r="BB206" s="15">
        <v>0</v>
      </c>
      <c r="BC206" s="15">
        <v>0</v>
      </c>
      <c r="BD206" s="19">
        <f t="shared" si="277"/>
        <v>0</v>
      </c>
      <c r="BE206" s="15">
        <v>0</v>
      </c>
      <c r="BF206" s="15">
        <v>0</v>
      </c>
      <c r="BG206" s="15">
        <v>0</v>
      </c>
      <c r="BH206" s="15">
        <v>0</v>
      </c>
      <c r="BI206" s="15">
        <v>0</v>
      </c>
      <c r="BJ206" s="15">
        <v>0</v>
      </c>
      <c r="BK206" s="15">
        <v>0</v>
      </c>
      <c r="BL206" s="15">
        <v>0</v>
      </c>
      <c r="BM206" s="15">
        <v>0</v>
      </c>
      <c r="BN206" s="15">
        <v>0</v>
      </c>
      <c r="BO206" s="20">
        <v>0</v>
      </c>
      <c r="BP206" s="20">
        <v>0</v>
      </c>
      <c r="BQ206" s="46">
        <f t="shared" si="278"/>
        <v>0</v>
      </c>
      <c r="BR206" s="15">
        <v>0</v>
      </c>
      <c r="BS206" s="15">
        <v>0</v>
      </c>
      <c r="BT206" s="15">
        <v>0</v>
      </c>
      <c r="BU206" s="15">
        <v>0</v>
      </c>
      <c r="BV206" s="15">
        <v>0</v>
      </c>
      <c r="BW206" s="15">
        <v>0</v>
      </c>
      <c r="BX206" s="15">
        <v>0</v>
      </c>
      <c r="BY206" s="15">
        <v>0</v>
      </c>
      <c r="BZ206" s="15">
        <v>0</v>
      </c>
      <c r="CA206" s="15">
        <v>0</v>
      </c>
      <c r="CB206" s="15">
        <v>0</v>
      </c>
      <c r="CC206" s="15">
        <v>0</v>
      </c>
      <c r="CD206" s="46">
        <f t="shared" si="279"/>
        <v>0</v>
      </c>
      <c r="CE206" s="15">
        <v>0</v>
      </c>
      <c r="CF206" s="15">
        <v>0</v>
      </c>
      <c r="CG206" s="15">
        <v>0</v>
      </c>
      <c r="CH206" s="15">
        <v>0</v>
      </c>
      <c r="CI206" s="15">
        <f>+IFERROR(VLOOKUP($A206,'[1]Consolidated Financials'!$A:$ZZ,32,0),0)</f>
        <v>0</v>
      </c>
      <c r="CJ206" s="15">
        <f>+IFERROR(VLOOKUP($A206,'[1]Consolidated Financials'!$A:$ZZ,33,0),0)</f>
        <v>0</v>
      </c>
      <c r="CK206" s="15">
        <f>+IFERROR(VLOOKUP($A206,'[1]Consolidated Financials'!$A:$ZZ,34,0),0)</f>
        <v>0</v>
      </c>
      <c r="CL206" s="15">
        <f>+IFERROR(VLOOKUP($A206,'[1]Consolidated Financials'!$A:$ZZ,35,0),0)</f>
        <v>0</v>
      </c>
      <c r="CM206" s="15">
        <f>+IFERROR(VLOOKUP($A206,'[1]Consolidated Financials'!$A:$ZZ,36,0),0)</f>
        <v>0</v>
      </c>
      <c r="CN206" s="15">
        <f>+IFERROR(VLOOKUP($A206,'[1]Consolidated Financials'!$A:$ZZ,37,0),0)</f>
        <v>0</v>
      </c>
      <c r="CO206" s="15">
        <f>+IFERROR(VLOOKUP($A206,'[1]Consolidated Financials'!$A:$ZZ,38,0),0)</f>
        <v>0</v>
      </c>
      <c r="CP206" s="15">
        <f>+IFERROR(VLOOKUP($A206,'[1]Consolidated Financials'!$A:$ZZ,39,0),0)</f>
        <v>0</v>
      </c>
      <c r="CQ206" s="46">
        <f t="shared" si="280"/>
        <v>0</v>
      </c>
      <c r="CR206" s="15">
        <f>+IFERROR(VLOOKUP($A206,'[1]Consolidated Financials'!$A:$ZZ,40,0),0)</f>
        <v>0</v>
      </c>
      <c r="CS206" s="15">
        <f>+IFERROR(VLOOKUP($A206,'[1]Consolidated Financials'!$A:$ZZ,41,0),0)</f>
        <v>0</v>
      </c>
      <c r="CT206" s="15">
        <f>+IFERROR(VLOOKUP($A206,'[1]Consolidated Financials'!$A:$ZZ,42,0),0)</f>
        <v>0</v>
      </c>
      <c r="CU206" s="15">
        <f>+IFERROR(VLOOKUP($A206,'[1]Consolidated Financials'!$A:$ZZ,43,0),0)</f>
        <v>0</v>
      </c>
      <c r="CV206" s="15">
        <f>+IFERROR(VLOOKUP($A206,'[1]Consolidated Financials'!$A:$ZZ,44,0),0)</f>
        <v>0</v>
      </c>
      <c r="CW206" s="15">
        <f>+IFERROR(VLOOKUP($A206,'[1]Consolidated Financials'!$A:$ZZ,45,0),0)</f>
        <v>0</v>
      </c>
      <c r="CX206" s="15">
        <f>+IFERROR(VLOOKUP($A206,'[1]Consolidated Financials'!$A:$ZZ,46,0),0)</f>
        <v>0</v>
      </c>
      <c r="CY206" s="15">
        <f>+IFERROR(VLOOKUP($A206,'[1]Consolidated Financials'!$A:$ZZ,47,0),0)</f>
        <v>0</v>
      </c>
      <c r="CZ206" s="15">
        <f>+IFERROR(VLOOKUP($A206,'[1]Consolidated Financials'!$A:$ZZ,48,0),0)</f>
        <v>0</v>
      </c>
      <c r="DA206" s="15">
        <f>+IFERROR(VLOOKUP($A206,'[1]Consolidated Financials'!$A:$ZZ,49,0),0)</f>
        <v>0</v>
      </c>
      <c r="DB206" s="15">
        <f>+IFERROR(VLOOKUP($A206,'[1]Consolidated Financials'!$A:$ZZ,50,0),0)</f>
        <v>0</v>
      </c>
      <c r="DC206" s="15">
        <f>+IFERROR(VLOOKUP($A206,'[1]Consolidated Financials'!$A:$ZZ,51,0),0)</f>
        <v>0</v>
      </c>
      <c r="DD206" s="46">
        <f t="shared" si="281"/>
        <v>0</v>
      </c>
      <c r="DF206" s="15">
        <f>+IFERROR(VLOOKUP($A206,'[1]Consolidated Financials'!$A:$ZZ,52,0),0)</f>
        <v>0</v>
      </c>
      <c r="DG206" s="15">
        <f>+IFERROR(VLOOKUP($A206,'[1]Consolidated Financials'!$A:$ZZ,53,0),0)</f>
        <v>0</v>
      </c>
      <c r="DH206" s="15">
        <f>+IFERROR(VLOOKUP($A206,'[1]Consolidated Financials'!$A:$ZZ,54,0),0)</f>
        <v>0</v>
      </c>
      <c r="DI206" s="15">
        <f>+IFERROR(VLOOKUP($A206,'[1]Consolidated Financials'!$A:$ZZ,55,0),0)</f>
        <v>0</v>
      </c>
      <c r="DJ206" s="15">
        <f>+IFERROR(VLOOKUP($A206,'[1]Consolidated Financials'!$A:$ZZ,56,0),0)</f>
        <v>0</v>
      </c>
      <c r="DK206" s="15">
        <f>+IFERROR(VLOOKUP($A206,'[1]Consolidated Financials'!$A:$ZZ,57,0),0)</f>
        <v>0</v>
      </c>
      <c r="DL206" s="15">
        <f>+IFERROR(VLOOKUP($A206,'[1]Consolidated Financials'!$A:$ZZ,58,0),0)</f>
        <v>0</v>
      </c>
      <c r="DM206" s="15">
        <f>+IFERROR(VLOOKUP($A206,'[1]Consolidated Financials'!$A:$ZZ,59,0),0)</f>
        <v>0</v>
      </c>
      <c r="DN206" s="15">
        <f>+IFERROR(VLOOKUP($A206,'[1]Consolidated Financials'!$A:$ZZ,60,0),0)</f>
        <v>0</v>
      </c>
      <c r="DO206" s="15">
        <f>+IFERROR(VLOOKUP($A206,'[1]Consolidated Financials'!$A:$ZZ,61,0),0)</f>
        <v>0</v>
      </c>
      <c r="DP206" s="15">
        <f>+IFERROR(VLOOKUP($A206,'[1]Consolidated Financials'!$A:$ZZ,62,0),0)</f>
        <v>0</v>
      </c>
      <c r="DQ206" s="15">
        <f>+IFERROR(VLOOKUP($A206,'[1]Consolidated Financials'!$A:$ZZ,63,0),0)</f>
        <v>0</v>
      </c>
    </row>
    <row r="207" spans="1:121" x14ac:dyDescent="0.35">
      <c r="A207" s="75" t="s">
        <v>344</v>
      </c>
      <c r="B207" s="17" t="s">
        <v>345</v>
      </c>
      <c r="C207" s="15">
        <v>0</v>
      </c>
      <c r="D207" s="15">
        <v>0</v>
      </c>
      <c r="E207" s="15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6">
        <f t="shared" si="275"/>
        <v>0</v>
      </c>
      <c r="P207" s="15">
        <v>1307.45</v>
      </c>
      <c r="Q207" s="15">
        <v>1307.45</v>
      </c>
      <c r="R207" s="15">
        <v>1307.4499999999998</v>
      </c>
      <c r="S207" s="15">
        <v>1307.4500000000003</v>
      </c>
      <c r="T207" s="15">
        <v>1307.4499999999998</v>
      </c>
      <c r="U207" s="15">
        <v>1307.4499999999998</v>
      </c>
      <c r="V207" s="15">
        <v>1307.4499999999998</v>
      </c>
      <c r="W207" s="15">
        <v>-3047.9699999999993</v>
      </c>
      <c r="X207" s="15">
        <v>1307.45</v>
      </c>
      <c r="Y207" s="15">
        <v>1307.45</v>
      </c>
      <c r="Z207" s="15">
        <v>1307</v>
      </c>
      <c r="AA207" s="15">
        <v>1307</v>
      </c>
      <c r="AB207" s="18">
        <f t="shared" si="276"/>
        <v>11333.08</v>
      </c>
      <c r="AD207" s="15">
        <v>701</v>
      </c>
      <c r="AE207" s="15">
        <v>701</v>
      </c>
      <c r="AF207" s="15">
        <v>701</v>
      </c>
      <c r="AG207" s="15">
        <v>701</v>
      </c>
      <c r="AH207" s="15">
        <v>701</v>
      </c>
      <c r="AI207" s="15">
        <v>701</v>
      </c>
      <c r="AJ207" s="15">
        <v>701</v>
      </c>
      <c r="AK207" s="15">
        <v>701</v>
      </c>
      <c r="AL207" s="15">
        <v>701</v>
      </c>
      <c r="AM207" s="15">
        <v>701</v>
      </c>
      <c r="AN207" s="15">
        <v>701</v>
      </c>
      <c r="AO207" s="15">
        <v>701</v>
      </c>
      <c r="AP207" s="15">
        <f>+SUM(AD207:AO207)</f>
        <v>8412</v>
      </c>
      <c r="AR207" s="15">
        <v>1061</v>
      </c>
      <c r="AS207" s="15">
        <v>1061</v>
      </c>
      <c r="AT207" s="15">
        <v>1061</v>
      </c>
      <c r="AU207" s="15">
        <v>1061</v>
      </c>
      <c r="AV207" s="15">
        <v>1061</v>
      </c>
      <c r="AW207" s="15">
        <v>1061</v>
      </c>
      <c r="AX207" s="15">
        <v>1061</v>
      </c>
      <c r="AY207" s="15">
        <v>1061</v>
      </c>
      <c r="AZ207" s="15">
        <v>1061</v>
      </c>
      <c r="BA207" s="15">
        <v>1061</v>
      </c>
      <c r="BB207" s="15">
        <v>1061</v>
      </c>
      <c r="BC207" s="15">
        <v>1061</v>
      </c>
      <c r="BD207" s="19">
        <f t="shared" ref="BD207:BD212" si="283">+SUM(AR207:BC207)</f>
        <v>12732</v>
      </c>
      <c r="BE207" s="15">
        <v>1061</v>
      </c>
      <c r="BF207" s="15">
        <v>1061</v>
      </c>
      <c r="BG207" s="15">
        <v>1189.3700000000001</v>
      </c>
      <c r="BH207" s="15">
        <v>1103.79</v>
      </c>
      <c r="BI207" s="15">
        <v>1103.79</v>
      </c>
      <c r="BJ207" s="15">
        <v>1103.79</v>
      </c>
      <c r="BK207" s="15">
        <v>1103.79</v>
      </c>
      <c r="BL207" s="15">
        <v>1103.79</v>
      </c>
      <c r="BM207" s="15">
        <v>1103.79</v>
      </c>
      <c r="BN207" s="15">
        <v>1103.79</v>
      </c>
      <c r="BO207" s="20">
        <v>1103.79</v>
      </c>
      <c r="BP207" s="20">
        <v>1103.79</v>
      </c>
      <c r="BQ207" s="98">
        <f t="shared" si="278"/>
        <v>13245.480000000003</v>
      </c>
      <c r="BR207" s="15">
        <v>1137</v>
      </c>
      <c r="BS207" s="15">
        <v>1137</v>
      </c>
      <c r="BT207" s="15">
        <v>1137</v>
      </c>
      <c r="BU207" s="15">
        <v>1103.79</v>
      </c>
      <c r="BV207" s="15">
        <v>1137</v>
      </c>
      <c r="BW207" s="15">
        <v>1137</v>
      </c>
      <c r="BX207" s="15">
        <v>1137</v>
      </c>
      <c r="BY207" s="15">
        <v>1137</v>
      </c>
      <c r="BZ207" s="15">
        <v>1137</v>
      </c>
      <c r="CA207" s="15">
        <v>1137</v>
      </c>
      <c r="CB207" s="15">
        <v>1137</v>
      </c>
      <c r="CC207" s="15">
        <v>1137</v>
      </c>
      <c r="CD207" s="46">
        <f t="shared" si="279"/>
        <v>13610.79</v>
      </c>
      <c r="CE207" s="15">
        <v>1137</v>
      </c>
      <c r="CF207" s="15">
        <v>1300</v>
      </c>
      <c r="CG207" s="15">
        <v>1300</v>
      </c>
      <c r="CH207" s="15">
        <v>1300</v>
      </c>
      <c r="CI207" s="15">
        <f>+IFERROR(VLOOKUP($A207,'[1]Consolidated Financials'!$A:$ZZ,32,0),0)</f>
        <v>1159.74</v>
      </c>
      <c r="CJ207" s="15">
        <f>+IFERROR(VLOOKUP($A207,'[1]Consolidated Financials'!$A:$ZZ,33,0),0)</f>
        <v>1159.74</v>
      </c>
      <c r="CK207" s="15">
        <f>+IFERROR(VLOOKUP($A207,'[1]Consolidated Financials'!$A:$ZZ,34,0),0)</f>
        <v>1159.74</v>
      </c>
      <c r="CL207" s="15">
        <f>+IFERROR(VLOOKUP($A207,'[1]Consolidated Financials'!$A:$ZZ,35,0),0)</f>
        <v>1159.74</v>
      </c>
      <c r="CM207" s="15">
        <f>+IFERROR(VLOOKUP($A207,'[1]Consolidated Financials'!$A:$ZZ,36,0),0)</f>
        <v>1159.638101480658</v>
      </c>
      <c r="CN207" s="15">
        <f>+IFERROR(VLOOKUP($A207,'[1]Consolidated Financials'!$A:$ZZ,37,0),0)</f>
        <v>1159.638101480658</v>
      </c>
      <c r="CO207" s="15">
        <f>+IFERROR(VLOOKUP($A207,'[1]Consolidated Financials'!$A:$ZZ,38,0),0)</f>
        <v>1159.638101480658</v>
      </c>
      <c r="CP207" s="15">
        <f>+IFERROR(VLOOKUP($A207,'[1]Consolidated Financials'!$A:$ZZ,39,0),0)</f>
        <v>1159.638101480658</v>
      </c>
      <c r="CQ207" s="46">
        <f t="shared" si="280"/>
        <v>14314.512405922629</v>
      </c>
      <c r="CR207" s="15">
        <f>+IFERROR(VLOOKUP($A207,'[1]Consolidated Financials'!$A:$ZZ,40,0),0)</f>
        <v>1182.9348</v>
      </c>
      <c r="CS207" s="15">
        <f>+IFERROR(VLOOKUP($A207,'[1]Consolidated Financials'!$A:$ZZ,41,0),0)</f>
        <v>1182.9348</v>
      </c>
      <c r="CT207" s="15">
        <f>+IFERROR(VLOOKUP($A207,'[1]Consolidated Financials'!$A:$ZZ,42,0),0)</f>
        <v>1182.9348</v>
      </c>
      <c r="CU207" s="15">
        <f>+IFERROR(VLOOKUP($A207,'[1]Consolidated Financials'!$A:$ZZ,43,0),0)</f>
        <v>1182.9348</v>
      </c>
      <c r="CV207" s="15">
        <f>+IFERROR(VLOOKUP($A207,'[1]Consolidated Financials'!$A:$ZZ,44,0),0)</f>
        <v>1182.9348</v>
      </c>
      <c r="CW207" s="15">
        <f>+IFERROR(VLOOKUP($A207,'[1]Consolidated Financials'!$A:$ZZ,45,0),0)</f>
        <v>1182.9348</v>
      </c>
      <c r="CX207" s="15">
        <f>+IFERROR(VLOOKUP($A207,'[1]Consolidated Financials'!$A:$ZZ,46,0),0)</f>
        <v>1182.9348</v>
      </c>
      <c r="CY207" s="15">
        <f>+IFERROR(VLOOKUP($A207,'[1]Consolidated Financials'!$A:$ZZ,47,0),0)</f>
        <v>1182.9348</v>
      </c>
      <c r="CZ207" s="15">
        <f>+IFERROR(VLOOKUP($A207,'[1]Consolidated Financials'!$A:$ZZ,48,0),0)</f>
        <v>1182.8308635102712</v>
      </c>
      <c r="DA207" s="15">
        <f>+IFERROR(VLOOKUP($A207,'[1]Consolidated Financials'!$A:$ZZ,49,0),0)</f>
        <v>1182.8308635102712</v>
      </c>
      <c r="DB207" s="15">
        <f>+IFERROR(VLOOKUP($A207,'[1]Consolidated Financials'!$A:$ZZ,50,0),0)</f>
        <v>1182.8308635102712</v>
      </c>
      <c r="DC207" s="15">
        <f>+IFERROR(VLOOKUP($A207,'[1]Consolidated Financials'!$A:$ZZ,51,0),0)</f>
        <v>1182.8308635102712</v>
      </c>
      <c r="DD207" s="46">
        <f t="shared" si="281"/>
        <v>14194.801854041085</v>
      </c>
      <c r="DF207" s="15">
        <f>+IFERROR(VLOOKUP($A207,'[1]Consolidated Financials'!$A:$ZZ,52,0),0)</f>
        <v>1206.593496</v>
      </c>
      <c r="DG207" s="15">
        <f>+IFERROR(VLOOKUP($A207,'[1]Consolidated Financials'!$A:$ZZ,53,0),0)</f>
        <v>1206.593496</v>
      </c>
      <c r="DH207" s="15">
        <f>+IFERROR(VLOOKUP($A207,'[1]Consolidated Financials'!$A:$ZZ,54,0),0)</f>
        <v>1206.593496</v>
      </c>
      <c r="DI207" s="15">
        <f>+IFERROR(VLOOKUP($A207,'[1]Consolidated Financials'!$A:$ZZ,55,0),0)</f>
        <v>1206.593496</v>
      </c>
      <c r="DJ207" s="15">
        <f>+IFERROR(VLOOKUP($A207,'[1]Consolidated Financials'!$A:$ZZ,56,0),0)</f>
        <v>1206.593496</v>
      </c>
      <c r="DK207" s="15">
        <f>+IFERROR(VLOOKUP($A207,'[1]Consolidated Financials'!$A:$ZZ,57,0),0)</f>
        <v>1206.593496</v>
      </c>
      <c r="DL207" s="15">
        <f>+IFERROR(VLOOKUP($A207,'[1]Consolidated Financials'!$A:$ZZ,58,0),0)</f>
        <v>1206.593496</v>
      </c>
      <c r="DM207" s="15">
        <f>+IFERROR(VLOOKUP($A207,'[1]Consolidated Financials'!$A:$ZZ,59,0),0)</f>
        <v>1206.593496</v>
      </c>
      <c r="DN207" s="15">
        <f>+IFERROR(VLOOKUP($A207,'[1]Consolidated Financials'!$A:$ZZ,60,0),0)</f>
        <v>1206.4874807804767</v>
      </c>
      <c r="DO207" s="15">
        <f>+IFERROR(VLOOKUP($A207,'[1]Consolidated Financials'!$A:$ZZ,61,0),0)</f>
        <v>1206.4874807804767</v>
      </c>
      <c r="DP207" s="15">
        <f>+IFERROR(VLOOKUP($A207,'[1]Consolidated Financials'!$A:$ZZ,62,0),0)</f>
        <v>1206.4874807804767</v>
      </c>
      <c r="DQ207" s="15">
        <f>+IFERROR(VLOOKUP($A207,'[1]Consolidated Financials'!$A:$ZZ,63,0),0)</f>
        <v>1206.4874807804767</v>
      </c>
    </row>
    <row r="208" spans="1:121" x14ac:dyDescent="0.35">
      <c r="A208" s="75" t="s">
        <v>346</v>
      </c>
      <c r="B208" s="17" t="s">
        <v>347</v>
      </c>
      <c r="C208" s="15">
        <v>674.52</v>
      </c>
      <c r="D208" s="15">
        <v>-41.83</v>
      </c>
      <c r="E208" s="15">
        <v>719.71</v>
      </c>
      <c r="F208" s="15">
        <v>4213.3500000000004</v>
      </c>
      <c r="G208" s="15">
        <v>445.46</v>
      </c>
      <c r="H208" s="15">
        <v>1172.7</v>
      </c>
      <c r="I208" s="15">
        <v>724.47</v>
      </c>
      <c r="J208" s="15">
        <v>994.38</v>
      </c>
      <c r="K208" s="15">
        <v>1713.78</v>
      </c>
      <c r="L208" s="15">
        <v>2084.5500000000002</v>
      </c>
      <c r="M208" s="15">
        <v>1002.5400000000002</v>
      </c>
      <c r="N208" s="15">
        <v>2670.93</v>
      </c>
      <c r="O208" s="16">
        <f t="shared" si="275"/>
        <v>16374.560000000001</v>
      </c>
      <c r="P208" s="15">
        <v>1139.06</v>
      </c>
      <c r="Q208" s="15">
        <v>496.18000000000006</v>
      </c>
      <c r="R208" s="15">
        <v>1024.5600000000002</v>
      </c>
      <c r="S208" s="15">
        <v>1240.31</v>
      </c>
      <c r="T208" s="15">
        <v>1509.7899999999995</v>
      </c>
      <c r="U208" s="15">
        <v>1153.3200000000006</v>
      </c>
      <c r="V208" s="15">
        <v>771.31999999999971</v>
      </c>
      <c r="W208" s="15">
        <v>-1414.83</v>
      </c>
      <c r="X208" s="15">
        <v>381.65</v>
      </c>
      <c r="Y208" s="15">
        <v>470.82</v>
      </c>
      <c r="Z208" s="15">
        <v>722.46</v>
      </c>
      <c r="AA208" s="15">
        <v>459.44</v>
      </c>
      <c r="AB208" s="18">
        <f t="shared" si="276"/>
        <v>7954.079999999999</v>
      </c>
      <c r="AD208" s="15">
        <v>1686.02</v>
      </c>
      <c r="AE208" s="15">
        <v>843.87</v>
      </c>
      <c r="AF208" s="15">
        <v>1448.69</v>
      </c>
      <c r="AG208" s="15">
        <v>426.36</v>
      </c>
      <c r="AH208" s="15">
        <v>282</v>
      </c>
      <c r="AI208" s="15">
        <v>746.33</v>
      </c>
      <c r="AJ208" s="15">
        <v>439.16</v>
      </c>
      <c r="AK208" s="15">
        <v>625.48</v>
      </c>
      <c r="AL208" s="15">
        <v>773.82</v>
      </c>
      <c r="AM208" s="15">
        <v>462.13</v>
      </c>
      <c r="AN208" s="15">
        <v>282</v>
      </c>
      <c r="AO208" s="15">
        <v>1059.6300000000001</v>
      </c>
      <c r="AP208" s="15">
        <f>+SUM(AD208:AO208)</f>
        <v>9075.49</v>
      </c>
      <c r="AR208" s="15">
        <v>584.18000000000006</v>
      </c>
      <c r="AS208" s="15">
        <v>1878</v>
      </c>
      <c r="AT208" s="15">
        <v>986.29</v>
      </c>
      <c r="AU208" s="15">
        <v>838.66</v>
      </c>
      <c r="AV208" s="15">
        <v>378</v>
      </c>
      <c r="AW208" s="15">
        <v>1053.3800000000001</v>
      </c>
      <c r="AX208" s="15">
        <v>682.95</v>
      </c>
      <c r="AY208" s="15">
        <v>378</v>
      </c>
      <c r="AZ208" s="15">
        <v>1083.8399999999999</v>
      </c>
      <c r="BA208" s="15">
        <v>665.83</v>
      </c>
      <c r="BB208" s="15">
        <v>670.79</v>
      </c>
      <c r="BC208" s="15">
        <v>1044.45</v>
      </c>
      <c r="BD208" s="19">
        <f t="shared" si="283"/>
        <v>10244.370000000003</v>
      </c>
      <c r="BE208" s="15">
        <v>2376.16</v>
      </c>
      <c r="BF208" s="15">
        <v>1866.4</v>
      </c>
      <c r="BG208" s="15">
        <v>-456.91</v>
      </c>
      <c r="BH208" s="15">
        <v>1187.6500000000001</v>
      </c>
      <c r="BI208" s="15">
        <v>2005.41</v>
      </c>
      <c r="BJ208" s="15">
        <v>1094.6400000000001</v>
      </c>
      <c r="BK208" s="15">
        <v>1688.78</v>
      </c>
      <c r="BL208" s="15">
        <v>708.28</v>
      </c>
      <c r="BM208" s="15">
        <v>1943.03</v>
      </c>
      <c r="BN208" s="15">
        <v>2544.09</v>
      </c>
      <c r="BO208" s="20">
        <v>2335.9900000000002</v>
      </c>
      <c r="BP208" s="20">
        <v>917.14</v>
      </c>
      <c r="BQ208" s="92">
        <f t="shared" si="278"/>
        <v>18210.66</v>
      </c>
      <c r="BR208" s="15">
        <v>1113.4000000000001</v>
      </c>
      <c r="BS208" s="15">
        <v>1106.57</v>
      </c>
      <c r="BT208" s="15">
        <v>903.37</v>
      </c>
      <c r="BU208" s="15">
        <v>1899.12</v>
      </c>
      <c r="BV208" s="15">
        <v>687.59</v>
      </c>
      <c r="BW208" s="15">
        <v>1316</v>
      </c>
      <c r="BX208" s="15">
        <v>1597.34</v>
      </c>
      <c r="BY208" s="15">
        <v>1277.45</v>
      </c>
      <c r="BZ208" s="15">
        <v>1067.3600000000001</v>
      </c>
      <c r="CA208" s="15">
        <v>893.53</v>
      </c>
      <c r="CB208" s="15">
        <v>939.81</v>
      </c>
      <c r="CC208" s="15">
        <v>1473.6</v>
      </c>
      <c r="CD208" s="46">
        <f t="shared" si="279"/>
        <v>14275.140000000001</v>
      </c>
      <c r="CE208" s="15">
        <v>176.59</v>
      </c>
      <c r="CF208" s="15">
        <v>1795.59</v>
      </c>
      <c r="CG208" s="15">
        <v>1027.29</v>
      </c>
      <c r="CH208" s="15">
        <v>1185.96</v>
      </c>
      <c r="CI208" s="15">
        <f>+IFERROR(VLOOKUP($A208,'[1]Consolidated Financials'!$A:$ZZ,32,0),0)</f>
        <v>1817.4309000000001</v>
      </c>
      <c r="CJ208" s="15">
        <f>+IFERROR(VLOOKUP($A208,'[1]Consolidated Financials'!$A:$ZZ,33,0),0)</f>
        <v>1817.4309000000001</v>
      </c>
      <c r="CK208" s="15">
        <f>+IFERROR(VLOOKUP($A208,'[1]Consolidated Financials'!$A:$ZZ,34,0),0)</f>
        <v>1817.4309000000001</v>
      </c>
      <c r="CL208" s="15">
        <f>+IFERROR(VLOOKUP($A208,'[1]Consolidated Financials'!$A:$ZZ,35,0),0)</f>
        <v>1817.4309000000001</v>
      </c>
      <c r="CM208" s="15">
        <f>+IFERROR(VLOOKUP($A208,'[1]Consolidated Financials'!$A:$ZZ,36,0),0)</f>
        <v>1817.4309000000001</v>
      </c>
      <c r="CN208" s="15">
        <f>+IFERROR(VLOOKUP($A208,'[1]Consolidated Financials'!$A:$ZZ,37,0),0)</f>
        <v>1817.4309000000001</v>
      </c>
      <c r="CO208" s="15">
        <f>+IFERROR(VLOOKUP($A208,'[1]Consolidated Financials'!$A:$ZZ,38,0),0)</f>
        <v>1817.4309000000001</v>
      </c>
      <c r="CP208" s="15">
        <f>+IFERROR(VLOOKUP($A208,'[1]Consolidated Financials'!$A:$ZZ,39,0),0)</f>
        <v>1817.4309000000001</v>
      </c>
      <c r="CQ208" s="46">
        <f t="shared" si="280"/>
        <v>18724.877199999999</v>
      </c>
      <c r="CR208" s="15">
        <f>+IFERROR(VLOOKUP($A208,'[1]Consolidated Financials'!$A:$ZZ,40,0),0)</f>
        <v>1853.7795180000001</v>
      </c>
      <c r="CS208" s="15">
        <f>+IFERROR(VLOOKUP($A208,'[1]Consolidated Financials'!$A:$ZZ,41,0),0)</f>
        <v>1853.7795180000001</v>
      </c>
      <c r="CT208" s="15">
        <f>+IFERROR(VLOOKUP($A208,'[1]Consolidated Financials'!$A:$ZZ,42,0),0)</f>
        <v>1853.7795180000001</v>
      </c>
      <c r="CU208" s="15">
        <f>+IFERROR(VLOOKUP($A208,'[1]Consolidated Financials'!$A:$ZZ,43,0),0)</f>
        <v>1853.7795180000001</v>
      </c>
      <c r="CV208" s="15">
        <f>+IFERROR(VLOOKUP($A208,'[1]Consolidated Financials'!$A:$ZZ,44,0),0)</f>
        <v>1853.7795180000001</v>
      </c>
      <c r="CW208" s="15">
        <f>+IFERROR(VLOOKUP($A208,'[1]Consolidated Financials'!$A:$ZZ,45,0),0)</f>
        <v>1853.7795180000001</v>
      </c>
      <c r="CX208" s="15">
        <f>+IFERROR(VLOOKUP($A208,'[1]Consolidated Financials'!$A:$ZZ,46,0),0)</f>
        <v>1853.7795180000001</v>
      </c>
      <c r="CY208" s="15">
        <f>+IFERROR(VLOOKUP($A208,'[1]Consolidated Financials'!$A:$ZZ,47,0),0)</f>
        <v>1853.7795180000001</v>
      </c>
      <c r="CZ208" s="15">
        <f>+IFERROR(VLOOKUP($A208,'[1]Consolidated Financials'!$A:$ZZ,48,0),0)</f>
        <v>1853.7795180000001</v>
      </c>
      <c r="DA208" s="15">
        <f>+IFERROR(VLOOKUP($A208,'[1]Consolidated Financials'!$A:$ZZ,49,0),0)</f>
        <v>1853.7795180000001</v>
      </c>
      <c r="DB208" s="15">
        <f>+IFERROR(VLOOKUP($A208,'[1]Consolidated Financials'!$A:$ZZ,50,0),0)</f>
        <v>1853.7795180000001</v>
      </c>
      <c r="DC208" s="15">
        <f>+IFERROR(VLOOKUP($A208,'[1]Consolidated Financials'!$A:$ZZ,51,0),0)</f>
        <v>1853.7795180000001</v>
      </c>
      <c r="DD208" s="46">
        <f t="shared" si="281"/>
        <v>22245.354215999996</v>
      </c>
      <c r="DF208" s="15">
        <f>+IFERROR(VLOOKUP($A208,'[1]Consolidated Financials'!$A:$ZZ,52,0),0)</f>
        <v>1890.85510836</v>
      </c>
      <c r="DG208" s="15">
        <f>+IFERROR(VLOOKUP($A208,'[1]Consolidated Financials'!$A:$ZZ,53,0),0)</f>
        <v>1890.85510836</v>
      </c>
      <c r="DH208" s="15">
        <f>+IFERROR(VLOOKUP($A208,'[1]Consolidated Financials'!$A:$ZZ,54,0),0)</f>
        <v>1890.85510836</v>
      </c>
      <c r="DI208" s="15">
        <f>+IFERROR(VLOOKUP($A208,'[1]Consolidated Financials'!$A:$ZZ,55,0),0)</f>
        <v>1890.85510836</v>
      </c>
      <c r="DJ208" s="15">
        <f>+IFERROR(VLOOKUP($A208,'[1]Consolidated Financials'!$A:$ZZ,56,0),0)</f>
        <v>1890.85510836</v>
      </c>
      <c r="DK208" s="15">
        <f>+IFERROR(VLOOKUP($A208,'[1]Consolidated Financials'!$A:$ZZ,57,0),0)</f>
        <v>1890.85510836</v>
      </c>
      <c r="DL208" s="15">
        <f>+IFERROR(VLOOKUP($A208,'[1]Consolidated Financials'!$A:$ZZ,58,0),0)</f>
        <v>1890.85510836</v>
      </c>
      <c r="DM208" s="15">
        <f>+IFERROR(VLOOKUP($A208,'[1]Consolidated Financials'!$A:$ZZ,59,0),0)</f>
        <v>1890.85510836</v>
      </c>
      <c r="DN208" s="15">
        <f>+IFERROR(VLOOKUP($A208,'[1]Consolidated Financials'!$A:$ZZ,60,0),0)</f>
        <v>1890.85510836</v>
      </c>
      <c r="DO208" s="15">
        <f>+IFERROR(VLOOKUP($A208,'[1]Consolidated Financials'!$A:$ZZ,61,0),0)</f>
        <v>1890.85510836</v>
      </c>
      <c r="DP208" s="15">
        <f>+IFERROR(VLOOKUP($A208,'[1]Consolidated Financials'!$A:$ZZ,62,0),0)</f>
        <v>1890.85510836</v>
      </c>
      <c r="DQ208" s="15">
        <f>+IFERROR(VLOOKUP($A208,'[1]Consolidated Financials'!$A:$ZZ,63,0),0)</f>
        <v>1890.85510836</v>
      </c>
    </row>
    <row r="209" spans="1:121" x14ac:dyDescent="0.35">
      <c r="A209" s="75" t="s">
        <v>348</v>
      </c>
      <c r="B209" s="17" t="s">
        <v>349</v>
      </c>
      <c r="C209" s="15">
        <v>0</v>
      </c>
      <c r="D209" s="15">
        <v>0</v>
      </c>
      <c r="E209" s="15">
        <v>0</v>
      </c>
      <c r="F209" s="15">
        <v>0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49.99</v>
      </c>
      <c r="N209" s="15">
        <v>0</v>
      </c>
      <c r="O209" s="16">
        <f t="shared" si="275"/>
        <v>49.99</v>
      </c>
      <c r="P209" s="15">
        <v>0</v>
      </c>
      <c r="Q209" s="15">
        <v>0</v>
      </c>
      <c r="R209" s="15">
        <v>0</v>
      </c>
      <c r="S209" s="15">
        <v>0</v>
      </c>
      <c r="T209" s="15">
        <v>533.16999999999996</v>
      </c>
      <c r="U209" s="15">
        <v>516.2600000000001</v>
      </c>
      <c r="V209" s="15">
        <v>0</v>
      </c>
      <c r="W209" s="15">
        <v>1608.9999999999998</v>
      </c>
      <c r="X209" s="15">
        <v>0</v>
      </c>
      <c r="Y209" s="15">
        <v>171.98</v>
      </c>
      <c r="Z209" s="15">
        <v>0</v>
      </c>
      <c r="AA209" s="15">
        <v>0</v>
      </c>
      <c r="AB209" s="18">
        <f t="shared" si="276"/>
        <v>2830.41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  <c r="AN209" s="15">
        <v>0</v>
      </c>
      <c r="AO209" s="15">
        <v>0</v>
      </c>
      <c r="AP209" s="15">
        <f>+SUM(AD209:AO209)</f>
        <v>0</v>
      </c>
      <c r="AR209" s="15">
        <v>0</v>
      </c>
      <c r="AS209" s="15">
        <v>0</v>
      </c>
      <c r="AT209" s="15">
        <v>0</v>
      </c>
      <c r="AU209" s="15">
        <v>0</v>
      </c>
      <c r="AV209" s="15">
        <v>0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9">
        <f t="shared" si="283"/>
        <v>0</v>
      </c>
      <c r="BE209" s="15">
        <v>0</v>
      </c>
      <c r="BF209" s="15">
        <v>124.99</v>
      </c>
      <c r="BG209" s="15">
        <v>119.99</v>
      </c>
      <c r="BH209" s="15">
        <v>273.81</v>
      </c>
      <c r="BI209" s="15">
        <v>770.6</v>
      </c>
      <c r="BJ209" s="15">
        <v>520.59</v>
      </c>
      <c r="BK209" s="15">
        <v>136.66</v>
      </c>
      <c r="BL209" s="15">
        <v>143.22</v>
      </c>
      <c r="BM209" s="15">
        <v>969.07</v>
      </c>
      <c r="BN209" s="15">
        <v>146.92000000000002</v>
      </c>
      <c r="BO209" s="20">
        <v>108.4</v>
      </c>
      <c r="BP209" s="20">
        <v>227.08</v>
      </c>
      <c r="BQ209" s="92">
        <f t="shared" si="278"/>
        <v>3541.3300000000004</v>
      </c>
      <c r="BR209" s="29">
        <f>3209.65-2418.33</f>
        <v>791.32000000000016</v>
      </c>
      <c r="BS209" s="15">
        <v>637.93000000000006</v>
      </c>
      <c r="BT209" s="15">
        <v>456.08</v>
      </c>
      <c r="BU209" s="15">
        <v>493.14</v>
      </c>
      <c r="BV209" s="15">
        <v>458.88</v>
      </c>
      <c r="BW209" s="15">
        <v>727.07</v>
      </c>
      <c r="BX209" s="15">
        <v>532.37</v>
      </c>
      <c r="BY209" s="15">
        <v>478.74</v>
      </c>
      <c r="BZ209" s="15">
        <v>562.21</v>
      </c>
      <c r="CA209" s="15">
        <v>849.63</v>
      </c>
      <c r="CB209" s="15">
        <v>457.24</v>
      </c>
      <c r="CC209" s="15">
        <v>277.41000000000003</v>
      </c>
      <c r="CD209" s="46">
        <f t="shared" si="279"/>
        <v>6722.02</v>
      </c>
      <c r="CE209" s="15">
        <v>64.14</v>
      </c>
      <c r="CF209" s="15">
        <v>763.64</v>
      </c>
      <c r="CG209" s="15">
        <v>785.52</v>
      </c>
      <c r="CH209" s="15">
        <v>562.84</v>
      </c>
      <c r="CI209" s="15">
        <f>+IFERROR(VLOOKUP($A209,'[1]Consolidated Financials'!$A:$ZZ,32,0),0)</f>
        <v>0</v>
      </c>
      <c r="CJ209" s="15">
        <f>+IFERROR(VLOOKUP($A209,'[1]Consolidated Financials'!$A:$ZZ,33,0),0)</f>
        <v>0</v>
      </c>
      <c r="CK209" s="15">
        <f>+IFERROR(VLOOKUP($A209,'[1]Consolidated Financials'!$A:$ZZ,34,0),0)</f>
        <v>0</v>
      </c>
      <c r="CL209" s="15">
        <f>+IFERROR(VLOOKUP($A209,'[1]Consolidated Financials'!$A:$ZZ,35,0),0)</f>
        <v>0</v>
      </c>
      <c r="CM209" s="15">
        <f>+IFERROR(VLOOKUP($A209,'[1]Consolidated Financials'!$A:$ZZ,36,0),0)</f>
        <v>0</v>
      </c>
      <c r="CN209" s="15">
        <f>+IFERROR(VLOOKUP($A209,'[1]Consolidated Financials'!$A:$ZZ,37,0),0)</f>
        <v>0</v>
      </c>
      <c r="CO209" s="15">
        <f>+IFERROR(VLOOKUP($A209,'[1]Consolidated Financials'!$A:$ZZ,38,0),0)</f>
        <v>0</v>
      </c>
      <c r="CP209" s="15">
        <f>+IFERROR(VLOOKUP($A209,'[1]Consolidated Financials'!$A:$ZZ,39,0),0)</f>
        <v>0</v>
      </c>
      <c r="CQ209" s="46">
        <f t="shared" si="280"/>
        <v>2176.14</v>
      </c>
      <c r="CR209" s="15">
        <f>+IFERROR(VLOOKUP($A209,'[1]Consolidated Financials'!$A:$ZZ,40,0),0)</f>
        <v>0</v>
      </c>
      <c r="CS209" s="15">
        <f>+IFERROR(VLOOKUP($A209,'[1]Consolidated Financials'!$A:$ZZ,41,0),0)</f>
        <v>0</v>
      </c>
      <c r="CT209" s="15">
        <f>+IFERROR(VLOOKUP($A209,'[1]Consolidated Financials'!$A:$ZZ,42,0),0)</f>
        <v>0</v>
      </c>
      <c r="CU209" s="15">
        <f>+IFERROR(VLOOKUP($A209,'[1]Consolidated Financials'!$A:$ZZ,43,0),0)</f>
        <v>0</v>
      </c>
      <c r="CV209" s="15">
        <f>+IFERROR(VLOOKUP($A209,'[1]Consolidated Financials'!$A:$ZZ,44,0),0)</f>
        <v>0</v>
      </c>
      <c r="CW209" s="15">
        <f>+IFERROR(VLOOKUP($A209,'[1]Consolidated Financials'!$A:$ZZ,45,0),0)</f>
        <v>0</v>
      </c>
      <c r="CX209" s="15">
        <f>+IFERROR(VLOOKUP($A209,'[1]Consolidated Financials'!$A:$ZZ,46,0),0)</f>
        <v>0</v>
      </c>
      <c r="CY209" s="15">
        <f>+IFERROR(VLOOKUP($A209,'[1]Consolidated Financials'!$A:$ZZ,47,0),0)</f>
        <v>0</v>
      </c>
      <c r="CZ209" s="15">
        <f>+IFERROR(VLOOKUP($A209,'[1]Consolidated Financials'!$A:$ZZ,48,0),0)</f>
        <v>0</v>
      </c>
      <c r="DA209" s="15">
        <f>+IFERROR(VLOOKUP($A209,'[1]Consolidated Financials'!$A:$ZZ,49,0),0)</f>
        <v>0</v>
      </c>
      <c r="DB209" s="15">
        <f>+IFERROR(VLOOKUP($A209,'[1]Consolidated Financials'!$A:$ZZ,50,0),0)</f>
        <v>0</v>
      </c>
      <c r="DC209" s="15">
        <f>+IFERROR(VLOOKUP($A209,'[1]Consolidated Financials'!$A:$ZZ,51,0),0)</f>
        <v>0</v>
      </c>
      <c r="DD209" s="46">
        <f t="shared" si="281"/>
        <v>0</v>
      </c>
      <c r="DF209" s="15">
        <f>+IFERROR(VLOOKUP($A209,'[1]Consolidated Financials'!$A:$ZZ,52,0),0)</f>
        <v>0</v>
      </c>
      <c r="DG209" s="15">
        <f>+IFERROR(VLOOKUP($A209,'[1]Consolidated Financials'!$A:$ZZ,53,0),0)</f>
        <v>0</v>
      </c>
      <c r="DH209" s="15">
        <f>+IFERROR(VLOOKUP($A209,'[1]Consolidated Financials'!$A:$ZZ,54,0),0)</f>
        <v>0</v>
      </c>
      <c r="DI209" s="15">
        <f>+IFERROR(VLOOKUP($A209,'[1]Consolidated Financials'!$A:$ZZ,55,0),0)</f>
        <v>0</v>
      </c>
      <c r="DJ209" s="15">
        <f>+IFERROR(VLOOKUP($A209,'[1]Consolidated Financials'!$A:$ZZ,56,0),0)</f>
        <v>0</v>
      </c>
      <c r="DK209" s="15">
        <f>+IFERROR(VLOOKUP($A209,'[1]Consolidated Financials'!$A:$ZZ,57,0),0)</f>
        <v>0</v>
      </c>
      <c r="DL209" s="15">
        <f>+IFERROR(VLOOKUP($A209,'[1]Consolidated Financials'!$A:$ZZ,58,0),0)</f>
        <v>0</v>
      </c>
      <c r="DM209" s="15">
        <f>+IFERROR(VLOOKUP($A209,'[1]Consolidated Financials'!$A:$ZZ,59,0),0)</f>
        <v>0</v>
      </c>
      <c r="DN209" s="15">
        <f>+IFERROR(VLOOKUP($A209,'[1]Consolidated Financials'!$A:$ZZ,60,0),0)</f>
        <v>0</v>
      </c>
      <c r="DO209" s="15">
        <f>+IFERROR(VLOOKUP($A209,'[1]Consolidated Financials'!$A:$ZZ,61,0),0)</f>
        <v>0</v>
      </c>
      <c r="DP209" s="15">
        <f>+IFERROR(VLOOKUP($A209,'[1]Consolidated Financials'!$A:$ZZ,62,0),0)</f>
        <v>0</v>
      </c>
      <c r="DQ209" s="15">
        <f>+IFERROR(VLOOKUP($A209,'[1]Consolidated Financials'!$A:$ZZ,63,0),0)</f>
        <v>0</v>
      </c>
    </row>
    <row r="210" spans="1:121" x14ac:dyDescent="0.35">
      <c r="A210" s="75" t="s">
        <v>350</v>
      </c>
      <c r="B210" s="17" t="s">
        <v>351</v>
      </c>
      <c r="C210" s="15">
        <v>149.59</v>
      </c>
      <c r="D210" s="15">
        <v>160.95000000000002</v>
      </c>
      <c r="E210" s="15">
        <v>162.49</v>
      </c>
      <c r="F210" s="15">
        <v>237.24</v>
      </c>
      <c r="G210" s="15">
        <v>112.8</v>
      </c>
      <c r="H210" s="15">
        <v>344.42</v>
      </c>
      <c r="I210" s="15">
        <v>42</v>
      </c>
      <c r="J210" s="15">
        <v>365.88</v>
      </c>
      <c r="K210" s="15">
        <v>487.93</v>
      </c>
      <c r="L210" s="15">
        <v>398.24</v>
      </c>
      <c r="M210" s="15">
        <v>317.97000000000003</v>
      </c>
      <c r="N210" s="15">
        <v>-65.260000000000005</v>
      </c>
      <c r="O210" s="16">
        <f t="shared" si="275"/>
        <v>2714.25</v>
      </c>
      <c r="P210" s="15">
        <v>57.91</v>
      </c>
      <c r="Q210" s="15">
        <v>277.13</v>
      </c>
      <c r="R210" s="15">
        <v>0</v>
      </c>
      <c r="S210" s="15">
        <v>0</v>
      </c>
      <c r="T210" s="15">
        <v>1349.06</v>
      </c>
      <c r="U210" s="15">
        <v>307</v>
      </c>
      <c r="V210" s="15">
        <v>212</v>
      </c>
      <c r="W210" s="15">
        <v>212</v>
      </c>
      <c r="X210" s="15">
        <v>0</v>
      </c>
      <c r="Y210" s="15">
        <v>0</v>
      </c>
      <c r="Z210" s="15">
        <v>823.65</v>
      </c>
      <c r="AA210" s="15">
        <v>222.83</v>
      </c>
      <c r="AB210" s="18">
        <f t="shared" si="276"/>
        <v>3461.58</v>
      </c>
      <c r="AD210" s="15">
        <v>342.88</v>
      </c>
      <c r="AE210" s="15">
        <v>197</v>
      </c>
      <c r="AF210" s="15">
        <v>197</v>
      </c>
      <c r="AG210" s="15">
        <v>580.47</v>
      </c>
      <c r="AH210" s="15">
        <v>314.43</v>
      </c>
      <c r="AI210" s="15">
        <v>320.44</v>
      </c>
      <c r="AJ210" s="15">
        <v>324.44</v>
      </c>
      <c r="AK210" s="15">
        <v>329.44</v>
      </c>
      <c r="AL210" s="15">
        <v>326.52</v>
      </c>
      <c r="AM210" s="15">
        <v>329.75</v>
      </c>
      <c r="AN210" s="15">
        <v>323.53000000000003</v>
      </c>
      <c r="AO210" s="15">
        <v>325.57</v>
      </c>
      <c r="AP210" s="15">
        <f>+SUM(AD210:AO210)</f>
        <v>3911.4700000000003</v>
      </c>
      <c r="AR210" s="15">
        <v>333.28</v>
      </c>
      <c r="AS210" s="15">
        <v>326.12</v>
      </c>
      <c r="AT210" s="15">
        <v>341.94</v>
      </c>
      <c r="AU210" s="15">
        <v>337.33</v>
      </c>
      <c r="AV210" s="15">
        <v>583.51</v>
      </c>
      <c r="AW210" s="15">
        <v>255.6</v>
      </c>
      <c r="AX210" s="15">
        <v>282.04000000000002</v>
      </c>
      <c r="AY210" s="15">
        <v>254.77</v>
      </c>
      <c r="AZ210" s="15">
        <v>177.05</v>
      </c>
      <c r="BA210" s="15">
        <v>393.65</v>
      </c>
      <c r="BB210" s="15">
        <v>142</v>
      </c>
      <c r="BC210" s="15">
        <v>280.95</v>
      </c>
      <c r="BD210" s="19">
        <f t="shared" si="283"/>
        <v>3708.24</v>
      </c>
      <c r="BE210" s="15">
        <v>142</v>
      </c>
      <c r="BF210" s="15">
        <v>0</v>
      </c>
      <c r="BG210" s="15">
        <v>284</v>
      </c>
      <c r="BH210" s="15">
        <v>363.27</v>
      </c>
      <c r="BI210" s="15">
        <v>107.97</v>
      </c>
      <c r="BJ210" s="15">
        <v>141.44</v>
      </c>
      <c r="BK210" s="15">
        <v>190.42</v>
      </c>
      <c r="BL210" s="15">
        <v>3.62</v>
      </c>
      <c r="BM210" s="15">
        <v>393.43</v>
      </c>
      <c r="BN210" s="15">
        <v>43.36</v>
      </c>
      <c r="BO210" s="20">
        <v>142.29</v>
      </c>
      <c r="BP210" s="20">
        <v>141.45000000000002</v>
      </c>
      <c r="BQ210" s="92">
        <f t="shared" si="278"/>
        <v>1953.25</v>
      </c>
      <c r="BR210" s="15">
        <v>141.85</v>
      </c>
      <c r="BS210" s="15">
        <v>168.37</v>
      </c>
      <c r="BT210" s="15">
        <v>145.99</v>
      </c>
      <c r="BU210" s="15">
        <v>0</v>
      </c>
      <c r="BV210" s="15">
        <v>292.61</v>
      </c>
      <c r="BW210" s="15">
        <v>149.19</v>
      </c>
      <c r="BX210" s="15">
        <v>146.20000000000002</v>
      </c>
      <c r="BY210" s="15">
        <v>155.6</v>
      </c>
      <c r="BZ210" s="15">
        <v>148.93</v>
      </c>
      <c r="CA210" s="15">
        <v>145.99</v>
      </c>
      <c r="CB210" s="15">
        <v>145.99</v>
      </c>
      <c r="CC210" s="15">
        <v>145.99</v>
      </c>
      <c r="CD210" s="46">
        <f t="shared" si="279"/>
        <v>1786.71</v>
      </c>
      <c r="CE210" s="15">
        <v>651.94000000000005</v>
      </c>
      <c r="CF210" s="15">
        <v>815.08</v>
      </c>
      <c r="CG210" s="15">
        <v>146.5</v>
      </c>
      <c r="CH210" s="15">
        <v>552.41999999999996</v>
      </c>
      <c r="CI210" s="15">
        <f>+IFERROR(VLOOKUP($A210,'[1]Consolidated Financials'!$A:$ZZ,32,0),0)</f>
        <v>608.18520000000001</v>
      </c>
      <c r="CJ210" s="15">
        <f>+IFERROR(VLOOKUP($A210,'[1]Consolidated Financials'!$A:$ZZ,33,0),0)</f>
        <v>608.18520000000001</v>
      </c>
      <c r="CK210" s="15">
        <f>+IFERROR(VLOOKUP($A210,'[1]Consolidated Financials'!$A:$ZZ,34,0),0)</f>
        <v>608.18520000000001</v>
      </c>
      <c r="CL210" s="15">
        <f>+IFERROR(VLOOKUP($A210,'[1]Consolidated Financials'!$A:$ZZ,35,0),0)</f>
        <v>608.18520000000001</v>
      </c>
      <c r="CM210" s="15">
        <f>+IFERROR(VLOOKUP($A210,'[1]Consolidated Financials'!$A:$ZZ,36,0),0)</f>
        <v>608.18520000000001</v>
      </c>
      <c r="CN210" s="15">
        <f>+IFERROR(VLOOKUP($A210,'[1]Consolidated Financials'!$A:$ZZ,37,0),0)</f>
        <v>608.18520000000001</v>
      </c>
      <c r="CO210" s="15">
        <f>+IFERROR(VLOOKUP($A210,'[1]Consolidated Financials'!$A:$ZZ,38,0),0)</f>
        <v>608.18520000000001</v>
      </c>
      <c r="CP210" s="15">
        <f>+IFERROR(VLOOKUP($A210,'[1]Consolidated Financials'!$A:$ZZ,39,0),0)</f>
        <v>608.18520000000001</v>
      </c>
      <c r="CQ210" s="46">
        <f t="shared" si="280"/>
        <v>7031.4215999999997</v>
      </c>
      <c r="CR210" s="15">
        <f>+IFERROR(VLOOKUP($A210,'[1]Consolidated Financials'!$A:$ZZ,40,0),0)</f>
        <v>620.34890399999995</v>
      </c>
      <c r="CS210" s="15">
        <f>+IFERROR(VLOOKUP($A210,'[1]Consolidated Financials'!$A:$ZZ,41,0),0)</f>
        <v>620.34890399999995</v>
      </c>
      <c r="CT210" s="15">
        <f>+IFERROR(VLOOKUP($A210,'[1]Consolidated Financials'!$A:$ZZ,42,0),0)</f>
        <v>620.34890399999995</v>
      </c>
      <c r="CU210" s="15">
        <f>+IFERROR(VLOOKUP($A210,'[1]Consolidated Financials'!$A:$ZZ,43,0),0)</f>
        <v>620.34890399999995</v>
      </c>
      <c r="CV210" s="15">
        <f>+IFERROR(VLOOKUP($A210,'[1]Consolidated Financials'!$A:$ZZ,44,0),0)</f>
        <v>620.34890399999995</v>
      </c>
      <c r="CW210" s="15">
        <f>+IFERROR(VLOOKUP($A210,'[1]Consolidated Financials'!$A:$ZZ,45,0),0)</f>
        <v>620.34890399999995</v>
      </c>
      <c r="CX210" s="15">
        <f>+IFERROR(VLOOKUP($A210,'[1]Consolidated Financials'!$A:$ZZ,46,0),0)</f>
        <v>620.34890399999995</v>
      </c>
      <c r="CY210" s="15">
        <f>+IFERROR(VLOOKUP($A210,'[1]Consolidated Financials'!$A:$ZZ,47,0),0)</f>
        <v>620.34890399999995</v>
      </c>
      <c r="CZ210" s="15">
        <f>+IFERROR(VLOOKUP($A210,'[1]Consolidated Financials'!$A:$ZZ,48,0),0)</f>
        <v>620.34890399999995</v>
      </c>
      <c r="DA210" s="15">
        <f>+IFERROR(VLOOKUP($A210,'[1]Consolidated Financials'!$A:$ZZ,49,0),0)</f>
        <v>620.34890399999995</v>
      </c>
      <c r="DB210" s="15">
        <f>+IFERROR(VLOOKUP($A210,'[1]Consolidated Financials'!$A:$ZZ,50,0),0)</f>
        <v>620.34890399999995</v>
      </c>
      <c r="DC210" s="15">
        <f>+IFERROR(VLOOKUP($A210,'[1]Consolidated Financials'!$A:$ZZ,51,0),0)</f>
        <v>620.34890399999995</v>
      </c>
      <c r="DD210" s="46">
        <f t="shared" si="281"/>
        <v>7444.1868480000012</v>
      </c>
      <c r="DF210" s="15">
        <f>+IFERROR(VLOOKUP($A210,'[1]Consolidated Financials'!$A:$ZZ,52,0),0)</f>
        <v>632.75588207999999</v>
      </c>
      <c r="DG210" s="15">
        <f>+IFERROR(VLOOKUP($A210,'[1]Consolidated Financials'!$A:$ZZ,53,0),0)</f>
        <v>632.75588207999999</v>
      </c>
      <c r="DH210" s="15">
        <f>+IFERROR(VLOOKUP($A210,'[1]Consolidated Financials'!$A:$ZZ,54,0),0)</f>
        <v>632.75588207999999</v>
      </c>
      <c r="DI210" s="15">
        <f>+IFERROR(VLOOKUP($A210,'[1]Consolidated Financials'!$A:$ZZ,55,0),0)</f>
        <v>632.75588207999999</v>
      </c>
      <c r="DJ210" s="15">
        <f>+IFERROR(VLOOKUP($A210,'[1]Consolidated Financials'!$A:$ZZ,56,0),0)</f>
        <v>632.75588207999999</v>
      </c>
      <c r="DK210" s="15">
        <f>+IFERROR(VLOOKUP($A210,'[1]Consolidated Financials'!$A:$ZZ,57,0),0)</f>
        <v>632.75588207999999</v>
      </c>
      <c r="DL210" s="15">
        <f>+IFERROR(VLOOKUP($A210,'[1]Consolidated Financials'!$A:$ZZ,58,0),0)</f>
        <v>632.75588207999999</v>
      </c>
      <c r="DM210" s="15">
        <f>+IFERROR(VLOOKUP($A210,'[1]Consolidated Financials'!$A:$ZZ,59,0),0)</f>
        <v>632.75588207999999</v>
      </c>
      <c r="DN210" s="15">
        <f>+IFERROR(VLOOKUP($A210,'[1]Consolidated Financials'!$A:$ZZ,60,0),0)</f>
        <v>632.75588207999999</v>
      </c>
      <c r="DO210" s="15">
        <f>+IFERROR(VLOOKUP($A210,'[1]Consolidated Financials'!$A:$ZZ,61,0),0)</f>
        <v>632.75588207999999</v>
      </c>
      <c r="DP210" s="15">
        <f>+IFERROR(VLOOKUP($A210,'[1]Consolidated Financials'!$A:$ZZ,62,0),0)</f>
        <v>632.75588207999999</v>
      </c>
      <c r="DQ210" s="15">
        <f>+IFERROR(VLOOKUP($A210,'[1]Consolidated Financials'!$A:$ZZ,63,0),0)</f>
        <v>632.75588207999999</v>
      </c>
    </row>
    <row r="211" spans="1:121" x14ac:dyDescent="0.35">
      <c r="A211" s="75" t="s">
        <v>352</v>
      </c>
      <c r="B211" s="17" t="s">
        <v>353</v>
      </c>
      <c r="C211" s="15">
        <v>0</v>
      </c>
      <c r="D211" s="15">
        <v>0</v>
      </c>
      <c r="E211" s="15">
        <v>0</v>
      </c>
      <c r="F211" s="15">
        <v>5.65</v>
      </c>
      <c r="G211" s="15">
        <v>0</v>
      </c>
      <c r="H211" s="15">
        <v>0</v>
      </c>
      <c r="I211" s="15">
        <v>805.57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6">
        <f t="shared" si="275"/>
        <v>811.22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8">
        <f t="shared" si="276"/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0</v>
      </c>
      <c r="AL211" s="15">
        <v>0</v>
      </c>
      <c r="AM211" s="15">
        <v>0</v>
      </c>
      <c r="AN211" s="15">
        <v>0</v>
      </c>
      <c r="AO211" s="15">
        <v>0</v>
      </c>
      <c r="AP211" s="15">
        <f>+SUM(AD211:AO211)</f>
        <v>0</v>
      </c>
      <c r="AR211" s="15">
        <v>0</v>
      </c>
      <c r="AS211" s="15">
        <v>0</v>
      </c>
      <c r="AT211" s="15">
        <v>0</v>
      </c>
      <c r="AU211" s="15">
        <v>0</v>
      </c>
      <c r="AV211" s="15">
        <v>0</v>
      </c>
      <c r="AW211" s="15">
        <v>0</v>
      </c>
      <c r="AX211" s="15">
        <v>0</v>
      </c>
      <c r="AY211" s="15">
        <v>0</v>
      </c>
      <c r="AZ211" s="15">
        <v>0</v>
      </c>
      <c r="BA211" s="15">
        <v>101.03</v>
      </c>
      <c r="BB211" s="15">
        <v>-101.03</v>
      </c>
      <c r="BC211" s="15">
        <v>0</v>
      </c>
      <c r="BD211" s="19">
        <f t="shared" si="283"/>
        <v>0</v>
      </c>
      <c r="BE211" s="15">
        <v>0</v>
      </c>
      <c r="BF211" s="15">
        <v>0</v>
      </c>
      <c r="BG211" s="15">
        <v>0</v>
      </c>
      <c r="BH211" s="15">
        <v>2.66</v>
      </c>
      <c r="BI211" s="15">
        <v>2.57</v>
      </c>
      <c r="BJ211" s="15">
        <v>0</v>
      </c>
      <c r="BK211" s="15">
        <v>0</v>
      </c>
      <c r="BL211" s="15">
        <v>12.76</v>
      </c>
      <c r="BM211" s="15">
        <v>0</v>
      </c>
      <c r="BN211" s="15">
        <v>0</v>
      </c>
      <c r="BO211" s="20">
        <v>0</v>
      </c>
      <c r="BP211" s="20">
        <v>0</v>
      </c>
      <c r="BQ211" s="92">
        <f t="shared" si="278"/>
        <v>17.990000000000002</v>
      </c>
      <c r="BR211" s="15">
        <v>0</v>
      </c>
      <c r="BS211" s="15">
        <v>0</v>
      </c>
      <c r="BT211" s="15">
        <v>0</v>
      </c>
      <c r="BU211" s="15">
        <v>0</v>
      </c>
      <c r="BV211" s="15">
        <v>0</v>
      </c>
      <c r="BW211" s="15">
        <v>0</v>
      </c>
      <c r="BX211" s="15">
        <v>0</v>
      </c>
      <c r="BY211" s="15">
        <v>0</v>
      </c>
      <c r="BZ211" s="15">
        <v>0</v>
      </c>
      <c r="CA211" s="15">
        <v>0</v>
      </c>
      <c r="CB211" s="15">
        <v>0</v>
      </c>
      <c r="CC211" s="15">
        <v>0</v>
      </c>
      <c r="CD211" s="46">
        <f t="shared" si="279"/>
        <v>0</v>
      </c>
      <c r="CE211" s="15">
        <v>0</v>
      </c>
      <c r="CF211" s="15">
        <v>0</v>
      </c>
      <c r="CG211" s="15">
        <v>0</v>
      </c>
      <c r="CH211" s="15">
        <v>0</v>
      </c>
      <c r="CI211" s="15">
        <f>+IFERROR(VLOOKUP($A211,'[1]Consolidated Financials'!$A:$ZZ,32,0),0)</f>
        <v>0</v>
      </c>
      <c r="CJ211" s="15">
        <f>+IFERROR(VLOOKUP($A211,'[1]Consolidated Financials'!$A:$ZZ,33,0),0)</f>
        <v>0</v>
      </c>
      <c r="CK211" s="15">
        <f>+IFERROR(VLOOKUP($A211,'[1]Consolidated Financials'!$A:$ZZ,34,0),0)</f>
        <v>0</v>
      </c>
      <c r="CL211" s="15">
        <f>+IFERROR(VLOOKUP($A211,'[1]Consolidated Financials'!$A:$ZZ,35,0),0)</f>
        <v>0</v>
      </c>
      <c r="CM211" s="15">
        <f>+IFERROR(VLOOKUP($A211,'[1]Consolidated Financials'!$A:$ZZ,36,0),0)</f>
        <v>0</v>
      </c>
      <c r="CN211" s="15">
        <f>+IFERROR(VLOOKUP($A211,'[1]Consolidated Financials'!$A:$ZZ,37,0),0)</f>
        <v>0</v>
      </c>
      <c r="CO211" s="15">
        <f>+IFERROR(VLOOKUP($A211,'[1]Consolidated Financials'!$A:$ZZ,38,0),0)</f>
        <v>0</v>
      </c>
      <c r="CP211" s="15">
        <f>+IFERROR(VLOOKUP($A211,'[1]Consolidated Financials'!$A:$ZZ,39,0),0)</f>
        <v>0</v>
      </c>
      <c r="CQ211" s="46">
        <f t="shared" si="280"/>
        <v>0</v>
      </c>
      <c r="CR211" s="15">
        <f>+IFERROR(VLOOKUP($A211,'[1]Consolidated Financials'!$A:$ZZ,40,0),0)</f>
        <v>0</v>
      </c>
      <c r="CS211" s="15">
        <f>+IFERROR(VLOOKUP($A211,'[1]Consolidated Financials'!$A:$ZZ,41,0),0)</f>
        <v>0</v>
      </c>
      <c r="CT211" s="15">
        <f>+IFERROR(VLOOKUP($A211,'[1]Consolidated Financials'!$A:$ZZ,42,0),0)</f>
        <v>0</v>
      </c>
      <c r="CU211" s="15">
        <f>+IFERROR(VLOOKUP($A211,'[1]Consolidated Financials'!$A:$ZZ,43,0),0)</f>
        <v>0</v>
      </c>
      <c r="CV211" s="15">
        <f>+IFERROR(VLOOKUP($A211,'[1]Consolidated Financials'!$A:$ZZ,44,0),0)</f>
        <v>0</v>
      </c>
      <c r="CW211" s="15">
        <f>+IFERROR(VLOOKUP($A211,'[1]Consolidated Financials'!$A:$ZZ,45,0),0)</f>
        <v>0</v>
      </c>
      <c r="CX211" s="15">
        <f>+IFERROR(VLOOKUP($A211,'[1]Consolidated Financials'!$A:$ZZ,46,0),0)</f>
        <v>0</v>
      </c>
      <c r="CY211" s="15">
        <f>+IFERROR(VLOOKUP($A211,'[1]Consolidated Financials'!$A:$ZZ,47,0),0)</f>
        <v>0</v>
      </c>
      <c r="CZ211" s="15">
        <f>+IFERROR(VLOOKUP($A211,'[1]Consolidated Financials'!$A:$ZZ,48,0),0)</f>
        <v>0</v>
      </c>
      <c r="DA211" s="15">
        <f>+IFERROR(VLOOKUP($A211,'[1]Consolidated Financials'!$A:$ZZ,49,0),0)</f>
        <v>0</v>
      </c>
      <c r="DB211" s="15">
        <f>+IFERROR(VLOOKUP($A211,'[1]Consolidated Financials'!$A:$ZZ,50,0),0)</f>
        <v>0</v>
      </c>
      <c r="DC211" s="15">
        <f>+IFERROR(VLOOKUP($A211,'[1]Consolidated Financials'!$A:$ZZ,51,0),0)</f>
        <v>0</v>
      </c>
      <c r="DD211" s="46">
        <f t="shared" si="281"/>
        <v>0</v>
      </c>
      <c r="DF211" s="15">
        <f>+IFERROR(VLOOKUP($A211,'[1]Consolidated Financials'!$A:$ZZ,52,0),0)</f>
        <v>0</v>
      </c>
      <c r="DG211" s="15">
        <f>+IFERROR(VLOOKUP($A211,'[1]Consolidated Financials'!$A:$ZZ,53,0),0)</f>
        <v>0</v>
      </c>
      <c r="DH211" s="15">
        <f>+IFERROR(VLOOKUP($A211,'[1]Consolidated Financials'!$A:$ZZ,54,0),0)</f>
        <v>0</v>
      </c>
      <c r="DI211" s="15">
        <f>+IFERROR(VLOOKUP($A211,'[1]Consolidated Financials'!$A:$ZZ,55,0),0)</f>
        <v>0</v>
      </c>
      <c r="DJ211" s="15">
        <f>+IFERROR(VLOOKUP($A211,'[1]Consolidated Financials'!$A:$ZZ,56,0),0)</f>
        <v>0</v>
      </c>
      <c r="DK211" s="15">
        <f>+IFERROR(VLOOKUP($A211,'[1]Consolidated Financials'!$A:$ZZ,57,0),0)</f>
        <v>0</v>
      </c>
      <c r="DL211" s="15">
        <f>+IFERROR(VLOOKUP($A211,'[1]Consolidated Financials'!$A:$ZZ,58,0),0)</f>
        <v>0</v>
      </c>
      <c r="DM211" s="15">
        <f>+IFERROR(VLOOKUP($A211,'[1]Consolidated Financials'!$A:$ZZ,59,0),0)</f>
        <v>0</v>
      </c>
      <c r="DN211" s="15">
        <f>+IFERROR(VLOOKUP($A211,'[1]Consolidated Financials'!$A:$ZZ,60,0),0)</f>
        <v>0</v>
      </c>
      <c r="DO211" s="15">
        <f>+IFERROR(VLOOKUP($A211,'[1]Consolidated Financials'!$A:$ZZ,61,0),0)</f>
        <v>0</v>
      </c>
      <c r="DP211" s="15">
        <f>+IFERROR(VLOOKUP($A211,'[1]Consolidated Financials'!$A:$ZZ,62,0),0)</f>
        <v>0</v>
      </c>
      <c r="DQ211" s="15">
        <f>+IFERROR(VLOOKUP($A211,'[1]Consolidated Financials'!$A:$ZZ,63,0),0)</f>
        <v>0</v>
      </c>
    </row>
    <row r="212" spans="1:121" x14ac:dyDescent="0.35">
      <c r="A212" s="75" t="s">
        <v>354</v>
      </c>
      <c r="B212" s="17" t="s">
        <v>355</v>
      </c>
      <c r="C212" s="28"/>
      <c r="D212" s="28"/>
      <c r="E212" s="28"/>
      <c r="F212" s="15"/>
      <c r="G212" s="15"/>
      <c r="H212" s="15"/>
      <c r="I212" s="15"/>
      <c r="J212" s="15"/>
      <c r="K212" s="15"/>
      <c r="L212" s="15"/>
      <c r="M212" s="15"/>
      <c r="N212" s="15"/>
      <c r="O212" s="16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8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>
        <v>218.76</v>
      </c>
      <c r="BC212" s="15">
        <v>102.85</v>
      </c>
      <c r="BD212" s="19">
        <f t="shared" si="283"/>
        <v>321.61</v>
      </c>
      <c r="BE212" s="15">
        <v>88.34</v>
      </c>
      <c r="BF212" s="15">
        <v>0</v>
      </c>
      <c r="BG212" s="15">
        <v>86.13</v>
      </c>
      <c r="BH212" s="15">
        <v>2.86</v>
      </c>
      <c r="BI212" s="15">
        <v>189.25</v>
      </c>
      <c r="BJ212" s="15">
        <v>0</v>
      </c>
      <c r="BK212" s="15">
        <v>0</v>
      </c>
      <c r="BL212" s="15">
        <v>274.45</v>
      </c>
      <c r="BM212" s="15">
        <v>61.68</v>
      </c>
      <c r="BN212" s="15">
        <v>0</v>
      </c>
      <c r="BO212" s="20">
        <v>80.39</v>
      </c>
      <c r="BP212" s="20">
        <v>61.57</v>
      </c>
      <c r="BQ212" s="92">
        <f t="shared" si="278"/>
        <v>844.67</v>
      </c>
      <c r="BR212" s="15">
        <v>0</v>
      </c>
      <c r="BS212" s="15">
        <v>150.05000000000001</v>
      </c>
      <c r="BT212" s="15">
        <v>94.98</v>
      </c>
      <c r="BU212" s="15">
        <v>0</v>
      </c>
      <c r="BV212" s="15">
        <v>0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562.27</v>
      </c>
      <c r="CC212" s="15">
        <v>89</v>
      </c>
      <c r="CD212" s="46">
        <f t="shared" si="279"/>
        <v>896.3</v>
      </c>
      <c r="CE212" s="15">
        <v>48.27</v>
      </c>
      <c r="CF212" s="15">
        <v>85.24</v>
      </c>
      <c r="CG212" s="15">
        <v>90.38</v>
      </c>
      <c r="CH212" s="15">
        <v>54.43</v>
      </c>
      <c r="CI212" s="15">
        <f>+IFERROR(VLOOKUP($A212,'[1]Consolidated Financials'!$A:$ZZ,32,0),0)</f>
        <v>0</v>
      </c>
      <c r="CJ212" s="15">
        <f>+IFERROR(VLOOKUP($A212,'[1]Consolidated Financials'!$A:$ZZ,33,0),0)</f>
        <v>0</v>
      </c>
      <c r="CK212" s="15">
        <f>+IFERROR(VLOOKUP($A212,'[1]Consolidated Financials'!$A:$ZZ,34,0),0)</f>
        <v>0</v>
      </c>
      <c r="CL212" s="15">
        <f>+IFERROR(VLOOKUP($A212,'[1]Consolidated Financials'!$A:$ZZ,35,0),0)</f>
        <v>0</v>
      </c>
      <c r="CM212" s="15">
        <f>+IFERROR(VLOOKUP($A212,'[1]Consolidated Financials'!$A:$ZZ,36,0),0)</f>
        <v>0</v>
      </c>
      <c r="CN212" s="15">
        <f>+IFERROR(VLOOKUP($A212,'[1]Consolidated Financials'!$A:$ZZ,37,0),0)</f>
        <v>0</v>
      </c>
      <c r="CO212" s="15">
        <f>+IFERROR(VLOOKUP($A212,'[1]Consolidated Financials'!$A:$ZZ,38,0),0)</f>
        <v>0</v>
      </c>
      <c r="CP212" s="15">
        <f>+IFERROR(VLOOKUP($A212,'[1]Consolidated Financials'!$A:$ZZ,39,0),0)</f>
        <v>0</v>
      </c>
      <c r="CQ212" s="46">
        <f t="shared" si="280"/>
        <v>278.32</v>
      </c>
      <c r="CR212" s="15">
        <f>+IFERROR(VLOOKUP($A212,'[1]Consolidated Financials'!$A:$ZZ,40,0),0)</f>
        <v>0</v>
      </c>
      <c r="CS212" s="15">
        <f>+IFERROR(VLOOKUP($A212,'[1]Consolidated Financials'!$A:$ZZ,41,0),0)</f>
        <v>0</v>
      </c>
      <c r="CT212" s="15">
        <f>+IFERROR(VLOOKUP($A212,'[1]Consolidated Financials'!$A:$ZZ,42,0),0)</f>
        <v>0</v>
      </c>
      <c r="CU212" s="15">
        <f>+IFERROR(VLOOKUP($A212,'[1]Consolidated Financials'!$A:$ZZ,43,0),0)</f>
        <v>0</v>
      </c>
      <c r="CV212" s="15">
        <f>+IFERROR(VLOOKUP($A212,'[1]Consolidated Financials'!$A:$ZZ,44,0),0)</f>
        <v>0</v>
      </c>
      <c r="CW212" s="15">
        <f>+IFERROR(VLOOKUP($A212,'[1]Consolidated Financials'!$A:$ZZ,45,0),0)</f>
        <v>0</v>
      </c>
      <c r="CX212" s="15">
        <f>+IFERROR(VLOOKUP($A212,'[1]Consolidated Financials'!$A:$ZZ,46,0),0)</f>
        <v>0</v>
      </c>
      <c r="CY212" s="15">
        <f>+IFERROR(VLOOKUP($A212,'[1]Consolidated Financials'!$A:$ZZ,47,0),0)</f>
        <v>0</v>
      </c>
      <c r="CZ212" s="15">
        <f>+IFERROR(VLOOKUP($A212,'[1]Consolidated Financials'!$A:$ZZ,48,0),0)</f>
        <v>0</v>
      </c>
      <c r="DA212" s="15">
        <f>+IFERROR(VLOOKUP($A212,'[1]Consolidated Financials'!$A:$ZZ,49,0),0)</f>
        <v>0</v>
      </c>
      <c r="DB212" s="15">
        <f>+IFERROR(VLOOKUP($A212,'[1]Consolidated Financials'!$A:$ZZ,50,0),0)</f>
        <v>0</v>
      </c>
      <c r="DC212" s="15">
        <f>+IFERROR(VLOOKUP($A212,'[1]Consolidated Financials'!$A:$ZZ,51,0),0)</f>
        <v>0</v>
      </c>
      <c r="DD212" s="46">
        <f t="shared" si="281"/>
        <v>0</v>
      </c>
      <c r="DF212" s="15">
        <f>+IFERROR(VLOOKUP($A212,'[1]Consolidated Financials'!$A:$ZZ,52,0),0)</f>
        <v>0</v>
      </c>
      <c r="DG212" s="15">
        <f>+IFERROR(VLOOKUP($A212,'[1]Consolidated Financials'!$A:$ZZ,53,0),0)</f>
        <v>0</v>
      </c>
      <c r="DH212" s="15">
        <f>+IFERROR(VLOOKUP($A212,'[1]Consolidated Financials'!$A:$ZZ,54,0),0)</f>
        <v>0</v>
      </c>
      <c r="DI212" s="15">
        <f>+IFERROR(VLOOKUP($A212,'[1]Consolidated Financials'!$A:$ZZ,55,0),0)</f>
        <v>0</v>
      </c>
      <c r="DJ212" s="15">
        <f>+IFERROR(VLOOKUP($A212,'[1]Consolidated Financials'!$A:$ZZ,56,0),0)</f>
        <v>0</v>
      </c>
      <c r="DK212" s="15">
        <f>+IFERROR(VLOOKUP($A212,'[1]Consolidated Financials'!$A:$ZZ,57,0),0)</f>
        <v>0</v>
      </c>
      <c r="DL212" s="15">
        <f>+IFERROR(VLOOKUP($A212,'[1]Consolidated Financials'!$A:$ZZ,58,0),0)</f>
        <v>0</v>
      </c>
      <c r="DM212" s="15">
        <f>+IFERROR(VLOOKUP($A212,'[1]Consolidated Financials'!$A:$ZZ,59,0),0)</f>
        <v>0</v>
      </c>
      <c r="DN212" s="15">
        <f>+IFERROR(VLOOKUP($A212,'[1]Consolidated Financials'!$A:$ZZ,60,0),0)</f>
        <v>0</v>
      </c>
      <c r="DO212" s="15">
        <f>+IFERROR(VLOOKUP($A212,'[1]Consolidated Financials'!$A:$ZZ,61,0),0)</f>
        <v>0</v>
      </c>
      <c r="DP212" s="15">
        <f>+IFERROR(VLOOKUP($A212,'[1]Consolidated Financials'!$A:$ZZ,62,0),0)</f>
        <v>0</v>
      </c>
      <c r="DQ212" s="15">
        <f>+IFERROR(VLOOKUP($A212,'[1]Consolidated Financials'!$A:$ZZ,63,0),0)</f>
        <v>0</v>
      </c>
    </row>
    <row r="213" spans="1:121" x14ac:dyDescent="0.35">
      <c r="BK213" s="15">
        <v>0</v>
      </c>
      <c r="BL213" s="15">
        <v>0</v>
      </c>
      <c r="BM213" s="15">
        <v>0</v>
      </c>
      <c r="BN213" s="15">
        <v>0</v>
      </c>
      <c r="BO213" s="20">
        <v>0</v>
      </c>
      <c r="BP213" s="20">
        <v>0</v>
      </c>
      <c r="BR213" s="15">
        <v>0</v>
      </c>
      <c r="BS213" s="15">
        <v>0</v>
      </c>
      <c r="BT213" s="15">
        <v>0</v>
      </c>
      <c r="BU213" s="15">
        <v>0</v>
      </c>
      <c r="BV213" s="15">
        <v>0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0</v>
      </c>
      <c r="CC213" s="15">
        <v>0</v>
      </c>
      <c r="CE213" s="15">
        <v>0</v>
      </c>
      <c r="CF213" s="15">
        <v>0</v>
      </c>
      <c r="CG213" s="15">
        <v>0</v>
      </c>
      <c r="CH213" s="15">
        <v>0</v>
      </c>
      <c r="CI213" s="15">
        <f>+IFERROR(VLOOKUP($A213,'[1]Consolidated Financials'!$A:$ZZ,32,0),0)</f>
        <v>0</v>
      </c>
      <c r="CJ213" s="15">
        <f>+IFERROR(VLOOKUP($A213,'[1]Consolidated Financials'!$A:$ZZ,33,0),0)</f>
        <v>0</v>
      </c>
      <c r="CK213" s="15">
        <f>+IFERROR(VLOOKUP($A213,'[1]Consolidated Financials'!$A:$ZZ,34,0),0)</f>
        <v>0</v>
      </c>
      <c r="CL213" s="15">
        <f>+IFERROR(VLOOKUP($A213,'[1]Consolidated Financials'!$A:$ZZ,35,0),0)</f>
        <v>0</v>
      </c>
      <c r="CM213" s="15">
        <f>+IFERROR(VLOOKUP($A213,'[1]Consolidated Financials'!$A:$ZZ,36,0),0)</f>
        <v>0</v>
      </c>
      <c r="CN213" s="15">
        <f>+IFERROR(VLOOKUP($A213,'[1]Consolidated Financials'!$A:$ZZ,37,0),0)</f>
        <v>0</v>
      </c>
      <c r="CO213" s="15">
        <f>+IFERROR(VLOOKUP($A213,'[1]Consolidated Financials'!$A:$ZZ,38,0),0)</f>
        <v>0</v>
      </c>
      <c r="CP213" s="15">
        <f>+IFERROR(VLOOKUP($A213,'[1]Consolidated Financials'!$A:$ZZ,39,0),0)</f>
        <v>0</v>
      </c>
      <c r="CR213" s="15">
        <f>+IFERROR(VLOOKUP($A213,'[1]Consolidated Financials'!$A:$ZZ,40,0),0)</f>
        <v>0</v>
      </c>
      <c r="CS213" s="15">
        <f>+IFERROR(VLOOKUP($A213,'[1]Consolidated Financials'!$A:$ZZ,41,0),0)</f>
        <v>0</v>
      </c>
      <c r="CT213" s="15">
        <f>+IFERROR(VLOOKUP($A213,'[1]Consolidated Financials'!$A:$ZZ,42,0),0)</f>
        <v>0</v>
      </c>
      <c r="CU213" s="15">
        <f>+IFERROR(VLOOKUP($A213,'[1]Consolidated Financials'!$A:$ZZ,43,0),0)</f>
        <v>0</v>
      </c>
      <c r="CV213" s="15">
        <f>+IFERROR(VLOOKUP($A213,'[1]Consolidated Financials'!$A:$ZZ,44,0),0)</f>
        <v>0</v>
      </c>
      <c r="CW213" s="15">
        <f>+IFERROR(VLOOKUP($A213,'[1]Consolidated Financials'!$A:$ZZ,45,0),0)</f>
        <v>0</v>
      </c>
      <c r="CX213" s="15">
        <f>+IFERROR(VLOOKUP($A213,'[1]Consolidated Financials'!$A:$ZZ,46,0),0)</f>
        <v>0</v>
      </c>
      <c r="CY213" s="15">
        <f>+IFERROR(VLOOKUP($A213,'[1]Consolidated Financials'!$A:$ZZ,47,0),0)</f>
        <v>0</v>
      </c>
      <c r="CZ213" s="15">
        <f>+IFERROR(VLOOKUP($A213,'[1]Consolidated Financials'!$A:$ZZ,48,0),0)</f>
        <v>0</v>
      </c>
      <c r="DA213" s="15">
        <f>+IFERROR(VLOOKUP($A213,'[1]Consolidated Financials'!$A:$ZZ,49,0),0)</f>
        <v>0</v>
      </c>
      <c r="DB213" s="15">
        <f>+IFERROR(VLOOKUP($A213,'[1]Consolidated Financials'!$A:$ZZ,50,0),0)</f>
        <v>0</v>
      </c>
      <c r="DC213" s="15">
        <f>+IFERROR(VLOOKUP($A213,'[1]Consolidated Financials'!$A:$ZZ,51,0),0)</f>
        <v>0</v>
      </c>
      <c r="DF213" s="15">
        <f>+IFERROR(VLOOKUP($A213,'[1]Consolidated Financials'!$A:$ZZ,52,0),0)</f>
        <v>0</v>
      </c>
      <c r="DG213" s="15">
        <f>+IFERROR(VLOOKUP($A213,'[1]Consolidated Financials'!$A:$ZZ,53,0),0)</f>
        <v>0</v>
      </c>
      <c r="DH213" s="15">
        <f>+IFERROR(VLOOKUP($A213,'[1]Consolidated Financials'!$A:$ZZ,54,0),0)</f>
        <v>0</v>
      </c>
      <c r="DI213" s="15">
        <f>+IFERROR(VLOOKUP($A213,'[1]Consolidated Financials'!$A:$ZZ,55,0),0)</f>
        <v>0</v>
      </c>
      <c r="DJ213" s="15">
        <f>+IFERROR(VLOOKUP($A213,'[1]Consolidated Financials'!$A:$ZZ,56,0),0)</f>
        <v>0</v>
      </c>
      <c r="DK213" s="15">
        <f>+IFERROR(VLOOKUP($A213,'[1]Consolidated Financials'!$A:$ZZ,57,0),0)</f>
        <v>0</v>
      </c>
      <c r="DL213" s="15">
        <f>+IFERROR(VLOOKUP($A213,'[1]Consolidated Financials'!$A:$ZZ,58,0),0)</f>
        <v>0</v>
      </c>
      <c r="DM213" s="15">
        <f>+IFERROR(VLOOKUP($A213,'[1]Consolidated Financials'!$A:$ZZ,59,0),0)</f>
        <v>0</v>
      </c>
      <c r="DN213" s="15">
        <f>+IFERROR(VLOOKUP($A213,'[1]Consolidated Financials'!$A:$ZZ,60,0),0)</f>
        <v>0</v>
      </c>
      <c r="DO213" s="15">
        <f>+IFERROR(VLOOKUP($A213,'[1]Consolidated Financials'!$A:$ZZ,61,0),0)</f>
        <v>0</v>
      </c>
      <c r="DP213" s="15">
        <f>+IFERROR(VLOOKUP($A213,'[1]Consolidated Financials'!$A:$ZZ,62,0),0)</f>
        <v>0</v>
      </c>
      <c r="DQ213" s="15">
        <f>+IFERROR(VLOOKUP($A213,'[1]Consolidated Financials'!$A:$ZZ,63,0),0)</f>
        <v>0</v>
      </c>
    </row>
    <row r="214" spans="1:121" x14ac:dyDescent="0.35">
      <c r="A214" s="75" t="s">
        <v>356</v>
      </c>
      <c r="B214" s="17" t="s">
        <v>357</v>
      </c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6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8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9"/>
      <c r="BE214" s="15"/>
      <c r="BF214" s="15"/>
      <c r="BG214" s="15"/>
      <c r="BH214" s="15"/>
      <c r="BI214" s="15"/>
      <c r="BJ214" s="15">
        <v>0</v>
      </c>
      <c r="BK214" s="15">
        <v>0</v>
      </c>
      <c r="BL214" s="15">
        <v>0</v>
      </c>
      <c r="BM214" s="15">
        <v>0</v>
      </c>
      <c r="BN214" s="15">
        <v>0</v>
      </c>
      <c r="BO214" s="20">
        <v>0</v>
      </c>
      <c r="BP214" s="20">
        <v>0</v>
      </c>
      <c r="BQ214" s="92">
        <f>+SUM(BE214:BP214)</f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0</v>
      </c>
      <c r="CC214" s="15">
        <v>0</v>
      </c>
      <c r="CD214" s="46">
        <f>+SUM(BR214:CC214)</f>
        <v>0</v>
      </c>
      <c r="CE214" s="15">
        <v>0</v>
      </c>
      <c r="CF214" s="15">
        <v>0</v>
      </c>
      <c r="CG214" s="15">
        <v>0</v>
      </c>
      <c r="CH214" s="15">
        <v>0</v>
      </c>
      <c r="CI214" s="15">
        <f>+IFERROR(VLOOKUP($A214,'[1]Consolidated Financials'!$A:$ZZ,32,0),0)</f>
        <v>0</v>
      </c>
      <c r="CJ214" s="15">
        <f>+IFERROR(VLOOKUP($A214,'[1]Consolidated Financials'!$A:$ZZ,33,0),0)</f>
        <v>0</v>
      </c>
      <c r="CK214" s="15">
        <f>+IFERROR(VLOOKUP($A214,'[1]Consolidated Financials'!$A:$ZZ,34,0),0)</f>
        <v>0</v>
      </c>
      <c r="CL214" s="15">
        <f>+IFERROR(VLOOKUP($A214,'[1]Consolidated Financials'!$A:$ZZ,35,0),0)</f>
        <v>0</v>
      </c>
      <c r="CM214" s="15">
        <f>+IFERROR(VLOOKUP($A214,'[1]Consolidated Financials'!$A:$ZZ,36,0),0)</f>
        <v>0</v>
      </c>
      <c r="CN214" s="15">
        <f>+IFERROR(VLOOKUP($A214,'[1]Consolidated Financials'!$A:$ZZ,37,0),0)</f>
        <v>0</v>
      </c>
      <c r="CO214" s="15">
        <f>+IFERROR(VLOOKUP($A214,'[1]Consolidated Financials'!$A:$ZZ,38,0),0)</f>
        <v>0</v>
      </c>
      <c r="CP214" s="15">
        <f>+IFERROR(VLOOKUP($A214,'[1]Consolidated Financials'!$A:$ZZ,39,0),0)</f>
        <v>0</v>
      </c>
      <c r="CQ214" s="46">
        <f>+SUM(CE214:CP214)</f>
        <v>0</v>
      </c>
      <c r="CR214" s="15">
        <f>+IFERROR(VLOOKUP($A214,'[1]Consolidated Financials'!$A:$ZZ,40,0),0)</f>
        <v>0</v>
      </c>
      <c r="CS214" s="15">
        <f>+IFERROR(VLOOKUP($A214,'[1]Consolidated Financials'!$A:$ZZ,41,0),0)</f>
        <v>0</v>
      </c>
      <c r="CT214" s="15">
        <f>+IFERROR(VLOOKUP($A214,'[1]Consolidated Financials'!$A:$ZZ,42,0),0)</f>
        <v>0</v>
      </c>
      <c r="CU214" s="15">
        <f>+IFERROR(VLOOKUP($A214,'[1]Consolidated Financials'!$A:$ZZ,43,0),0)</f>
        <v>0</v>
      </c>
      <c r="CV214" s="15">
        <f>+IFERROR(VLOOKUP($A214,'[1]Consolidated Financials'!$A:$ZZ,44,0),0)</f>
        <v>0</v>
      </c>
      <c r="CW214" s="15">
        <f>+IFERROR(VLOOKUP($A214,'[1]Consolidated Financials'!$A:$ZZ,45,0),0)</f>
        <v>0</v>
      </c>
      <c r="CX214" s="15">
        <f>+IFERROR(VLOOKUP($A214,'[1]Consolidated Financials'!$A:$ZZ,46,0),0)</f>
        <v>0</v>
      </c>
      <c r="CY214" s="15">
        <f>+IFERROR(VLOOKUP($A214,'[1]Consolidated Financials'!$A:$ZZ,47,0),0)</f>
        <v>0</v>
      </c>
      <c r="CZ214" s="15">
        <f>+IFERROR(VLOOKUP($A214,'[1]Consolidated Financials'!$A:$ZZ,48,0),0)</f>
        <v>0</v>
      </c>
      <c r="DA214" s="15">
        <f>+IFERROR(VLOOKUP($A214,'[1]Consolidated Financials'!$A:$ZZ,49,0),0)</f>
        <v>0</v>
      </c>
      <c r="DB214" s="15">
        <f>+IFERROR(VLOOKUP($A214,'[1]Consolidated Financials'!$A:$ZZ,50,0),0)</f>
        <v>0</v>
      </c>
      <c r="DC214" s="15">
        <f>+IFERROR(VLOOKUP($A214,'[1]Consolidated Financials'!$A:$ZZ,51,0),0)</f>
        <v>0</v>
      </c>
      <c r="DD214" s="46">
        <f>+SUM(CR214:DC214)</f>
        <v>0</v>
      </c>
      <c r="DF214" s="15">
        <f>+IFERROR(VLOOKUP($A214,'[1]Consolidated Financials'!$A:$ZZ,52,0),0)</f>
        <v>0</v>
      </c>
      <c r="DG214" s="15">
        <f>+IFERROR(VLOOKUP($A214,'[1]Consolidated Financials'!$A:$ZZ,53,0),0)</f>
        <v>0</v>
      </c>
      <c r="DH214" s="15">
        <f>+IFERROR(VLOOKUP($A214,'[1]Consolidated Financials'!$A:$ZZ,54,0),0)</f>
        <v>0</v>
      </c>
      <c r="DI214" s="15">
        <f>+IFERROR(VLOOKUP($A214,'[1]Consolidated Financials'!$A:$ZZ,55,0),0)</f>
        <v>0</v>
      </c>
      <c r="DJ214" s="15">
        <f>+IFERROR(VLOOKUP($A214,'[1]Consolidated Financials'!$A:$ZZ,56,0),0)</f>
        <v>0</v>
      </c>
      <c r="DK214" s="15">
        <f>+IFERROR(VLOOKUP($A214,'[1]Consolidated Financials'!$A:$ZZ,57,0),0)</f>
        <v>0</v>
      </c>
      <c r="DL214" s="15">
        <f>+IFERROR(VLOOKUP($A214,'[1]Consolidated Financials'!$A:$ZZ,58,0),0)</f>
        <v>0</v>
      </c>
      <c r="DM214" s="15">
        <f>+IFERROR(VLOOKUP($A214,'[1]Consolidated Financials'!$A:$ZZ,59,0),0)</f>
        <v>0</v>
      </c>
      <c r="DN214" s="15">
        <f>+IFERROR(VLOOKUP($A214,'[1]Consolidated Financials'!$A:$ZZ,60,0),0)</f>
        <v>0</v>
      </c>
      <c r="DO214" s="15">
        <f>+IFERROR(VLOOKUP($A214,'[1]Consolidated Financials'!$A:$ZZ,61,0),0)</f>
        <v>0</v>
      </c>
      <c r="DP214" s="15">
        <f>+IFERROR(VLOOKUP($A214,'[1]Consolidated Financials'!$A:$ZZ,62,0),0)</f>
        <v>0</v>
      </c>
      <c r="DQ214" s="15">
        <f>+IFERROR(VLOOKUP($A214,'[1]Consolidated Financials'!$A:$ZZ,63,0),0)</f>
        <v>0</v>
      </c>
    </row>
    <row r="215" spans="1:121" x14ac:dyDescent="0.35">
      <c r="A215" s="75" t="s">
        <v>358</v>
      </c>
      <c r="B215" s="17" t="s">
        <v>359</v>
      </c>
      <c r="C215" s="15">
        <v>0</v>
      </c>
      <c r="D215" s="15">
        <v>89.27</v>
      </c>
      <c r="E215" s="15">
        <v>0</v>
      </c>
      <c r="F215" s="15">
        <v>89.27</v>
      </c>
      <c r="G215" s="15">
        <v>131.88</v>
      </c>
      <c r="H215" s="15">
        <v>203.54</v>
      </c>
      <c r="I215" s="15">
        <v>0</v>
      </c>
      <c r="J215" s="15">
        <v>0</v>
      </c>
      <c r="K215" s="15">
        <v>157.74</v>
      </c>
      <c r="L215" s="15">
        <v>379.34</v>
      </c>
      <c r="M215" s="15">
        <v>79.320000000000007</v>
      </c>
      <c r="N215" s="15">
        <v>468.82</v>
      </c>
      <c r="O215" s="16">
        <f>+SUM(C215:N215)</f>
        <v>1599.1799999999998</v>
      </c>
      <c r="P215" s="15">
        <v>0</v>
      </c>
      <c r="Q215" s="15">
        <v>503.6</v>
      </c>
      <c r="R215" s="15">
        <v>0</v>
      </c>
      <c r="S215" s="15">
        <v>0</v>
      </c>
      <c r="T215" s="15">
        <v>1203.4899999999998</v>
      </c>
      <c r="U215" s="15">
        <v>456.12000000000035</v>
      </c>
      <c r="V215" s="15">
        <v>373.9699999999998</v>
      </c>
      <c r="W215" s="15">
        <v>364.34000000000015</v>
      </c>
      <c r="X215" s="15">
        <v>1236.67</v>
      </c>
      <c r="Y215" s="15">
        <v>513.76</v>
      </c>
      <c r="Z215" s="15">
        <v>707.53</v>
      </c>
      <c r="AA215" s="15">
        <v>501.74</v>
      </c>
      <c r="AB215" s="18">
        <f>SUM(P215:AA215)</f>
        <v>5861.22</v>
      </c>
      <c r="AD215" s="15">
        <v>499.54</v>
      </c>
      <c r="AE215" s="15">
        <v>370.65</v>
      </c>
      <c r="AF215" s="15">
        <v>727.07</v>
      </c>
      <c r="AG215" s="15">
        <v>663.26</v>
      </c>
      <c r="AH215" s="15">
        <v>623.38</v>
      </c>
      <c r="AI215" s="15">
        <v>470.6</v>
      </c>
      <c r="AJ215" s="15">
        <v>623.22</v>
      </c>
      <c r="AK215" s="15">
        <v>626.59</v>
      </c>
      <c r="AL215" s="15">
        <v>1599.2</v>
      </c>
      <c r="AM215" s="15">
        <f>4873.64-1950.68</f>
        <v>2922.96</v>
      </c>
      <c r="AN215" s="15">
        <v>826.97</v>
      </c>
      <c r="AO215" s="15">
        <v>567.9</v>
      </c>
      <c r="AP215" s="15">
        <f>+SUM(AD215:AO215)</f>
        <v>10521.34</v>
      </c>
      <c r="AR215" s="15">
        <v>1173.3700000000001</v>
      </c>
      <c r="AS215" s="15">
        <v>543.08000000000004</v>
      </c>
      <c r="AT215" s="15">
        <v>542.4</v>
      </c>
      <c r="AU215" s="15">
        <v>2771.2</v>
      </c>
      <c r="AV215" s="15">
        <v>-694.84</v>
      </c>
      <c r="AW215" s="15">
        <v>727.42</v>
      </c>
      <c r="AX215" s="15">
        <v>900.43</v>
      </c>
      <c r="AY215" s="15">
        <v>790.72</v>
      </c>
      <c r="AZ215" s="15">
        <v>898.61</v>
      </c>
      <c r="BA215" s="15">
        <v>646.16</v>
      </c>
      <c r="BB215" s="15">
        <v>4273.8100000000004</v>
      </c>
      <c r="BC215" s="15">
        <v>2551.79</v>
      </c>
      <c r="BD215" s="19">
        <f>+SUM(AR215:BC215)</f>
        <v>15124.150000000001</v>
      </c>
      <c r="BE215" s="15">
        <v>4003.28</v>
      </c>
      <c r="BF215" s="15">
        <v>549.49</v>
      </c>
      <c r="BG215" s="15">
        <v>481.47</v>
      </c>
      <c r="BH215" s="15">
        <v>2675.92</v>
      </c>
      <c r="BI215" s="15">
        <v>591.70000000000005</v>
      </c>
      <c r="BJ215" s="15">
        <v>451.43</v>
      </c>
      <c r="BK215" s="15">
        <v>313.2</v>
      </c>
      <c r="BL215" s="15">
        <v>660</v>
      </c>
      <c r="BM215" s="15">
        <v>598.91999999999996</v>
      </c>
      <c r="BN215" s="15">
        <v>477.97</v>
      </c>
      <c r="BO215" s="20">
        <v>525.53</v>
      </c>
      <c r="BP215" s="20">
        <v>2628.6</v>
      </c>
      <c r="BQ215" s="92">
        <f>+SUM(BE215:BP215)</f>
        <v>13957.510000000002</v>
      </c>
      <c r="BR215" s="15">
        <v>3313.26</v>
      </c>
      <c r="BS215" s="15">
        <v>550</v>
      </c>
      <c r="BT215" s="15">
        <v>1543.05</v>
      </c>
      <c r="BU215" s="15">
        <v>0</v>
      </c>
      <c r="BV215" s="15">
        <v>2686.8</v>
      </c>
      <c r="BW215" s="15">
        <v>1354.05</v>
      </c>
      <c r="BX215" s="15">
        <v>0</v>
      </c>
      <c r="BY215" s="15">
        <v>2971.39</v>
      </c>
      <c r="BZ215" s="15">
        <v>866.73</v>
      </c>
      <c r="CA215" s="15">
        <v>835.71</v>
      </c>
      <c r="CB215" s="15">
        <v>701.67</v>
      </c>
      <c r="CC215" s="15">
        <v>1427.99</v>
      </c>
      <c r="CD215" s="46">
        <f>+SUM(BR215:CC215)</f>
        <v>16250.649999999998</v>
      </c>
      <c r="CE215" s="15">
        <v>725.08</v>
      </c>
      <c r="CF215" s="15">
        <v>2330.2000000000003</v>
      </c>
      <c r="CG215" s="15">
        <v>526.1</v>
      </c>
      <c r="CH215" s="15">
        <v>1671.85</v>
      </c>
      <c r="CI215" s="15">
        <f>+IFERROR(VLOOKUP($A215,'[1]Consolidated Financials'!$A:$ZZ,32,0),0)</f>
        <v>1152.9059999999999</v>
      </c>
      <c r="CJ215" s="15">
        <f>+IFERROR(VLOOKUP($A215,'[1]Consolidated Financials'!$A:$ZZ,33,0),0)</f>
        <v>1152.9059999999999</v>
      </c>
      <c r="CK215" s="15">
        <f>+IFERROR(VLOOKUP($A215,'[1]Consolidated Financials'!$A:$ZZ,34,0),0)</f>
        <v>1152.9059999999999</v>
      </c>
      <c r="CL215" s="15">
        <f>+IFERROR(VLOOKUP($A215,'[1]Consolidated Financials'!$A:$ZZ,35,0),0)</f>
        <v>1152.9059999999999</v>
      </c>
      <c r="CM215" s="15">
        <f>+IFERROR(VLOOKUP($A215,'[1]Consolidated Financials'!$A:$ZZ,36,0),0)</f>
        <v>1152.9059999999999</v>
      </c>
      <c r="CN215" s="15">
        <f>+IFERROR(VLOOKUP($A215,'[1]Consolidated Financials'!$A:$ZZ,37,0),0)</f>
        <v>1152.9059999999999</v>
      </c>
      <c r="CO215" s="15">
        <f>+IFERROR(VLOOKUP($A215,'[1]Consolidated Financials'!$A:$ZZ,38,0),0)</f>
        <v>1152.9059999999999</v>
      </c>
      <c r="CP215" s="15">
        <f>+IFERROR(VLOOKUP($A215,'[1]Consolidated Financials'!$A:$ZZ,39,0),0)</f>
        <v>1152.9059999999999</v>
      </c>
      <c r="CQ215" s="46">
        <f>+SUM(CE215:CP215)</f>
        <v>14476.477999999996</v>
      </c>
      <c r="CR215" s="15">
        <f>+IFERROR(VLOOKUP($A215,'[1]Consolidated Financials'!$A:$ZZ,40,0),0)</f>
        <v>1175.9641200000001</v>
      </c>
      <c r="CS215" s="15">
        <f>+IFERROR(VLOOKUP($A215,'[1]Consolidated Financials'!$A:$ZZ,41,0),0)</f>
        <v>1175.9641200000001</v>
      </c>
      <c r="CT215" s="15">
        <f>+IFERROR(VLOOKUP($A215,'[1]Consolidated Financials'!$A:$ZZ,42,0),0)</f>
        <v>1175.9641200000001</v>
      </c>
      <c r="CU215" s="15">
        <f>+IFERROR(VLOOKUP($A215,'[1]Consolidated Financials'!$A:$ZZ,43,0),0)</f>
        <v>1175.9641200000001</v>
      </c>
      <c r="CV215" s="15">
        <f>+IFERROR(VLOOKUP($A215,'[1]Consolidated Financials'!$A:$ZZ,44,0),0)</f>
        <v>1175.9641200000001</v>
      </c>
      <c r="CW215" s="15">
        <f>+IFERROR(VLOOKUP($A215,'[1]Consolidated Financials'!$A:$ZZ,45,0),0)</f>
        <v>1175.9641200000001</v>
      </c>
      <c r="CX215" s="15">
        <f>+IFERROR(VLOOKUP($A215,'[1]Consolidated Financials'!$A:$ZZ,46,0),0)</f>
        <v>1175.9641200000001</v>
      </c>
      <c r="CY215" s="15">
        <f>+IFERROR(VLOOKUP($A215,'[1]Consolidated Financials'!$A:$ZZ,47,0),0)</f>
        <v>1175.9641200000001</v>
      </c>
      <c r="CZ215" s="15">
        <f>+IFERROR(VLOOKUP($A215,'[1]Consolidated Financials'!$A:$ZZ,48,0),0)</f>
        <v>1175.9641200000001</v>
      </c>
      <c r="DA215" s="15">
        <f>+IFERROR(VLOOKUP($A215,'[1]Consolidated Financials'!$A:$ZZ,49,0),0)</f>
        <v>1175.9641200000001</v>
      </c>
      <c r="DB215" s="15">
        <f>+IFERROR(VLOOKUP($A215,'[1]Consolidated Financials'!$A:$ZZ,50,0),0)</f>
        <v>1175.9641200000001</v>
      </c>
      <c r="DC215" s="15">
        <f>+IFERROR(VLOOKUP($A215,'[1]Consolidated Financials'!$A:$ZZ,51,0),0)</f>
        <v>1175.9641200000001</v>
      </c>
      <c r="DD215" s="46">
        <f>+SUM(CR215:DC215)</f>
        <v>14111.569440000005</v>
      </c>
      <c r="DF215" s="15">
        <f>+IFERROR(VLOOKUP($A215,'[1]Consolidated Financials'!$A:$ZZ,52,0),0)</f>
        <v>1199.4834023999999</v>
      </c>
      <c r="DG215" s="15">
        <f>+IFERROR(VLOOKUP($A215,'[1]Consolidated Financials'!$A:$ZZ,53,0),0)</f>
        <v>1199.4834023999999</v>
      </c>
      <c r="DH215" s="15">
        <f>+IFERROR(VLOOKUP($A215,'[1]Consolidated Financials'!$A:$ZZ,54,0),0)</f>
        <v>1199.4834023999999</v>
      </c>
      <c r="DI215" s="15">
        <f>+IFERROR(VLOOKUP($A215,'[1]Consolidated Financials'!$A:$ZZ,55,0),0)</f>
        <v>1199.4834023999999</v>
      </c>
      <c r="DJ215" s="15">
        <f>+IFERROR(VLOOKUP($A215,'[1]Consolidated Financials'!$A:$ZZ,56,0),0)</f>
        <v>1199.4834023999999</v>
      </c>
      <c r="DK215" s="15">
        <f>+IFERROR(VLOOKUP($A215,'[1]Consolidated Financials'!$A:$ZZ,57,0),0)</f>
        <v>1199.4834023999999</v>
      </c>
      <c r="DL215" s="15">
        <f>+IFERROR(VLOOKUP($A215,'[1]Consolidated Financials'!$A:$ZZ,58,0),0)</f>
        <v>1199.4834023999999</v>
      </c>
      <c r="DM215" s="15">
        <f>+IFERROR(VLOOKUP($A215,'[1]Consolidated Financials'!$A:$ZZ,59,0),0)</f>
        <v>1199.4834023999999</v>
      </c>
      <c r="DN215" s="15">
        <f>+IFERROR(VLOOKUP($A215,'[1]Consolidated Financials'!$A:$ZZ,60,0),0)</f>
        <v>1199.4834023999999</v>
      </c>
      <c r="DO215" s="15">
        <f>+IFERROR(VLOOKUP($A215,'[1]Consolidated Financials'!$A:$ZZ,61,0),0)</f>
        <v>1199.4834023999999</v>
      </c>
      <c r="DP215" s="15">
        <f>+IFERROR(VLOOKUP($A215,'[1]Consolidated Financials'!$A:$ZZ,62,0),0)</f>
        <v>1199.4834023999999</v>
      </c>
      <c r="DQ215" s="15">
        <f>+IFERROR(VLOOKUP($A215,'[1]Consolidated Financials'!$A:$ZZ,63,0),0)</f>
        <v>1199.4834023999999</v>
      </c>
    </row>
    <row r="216" spans="1:121" x14ac:dyDescent="0.35">
      <c r="A216" s="75" t="s">
        <v>360</v>
      </c>
      <c r="B216" s="17" t="s">
        <v>361</v>
      </c>
      <c r="C216" s="15">
        <v>0</v>
      </c>
      <c r="D216" s="15">
        <v>0</v>
      </c>
      <c r="E216" s="15">
        <v>0</v>
      </c>
      <c r="F216" s="15">
        <v>0</v>
      </c>
      <c r="G216" s="15">
        <v>0</v>
      </c>
      <c r="H216" s="15">
        <v>41.34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6">
        <f>+SUM(C216:N216)</f>
        <v>41.34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6.75</v>
      </c>
      <c r="Y216" s="15">
        <v>0</v>
      </c>
      <c r="Z216" s="15">
        <v>0</v>
      </c>
      <c r="AA216" s="15">
        <v>0</v>
      </c>
      <c r="AB216" s="18">
        <f>SUM(P216:AA216)</f>
        <v>6.75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f>+SUM(AD216:AO216)</f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9">
        <f>+SUM(AR216:BC216)</f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20">
        <v>0</v>
      </c>
      <c r="BP216" s="20">
        <v>0</v>
      </c>
      <c r="BQ216" s="46">
        <f>+SUM(BE216:BP216)</f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46">
        <f>+SUM(BR216:CC216)</f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f>+IFERROR(VLOOKUP($A216,'[1]Consolidated Financials'!$A:$ZZ,32,0),0)</f>
        <v>0</v>
      </c>
      <c r="CJ216" s="15">
        <f>+IFERROR(VLOOKUP($A216,'[1]Consolidated Financials'!$A:$ZZ,33,0),0)</f>
        <v>0</v>
      </c>
      <c r="CK216" s="15">
        <f>+IFERROR(VLOOKUP($A216,'[1]Consolidated Financials'!$A:$ZZ,34,0),0)</f>
        <v>0</v>
      </c>
      <c r="CL216" s="15">
        <f>+IFERROR(VLOOKUP($A216,'[1]Consolidated Financials'!$A:$ZZ,35,0),0)</f>
        <v>0</v>
      </c>
      <c r="CM216" s="15">
        <f>+IFERROR(VLOOKUP($A216,'[1]Consolidated Financials'!$A:$ZZ,36,0),0)</f>
        <v>0</v>
      </c>
      <c r="CN216" s="15">
        <f>+IFERROR(VLOOKUP($A216,'[1]Consolidated Financials'!$A:$ZZ,37,0),0)</f>
        <v>0</v>
      </c>
      <c r="CO216" s="15">
        <f>+IFERROR(VLOOKUP($A216,'[1]Consolidated Financials'!$A:$ZZ,38,0),0)</f>
        <v>0</v>
      </c>
      <c r="CP216" s="15">
        <f>+IFERROR(VLOOKUP($A216,'[1]Consolidated Financials'!$A:$ZZ,39,0),0)</f>
        <v>0</v>
      </c>
      <c r="CQ216" s="46">
        <f>+SUM(CE216:CP216)</f>
        <v>0</v>
      </c>
      <c r="CR216" s="15">
        <f>+IFERROR(VLOOKUP($A216,'[1]Consolidated Financials'!$A:$ZZ,40,0),0)</f>
        <v>0</v>
      </c>
      <c r="CS216" s="15">
        <f>+IFERROR(VLOOKUP($A216,'[1]Consolidated Financials'!$A:$ZZ,41,0),0)</f>
        <v>0</v>
      </c>
      <c r="CT216" s="15">
        <f>+IFERROR(VLOOKUP($A216,'[1]Consolidated Financials'!$A:$ZZ,42,0),0)</f>
        <v>0</v>
      </c>
      <c r="CU216" s="15">
        <f>+IFERROR(VLOOKUP($A216,'[1]Consolidated Financials'!$A:$ZZ,43,0),0)</f>
        <v>0</v>
      </c>
      <c r="CV216" s="15">
        <f>+IFERROR(VLOOKUP($A216,'[1]Consolidated Financials'!$A:$ZZ,44,0),0)</f>
        <v>0</v>
      </c>
      <c r="CW216" s="15">
        <f>+IFERROR(VLOOKUP($A216,'[1]Consolidated Financials'!$A:$ZZ,45,0),0)</f>
        <v>0</v>
      </c>
      <c r="CX216" s="15">
        <f>+IFERROR(VLOOKUP($A216,'[1]Consolidated Financials'!$A:$ZZ,46,0),0)</f>
        <v>0</v>
      </c>
      <c r="CY216" s="15">
        <f>+IFERROR(VLOOKUP($A216,'[1]Consolidated Financials'!$A:$ZZ,47,0),0)</f>
        <v>0</v>
      </c>
      <c r="CZ216" s="15">
        <f>+IFERROR(VLOOKUP($A216,'[1]Consolidated Financials'!$A:$ZZ,48,0),0)</f>
        <v>0</v>
      </c>
      <c r="DA216" s="15">
        <f>+IFERROR(VLOOKUP($A216,'[1]Consolidated Financials'!$A:$ZZ,49,0),0)</f>
        <v>0</v>
      </c>
      <c r="DB216" s="15">
        <f>+IFERROR(VLOOKUP($A216,'[1]Consolidated Financials'!$A:$ZZ,50,0),0)</f>
        <v>0</v>
      </c>
      <c r="DC216" s="15">
        <f>+IFERROR(VLOOKUP($A216,'[1]Consolidated Financials'!$A:$ZZ,51,0),0)</f>
        <v>0</v>
      </c>
      <c r="DD216" s="46">
        <f>+SUM(CR216:DC216)</f>
        <v>0</v>
      </c>
      <c r="DF216" s="15">
        <f>+IFERROR(VLOOKUP($A216,'[1]Consolidated Financials'!$A:$ZZ,52,0),0)</f>
        <v>0</v>
      </c>
      <c r="DG216" s="15">
        <f>+IFERROR(VLOOKUP($A216,'[1]Consolidated Financials'!$A:$ZZ,53,0),0)</f>
        <v>0</v>
      </c>
      <c r="DH216" s="15">
        <f>+IFERROR(VLOOKUP($A216,'[1]Consolidated Financials'!$A:$ZZ,54,0),0)</f>
        <v>0</v>
      </c>
      <c r="DI216" s="15">
        <f>+IFERROR(VLOOKUP($A216,'[1]Consolidated Financials'!$A:$ZZ,55,0),0)</f>
        <v>0</v>
      </c>
      <c r="DJ216" s="15">
        <f>+IFERROR(VLOOKUP($A216,'[1]Consolidated Financials'!$A:$ZZ,56,0),0)</f>
        <v>0</v>
      </c>
      <c r="DK216" s="15">
        <f>+IFERROR(VLOOKUP($A216,'[1]Consolidated Financials'!$A:$ZZ,57,0),0)</f>
        <v>0</v>
      </c>
      <c r="DL216" s="15">
        <f>+IFERROR(VLOOKUP($A216,'[1]Consolidated Financials'!$A:$ZZ,58,0),0)</f>
        <v>0</v>
      </c>
      <c r="DM216" s="15">
        <f>+IFERROR(VLOOKUP($A216,'[1]Consolidated Financials'!$A:$ZZ,59,0),0)</f>
        <v>0</v>
      </c>
      <c r="DN216" s="15">
        <f>+IFERROR(VLOOKUP($A216,'[1]Consolidated Financials'!$A:$ZZ,60,0),0)</f>
        <v>0</v>
      </c>
      <c r="DO216" s="15">
        <f>+IFERROR(VLOOKUP($A216,'[1]Consolidated Financials'!$A:$ZZ,61,0),0)</f>
        <v>0</v>
      </c>
      <c r="DP216" s="15">
        <f>+IFERROR(VLOOKUP($A216,'[1]Consolidated Financials'!$A:$ZZ,62,0),0)</f>
        <v>0</v>
      </c>
      <c r="DQ216" s="15">
        <f>+IFERROR(VLOOKUP($A216,'[1]Consolidated Financials'!$A:$ZZ,63,0),0)</f>
        <v>0</v>
      </c>
    </row>
    <row r="217" spans="1:121" x14ac:dyDescent="0.35">
      <c r="A217" s="75" t="s">
        <v>362</v>
      </c>
      <c r="B217" s="17" t="s">
        <v>363</v>
      </c>
      <c r="C217" s="15">
        <v>500</v>
      </c>
      <c r="D217" s="15">
        <v>499.03</v>
      </c>
      <c r="E217" s="15">
        <v>510</v>
      </c>
      <c r="F217" s="15">
        <v>500</v>
      </c>
      <c r="G217" s="15">
        <v>-172.05</v>
      </c>
      <c r="H217" s="15">
        <v>504.98</v>
      </c>
      <c r="I217" s="15">
        <v>500</v>
      </c>
      <c r="J217" s="15">
        <v>506.73</v>
      </c>
      <c r="K217" s="15">
        <v>284.58</v>
      </c>
      <c r="L217" s="15">
        <v>567.6</v>
      </c>
      <c r="M217" s="15">
        <v>502.81</v>
      </c>
      <c r="N217" s="15">
        <v>-8592.49</v>
      </c>
      <c r="O217" s="16">
        <f>+SUM(C217:N217)</f>
        <v>-3888.8099999999995</v>
      </c>
      <c r="P217" s="15">
        <v>500.7</v>
      </c>
      <c r="Q217" s="15">
        <v>500.00000000000006</v>
      </c>
      <c r="R217" s="15">
        <v>25.829999999999927</v>
      </c>
      <c r="S217" s="15">
        <v>500</v>
      </c>
      <c r="T217" s="15">
        <v>499.54999999999995</v>
      </c>
      <c r="U217" s="15">
        <v>500</v>
      </c>
      <c r="V217" s="15">
        <v>6807.8700000000008</v>
      </c>
      <c r="W217" s="15">
        <v>500</v>
      </c>
      <c r="X217" s="15">
        <v>500</v>
      </c>
      <c r="Y217" s="15">
        <v>500</v>
      </c>
      <c r="Z217" s="15">
        <v>500</v>
      </c>
      <c r="AA217" s="15">
        <v>4130</v>
      </c>
      <c r="AB217" s="18">
        <f>SUM(P217:AA217)</f>
        <v>15463.95</v>
      </c>
      <c r="AD217" s="15">
        <v>527.13</v>
      </c>
      <c r="AE217" s="15">
        <v>500.9</v>
      </c>
      <c r="AF217" s="15">
        <v>1312.36</v>
      </c>
      <c r="AG217" s="15">
        <v>500</v>
      </c>
      <c r="AH217" s="15">
        <v>628.15</v>
      </c>
      <c r="AI217" s="15">
        <v>-9000</v>
      </c>
      <c r="AJ217" s="15">
        <v>508.85</v>
      </c>
      <c r="AK217" s="15">
        <v>500</v>
      </c>
      <c r="AL217" s="15">
        <v>808.04</v>
      </c>
      <c r="AM217" s="15">
        <v>500</v>
      </c>
      <c r="AN217" s="15">
        <f>-5783.92+4296.61</f>
        <v>-1487.3100000000004</v>
      </c>
      <c r="AO217" s="15">
        <v>0.05</v>
      </c>
      <c r="AP217" s="15">
        <f>+SUM(AD217:AO217)</f>
        <v>-4701.83</v>
      </c>
      <c r="AR217" s="15">
        <v>0.53</v>
      </c>
      <c r="AS217" s="15">
        <v>-0.95</v>
      </c>
      <c r="AT217" s="15">
        <v>0.02</v>
      </c>
      <c r="AU217" s="15">
        <v>0.08</v>
      </c>
      <c r="AV217" s="15">
        <v>0.06</v>
      </c>
      <c r="AW217" s="15">
        <v>-0.45</v>
      </c>
      <c r="AX217" s="15">
        <v>0.01</v>
      </c>
      <c r="AY217" s="15">
        <v>0</v>
      </c>
      <c r="AZ217" s="15">
        <v>0</v>
      </c>
      <c r="BA217" s="15">
        <v>-0.01</v>
      </c>
      <c r="BB217" s="15">
        <v>0</v>
      </c>
      <c r="BC217" s="15">
        <v>0</v>
      </c>
      <c r="BD217" s="19">
        <f>+SUM(AR217:BC217)</f>
        <v>-0.71</v>
      </c>
      <c r="BE217" s="15">
        <v>0</v>
      </c>
      <c r="BF217" s="15">
        <v>0</v>
      </c>
      <c r="BG217" s="15">
        <v>1429.03</v>
      </c>
      <c r="BH217" s="15">
        <v>0</v>
      </c>
      <c r="BI217" s="15">
        <v>6112.35</v>
      </c>
      <c r="BJ217" s="15">
        <v>862.59</v>
      </c>
      <c r="BK217" s="15">
        <v>-1874.78</v>
      </c>
      <c r="BL217" s="15">
        <v>-1634.31</v>
      </c>
      <c r="BM217" s="15">
        <v>500</v>
      </c>
      <c r="BN217" s="15">
        <v>500</v>
      </c>
      <c r="BO217" s="20">
        <v>500</v>
      </c>
      <c r="BP217" s="20">
        <v>-972.95</v>
      </c>
      <c r="BQ217" s="101">
        <f>+SUM(BE217:BP217)</f>
        <v>5421.9299999999994</v>
      </c>
      <c r="BR217" s="15">
        <v>515</v>
      </c>
      <c r="BS217" s="15">
        <v>515</v>
      </c>
      <c r="BT217" s="15">
        <v>515</v>
      </c>
      <c r="BU217" s="15">
        <v>515</v>
      </c>
      <c r="BV217" s="15">
        <v>515</v>
      </c>
      <c r="BW217" s="15">
        <v>515</v>
      </c>
      <c r="BX217" s="15">
        <v>515</v>
      </c>
      <c r="BY217" s="15">
        <v>515</v>
      </c>
      <c r="BZ217" s="15">
        <v>515</v>
      </c>
      <c r="CA217" s="15">
        <v>515</v>
      </c>
      <c r="CB217" s="15">
        <v>515</v>
      </c>
      <c r="CC217" s="15">
        <v>515</v>
      </c>
      <c r="CD217" s="46">
        <f>+SUM(BR217:CC217)</f>
        <v>6180</v>
      </c>
      <c r="CE217" s="15">
        <v>525.29999999999995</v>
      </c>
      <c r="CF217" s="15">
        <v>525.29999999999995</v>
      </c>
      <c r="CG217" s="15">
        <v>525.29999999999995</v>
      </c>
      <c r="CH217" s="15">
        <v>525.29999999999995</v>
      </c>
      <c r="CI217" s="15">
        <f>+IFERROR(VLOOKUP($A217,'[1]Consolidated Financials'!$A:$ZZ,32,0),0)</f>
        <v>525.29999999999995</v>
      </c>
      <c r="CJ217" s="15">
        <f>+IFERROR(VLOOKUP($A217,'[1]Consolidated Financials'!$A:$ZZ,33,0),0)</f>
        <v>525.29999999999995</v>
      </c>
      <c r="CK217" s="15">
        <f>+IFERROR(VLOOKUP($A217,'[1]Consolidated Financials'!$A:$ZZ,34,0),0)</f>
        <v>525.29999999999995</v>
      </c>
      <c r="CL217" s="15">
        <f>+IFERROR(VLOOKUP($A217,'[1]Consolidated Financials'!$A:$ZZ,35,0),0)</f>
        <v>525.29999999999995</v>
      </c>
      <c r="CM217" s="15">
        <f>+IFERROR(VLOOKUP($A217,'[1]Consolidated Financials'!$A:$ZZ,36,0),0)</f>
        <v>525.29999999999995</v>
      </c>
      <c r="CN217" s="15">
        <f>+IFERROR(VLOOKUP($A217,'[1]Consolidated Financials'!$A:$ZZ,37,0),0)</f>
        <v>525.29999999999995</v>
      </c>
      <c r="CO217" s="15">
        <f>+IFERROR(VLOOKUP($A217,'[1]Consolidated Financials'!$A:$ZZ,38,0),0)</f>
        <v>525.29999999999995</v>
      </c>
      <c r="CP217" s="15">
        <f>+IFERROR(VLOOKUP($A217,'[1]Consolidated Financials'!$A:$ZZ,39,0),0)</f>
        <v>525.29999999999995</v>
      </c>
      <c r="CQ217" s="46">
        <f>+SUM(CE217:CP217)</f>
        <v>6303.6000000000013</v>
      </c>
      <c r="CR217" s="15">
        <f>+IFERROR(VLOOKUP($A217,'[1]Consolidated Financials'!$A:$ZZ,40,0),0)</f>
        <v>535.80599999999993</v>
      </c>
      <c r="CS217" s="15">
        <f>+IFERROR(VLOOKUP($A217,'[1]Consolidated Financials'!$A:$ZZ,41,0),0)</f>
        <v>535.80599999999993</v>
      </c>
      <c r="CT217" s="15">
        <f>+IFERROR(VLOOKUP($A217,'[1]Consolidated Financials'!$A:$ZZ,42,0),0)</f>
        <v>535.80599999999993</v>
      </c>
      <c r="CU217" s="15">
        <f>+IFERROR(VLOOKUP($A217,'[1]Consolidated Financials'!$A:$ZZ,43,0),0)</f>
        <v>535.80599999999993</v>
      </c>
      <c r="CV217" s="15">
        <f>+IFERROR(VLOOKUP($A217,'[1]Consolidated Financials'!$A:$ZZ,44,0),0)</f>
        <v>535.80599999999993</v>
      </c>
      <c r="CW217" s="15">
        <f>+IFERROR(VLOOKUP($A217,'[1]Consolidated Financials'!$A:$ZZ,45,0),0)</f>
        <v>535.80599999999993</v>
      </c>
      <c r="CX217" s="15">
        <f>+IFERROR(VLOOKUP($A217,'[1]Consolidated Financials'!$A:$ZZ,46,0),0)</f>
        <v>535.80599999999993</v>
      </c>
      <c r="CY217" s="15">
        <f>+IFERROR(VLOOKUP($A217,'[1]Consolidated Financials'!$A:$ZZ,47,0),0)</f>
        <v>535.80599999999993</v>
      </c>
      <c r="CZ217" s="15">
        <f>+IFERROR(VLOOKUP($A217,'[1]Consolidated Financials'!$A:$ZZ,48,0),0)</f>
        <v>535.80599999999993</v>
      </c>
      <c r="DA217" s="15">
        <f>+IFERROR(VLOOKUP($A217,'[1]Consolidated Financials'!$A:$ZZ,49,0),0)</f>
        <v>535.80599999999993</v>
      </c>
      <c r="DB217" s="15">
        <f>+IFERROR(VLOOKUP($A217,'[1]Consolidated Financials'!$A:$ZZ,50,0),0)</f>
        <v>535.80599999999993</v>
      </c>
      <c r="DC217" s="15">
        <f>+IFERROR(VLOOKUP($A217,'[1]Consolidated Financials'!$A:$ZZ,51,0),0)</f>
        <v>535.80599999999993</v>
      </c>
      <c r="DD217" s="46">
        <f>+SUM(CR217:DC217)</f>
        <v>6429.6719999999978</v>
      </c>
      <c r="DF217" s="15">
        <f>+IFERROR(VLOOKUP($A217,'[1]Consolidated Financials'!$A:$ZZ,52,0),0)</f>
        <v>546.52211999999997</v>
      </c>
      <c r="DG217" s="15">
        <f>+IFERROR(VLOOKUP($A217,'[1]Consolidated Financials'!$A:$ZZ,53,0),0)</f>
        <v>546.52211999999997</v>
      </c>
      <c r="DH217" s="15">
        <f>+IFERROR(VLOOKUP($A217,'[1]Consolidated Financials'!$A:$ZZ,54,0),0)</f>
        <v>546.52211999999997</v>
      </c>
      <c r="DI217" s="15">
        <f>+IFERROR(VLOOKUP($A217,'[1]Consolidated Financials'!$A:$ZZ,55,0),0)</f>
        <v>546.52211999999997</v>
      </c>
      <c r="DJ217" s="15">
        <f>+IFERROR(VLOOKUP($A217,'[1]Consolidated Financials'!$A:$ZZ,56,0),0)</f>
        <v>546.52211999999997</v>
      </c>
      <c r="DK217" s="15">
        <f>+IFERROR(VLOOKUP($A217,'[1]Consolidated Financials'!$A:$ZZ,57,0),0)</f>
        <v>546.52211999999997</v>
      </c>
      <c r="DL217" s="15">
        <f>+IFERROR(VLOOKUP($A217,'[1]Consolidated Financials'!$A:$ZZ,58,0),0)</f>
        <v>546.52211999999997</v>
      </c>
      <c r="DM217" s="15">
        <f>+IFERROR(VLOOKUP($A217,'[1]Consolidated Financials'!$A:$ZZ,59,0),0)</f>
        <v>546.52211999999997</v>
      </c>
      <c r="DN217" s="15">
        <f>+IFERROR(VLOOKUP($A217,'[1]Consolidated Financials'!$A:$ZZ,60,0),0)</f>
        <v>546.52211999999997</v>
      </c>
      <c r="DO217" s="15">
        <f>+IFERROR(VLOOKUP($A217,'[1]Consolidated Financials'!$A:$ZZ,61,0),0)</f>
        <v>546.52211999999997</v>
      </c>
      <c r="DP217" s="15">
        <f>+IFERROR(VLOOKUP($A217,'[1]Consolidated Financials'!$A:$ZZ,62,0),0)</f>
        <v>546.52211999999997</v>
      </c>
      <c r="DQ217" s="15">
        <f>+IFERROR(VLOOKUP($A217,'[1]Consolidated Financials'!$A:$ZZ,63,0),0)</f>
        <v>546.52211999999997</v>
      </c>
    </row>
    <row r="218" spans="1:121" x14ac:dyDescent="0.35">
      <c r="A218" s="21" t="s">
        <v>364</v>
      </c>
      <c r="B218" s="21"/>
      <c r="C218" s="22">
        <f>+SUM(C204:C217)</f>
        <v>2196.1099999999997</v>
      </c>
      <c r="D218" s="22">
        <f t="shared" ref="D218:BM218" si="284">+SUM(D204:D217)</f>
        <v>2823.9399999999996</v>
      </c>
      <c r="E218" s="22">
        <f t="shared" si="284"/>
        <v>2264.1999999999998</v>
      </c>
      <c r="F218" s="22">
        <f t="shared" si="284"/>
        <v>6563.51</v>
      </c>
      <c r="G218" s="22">
        <f t="shared" si="284"/>
        <v>1390.09</v>
      </c>
      <c r="H218" s="22">
        <f t="shared" si="284"/>
        <v>3303.8</v>
      </c>
      <c r="I218" s="22">
        <f t="shared" si="284"/>
        <v>3461.61</v>
      </c>
      <c r="J218" s="22">
        <f t="shared" si="284"/>
        <v>2903.81</v>
      </c>
      <c r="K218" s="22">
        <f t="shared" si="284"/>
        <v>3680.8499999999995</v>
      </c>
      <c r="L218" s="22">
        <f t="shared" si="284"/>
        <v>4466.55</v>
      </c>
      <c r="M218" s="22">
        <f t="shared" si="284"/>
        <v>2989.45</v>
      </c>
      <c r="N218" s="22">
        <f t="shared" si="284"/>
        <v>-4481.18</v>
      </c>
      <c r="O218" s="22">
        <f t="shared" si="284"/>
        <v>31562.739999999998</v>
      </c>
      <c r="P218" s="22">
        <f t="shared" si="284"/>
        <v>4041.9399999999996</v>
      </c>
      <c r="Q218" s="22">
        <f t="shared" si="284"/>
        <v>6316.18</v>
      </c>
      <c r="R218" s="22">
        <f t="shared" si="284"/>
        <v>3394.62</v>
      </c>
      <c r="S218" s="22">
        <f t="shared" si="284"/>
        <v>4562.76</v>
      </c>
      <c r="T218" s="22">
        <f t="shared" si="284"/>
        <v>7917.5099999999993</v>
      </c>
      <c r="U218" s="22">
        <f t="shared" si="284"/>
        <v>5755.1500000000015</v>
      </c>
      <c r="V218" s="22">
        <f t="shared" si="284"/>
        <v>10987.61</v>
      </c>
      <c r="W218" s="22">
        <f t="shared" si="284"/>
        <v>-262.45999999999935</v>
      </c>
      <c r="X218" s="22">
        <f t="shared" si="284"/>
        <v>4947.5200000000004</v>
      </c>
      <c r="Y218" s="22">
        <f t="shared" si="284"/>
        <v>4479.01</v>
      </c>
      <c r="Z218" s="22">
        <f t="shared" si="284"/>
        <v>5575.6399999999994</v>
      </c>
      <c r="AA218" s="22">
        <f t="shared" si="284"/>
        <v>8136.01</v>
      </c>
      <c r="AB218" s="22">
        <f t="shared" si="284"/>
        <v>65851.490000000005</v>
      </c>
      <c r="AC218" s="22">
        <f t="shared" si="284"/>
        <v>0</v>
      </c>
      <c r="AD218" s="22">
        <f t="shared" si="284"/>
        <v>5271.57</v>
      </c>
      <c r="AE218" s="22">
        <f t="shared" si="284"/>
        <v>4128.42</v>
      </c>
      <c r="AF218" s="22">
        <f t="shared" si="284"/>
        <v>5966.5199999999995</v>
      </c>
      <c r="AG218" s="22">
        <f t="shared" si="284"/>
        <v>4605.97</v>
      </c>
      <c r="AH218" s="22">
        <f t="shared" si="284"/>
        <v>4208.95</v>
      </c>
      <c r="AI218" s="22">
        <f t="shared" si="284"/>
        <v>-5092.1499999999996</v>
      </c>
      <c r="AJ218" s="22">
        <f t="shared" si="284"/>
        <v>4266.1500000000005</v>
      </c>
      <c r="AK218" s="22">
        <f t="shared" si="284"/>
        <v>4451.99</v>
      </c>
      <c r="AL218" s="22">
        <f t="shared" si="284"/>
        <v>5878.06</v>
      </c>
      <c r="AM218" s="22">
        <f t="shared" si="284"/>
        <v>6585.32</v>
      </c>
      <c r="AN218" s="22">
        <f t="shared" si="284"/>
        <v>2315.67</v>
      </c>
      <c r="AO218" s="22">
        <f t="shared" si="284"/>
        <v>5218.63</v>
      </c>
      <c r="AP218" s="22">
        <f t="shared" si="284"/>
        <v>47805.099999999991</v>
      </c>
      <c r="AQ218" s="22">
        <f t="shared" si="284"/>
        <v>0</v>
      </c>
      <c r="AR218" s="22">
        <f t="shared" si="284"/>
        <v>4821.8399999999992</v>
      </c>
      <c r="AS218" s="22">
        <f t="shared" si="284"/>
        <v>5476.73</v>
      </c>
      <c r="AT218" s="22">
        <f t="shared" si="284"/>
        <v>4704.6799999999994</v>
      </c>
      <c r="AU218" s="22">
        <f t="shared" si="284"/>
        <v>6865.15</v>
      </c>
      <c r="AV218" s="22">
        <f t="shared" si="284"/>
        <v>3572.94</v>
      </c>
      <c r="AW218" s="22">
        <f t="shared" si="284"/>
        <v>4953.8300000000008</v>
      </c>
      <c r="AX218" s="22">
        <f t="shared" si="284"/>
        <v>4783.3100000000004</v>
      </c>
      <c r="AY218" s="22">
        <f t="shared" si="284"/>
        <v>4393.24</v>
      </c>
      <c r="AZ218" s="22">
        <f t="shared" si="284"/>
        <v>5077.38</v>
      </c>
      <c r="BA218" s="22">
        <f t="shared" si="284"/>
        <v>4724.54</v>
      </c>
      <c r="BB218" s="22">
        <f t="shared" si="284"/>
        <v>8122.21</v>
      </c>
      <c r="BC218" s="22">
        <f t="shared" si="284"/>
        <v>7173.4500000000007</v>
      </c>
      <c r="BD218" s="24">
        <f t="shared" si="284"/>
        <v>64669.30000000001</v>
      </c>
      <c r="BE218" s="22">
        <f t="shared" si="284"/>
        <v>9527.66</v>
      </c>
      <c r="BF218" s="22">
        <f t="shared" si="284"/>
        <v>5458.76</v>
      </c>
      <c r="BG218" s="22">
        <f t="shared" si="284"/>
        <v>4989.96</v>
      </c>
      <c r="BH218" s="22">
        <f t="shared" si="284"/>
        <v>7810.0999999999995</v>
      </c>
      <c r="BI218" s="22">
        <f t="shared" si="284"/>
        <v>13083.78</v>
      </c>
      <c r="BJ218" s="22">
        <f t="shared" si="284"/>
        <v>7049.2</v>
      </c>
      <c r="BK218" s="22">
        <f t="shared" si="284"/>
        <v>3758.21</v>
      </c>
      <c r="BL218" s="22">
        <f t="shared" si="284"/>
        <v>3575.23</v>
      </c>
      <c r="BM218" s="22">
        <f t="shared" si="284"/>
        <v>8324.67</v>
      </c>
      <c r="BN218" s="22">
        <f t="shared" ref="BN218" si="285">+SUM(BN204:BN217)</f>
        <v>7016.27</v>
      </c>
      <c r="BO218" s="25">
        <f>+SUM(BO204:BO217)</f>
        <v>6996.53</v>
      </c>
      <c r="BP218" s="25">
        <f>+SUM(BP204:BP217)</f>
        <v>6306.8199999999988</v>
      </c>
      <c r="BQ218" s="77">
        <f>+SUM(BE218:BP218)</f>
        <v>83897.189999999988</v>
      </c>
      <c r="BR218" s="22">
        <f t="shared" ref="BR218:CC218" si="286">+SUM(BR204:BR217)</f>
        <v>9393.35</v>
      </c>
      <c r="BS218" s="22">
        <f t="shared" si="286"/>
        <v>6827.81</v>
      </c>
      <c r="BT218" s="22">
        <f t="shared" si="286"/>
        <v>7193.36</v>
      </c>
      <c r="BU218" s="22">
        <f t="shared" si="286"/>
        <v>8019.3600000000006</v>
      </c>
      <c r="BV218" s="22">
        <f t="shared" si="286"/>
        <v>8936.2999999999993</v>
      </c>
      <c r="BW218" s="22">
        <f t="shared" si="286"/>
        <v>8356.73</v>
      </c>
      <c r="BX218" s="22">
        <f t="shared" si="286"/>
        <v>7183.68</v>
      </c>
      <c r="BY218" s="22">
        <f t="shared" si="286"/>
        <v>9693.6</v>
      </c>
      <c r="BZ218" s="22">
        <f t="shared" si="286"/>
        <v>7455.6500000000015</v>
      </c>
      <c r="CA218" s="22">
        <f t="shared" si="286"/>
        <v>8212.15</v>
      </c>
      <c r="CB218" s="22">
        <f t="shared" si="286"/>
        <v>7617.4</v>
      </c>
      <c r="CC218" s="22">
        <f t="shared" si="286"/>
        <v>8448.33</v>
      </c>
      <c r="CD218" s="77">
        <f>+SUM(BR218:CC218)</f>
        <v>97337.719999999987</v>
      </c>
      <c r="CE218" s="22">
        <f t="shared" ref="CE218:CP218" si="287">+SUM(CE204:CE217)</f>
        <v>6527.8</v>
      </c>
      <c r="CF218" s="22">
        <f t="shared" si="287"/>
        <v>10773.47</v>
      </c>
      <c r="CG218" s="22">
        <f t="shared" si="287"/>
        <v>7559.51</v>
      </c>
      <c r="CH218" s="22">
        <f t="shared" si="287"/>
        <v>10643.08</v>
      </c>
      <c r="CI218" s="22">
        <f t="shared" si="287"/>
        <v>9781.9420999999984</v>
      </c>
      <c r="CJ218" s="22">
        <f t="shared" si="287"/>
        <v>9781.9420999999984</v>
      </c>
      <c r="CK218" s="22">
        <f t="shared" si="287"/>
        <v>9781.9420999999984</v>
      </c>
      <c r="CL218" s="22">
        <f t="shared" si="287"/>
        <v>9781.9420999999984</v>
      </c>
      <c r="CM218" s="22">
        <f t="shared" si="287"/>
        <v>9781.8402014806561</v>
      </c>
      <c r="CN218" s="22">
        <f t="shared" si="287"/>
        <v>9781.8402014806561</v>
      </c>
      <c r="CO218" s="22">
        <f t="shared" si="287"/>
        <v>9781.8402014806561</v>
      </c>
      <c r="CP218" s="22">
        <f t="shared" si="287"/>
        <v>9781.8402014806561</v>
      </c>
      <c r="CQ218" s="77">
        <f>+SUM(CE218:CP218)</f>
        <v>113758.98920592264</v>
      </c>
      <c r="CR218" s="22">
        <f t="shared" ref="CR218:DC218" si="288">+SUM(CR204:CR217)</f>
        <v>9887.2133420000009</v>
      </c>
      <c r="CS218" s="22">
        <f t="shared" si="288"/>
        <v>9887.2133420000009</v>
      </c>
      <c r="CT218" s="22">
        <f t="shared" si="288"/>
        <v>9887.2133420000009</v>
      </c>
      <c r="CU218" s="22">
        <f t="shared" si="288"/>
        <v>10142.249942000002</v>
      </c>
      <c r="CV218" s="22">
        <f t="shared" si="288"/>
        <v>10142.249942000002</v>
      </c>
      <c r="CW218" s="22">
        <f t="shared" si="288"/>
        <v>10142.249942000002</v>
      </c>
      <c r="CX218" s="22">
        <f t="shared" si="288"/>
        <v>10142.249942000002</v>
      </c>
      <c r="CY218" s="22">
        <f t="shared" si="288"/>
        <v>10142.249942000002</v>
      </c>
      <c r="CZ218" s="22">
        <f t="shared" si="288"/>
        <v>10142.146005510273</v>
      </c>
      <c r="DA218" s="22">
        <f t="shared" si="288"/>
        <v>10142.146005510273</v>
      </c>
      <c r="DB218" s="22">
        <f t="shared" si="288"/>
        <v>10142.146005510273</v>
      </c>
      <c r="DC218" s="22">
        <f t="shared" si="288"/>
        <v>10142.146005510273</v>
      </c>
      <c r="DD218" s="77">
        <f>+SUM(CR218:DC218)</f>
        <v>120941.47375804107</v>
      </c>
      <c r="DF218" s="22">
        <f t="shared" ref="DF218:DQ218" si="289">+SUM(DF204:DF217)</f>
        <v>10249.626608839999</v>
      </c>
      <c r="DG218" s="22">
        <f t="shared" si="289"/>
        <v>10249.626608839999</v>
      </c>
      <c r="DH218" s="22">
        <f t="shared" si="289"/>
        <v>10249.626608839999</v>
      </c>
      <c r="DI218" s="22">
        <f t="shared" si="289"/>
        <v>10522.515770839998</v>
      </c>
      <c r="DJ218" s="22">
        <f t="shared" si="289"/>
        <v>10522.515770839998</v>
      </c>
      <c r="DK218" s="22">
        <f t="shared" si="289"/>
        <v>10522.515770839998</v>
      </c>
      <c r="DL218" s="22">
        <f t="shared" si="289"/>
        <v>10522.515770839998</v>
      </c>
      <c r="DM218" s="22">
        <f t="shared" si="289"/>
        <v>10522.515770839998</v>
      </c>
      <c r="DN218" s="22">
        <f t="shared" si="289"/>
        <v>10522.409755620476</v>
      </c>
      <c r="DO218" s="22">
        <f t="shared" si="289"/>
        <v>10522.409755620476</v>
      </c>
      <c r="DP218" s="22">
        <f t="shared" si="289"/>
        <v>10522.409755620476</v>
      </c>
      <c r="DQ218" s="22">
        <f t="shared" si="289"/>
        <v>10522.409755620476</v>
      </c>
    </row>
    <row r="219" spans="1:121" x14ac:dyDescent="0.35">
      <c r="A219" s="75"/>
      <c r="B219" s="17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6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8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9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20"/>
      <c r="BP219" s="20"/>
      <c r="BQ219" s="46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46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46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46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</row>
    <row r="220" spans="1:121" x14ac:dyDescent="0.35">
      <c r="A220" s="75" t="s">
        <v>365</v>
      </c>
      <c r="B220" s="17" t="s">
        <v>366</v>
      </c>
      <c r="C220" s="15">
        <v>693</v>
      </c>
      <c r="D220" s="15">
        <v>693</v>
      </c>
      <c r="E220" s="15">
        <v>693</v>
      </c>
      <c r="F220" s="15">
        <v>693</v>
      </c>
      <c r="G220" s="15">
        <v>693</v>
      </c>
      <c r="H220" s="15">
        <v>11771</v>
      </c>
      <c r="I220" s="15">
        <v>2505</v>
      </c>
      <c r="J220" s="15">
        <v>2505</v>
      </c>
      <c r="K220" s="15">
        <v>2505</v>
      </c>
      <c r="L220" s="15">
        <v>2505</v>
      </c>
      <c r="M220" s="15">
        <v>2505</v>
      </c>
      <c r="N220" s="15">
        <v>18255</v>
      </c>
      <c r="O220" s="16">
        <f>+SUM(C220:N220)</f>
        <v>46016</v>
      </c>
      <c r="P220" s="15">
        <v>2573</v>
      </c>
      <c r="Q220" s="15">
        <v>2573</v>
      </c>
      <c r="R220" s="15">
        <v>2573</v>
      </c>
      <c r="S220" s="15">
        <v>2573</v>
      </c>
      <c r="T220" s="15">
        <v>2573</v>
      </c>
      <c r="U220" s="15">
        <v>2573</v>
      </c>
      <c r="V220" s="15">
        <v>2573</v>
      </c>
      <c r="W220" s="15">
        <v>2573</v>
      </c>
      <c r="X220" s="15">
        <v>2573</v>
      </c>
      <c r="Y220" s="15">
        <v>12773</v>
      </c>
      <c r="Z220" s="15">
        <v>2573</v>
      </c>
      <c r="AA220" s="15">
        <v>2573</v>
      </c>
      <c r="AB220" s="18">
        <f>SUM(P220:AA220)</f>
        <v>41076</v>
      </c>
      <c r="AD220" s="15">
        <v>2573</v>
      </c>
      <c r="AE220" s="15">
        <v>2573</v>
      </c>
      <c r="AF220" s="15">
        <v>2573</v>
      </c>
      <c r="AG220" s="15">
        <v>2573</v>
      </c>
      <c r="AH220" s="15">
        <v>2573</v>
      </c>
      <c r="AI220" s="15">
        <v>2573</v>
      </c>
      <c r="AJ220" s="15">
        <v>2573</v>
      </c>
      <c r="AK220" s="15">
        <v>2573</v>
      </c>
      <c r="AL220" s="15">
        <v>2573</v>
      </c>
      <c r="AM220" s="15">
        <v>2573</v>
      </c>
      <c r="AN220" s="15">
        <v>2573</v>
      </c>
      <c r="AO220" s="15">
        <v>-29150.5</v>
      </c>
      <c r="AP220" s="15">
        <f>+SUM(AD220:AO220)</f>
        <v>-847.5</v>
      </c>
      <c r="AR220" s="15">
        <v>1250</v>
      </c>
      <c r="AS220" s="15">
        <v>1250</v>
      </c>
      <c r="AT220" s="15">
        <v>1250</v>
      </c>
      <c r="AU220" s="15">
        <v>1250</v>
      </c>
      <c r="AV220" s="15">
        <v>1392.21</v>
      </c>
      <c r="AW220" s="15">
        <v>1250</v>
      </c>
      <c r="AX220" s="15">
        <v>1250</v>
      </c>
      <c r="AY220" s="15">
        <v>1294.44</v>
      </c>
      <c r="AZ220" s="15">
        <v>1250</v>
      </c>
      <c r="BA220" s="15">
        <v>1250</v>
      </c>
      <c r="BB220" s="15">
        <v>1250</v>
      </c>
      <c r="BC220" s="15">
        <v>-15200</v>
      </c>
      <c r="BD220" s="19">
        <f>+SUM(AR220:BC220)</f>
        <v>-1263.3500000000004</v>
      </c>
      <c r="BE220" s="15">
        <v>1250</v>
      </c>
      <c r="BF220" s="15">
        <v>1250</v>
      </c>
      <c r="BG220" s="15">
        <v>1250</v>
      </c>
      <c r="BH220" s="15">
        <v>1250</v>
      </c>
      <c r="BI220" s="15">
        <v>1250</v>
      </c>
      <c r="BJ220" s="15">
        <v>1250</v>
      </c>
      <c r="BK220" s="15">
        <v>1251.6600000000001</v>
      </c>
      <c r="BL220" s="15">
        <v>1250</v>
      </c>
      <c r="BM220" s="15">
        <v>1250</v>
      </c>
      <c r="BN220" s="15">
        <v>1250</v>
      </c>
      <c r="BO220" s="20">
        <v>1250</v>
      </c>
      <c r="BP220" s="20">
        <v>1250</v>
      </c>
      <c r="BQ220" s="102">
        <f>+SUM(BE220:BP220)</f>
        <v>15001.66</v>
      </c>
      <c r="BR220" s="15">
        <v>1287.5</v>
      </c>
      <c r="BS220" s="15">
        <v>1287.5</v>
      </c>
      <c r="BT220" s="15">
        <v>1459.67</v>
      </c>
      <c r="BU220" s="15">
        <v>1287.5</v>
      </c>
      <c r="BV220" s="15">
        <v>1321.93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0</v>
      </c>
      <c r="CC220" s="15">
        <v>-15002.5</v>
      </c>
      <c r="CD220" s="46">
        <f>+SUM(BR220:CC220)</f>
        <v>-8358.4</v>
      </c>
      <c r="CE220" s="15">
        <v>500</v>
      </c>
      <c r="CF220" s="15">
        <v>627.70000000000005</v>
      </c>
      <c r="CG220" s="15">
        <v>500</v>
      </c>
      <c r="CH220" s="15">
        <v>500</v>
      </c>
      <c r="CI220" s="15">
        <f>+IFERROR(VLOOKUP($A220,'[1]Consolidated Financials'!$A:$ZZ,32,0),0)</f>
        <v>500</v>
      </c>
      <c r="CJ220" s="15">
        <f>+IFERROR(VLOOKUP($A220,'[1]Consolidated Financials'!$A:$ZZ,33,0),0)</f>
        <v>500</v>
      </c>
      <c r="CK220" s="15">
        <f>+IFERROR(VLOOKUP($A220,'[1]Consolidated Financials'!$A:$ZZ,34,0),0)</f>
        <v>500</v>
      </c>
      <c r="CL220" s="15">
        <f>+IFERROR(VLOOKUP($A220,'[1]Consolidated Financials'!$A:$ZZ,35,0),0)</f>
        <v>500</v>
      </c>
      <c r="CM220" s="15">
        <f>+IFERROR(VLOOKUP($A220,'[1]Consolidated Financials'!$A:$ZZ,36,0),0)</f>
        <v>500</v>
      </c>
      <c r="CN220" s="15">
        <f>+IFERROR(VLOOKUP($A220,'[1]Consolidated Financials'!$A:$ZZ,37,0),0)</f>
        <v>500</v>
      </c>
      <c r="CO220" s="15">
        <f>+IFERROR(VLOOKUP($A220,'[1]Consolidated Financials'!$A:$ZZ,38,0),0)</f>
        <v>500</v>
      </c>
      <c r="CP220" s="15">
        <f>+IFERROR(VLOOKUP($A220,'[1]Consolidated Financials'!$A:$ZZ,39,0),0)</f>
        <v>500</v>
      </c>
      <c r="CQ220" s="46">
        <f>+SUM(CE220:CP220)</f>
        <v>6127.7</v>
      </c>
      <c r="CR220" s="15">
        <f>+IFERROR(VLOOKUP($A220,'[1]Consolidated Financials'!$A:$ZZ,40,0),0)</f>
        <v>510</v>
      </c>
      <c r="CS220" s="15">
        <f>+IFERROR(VLOOKUP($A220,'[1]Consolidated Financials'!$A:$ZZ,41,0),0)</f>
        <v>510</v>
      </c>
      <c r="CT220" s="15">
        <f>+IFERROR(VLOOKUP($A220,'[1]Consolidated Financials'!$A:$ZZ,42,0),0)</f>
        <v>510</v>
      </c>
      <c r="CU220" s="15">
        <f>+IFERROR(VLOOKUP($A220,'[1]Consolidated Financials'!$A:$ZZ,43,0),0)</f>
        <v>510</v>
      </c>
      <c r="CV220" s="15">
        <f>+IFERROR(VLOOKUP($A220,'[1]Consolidated Financials'!$A:$ZZ,44,0),0)</f>
        <v>510</v>
      </c>
      <c r="CW220" s="15">
        <f>+IFERROR(VLOOKUP($A220,'[1]Consolidated Financials'!$A:$ZZ,45,0),0)</f>
        <v>510</v>
      </c>
      <c r="CX220" s="15">
        <f>+IFERROR(VLOOKUP($A220,'[1]Consolidated Financials'!$A:$ZZ,46,0),0)</f>
        <v>510</v>
      </c>
      <c r="CY220" s="15">
        <f>+IFERROR(VLOOKUP($A220,'[1]Consolidated Financials'!$A:$ZZ,47,0),0)</f>
        <v>510</v>
      </c>
      <c r="CZ220" s="15">
        <f>+IFERROR(VLOOKUP($A220,'[1]Consolidated Financials'!$A:$ZZ,48,0),0)</f>
        <v>510</v>
      </c>
      <c r="DA220" s="15">
        <f>+IFERROR(VLOOKUP($A220,'[1]Consolidated Financials'!$A:$ZZ,49,0),0)</f>
        <v>510</v>
      </c>
      <c r="DB220" s="15">
        <f>+IFERROR(VLOOKUP($A220,'[1]Consolidated Financials'!$A:$ZZ,50,0),0)</f>
        <v>510</v>
      </c>
      <c r="DC220" s="15">
        <f>+IFERROR(VLOOKUP($A220,'[1]Consolidated Financials'!$A:$ZZ,51,0),0)</f>
        <v>510</v>
      </c>
      <c r="DD220" s="46">
        <f>+SUM(CR220:DC220)</f>
        <v>6120</v>
      </c>
      <c r="DF220" s="15">
        <f>+IFERROR(VLOOKUP($A220,'[1]Consolidated Financials'!$A:$ZZ,52,0),0)</f>
        <v>520.20000000000005</v>
      </c>
      <c r="DG220" s="15">
        <f>+IFERROR(VLOOKUP($A220,'[1]Consolidated Financials'!$A:$ZZ,53,0),0)</f>
        <v>520.20000000000005</v>
      </c>
      <c r="DH220" s="15">
        <f>+IFERROR(VLOOKUP($A220,'[1]Consolidated Financials'!$A:$ZZ,54,0),0)</f>
        <v>520.20000000000005</v>
      </c>
      <c r="DI220" s="15">
        <f>+IFERROR(VLOOKUP($A220,'[1]Consolidated Financials'!$A:$ZZ,55,0),0)</f>
        <v>520.20000000000005</v>
      </c>
      <c r="DJ220" s="15">
        <f>+IFERROR(VLOOKUP($A220,'[1]Consolidated Financials'!$A:$ZZ,56,0),0)</f>
        <v>520.20000000000005</v>
      </c>
      <c r="DK220" s="15">
        <f>+IFERROR(VLOOKUP($A220,'[1]Consolidated Financials'!$A:$ZZ,57,0),0)</f>
        <v>520.20000000000005</v>
      </c>
      <c r="DL220" s="15">
        <f>+IFERROR(VLOOKUP($A220,'[1]Consolidated Financials'!$A:$ZZ,58,0),0)</f>
        <v>520.20000000000005</v>
      </c>
      <c r="DM220" s="15">
        <f>+IFERROR(VLOOKUP($A220,'[1]Consolidated Financials'!$A:$ZZ,59,0),0)</f>
        <v>520.20000000000005</v>
      </c>
      <c r="DN220" s="15">
        <f>+IFERROR(VLOOKUP($A220,'[1]Consolidated Financials'!$A:$ZZ,60,0),0)</f>
        <v>520.20000000000005</v>
      </c>
      <c r="DO220" s="15">
        <f>+IFERROR(VLOOKUP($A220,'[1]Consolidated Financials'!$A:$ZZ,61,0),0)</f>
        <v>520.20000000000005</v>
      </c>
      <c r="DP220" s="15">
        <f>+IFERROR(VLOOKUP($A220,'[1]Consolidated Financials'!$A:$ZZ,62,0),0)</f>
        <v>520.20000000000005</v>
      </c>
      <c r="DQ220" s="15">
        <f>+IFERROR(VLOOKUP($A220,'[1]Consolidated Financials'!$A:$ZZ,63,0),0)</f>
        <v>520.20000000000005</v>
      </c>
    </row>
    <row r="221" spans="1:121" x14ac:dyDescent="0.35">
      <c r="A221" s="75" t="s">
        <v>367</v>
      </c>
      <c r="B221" s="17" t="s">
        <v>368</v>
      </c>
      <c r="C221" s="15">
        <v>200</v>
      </c>
      <c r="D221" s="15">
        <v>200</v>
      </c>
      <c r="E221" s="15">
        <v>200</v>
      </c>
      <c r="F221" s="15">
        <v>2567.63</v>
      </c>
      <c r="G221" s="15">
        <v>200</v>
      </c>
      <c r="H221" s="15">
        <v>200</v>
      </c>
      <c r="I221" s="15">
        <v>200</v>
      </c>
      <c r="J221" s="15">
        <v>200</v>
      </c>
      <c r="K221" s="15">
        <v>200</v>
      </c>
      <c r="L221" s="15">
        <v>200</v>
      </c>
      <c r="M221" s="15">
        <v>200</v>
      </c>
      <c r="N221" s="15">
        <v>3774.13</v>
      </c>
      <c r="O221" s="16">
        <f>+SUM(C221:N221)</f>
        <v>8341.76</v>
      </c>
      <c r="P221" s="15">
        <v>405</v>
      </c>
      <c r="Q221" s="15">
        <v>1155</v>
      </c>
      <c r="R221" s="15">
        <v>405</v>
      </c>
      <c r="S221" s="15">
        <v>405</v>
      </c>
      <c r="T221" s="15">
        <v>405</v>
      </c>
      <c r="U221" s="15">
        <v>405</v>
      </c>
      <c r="V221" s="15">
        <v>405</v>
      </c>
      <c r="W221" s="15">
        <v>7002.01</v>
      </c>
      <c r="X221" s="15">
        <v>1340</v>
      </c>
      <c r="Y221" s="15">
        <v>15378.5</v>
      </c>
      <c r="Z221" s="15">
        <v>405</v>
      </c>
      <c r="AA221" s="15">
        <f>405+36747.5</f>
        <v>37152.5</v>
      </c>
      <c r="AB221" s="18">
        <f>SUM(P221:AA221)</f>
        <v>64863.01</v>
      </c>
      <c r="AD221" s="15">
        <v>800</v>
      </c>
      <c r="AE221" s="15">
        <v>-4199.47</v>
      </c>
      <c r="AF221" s="15">
        <v>8920.4</v>
      </c>
      <c r="AG221" s="15">
        <v>800</v>
      </c>
      <c r="AH221" s="15">
        <v>800</v>
      </c>
      <c r="AI221" s="15">
        <v>800</v>
      </c>
      <c r="AJ221" s="15">
        <v>800</v>
      </c>
      <c r="AK221" s="15">
        <v>800</v>
      </c>
      <c r="AL221" s="15">
        <v>800</v>
      </c>
      <c r="AM221" s="15">
        <v>800</v>
      </c>
      <c r="AN221" s="15">
        <v>800</v>
      </c>
      <c r="AO221" s="15">
        <v>-6000</v>
      </c>
      <c r="AP221" s="15">
        <f>+SUM(AD221:AO221)</f>
        <v>5920.93</v>
      </c>
      <c r="AR221" s="15">
        <v>200</v>
      </c>
      <c r="AS221" s="15">
        <v>200</v>
      </c>
      <c r="AT221" s="15">
        <v>200</v>
      </c>
      <c r="AU221" s="15">
        <v>200</v>
      </c>
      <c r="AV221" s="15">
        <v>215.11</v>
      </c>
      <c r="AW221" s="15">
        <v>323.95999999999998</v>
      </c>
      <c r="AX221" s="15">
        <v>500</v>
      </c>
      <c r="AY221" s="15">
        <v>2800.21</v>
      </c>
      <c r="AZ221" s="15">
        <v>500</v>
      </c>
      <c r="BA221" s="15">
        <v>500</v>
      </c>
      <c r="BB221" s="15">
        <v>500</v>
      </c>
      <c r="BC221" s="15">
        <v>500</v>
      </c>
      <c r="BD221" s="19">
        <f>+SUM(AR221:BC221)</f>
        <v>6639.28</v>
      </c>
      <c r="BE221" s="15">
        <v>500</v>
      </c>
      <c r="BF221" s="15">
        <v>935.2</v>
      </c>
      <c r="BG221" s="15">
        <v>500</v>
      </c>
      <c r="BH221" s="15">
        <v>500</v>
      </c>
      <c r="BI221" s="15">
        <v>500</v>
      </c>
      <c r="BJ221" s="15">
        <v>500</v>
      </c>
      <c r="BK221" s="15">
        <v>500</v>
      </c>
      <c r="BL221" s="15">
        <v>500</v>
      </c>
      <c r="BM221" s="15">
        <v>500</v>
      </c>
      <c r="BN221" s="15">
        <v>500</v>
      </c>
      <c r="BO221" s="20">
        <v>500</v>
      </c>
      <c r="BP221" s="20">
        <v>500</v>
      </c>
      <c r="BQ221" s="102">
        <f>+SUM(BE221:BP221)</f>
        <v>6435.2</v>
      </c>
      <c r="BR221" s="15">
        <v>515</v>
      </c>
      <c r="BS221" s="15">
        <v>515</v>
      </c>
      <c r="BT221" s="15">
        <v>515</v>
      </c>
      <c r="BU221" s="15">
        <v>515</v>
      </c>
      <c r="BV221" s="15">
        <v>515</v>
      </c>
      <c r="BW221" s="15">
        <v>515</v>
      </c>
      <c r="BX221" s="15">
        <v>515</v>
      </c>
      <c r="BY221" s="15">
        <v>523.20000000000005</v>
      </c>
      <c r="BZ221" s="15">
        <v>515</v>
      </c>
      <c r="CA221" s="15">
        <v>515</v>
      </c>
      <c r="CB221" s="15">
        <v>515</v>
      </c>
      <c r="CC221" s="15">
        <v>-5673.2</v>
      </c>
      <c r="CD221" s="46">
        <f>+SUM(BR221:CC221)</f>
        <v>0</v>
      </c>
      <c r="CE221" s="15">
        <v>525.29999999999995</v>
      </c>
      <c r="CF221" s="15">
        <v>525.29999999999995</v>
      </c>
      <c r="CG221" s="15">
        <v>525.29999999999995</v>
      </c>
      <c r="CH221" s="15">
        <v>525.29999999999995</v>
      </c>
      <c r="CI221" s="15">
        <f>+IFERROR(VLOOKUP($A221,'[1]Consolidated Financials'!$A:$ZZ,32,0),0)</f>
        <v>525.29999999999995</v>
      </c>
      <c r="CJ221" s="15">
        <f>+IFERROR(VLOOKUP($A221,'[1]Consolidated Financials'!$A:$ZZ,33,0),0)</f>
        <v>525.29999999999995</v>
      </c>
      <c r="CK221" s="15">
        <f>+IFERROR(VLOOKUP($A221,'[1]Consolidated Financials'!$A:$ZZ,34,0),0)</f>
        <v>525.29999999999995</v>
      </c>
      <c r="CL221" s="15">
        <f>+IFERROR(VLOOKUP($A221,'[1]Consolidated Financials'!$A:$ZZ,35,0),0)</f>
        <v>525.29999999999995</v>
      </c>
      <c r="CM221" s="15">
        <f>+IFERROR(VLOOKUP($A221,'[1]Consolidated Financials'!$A:$ZZ,36,0),0)</f>
        <v>525.29999999999995</v>
      </c>
      <c r="CN221" s="15">
        <f>+IFERROR(VLOOKUP($A221,'[1]Consolidated Financials'!$A:$ZZ,37,0),0)</f>
        <v>525.29999999999995</v>
      </c>
      <c r="CO221" s="15">
        <f>+IFERROR(VLOOKUP($A221,'[1]Consolidated Financials'!$A:$ZZ,38,0),0)</f>
        <v>525.29999999999995</v>
      </c>
      <c r="CP221" s="15">
        <f>+IFERROR(VLOOKUP($A221,'[1]Consolidated Financials'!$A:$ZZ,39,0),0)</f>
        <v>525.29999999999995</v>
      </c>
      <c r="CQ221" s="46">
        <f>+SUM(CE221:CP221)</f>
        <v>6303.6000000000013</v>
      </c>
      <c r="CR221" s="15">
        <f>+IFERROR(VLOOKUP($A221,'[1]Consolidated Financials'!$A:$ZZ,40,0),0)</f>
        <v>535.80599999999993</v>
      </c>
      <c r="CS221" s="15">
        <f>+IFERROR(VLOOKUP($A221,'[1]Consolidated Financials'!$A:$ZZ,41,0),0)</f>
        <v>535.80599999999993</v>
      </c>
      <c r="CT221" s="15">
        <f>+IFERROR(VLOOKUP($A221,'[1]Consolidated Financials'!$A:$ZZ,42,0),0)</f>
        <v>535.80599999999993</v>
      </c>
      <c r="CU221" s="15">
        <f>+IFERROR(VLOOKUP($A221,'[1]Consolidated Financials'!$A:$ZZ,43,0),0)</f>
        <v>535.80599999999993</v>
      </c>
      <c r="CV221" s="15">
        <f>+IFERROR(VLOOKUP($A221,'[1]Consolidated Financials'!$A:$ZZ,44,0),0)</f>
        <v>535.80599999999993</v>
      </c>
      <c r="CW221" s="15">
        <f>+IFERROR(VLOOKUP($A221,'[1]Consolidated Financials'!$A:$ZZ,45,0),0)</f>
        <v>535.80599999999993</v>
      </c>
      <c r="CX221" s="15">
        <f>+IFERROR(VLOOKUP($A221,'[1]Consolidated Financials'!$A:$ZZ,46,0),0)</f>
        <v>535.80599999999993</v>
      </c>
      <c r="CY221" s="15">
        <f>+IFERROR(VLOOKUP($A221,'[1]Consolidated Financials'!$A:$ZZ,47,0),0)</f>
        <v>535.80599999999993</v>
      </c>
      <c r="CZ221" s="15">
        <f>+IFERROR(VLOOKUP($A221,'[1]Consolidated Financials'!$A:$ZZ,48,0),0)</f>
        <v>535.80599999999993</v>
      </c>
      <c r="DA221" s="15">
        <f>+IFERROR(VLOOKUP($A221,'[1]Consolidated Financials'!$A:$ZZ,49,0),0)</f>
        <v>535.80599999999993</v>
      </c>
      <c r="DB221" s="15">
        <f>+IFERROR(VLOOKUP($A221,'[1]Consolidated Financials'!$A:$ZZ,50,0),0)</f>
        <v>535.80599999999993</v>
      </c>
      <c r="DC221" s="15">
        <f>+IFERROR(VLOOKUP($A221,'[1]Consolidated Financials'!$A:$ZZ,51,0),0)</f>
        <v>535.80599999999993</v>
      </c>
      <c r="DD221" s="46">
        <f>+SUM(CR221:DC221)</f>
        <v>6429.6719999999978</v>
      </c>
      <c r="DF221" s="15">
        <f>+IFERROR(VLOOKUP($A221,'[1]Consolidated Financials'!$A:$ZZ,52,0),0)</f>
        <v>546.52211999999997</v>
      </c>
      <c r="DG221" s="15">
        <f>+IFERROR(VLOOKUP($A221,'[1]Consolidated Financials'!$A:$ZZ,53,0),0)</f>
        <v>546.52211999999997</v>
      </c>
      <c r="DH221" s="15">
        <f>+IFERROR(VLOOKUP($A221,'[1]Consolidated Financials'!$A:$ZZ,54,0),0)</f>
        <v>546.52211999999997</v>
      </c>
      <c r="DI221" s="15">
        <f>+IFERROR(VLOOKUP($A221,'[1]Consolidated Financials'!$A:$ZZ,55,0),0)</f>
        <v>546.52211999999997</v>
      </c>
      <c r="DJ221" s="15">
        <f>+IFERROR(VLOOKUP($A221,'[1]Consolidated Financials'!$A:$ZZ,56,0),0)</f>
        <v>546.52211999999997</v>
      </c>
      <c r="DK221" s="15">
        <f>+IFERROR(VLOOKUP($A221,'[1]Consolidated Financials'!$A:$ZZ,57,0),0)</f>
        <v>546.52211999999997</v>
      </c>
      <c r="DL221" s="15">
        <f>+IFERROR(VLOOKUP($A221,'[1]Consolidated Financials'!$A:$ZZ,58,0),0)</f>
        <v>546.52211999999997</v>
      </c>
      <c r="DM221" s="15">
        <f>+IFERROR(VLOOKUP($A221,'[1]Consolidated Financials'!$A:$ZZ,59,0),0)</f>
        <v>546.52211999999997</v>
      </c>
      <c r="DN221" s="15">
        <f>+IFERROR(VLOOKUP($A221,'[1]Consolidated Financials'!$A:$ZZ,60,0),0)</f>
        <v>546.52211999999997</v>
      </c>
      <c r="DO221" s="15">
        <f>+IFERROR(VLOOKUP($A221,'[1]Consolidated Financials'!$A:$ZZ,61,0),0)</f>
        <v>546.52211999999997</v>
      </c>
      <c r="DP221" s="15">
        <f>+IFERROR(VLOOKUP($A221,'[1]Consolidated Financials'!$A:$ZZ,62,0),0)</f>
        <v>546.52211999999997</v>
      </c>
      <c r="DQ221" s="15">
        <f>+IFERROR(VLOOKUP($A221,'[1]Consolidated Financials'!$A:$ZZ,63,0),0)</f>
        <v>546.52211999999997</v>
      </c>
    </row>
    <row r="222" spans="1:121" x14ac:dyDescent="0.35">
      <c r="A222" s="32" t="s">
        <v>369</v>
      </c>
      <c r="B222" s="14" t="s">
        <v>370</v>
      </c>
      <c r="C222" s="15">
        <v>0</v>
      </c>
      <c r="D222" s="15">
        <v>0</v>
      </c>
      <c r="E222" s="15">
        <v>0</v>
      </c>
      <c r="F222" s="15">
        <v>0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6">
        <f>+SUM(C222:N222)</f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8">
        <f>SUM(P222:AA222)</f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0</v>
      </c>
      <c r="AN222" s="15">
        <v>0</v>
      </c>
      <c r="AO222" s="15">
        <v>0</v>
      </c>
      <c r="AP222" s="15">
        <f>+SUM(AD222:AO222)</f>
        <v>0</v>
      </c>
      <c r="AR222" s="15">
        <v>0</v>
      </c>
      <c r="AS222" s="15">
        <v>0</v>
      </c>
      <c r="AT222" s="15">
        <v>0</v>
      </c>
      <c r="AU222" s="15">
        <v>0</v>
      </c>
      <c r="AV222" s="15">
        <v>0</v>
      </c>
      <c r="AW222" s="15">
        <v>0</v>
      </c>
      <c r="AX222" s="15">
        <v>0</v>
      </c>
      <c r="AY222" s="15">
        <v>0</v>
      </c>
      <c r="AZ222" s="15">
        <v>0</v>
      </c>
      <c r="BA222" s="15">
        <v>0</v>
      </c>
      <c r="BB222" s="15">
        <v>0</v>
      </c>
      <c r="BC222" s="15">
        <v>0</v>
      </c>
      <c r="BD222" s="19">
        <f>+SUM(AR222:BC222)</f>
        <v>0</v>
      </c>
      <c r="BE222" s="15">
        <v>0</v>
      </c>
      <c r="BF222" s="15">
        <v>0</v>
      </c>
      <c r="BG222" s="15">
        <v>0</v>
      </c>
      <c r="BH222" s="15">
        <v>42.48</v>
      </c>
      <c r="BI222" s="15">
        <v>3.22</v>
      </c>
      <c r="BJ222" s="15">
        <v>0</v>
      </c>
      <c r="BK222" s="15">
        <v>0</v>
      </c>
      <c r="BL222" s="15">
        <v>0</v>
      </c>
      <c r="BM222" s="15">
        <v>0</v>
      </c>
      <c r="BN222" s="15">
        <v>0</v>
      </c>
      <c r="BO222" s="20">
        <v>0</v>
      </c>
      <c r="BP222" s="20">
        <v>0</v>
      </c>
      <c r="BQ222" s="102">
        <f>+SUM(BE222:BP222)</f>
        <v>45.699999999999996</v>
      </c>
      <c r="BR222" s="15">
        <v>0</v>
      </c>
      <c r="BS222" s="15">
        <v>0</v>
      </c>
      <c r="BT222" s="15">
        <v>0</v>
      </c>
      <c r="BU222" s="15">
        <v>0</v>
      </c>
      <c r="BV222" s="15">
        <v>0</v>
      </c>
      <c r="BW222" s="15">
        <v>0</v>
      </c>
      <c r="BX222" s="15">
        <v>750</v>
      </c>
      <c r="BY222" s="15">
        <v>0</v>
      </c>
      <c r="BZ222" s="15">
        <v>0</v>
      </c>
      <c r="CA222" s="15">
        <v>0</v>
      </c>
      <c r="CB222" s="15">
        <v>0</v>
      </c>
      <c r="CC222" s="15">
        <v>0</v>
      </c>
      <c r="CD222" s="46">
        <f>+SUM(BR222:CC222)</f>
        <v>750</v>
      </c>
      <c r="CE222" s="15">
        <v>975.68</v>
      </c>
      <c r="CF222" s="15">
        <v>0</v>
      </c>
      <c r="CG222" s="15">
        <v>0</v>
      </c>
      <c r="CH222" s="15">
        <v>0</v>
      </c>
      <c r="CI222" s="15">
        <f>+IFERROR(VLOOKUP($A222,'[1]Consolidated Financials'!$A:$ZZ,32,0),0)</f>
        <v>0</v>
      </c>
      <c r="CJ222" s="15">
        <f>+IFERROR(VLOOKUP($A222,'[1]Consolidated Financials'!$A:$ZZ,33,0),0)</f>
        <v>0</v>
      </c>
      <c r="CK222" s="15">
        <f>+IFERROR(VLOOKUP($A222,'[1]Consolidated Financials'!$A:$ZZ,34,0),0)</f>
        <v>0</v>
      </c>
      <c r="CL222" s="15">
        <f>+IFERROR(VLOOKUP($A222,'[1]Consolidated Financials'!$A:$ZZ,35,0),0)</f>
        <v>0</v>
      </c>
      <c r="CM222" s="15">
        <f>+IFERROR(VLOOKUP($A222,'[1]Consolidated Financials'!$A:$ZZ,36,0),0)</f>
        <v>0</v>
      </c>
      <c r="CN222" s="15">
        <f>+IFERROR(VLOOKUP($A222,'[1]Consolidated Financials'!$A:$ZZ,37,0),0)</f>
        <v>0</v>
      </c>
      <c r="CO222" s="15">
        <f>+IFERROR(VLOOKUP($A222,'[1]Consolidated Financials'!$A:$ZZ,38,0),0)</f>
        <v>0</v>
      </c>
      <c r="CP222" s="15">
        <f>+IFERROR(VLOOKUP($A222,'[1]Consolidated Financials'!$A:$ZZ,39,0),0)</f>
        <v>0</v>
      </c>
      <c r="CQ222" s="46">
        <f>+SUM(CE222:CP222)</f>
        <v>975.68</v>
      </c>
      <c r="CR222" s="15">
        <f>+IFERROR(VLOOKUP($A222,'[1]Consolidated Financials'!$A:$ZZ,40,0),0)</f>
        <v>0</v>
      </c>
      <c r="CS222" s="15">
        <f>+IFERROR(VLOOKUP($A222,'[1]Consolidated Financials'!$A:$ZZ,41,0),0)</f>
        <v>0</v>
      </c>
      <c r="CT222" s="15">
        <f>+IFERROR(VLOOKUP($A222,'[1]Consolidated Financials'!$A:$ZZ,42,0),0)</f>
        <v>0</v>
      </c>
      <c r="CU222" s="15">
        <f>+IFERROR(VLOOKUP($A222,'[1]Consolidated Financials'!$A:$ZZ,43,0),0)</f>
        <v>0</v>
      </c>
      <c r="CV222" s="15">
        <f>+IFERROR(VLOOKUP($A222,'[1]Consolidated Financials'!$A:$ZZ,44,0),0)</f>
        <v>0</v>
      </c>
      <c r="CW222" s="15">
        <f>+IFERROR(VLOOKUP($A222,'[1]Consolidated Financials'!$A:$ZZ,45,0),0)</f>
        <v>0</v>
      </c>
      <c r="CX222" s="15">
        <f>+IFERROR(VLOOKUP($A222,'[1]Consolidated Financials'!$A:$ZZ,46,0),0)</f>
        <v>0</v>
      </c>
      <c r="CY222" s="15">
        <f>+IFERROR(VLOOKUP($A222,'[1]Consolidated Financials'!$A:$ZZ,47,0),0)</f>
        <v>0</v>
      </c>
      <c r="CZ222" s="15">
        <f>+IFERROR(VLOOKUP($A222,'[1]Consolidated Financials'!$A:$ZZ,48,0),0)</f>
        <v>0</v>
      </c>
      <c r="DA222" s="15">
        <f>+IFERROR(VLOOKUP($A222,'[1]Consolidated Financials'!$A:$ZZ,49,0),0)</f>
        <v>0</v>
      </c>
      <c r="DB222" s="15">
        <f>+IFERROR(VLOOKUP($A222,'[1]Consolidated Financials'!$A:$ZZ,50,0),0)</f>
        <v>0</v>
      </c>
      <c r="DC222" s="15">
        <f>+IFERROR(VLOOKUP($A222,'[1]Consolidated Financials'!$A:$ZZ,51,0),0)</f>
        <v>0</v>
      </c>
      <c r="DD222" s="46">
        <f>+SUM(CR222:DC222)</f>
        <v>0</v>
      </c>
      <c r="DF222" s="15">
        <f>+IFERROR(VLOOKUP($A222,'[1]Consolidated Financials'!$A:$ZZ,52,0),0)</f>
        <v>0</v>
      </c>
      <c r="DG222" s="15">
        <f>+IFERROR(VLOOKUP($A222,'[1]Consolidated Financials'!$A:$ZZ,53,0),0)</f>
        <v>0</v>
      </c>
      <c r="DH222" s="15">
        <f>+IFERROR(VLOOKUP($A222,'[1]Consolidated Financials'!$A:$ZZ,54,0),0)</f>
        <v>0</v>
      </c>
      <c r="DI222" s="15">
        <f>+IFERROR(VLOOKUP($A222,'[1]Consolidated Financials'!$A:$ZZ,55,0),0)</f>
        <v>0</v>
      </c>
      <c r="DJ222" s="15">
        <f>+IFERROR(VLOOKUP($A222,'[1]Consolidated Financials'!$A:$ZZ,56,0),0)</f>
        <v>0</v>
      </c>
      <c r="DK222" s="15">
        <f>+IFERROR(VLOOKUP($A222,'[1]Consolidated Financials'!$A:$ZZ,57,0),0)</f>
        <v>0</v>
      </c>
      <c r="DL222" s="15">
        <f>+IFERROR(VLOOKUP($A222,'[1]Consolidated Financials'!$A:$ZZ,58,0),0)</f>
        <v>0</v>
      </c>
      <c r="DM222" s="15">
        <f>+IFERROR(VLOOKUP($A222,'[1]Consolidated Financials'!$A:$ZZ,59,0),0)</f>
        <v>0</v>
      </c>
      <c r="DN222" s="15">
        <f>+IFERROR(VLOOKUP($A222,'[1]Consolidated Financials'!$A:$ZZ,60,0),0)</f>
        <v>0</v>
      </c>
      <c r="DO222" s="15">
        <f>+IFERROR(VLOOKUP($A222,'[1]Consolidated Financials'!$A:$ZZ,61,0),0)</f>
        <v>0</v>
      </c>
      <c r="DP222" s="15">
        <f>+IFERROR(VLOOKUP($A222,'[1]Consolidated Financials'!$A:$ZZ,62,0),0)</f>
        <v>0</v>
      </c>
      <c r="DQ222" s="15">
        <f>+IFERROR(VLOOKUP($A222,'[1]Consolidated Financials'!$A:$ZZ,63,0),0)</f>
        <v>0</v>
      </c>
    </row>
    <row r="223" spans="1:121" x14ac:dyDescent="0.35">
      <c r="A223" s="32" t="s">
        <v>371</v>
      </c>
      <c r="B223" s="14" t="s">
        <v>372</v>
      </c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6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8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9"/>
      <c r="BE223" s="15"/>
      <c r="BF223" s="15"/>
      <c r="BG223" s="15"/>
      <c r="BH223" s="15"/>
      <c r="BI223" s="15">
        <v>370.38</v>
      </c>
      <c r="BJ223" s="15">
        <v>0</v>
      </c>
      <c r="BK223" s="15">
        <v>0</v>
      </c>
      <c r="BL223" s="15">
        <v>0</v>
      </c>
      <c r="BM223" s="15">
        <v>0</v>
      </c>
      <c r="BN223" s="15">
        <v>0</v>
      </c>
      <c r="BO223" s="20">
        <v>0</v>
      </c>
      <c r="BP223" s="20">
        <v>0</v>
      </c>
      <c r="BQ223" s="102">
        <f>+SUM(BE223:BP223)</f>
        <v>370.38</v>
      </c>
      <c r="BR223" s="15">
        <v>0</v>
      </c>
      <c r="BS223" s="15">
        <v>0</v>
      </c>
      <c r="BT223" s="15">
        <v>0</v>
      </c>
      <c r="BU223" s="15">
        <v>0</v>
      </c>
      <c r="BV223" s="15">
        <v>0</v>
      </c>
      <c r="BW223" s="15">
        <v>0</v>
      </c>
      <c r="BX223" s="15">
        <v>0</v>
      </c>
      <c r="BY223" s="15">
        <v>0</v>
      </c>
      <c r="BZ223" s="15">
        <v>0</v>
      </c>
      <c r="CA223" s="15">
        <v>0</v>
      </c>
      <c r="CB223" s="15">
        <v>0</v>
      </c>
      <c r="CC223" s="15">
        <v>0</v>
      </c>
      <c r="CD223" s="46">
        <f>+SUM(BR223:CC223)</f>
        <v>0</v>
      </c>
      <c r="CE223" s="15">
        <v>0</v>
      </c>
      <c r="CF223" s="15">
        <v>0</v>
      </c>
      <c r="CG223" s="15">
        <v>0</v>
      </c>
      <c r="CH223" s="15">
        <v>0</v>
      </c>
      <c r="CI223" s="15">
        <f>+IFERROR(VLOOKUP($A223,'[1]Consolidated Financials'!$A:$ZZ,32,0),0)</f>
        <v>0</v>
      </c>
      <c r="CJ223" s="15">
        <f>+IFERROR(VLOOKUP($A223,'[1]Consolidated Financials'!$A:$ZZ,33,0),0)</f>
        <v>0</v>
      </c>
      <c r="CK223" s="15">
        <f>+IFERROR(VLOOKUP($A223,'[1]Consolidated Financials'!$A:$ZZ,34,0),0)</f>
        <v>0</v>
      </c>
      <c r="CL223" s="15">
        <f>+IFERROR(VLOOKUP($A223,'[1]Consolidated Financials'!$A:$ZZ,35,0),0)</f>
        <v>0</v>
      </c>
      <c r="CM223" s="15">
        <f>+IFERROR(VLOOKUP($A223,'[1]Consolidated Financials'!$A:$ZZ,36,0),0)</f>
        <v>0</v>
      </c>
      <c r="CN223" s="15">
        <f>+IFERROR(VLOOKUP($A223,'[1]Consolidated Financials'!$A:$ZZ,37,0),0)</f>
        <v>0</v>
      </c>
      <c r="CO223" s="15">
        <f>+IFERROR(VLOOKUP($A223,'[1]Consolidated Financials'!$A:$ZZ,38,0),0)</f>
        <v>0</v>
      </c>
      <c r="CP223" s="15">
        <f>+IFERROR(VLOOKUP($A223,'[1]Consolidated Financials'!$A:$ZZ,39,0),0)</f>
        <v>0</v>
      </c>
      <c r="CQ223" s="46">
        <f>+SUM(CE223:CP223)</f>
        <v>0</v>
      </c>
      <c r="CR223" s="15">
        <f>+IFERROR(VLOOKUP($A223,'[1]Consolidated Financials'!$A:$ZZ,40,0),0)</f>
        <v>0</v>
      </c>
      <c r="CS223" s="15">
        <f>+IFERROR(VLOOKUP($A223,'[1]Consolidated Financials'!$A:$ZZ,41,0),0)</f>
        <v>0</v>
      </c>
      <c r="CT223" s="15">
        <f>+IFERROR(VLOOKUP($A223,'[1]Consolidated Financials'!$A:$ZZ,42,0),0)</f>
        <v>0</v>
      </c>
      <c r="CU223" s="15">
        <f>+IFERROR(VLOOKUP($A223,'[1]Consolidated Financials'!$A:$ZZ,43,0),0)</f>
        <v>0</v>
      </c>
      <c r="CV223" s="15">
        <f>+IFERROR(VLOOKUP($A223,'[1]Consolidated Financials'!$A:$ZZ,44,0),0)</f>
        <v>0</v>
      </c>
      <c r="CW223" s="15">
        <f>+IFERROR(VLOOKUP($A223,'[1]Consolidated Financials'!$A:$ZZ,45,0),0)</f>
        <v>0</v>
      </c>
      <c r="CX223" s="15">
        <f>+IFERROR(VLOOKUP($A223,'[1]Consolidated Financials'!$A:$ZZ,46,0),0)</f>
        <v>0</v>
      </c>
      <c r="CY223" s="15">
        <f>+IFERROR(VLOOKUP($A223,'[1]Consolidated Financials'!$A:$ZZ,47,0),0)</f>
        <v>0</v>
      </c>
      <c r="CZ223" s="15">
        <f>+IFERROR(VLOOKUP($A223,'[1]Consolidated Financials'!$A:$ZZ,48,0),0)</f>
        <v>0</v>
      </c>
      <c r="DA223" s="15">
        <f>+IFERROR(VLOOKUP($A223,'[1]Consolidated Financials'!$A:$ZZ,49,0),0)</f>
        <v>0</v>
      </c>
      <c r="DB223" s="15">
        <f>+IFERROR(VLOOKUP($A223,'[1]Consolidated Financials'!$A:$ZZ,50,0),0)</f>
        <v>0</v>
      </c>
      <c r="DC223" s="15">
        <f>+IFERROR(VLOOKUP($A223,'[1]Consolidated Financials'!$A:$ZZ,51,0),0)</f>
        <v>0</v>
      </c>
      <c r="DD223" s="46">
        <f>+SUM(CR223:DC223)</f>
        <v>0</v>
      </c>
      <c r="DF223" s="15">
        <f>+IFERROR(VLOOKUP($A223,'[1]Consolidated Financials'!$A:$ZZ,52,0),0)</f>
        <v>0</v>
      </c>
      <c r="DG223" s="15">
        <f>+IFERROR(VLOOKUP($A223,'[1]Consolidated Financials'!$A:$ZZ,53,0),0)</f>
        <v>0</v>
      </c>
      <c r="DH223" s="15">
        <f>+IFERROR(VLOOKUP($A223,'[1]Consolidated Financials'!$A:$ZZ,54,0),0)</f>
        <v>0</v>
      </c>
      <c r="DI223" s="15">
        <f>+IFERROR(VLOOKUP($A223,'[1]Consolidated Financials'!$A:$ZZ,55,0),0)</f>
        <v>0</v>
      </c>
      <c r="DJ223" s="15">
        <f>+IFERROR(VLOOKUP($A223,'[1]Consolidated Financials'!$A:$ZZ,56,0),0)</f>
        <v>0</v>
      </c>
      <c r="DK223" s="15">
        <f>+IFERROR(VLOOKUP($A223,'[1]Consolidated Financials'!$A:$ZZ,57,0),0)</f>
        <v>0</v>
      </c>
      <c r="DL223" s="15">
        <f>+IFERROR(VLOOKUP($A223,'[1]Consolidated Financials'!$A:$ZZ,58,0),0)</f>
        <v>0</v>
      </c>
      <c r="DM223" s="15">
        <f>+IFERROR(VLOOKUP($A223,'[1]Consolidated Financials'!$A:$ZZ,59,0),0)</f>
        <v>0</v>
      </c>
      <c r="DN223" s="15">
        <f>+IFERROR(VLOOKUP($A223,'[1]Consolidated Financials'!$A:$ZZ,60,0),0)</f>
        <v>0</v>
      </c>
      <c r="DO223" s="15">
        <f>+IFERROR(VLOOKUP($A223,'[1]Consolidated Financials'!$A:$ZZ,61,0),0)</f>
        <v>0</v>
      </c>
      <c r="DP223" s="15">
        <f>+IFERROR(VLOOKUP($A223,'[1]Consolidated Financials'!$A:$ZZ,62,0),0)</f>
        <v>0</v>
      </c>
      <c r="DQ223" s="15">
        <f>+IFERROR(VLOOKUP($A223,'[1]Consolidated Financials'!$A:$ZZ,63,0),0)</f>
        <v>0</v>
      </c>
    </row>
    <row r="224" spans="1:121" x14ac:dyDescent="0.35">
      <c r="A224" s="21" t="s">
        <v>373</v>
      </c>
      <c r="B224" s="21"/>
      <c r="C224" s="22">
        <f>+SUM(C220:C223)</f>
        <v>893</v>
      </c>
      <c r="D224" s="22">
        <f t="shared" ref="D224:BM224" si="290">+SUM(D220:D223)</f>
        <v>893</v>
      </c>
      <c r="E224" s="22">
        <f t="shared" si="290"/>
        <v>893</v>
      </c>
      <c r="F224" s="22">
        <f t="shared" si="290"/>
        <v>3260.63</v>
      </c>
      <c r="G224" s="22">
        <f t="shared" si="290"/>
        <v>893</v>
      </c>
      <c r="H224" s="22">
        <f t="shared" si="290"/>
        <v>11971</v>
      </c>
      <c r="I224" s="22">
        <f t="shared" si="290"/>
        <v>2705</v>
      </c>
      <c r="J224" s="22">
        <f t="shared" si="290"/>
        <v>2705</v>
      </c>
      <c r="K224" s="22">
        <f t="shared" si="290"/>
        <v>2705</v>
      </c>
      <c r="L224" s="22">
        <f t="shared" si="290"/>
        <v>2705</v>
      </c>
      <c r="M224" s="22">
        <f t="shared" si="290"/>
        <v>2705</v>
      </c>
      <c r="N224" s="22">
        <f t="shared" si="290"/>
        <v>22029.13</v>
      </c>
      <c r="O224" s="22">
        <f t="shared" si="290"/>
        <v>54357.760000000002</v>
      </c>
      <c r="P224" s="22">
        <f t="shared" si="290"/>
        <v>2978</v>
      </c>
      <c r="Q224" s="22">
        <f t="shared" si="290"/>
        <v>3728</v>
      </c>
      <c r="R224" s="22">
        <f t="shared" si="290"/>
        <v>2978</v>
      </c>
      <c r="S224" s="22">
        <f t="shared" si="290"/>
        <v>2978</v>
      </c>
      <c r="T224" s="22">
        <f t="shared" si="290"/>
        <v>2978</v>
      </c>
      <c r="U224" s="22">
        <f t="shared" si="290"/>
        <v>2978</v>
      </c>
      <c r="V224" s="22">
        <f t="shared" si="290"/>
        <v>2978</v>
      </c>
      <c r="W224" s="22">
        <f t="shared" si="290"/>
        <v>9575.01</v>
      </c>
      <c r="X224" s="22">
        <f t="shared" si="290"/>
        <v>3913</v>
      </c>
      <c r="Y224" s="22">
        <f t="shared" si="290"/>
        <v>28151.5</v>
      </c>
      <c r="Z224" s="22">
        <f t="shared" si="290"/>
        <v>2978</v>
      </c>
      <c r="AA224" s="22">
        <f t="shared" si="290"/>
        <v>39725.5</v>
      </c>
      <c r="AB224" s="22">
        <f t="shared" si="290"/>
        <v>105939.01000000001</v>
      </c>
      <c r="AC224" s="22">
        <f t="shared" si="290"/>
        <v>0</v>
      </c>
      <c r="AD224" s="22">
        <f t="shared" si="290"/>
        <v>3373</v>
      </c>
      <c r="AE224" s="22">
        <f t="shared" si="290"/>
        <v>-1626.4700000000003</v>
      </c>
      <c r="AF224" s="22">
        <f t="shared" si="290"/>
        <v>11493.4</v>
      </c>
      <c r="AG224" s="22">
        <f t="shared" si="290"/>
        <v>3373</v>
      </c>
      <c r="AH224" s="22">
        <f t="shared" si="290"/>
        <v>3373</v>
      </c>
      <c r="AI224" s="22">
        <f t="shared" si="290"/>
        <v>3373</v>
      </c>
      <c r="AJ224" s="22">
        <f t="shared" si="290"/>
        <v>3373</v>
      </c>
      <c r="AK224" s="22">
        <f t="shared" si="290"/>
        <v>3373</v>
      </c>
      <c r="AL224" s="22">
        <f t="shared" si="290"/>
        <v>3373</v>
      </c>
      <c r="AM224" s="22">
        <f t="shared" si="290"/>
        <v>3373</v>
      </c>
      <c r="AN224" s="22">
        <f t="shared" si="290"/>
        <v>3373</v>
      </c>
      <c r="AO224" s="22">
        <f t="shared" si="290"/>
        <v>-35150.5</v>
      </c>
      <c r="AP224" s="22">
        <f t="shared" si="290"/>
        <v>5073.43</v>
      </c>
      <c r="AQ224" s="22">
        <f t="shared" si="290"/>
        <v>0</v>
      </c>
      <c r="AR224" s="22">
        <f t="shared" si="290"/>
        <v>1450</v>
      </c>
      <c r="AS224" s="22">
        <f t="shared" si="290"/>
        <v>1450</v>
      </c>
      <c r="AT224" s="22">
        <f t="shared" si="290"/>
        <v>1450</v>
      </c>
      <c r="AU224" s="22">
        <f t="shared" si="290"/>
        <v>1450</v>
      </c>
      <c r="AV224" s="22">
        <f t="shared" si="290"/>
        <v>1607.3200000000002</v>
      </c>
      <c r="AW224" s="22">
        <f t="shared" si="290"/>
        <v>1573.96</v>
      </c>
      <c r="AX224" s="22">
        <f t="shared" si="290"/>
        <v>1750</v>
      </c>
      <c r="AY224" s="22">
        <f t="shared" si="290"/>
        <v>4094.65</v>
      </c>
      <c r="AZ224" s="22">
        <f t="shared" si="290"/>
        <v>1750</v>
      </c>
      <c r="BA224" s="22">
        <f t="shared" si="290"/>
        <v>1750</v>
      </c>
      <c r="BB224" s="22">
        <f t="shared" si="290"/>
        <v>1750</v>
      </c>
      <c r="BC224" s="22">
        <f t="shared" si="290"/>
        <v>-14700</v>
      </c>
      <c r="BD224" s="24">
        <f t="shared" si="290"/>
        <v>5375.9299999999994</v>
      </c>
      <c r="BE224" s="22">
        <f t="shared" si="290"/>
        <v>1750</v>
      </c>
      <c r="BF224" s="22">
        <f t="shared" si="290"/>
        <v>2185.1999999999998</v>
      </c>
      <c r="BG224" s="22">
        <f t="shared" si="290"/>
        <v>1750</v>
      </c>
      <c r="BH224" s="22">
        <f t="shared" si="290"/>
        <v>1792.48</v>
      </c>
      <c r="BI224" s="22">
        <f t="shared" si="290"/>
        <v>2123.6</v>
      </c>
      <c r="BJ224" s="22">
        <f t="shared" si="290"/>
        <v>1750</v>
      </c>
      <c r="BK224" s="22">
        <f t="shared" si="290"/>
        <v>1751.66</v>
      </c>
      <c r="BL224" s="22">
        <f t="shared" si="290"/>
        <v>1750</v>
      </c>
      <c r="BM224" s="22">
        <f t="shared" si="290"/>
        <v>1750</v>
      </c>
      <c r="BN224" s="22">
        <f t="shared" ref="BN224" si="291">+SUM(BN220:BN223)</f>
        <v>1750</v>
      </c>
      <c r="BO224" s="25">
        <f>+SUM(BO220:BO223)</f>
        <v>1750</v>
      </c>
      <c r="BP224" s="25">
        <f>+SUM(BP220:BP223)</f>
        <v>1750</v>
      </c>
      <c r="BQ224" s="77">
        <f>+SUM(BE224:BP224)</f>
        <v>21852.940000000002</v>
      </c>
      <c r="BR224" s="22">
        <f t="shared" ref="BR224:CC224" si="292">+SUM(BR220:BR223)</f>
        <v>1802.5</v>
      </c>
      <c r="BS224" s="22">
        <f t="shared" si="292"/>
        <v>1802.5</v>
      </c>
      <c r="BT224" s="22">
        <f t="shared" si="292"/>
        <v>1974.67</v>
      </c>
      <c r="BU224" s="22">
        <f t="shared" si="292"/>
        <v>1802.5</v>
      </c>
      <c r="BV224" s="22">
        <f t="shared" si="292"/>
        <v>1836.93</v>
      </c>
      <c r="BW224" s="22">
        <f t="shared" si="292"/>
        <v>515</v>
      </c>
      <c r="BX224" s="22">
        <f t="shared" si="292"/>
        <v>1265</v>
      </c>
      <c r="BY224" s="22">
        <f t="shared" si="292"/>
        <v>523.20000000000005</v>
      </c>
      <c r="BZ224" s="22">
        <f t="shared" si="292"/>
        <v>515</v>
      </c>
      <c r="CA224" s="22">
        <f t="shared" si="292"/>
        <v>515</v>
      </c>
      <c r="CB224" s="22">
        <f t="shared" si="292"/>
        <v>515</v>
      </c>
      <c r="CC224" s="22">
        <f t="shared" si="292"/>
        <v>-20675.7</v>
      </c>
      <c r="CD224" s="77">
        <f>+SUM(BR224:CC224)</f>
        <v>-7608.4</v>
      </c>
      <c r="CE224" s="22">
        <f t="shared" ref="CE224:CP224" si="293">+SUM(CE220:CE223)</f>
        <v>2000.98</v>
      </c>
      <c r="CF224" s="22">
        <f t="shared" si="293"/>
        <v>1153</v>
      </c>
      <c r="CG224" s="22">
        <f t="shared" si="293"/>
        <v>1025.3</v>
      </c>
      <c r="CH224" s="22">
        <f t="shared" si="293"/>
        <v>1025.3</v>
      </c>
      <c r="CI224" s="22">
        <f t="shared" si="293"/>
        <v>1025.3</v>
      </c>
      <c r="CJ224" s="22">
        <f t="shared" si="293"/>
        <v>1025.3</v>
      </c>
      <c r="CK224" s="22">
        <f t="shared" si="293"/>
        <v>1025.3</v>
      </c>
      <c r="CL224" s="22">
        <f t="shared" si="293"/>
        <v>1025.3</v>
      </c>
      <c r="CM224" s="22">
        <f t="shared" si="293"/>
        <v>1025.3</v>
      </c>
      <c r="CN224" s="22">
        <f t="shared" si="293"/>
        <v>1025.3</v>
      </c>
      <c r="CO224" s="22">
        <f t="shared" si="293"/>
        <v>1025.3</v>
      </c>
      <c r="CP224" s="22">
        <f t="shared" si="293"/>
        <v>1025.3</v>
      </c>
      <c r="CQ224" s="77">
        <f>+SUM(CE224:CP224)</f>
        <v>13406.979999999996</v>
      </c>
      <c r="CR224" s="22">
        <f t="shared" ref="CR224:DC224" si="294">+SUM(CR220:CR223)</f>
        <v>1045.806</v>
      </c>
      <c r="CS224" s="22">
        <f t="shared" si="294"/>
        <v>1045.806</v>
      </c>
      <c r="CT224" s="22">
        <f t="shared" si="294"/>
        <v>1045.806</v>
      </c>
      <c r="CU224" s="22">
        <f t="shared" si="294"/>
        <v>1045.806</v>
      </c>
      <c r="CV224" s="22">
        <f t="shared" si="294"/>
        <v>1045.806</v>
      </c>
      <c r="CW224" s="22">
        <f t="shared" si="294"/>
        <v>1045.806</v>
      </c>
      <c r="CX224" s="22">
        <f t="shared" si="294"/>
        <v>1045.806</v>
      </c>
      <c r="CY224" s="22">
        <f t="shared" si="294"/>
        <v>1045.806</v>
      </c>
      <c r="CZ224" s="22">
        <f t="shared" si="294"/>
        <v>1045.806</v>
      </c>
      <c r="DA224" s="22">
        <f t="shared" si="294"/>
        <v>1045.806</v>
      </c>
      <c r="DB224" s="22">
        <f t="shared" si="294"/>
        <v>1045.806</v>
      </c>
      <c r="DC224" s="22">
        <f t="shared" si="294"/>
        <v>1045.806</v>
      </c>
      <c r="DD224" s="77">
        <f>+SUM(CR224:DC224)</f>
        <v>12549.672000000004</v>
      </c>
      <c r="DF224" s="22">
        <f t="shared" ref="DF224:DQ224" si="295">+SUM(DF220:DF223)</f>
        <v>1066.7221199999999</v>
      </c>
      <c r="DG224" s="22">
        <f t="shared" si="295"/>
        <v>1066.7221199999999</v>
      </c>
      <c r="DH224" s="22">
        <f t="shared" si="295"/>
        <v>1066.7221199999999</v>
      </c>
      <c r="DI224" s="22">
        <f t="shared" si="295"/>
        <v>1066.7221199999999</v>
      </c>
      <c r="DJ224" s="22">
        <f t="shared" si="295"/>
        <v>1066.7221199999999</v>
      </c>
      <c r="DK224" s="22">
        <f t="shared" si="295"/>
        <v>1066.7221199999999</v>
      </c>
      <c r="DL224" s="22">
        <f t="shared" si="295"/>
        <v>1066.7221199999999</v>
      </c>
      <c r="DM224" s="22">
        <f t="shared" si="295"/>
        <v>1066.7221199999999</v>
      </c>
      <c r="DN224" s="22">
        <f t="shared" si="295"/>
        <v>1066.7221199999999</v>
      </c>
      <c r="DO224" s="22">
        <f t="shared" si="295"/>
        <v>1066.7221199999999</v>
      </c>
      <c r="DP224" s="22">
        <f t="shared" si="295"/>
        <v>1066.7221199999999</v>
      </c>
      <c r="DQ224" s="22">
        <f t="shared" si="295"/>
        <v>1066.7221199999999</v>
      </c>
    </row>
    <row r="226" spans="1:121" x14ac:dyDescent="0.35">
      <c r="A226" s="75" t="s">
        <v>374</v>
      </c>
      <c r="B226" s="17" t="s">
        <v>375</v>
      </c>
      <c r="C226" s="15">
        <v>0</v>
      </c>
      <c r="D226" s="15">
        <v>0</v>
      </c>
      <c r="E226" s="15">
        <v>1500</v>
      </c>
      <c r="F226" s="15">
        <v>0</v>
      </c>
      <c r="G226" s="15">
        <v>0</v>
      </c>
      <c r="H226" s="15">
        <v>12934.29</v>
      </c>
      <c r="I226" s="15">
        <v>32347</v>
      </c>
      <c r="J226" s="15">
        <v>18681.830000000002</v>
      </c>
      <c r="K226" s="15">
        <v>0</v>
      </c>
      <c r="L226" s="15">
        <v>0</v>
      </c>
      <c r="M226" s="15">
        <v>0</v>
      </c>
      <c r="N226" s="15">
        <v>8500</v>
      </c>
      <c r="O226" s="16">
        <f>+SUM(C226:N226)</f>
        <v>73963.12</v>
      </c>
      <c r="P226" s="15">
        <v>0</v>
      </c>
      <c r="Q226" s="15">
        <v>0</v>
      </c>
      <c r="R226" s="15">
        <v>8500</v>
      </c>
      <c r="S226" s="15">
        <v>0</v>
      </c>
      <c r="T226" s="15">
        <v>0</v>
      </c>
      <c r="U226" s="15">
        <v>8500</v>
      </c>
      <c r="V226" s="15">
        <v>0</v>
      </c>
      <c r="W226" s="15">
        <v>0</v>
      </c>
      <c r="X226" s="15">
        <v>8500</v>
      </c>
      <c r="Y226" s="15">
        <v>0</v>
      </c>
      <c r="Z226" s="15">
        <v>5667</v>
      </c>
      <c r="AA226" s="15">
        <v>2833</v>
      </c>
      <c r="AB226" s="18">
        <f>SUM(P226:AA226)</f>
        <v>34000</v>
      </c>
      <c r="AD226" s="15">
        <v>2890</v>
      </c>
      <c r="AE226" s="15">
        <v>2890</v>
      </c>
      <c r="AF226" s="15">
        <v>2720</v>
      </c>
      <c r="AG226" s="15">
        <v>2890</v>
      </c>
      <c r="AH226" s="15">
        <v>2890</v>
      </c>
      <c r="AI226" s="15">
        <v>2720</v>
      </c>
      <c r="AJ226" s="15">
        <v>2890</v>
      </c>
      <c r="AK226" s="15">
        <v>2890</v>
      </c>
      <c r="AL226" s="15">
        <v>2720</v>
      </c>
      <c r="AM226" s="15">
        <v>2890</v>
      </c>
      <c r="AN226" s="15">
        <v>2890</v>
      </c>
      <c r="AO226" s="15">
        <v>2720</v>
      </c>
      <c r="AP226" s="15">
        <f>+SUM(AD226:AO226)</f>
        <v>34000</v>
      </c>
      <c r="AR226" s="15">
        <v>2833</v>
      </c>
      <c r="AS226" s="15">
        <v>2833</v>
      </c>
      <c r="AT226" s="15">
        <v>2834</v>
      </c>
      <c r="AU226" s="15">
        <v>3135.19</v>
      </c>
      <c r="AV226" s="15">
        <v>2833</v>
      </c>
      <c r="AW226" s="15">
        <v>3136.19</v>
      </c>
      <c r="AX226" s="15">
        <v>2833</v>
      </c>
      <c r="AY226" s="15">
        <v>2833</v>
      </c>
      <c r="AZ226" s="15">
        <v>2833</v>
      </c>
      <c r="BA226" s="15">
        <v>3136.19</v>
      </c>
      <c r="BB226" s="15">
        <v>2833</v>
      </c>
      <c r="BC226" s="15">
        <v>2834</v>
      </c>
      <c r="BD226" s="19">
        <f>+SUM(AR226:BC226)</f>
        <v>34906.57</v>
      </c>
      <c r="BE226" s="15">
        <v>3750</v>
      </c>
      <c r="BF226" s="15">
        <v>3750</v>
      </c>
      <c r="BG226" s="15">
        <v>3750</v>
      </c>
      <c r="BH226" s="15">
        <v>4025.48</v>
      </c>
      <c r="BI226" s="15">
        <v>4052.22</v>
      </c>
      <c r="BJ226" s="15">
        <v>4025.48</v>
      </c>
      <c r="BK226" s="15">
        <v>3750</v>
      </c>
      <c r="BL226" s="15">
        <v>3750</v>
      </c>
      <c r="BM226" s="15">
        <v>3750</v>
      </c>
      <c r="BN226" s="15">
        <v>0</v>
      </c>
      <c r="BO226" s="20">
        <v>275.48</v>
      </c>
      <c r="BP226" s="20">
        <v>250</v>
      </c>
      <c r="BQ226" s="102">
        <f>+SUM(BE226:BP226)</f>
        <v>35128.660000000003</v>
      </c>
      <c r="BR226" s="15">
        <v>3541.67</v>
      </c>
      <c r="BS226" s="15">
        <v>3541.67</v>
      </c>
      <c r="BT226" s="15">
        <v>3541.67</v>
      </c>
      <c r="BU226" s="15">
        <v>3541.67</v>
      </c>
      <c r="BV226" s="15">
        <v>3851.4</v>
      </c>
      <c r="BW226" s="15">
        <v>3541.67</v>
      </c>
      <c r="BX226" s="15">
        <v>3851.4</v>
      </c>
      <c r="BY226" s="15">
        <v>3541.67</v>
      </c>
      <c r="BZ226" s="15">
        <v>7270.45</v>
      </c>
      <c r="CA226" s="15">
        <v>3541.67</v>
      </c>
      <c r="CB226" s="15">
        <v>3541.67</v>
      </c>
      <c r="CC226" s="15">
        <v>3851.4</v>
      </c>
      <c r="CD226" s="46">
        <f>+SUM(BR226:CC226)</f>
        <v>47158.009999999995</v>
      </c>
      <c r="CE226" s="15">
        <v>3612.5</v>
      </c>
      <c r="CF226" s="15">
        <v>3612.5</v>
      </c>
      <c r="CG226" s="15">
        <v>6786.76</v>
      </c>
      <c r="CH226" s="15">
        <v>3612.5</v>
      </c>
      <c r="CI226" s="15">
        <f>+IFERROR(VLOOKUP($A226,'[1]Consolidated Financials'!$A:$ZZ,32,0),0)</f>
        <v>3612.5000000000005</v>
      </c>
      <c r="CJ226" s="15">
        <f>+IFERROR(VLOOKUP($A226,'[1]Consolidated Financials'!$A:$ZZ,33,0),0)</f>
        <v>3612.5000000000005</v>
      </c>
      <c r="CK226" s="15">
        <f>+IFERROR(VLOOKUP($A226,'[1]Consolidated Financials'!$A:$ZZ,34,0),0)</f>
        <v>3612.5000000000005</v>
      </c>
      <c r="CL226" s="15">
        <f>+IFERROR(VLOOKUP($A226,'[1]Consolidated Financials'!$A:$ZZ,35,0),0)</f>
        <v>3612.5000000000005</v>
      </c>
      <c r="CM226" s="15">
        <f>+IFERROR(VLOOKUP($A226,'[1]Consolidated Financials'!$A:$ZZ,36,0),0)</f>
        <v>3612.5000000000005</v>
      </c>
      <c r="CN226" s="15">
        <f>+IFERROR(VLOOKUP($A226,'[1]Consolidated Financials'!$A:$ZZ,37,0),0)</f>
        <v>3612.5000000000005</v>
      </c>
      <c r="CO226" s="15">
        <f>+IFERROR(VLOOKUP($A226,'[1]Consolidated Financials'!$A:$ZZ,38,0),0)</f>
        <v>3612.5000000000005</v>
      </c>
      <c r="CP226" s="15">
        <f>+IFERROR(VLOOKUP($A226,'[1]Consolidated Financials'!$A:$ZZ,39,0),0)</f>
        <v>3612.5000000000005</v>
      </c>
      <c r="CQ226" s="46">
        <f>+SUM(CE226:CP226)</f>
        <v>46524.26</v>
      </c>
      <c r="CR226" s="15">
        <f>+IFERROR(VLOOKUP($A226,'[1]Consolidated Financials'!$A:$ZZ,40,0),0)</f>
        <v>3684.7500000000005</v>
      </c>
      <c r="CS226" s="15">
        <f>+IFERROR(VLOOKUP($A226,'[1]Consolidated Financials'!$A:$ZZ,41,0),0)</f>
        <v>3684.7500000000005</v>
      </c>
      <c r="CT226" s="15">
        <f>+IFERROR(VLOOKUP($A226,'[1]Consolidated Financials'!$A:$ZZ,42,0),0)</f>
        <v>3684.7500000000005</v>
      </c>
      <c r="CU226" s="15">
        <f>+IFERROR(VLOOKUP($A226,'[1]Consolidated Financials'!$A:$ZZ,43,0),0)</f>
        <v>3684.7500000000005</v>
      </c>
      <c r="CV226" s="15">
        <f>+IFERROR(VLOOKUP($A226,'[1]Consolidated Financials'!$A:$ZZ,44,0),0)</f>
        <v>3684.7500000000005</v>
      </c>
      <c r="CW226" s="15">
        <f>+IFERROR(VLOOKUP($A226,'[1]Consolidated Financials'!$A:$ZZ,45,0),0)</f>
        <v>3684.7500000000005</v>
      </c>
      <c r="CX226" s="15">
        <f>+IFERROR(VLOOKUP($A226,'[1]Consolidated Financials'!$A:$ZZ,46,0),0)</f>
        <v>3684.7500000000005</v>
      </c>
      <c r="CY226" s="15">
        <f>+IFERROR(VLOOKUP($A226,'[1]Consolidated Financials'!$A:$ZZ,47,0),0)</f>
        <v>3684.7500000000005</v>
      </c>
      <c r="CZ226" s="15">
        <f>+IFERROR(VLOOKUP($A226,'[1]Consolidated Financials'!$A:$ZZ,48,0),0)</f>
        <v>3684.7500000000005</v>
      </c>
      <c r="DA226" s="15">
        <f>+IFERROR(VLOOKUP($A226,'[1]Consolidated Financials'!$A:$ZZ,49,0),0)</f>
        <v>3684.7500000000005</v>
      </c>
      <c r="DB226" s="15">
        <f>+IFERROR(VLOOKUP($A226,'[1]Consolidated Financials'!$A:$ZZ,50,0),0)</f>
        <v>3684.7500000000005</v>
      </c>
      <c r="DC226" s="15">
        <f>+IFERROR(VLOOKUP($A226,'[1]Consolidated Financials'!$A:$ZZ,51,0),0)</f>
        <v>3684.7500000000005</v>
      </c>
      <c r="DD226" s="46">
        <f>+SUM(CR226:DC226)</f>
        <v>44217.000000000007</v>
      </c>
      <c r="DF226" s="15">
        <f>+IFERROR(VLOOKUP($A226,'[1]Consolidated Financials'!$A:$ZZ,52,0),0)</f>
        <v>3758.4450000000006</v>
      </c>
      <c r="DG226" s="15">
        <f>+IFERROR(VLOOKUP($A226,'[1]Consolidated Financials'!$A:$ZZ,53,0),0)</f>
        <v>3758.4450000000006</v>
      </c>
      <c r="DH226" s="15">
        <f>+IFERROR(VLOOKUP($A226,'[1]Consolidated Financials'!$A:$ZZ,54,0),0)</f>
        <v>3758.4450000000006</v>
      </c>
      <c r="DI226" s="15">
        <f>+IFERROR(VLOOKUP($A226,'[1]Consolidated Financials'!$A:$ZZ,55,0),0)</f>
        <v>3758.4450000000006</v>
      </c>
      <c r="DJ226" s="15">
        <f>+IFERROR(VLOOKUP($A226,'[1]Consolidated Financials'!$A:$ZZ,56,0),0)</f>
        <v>3758.4450000000006</v>
      </c>
      <c r="DK226" s="15">
        <f>+IFERROR(VLOOKUP($A226,'[1]Consolidated Financials'!$A:$ZZ,57,0),0)</f>
        <v>3758.4450000000006</v>
      </c>
      <c r="DL226" s="15">
        <f>+IFERROR(VLOOKUP($A226,'[1]Consolidated Financials'!$A:$ZZ,58,0),0)</f>
        <v>3758.4450000000006</v>
      </c>
      <c r="DM226" s="15">
        <f>+IFERROR(VLOOKUP($A226,'[1]Consolidated Financials'!$A:$ZZ,59,0),0)</f>
        <v>3758.4450000000006</v>
      </c>
      <c r="DN226" s="15">
        <f>+IFERROR(VLOOKUP($A226,'[1]Consolidated Financials'!$A:$ZZ,60,0),0)</f>
        <v>3758.4450000000006</v>
      </c>
      <c r="DO226" s="15">
        <f>+IFERROR(VLOOKUP($A226,'[1]Consolidated Financials'!$A:$ZZ,61,0),0)</f>
        <v>3758.4450000000006</v>
      </c>
      <c r="DP226" s="15">
        <f>+IFERROR(VLOOKUP($A226,'[1]Consolidated Financials'!$A:$ZZ,62,0),0)</f>
        <v>3758.4450000000006</v>
      </c>
      <c r="DQ226" s="15">
        <f>+IFERROR(VLOOKUP($A226,'[1]Consolidated Financials'!$A:$ZZ,63,0),0)</f>
        <v>3758.4450000000006</v>
      </c>
    </row>
    <row r="227" spans="1:121" x14ac:dyDescent="0.35">
      <c r="A227" s="21" t="s">
        <v>376</v>
      </c>
      <c r="B227" s="21"/>
      <c r="C227" s="22">
        <f>+SUM(C226)</f>
        <v>0</v>
      </c>
      <c r="D227" s="22">
        <f t="shared" ref="D227" si="296">+SUM(D226)</f>
        <v>0</v>
      </c>
      <c r="E227" s="22">
        <f t="shared" ref="E227:BN227" si="297">+SUM(E226)</f>
        <v>1500</v>
      </c>
      <c r="F227" s="22">
        <f t="shared" si="297"/>
        <v>0</v>
      </c>
      <c r="G227" s="22">
        <f t="shared" si="297"/>
        <v>0</v>
      </c>
      <c r="H227" s="22">
        <f t="shared" si="297"/>
        <v>12934.29</v>
      </c>
      <c r="I227" s="22">
        <f t="shared" si="297"/>
        <v>32347</v>
      </c>
      <c r="J227" s="22">
        <f t="shared" si="297"/>
        <v>18681.830000000002</v>
      </c>
      <c r="K227" s="22">
        <f t="shared" si="297"/>
        <v>0</v>
      </c>
      <c r="L227" s="22">
        <f t="shared" si="297"/>
        <v>0</v>
      </c>
      <c r="M227" s="22">
        <f t="shared" si="297"/>
        <v>0</v>
      </c>
      <c r="N227" s="22">
        <f t="shared" si="297"/>
        <v>8500</v>
      </c>
      <c r="O227" s="22">
        <f t="shared" si="297"/>
        <v>73963.12</v>
      </c>
      <c r="P227" s="22">
        <f t="shared" si="297"/>
        <v>0</v>
      </c>
      <c r="Q227" s="22">
        <f t="shared" si="297"/>
        <v>0</v>
      </c>
      <c r="R227" s="22">
        <f t="shared" si="297"/>
        <v>8500</v>
      </c>
      <c r="S227" s="22">
        <f t="shared" si="297"/>
        <v>0</v>
      </c>
      <c r="T227" s="22">
        <f t="shared" si="297"/>
        <v>0</v>
      </c>
      <c r="U227" s="22">
        <f t="shared" si="297"/>
        <v>8500</v>
      </c>
      <c r="V227" s="22">
        <f t="shared" si="297"/>
        <v>0</v>
      </c>
      <c r="W227" s="22">
        <f t="shared" si="297"/>
        <v>0</v>
      </c>
      <c r="X227" s="22">
        <f t="shared" si="297"/>
        <v>8500</v>
      </c>
      <c r="Y227" s="22">
        <f t="shared" si="297"/>
        <v>0</v>
      </c>
      <c r="Z227" s="22">
        <f t="shared" si="297"/>
        <v>5667</v>
      </c>
      <c r="AA227" s="22">
        <f t="shared" si="297"/>
        <v>2833</v>
      </c>
      <c r="AB227" s="22">
        <f t="shared" si="297"/>
        <v>34000</v>
      </c>
      <c r="AC227" s="22">
        <f t="shared" si="297"/>
        <v>0</v>
      </c>
      <c r="AD227" s="22">
        <f t="shared" si="297"/>
        <v>2890</v>
      </c>
      <c r="AE227" s="22">
        <f t="shared" si="297"/>
        <v>2890</v>
      </c>
      <c r="AF227" s="22">
        <f t="shared" si="297"/>
        <v>2720</v>
      </c>
      <c r="AG227" s="22">
        <f t="shared" si="297"/>
        <v>2890</v>
      </c>
      <c r="AH227" s="22">
        <f t="shared" si="297"/>
        <v>2890</v>
      </c>
      <c r="AI227" s="22">
        <f t="shared" si="297"/>
        <v>2720</v>
      </c>
      <c r="AJ227" s="22">
        <f t="shared" si="297"/>
        <v>2890</v>
      </c>
      <c r="AK227" s="22">
        <f t="shared" si="297"/>
        <v>2890</v>
      </c>
      <c r="AL227" s="22">
        <f t="shared" si="297"/>
        <v>2720</v>
      </c>
      <c r="AM227" s="22">
        <f t="shared" si="297"/>
        <v>2890</v>
      </c>
      <c r="AN227" s="22">
        <f t="shared" si="297"/>
        <v>2890</v>
      </c>
      <c r="AO227" s="22">
        <f t="shared" si="297"/>
        <v>2720</v>
      </c>
      <c r="AP227" s="22">
        <f t="shared" si="297"/>
        <v>34000</v>
      </c>
      <c r="AQ227" s="22">
        <f t="shared" si="297"/>
        <v>0</v>
      </c>
      <c r="AR227" s="22">
        <f t="shared" si="297"/>
        <v>2833</v>
      </c>
      <c r="AS227" s="22">
        <f t="shared" si="297"/>
        <v>2833</v>
      </c>
      <c r="AT227" s="22">
        <f t="shared" si="297"/>
        <v>2834</v>
      </c>
      <c r="AU227" s="22">
        <f t="shared" si="297"/>
        <v>3135.19</v>
      </c>
      <c r="AV227" s="22">
        <f t="shared" si="297"/>
        <v>2833</v>
      </c>
      <c r="AW227" s="22">
        <f t="shared" si="297"/>
        <v>3136.19</v>
      </c>
      <c r="AX227" s="22">
        <f t="shared" si="297"/>
        <v>2833</v>
      </c>
      <c r="AY227" s="22">
        <f t="shared" si="297"/>
        <v>2833</v>
      </c>
      <c r="AZ227" s="22">
        <f t="shared" si="297"/>
        <v>2833</v>
      </c>
      <c r="BA227" s="22">
        <f t="shared" si="297"/>
        <v>3136.19</v>
      </c>
      <c r="BB227" s="22">
        <f t="shared" si="297"/>
        <v>2833</v>
      </c>
      <c r="BC227" s="22">
        <f t="shared" si="297"/>
        <v>2834</v>
      </c>
      <c r="BD227" s="24">
        <f t="shared" si="297"/>
        <v>34906.57</v>
      </c>
      <c r="BE227" s="22">
        <f t="shared" si="297"/>
        <v>3750</v>
      </c>
      <c r="BF227" s="22">
        <f t="shared" si="297"/>
        <v>3750</v>
      </c>
      <c r="BG227" s="22">
        <f t="shared" si="297"/>
        <v>3750</v>
      </c>
      <c r="BH227" s="22">
        <f t="shared" si="297"/>
        <v>4025.48</v>
      </c>
      <c r="BI227" s="22">
        <f t="shared" si="297"/>
        <v>4052.22</v>
      </c>
      <c r="BJ227" s="22">
        <f t="shared" si="297"/>
        <v>4025.48</v>
      </c>
      <c r="BK227" s="22">
        <f t="shared" si="297"/>
        <v>3750</v>
      </c>
      <c r="BL227" s="22">
        <f t="shared" si="297"/>
        <v>3750</v>
      </c>
      <c r="BM227" s="22">
        <f t="shared" si="297"/>
        <v>3750</v>
      </c>
      <c r="BN227" s="22">
        <f t="shared" si="297"/>
        <v>0</v>
      </c>
      <c r="BO227" s="25">
        <f>+SUM(BO226)</f>
        <v>275.48</v>
      </c>
      <c r="BP227" s="25">
        <f>+SUM(BP226)</f>
        <v>250</v>
      </c>
      <c r="BQ227" s="77">
        <f>+SUM(BE227:BP227)</f>
        <v>35128.660000000003</v>
      </c>
      <c r="BR227" s="22">
        <f t="shared" ref="BR227" si="298">+SUM(BR226)</f>
        <v>3541.67</v>
      </c>
      <c r="BS227" s="22">
        <f t="shared" ref="BS227:CC227" si="299">+SUM(BS226)</f>
        <v>3541.67</v>
      </c>
      <c r="BT227" s="22">
        <f t="shared" si="299"/>
        <v>3541.67</v>
      </c>
      <c r="BU227" s="22">
        <f t="shared" si="299"/>
        <v>3541.67</v>
      </c>
      <c r="BV227" s="22">
        <f t="shared" si="299"/>
        <v>3851.4</v>
      </c>
      <c r="BW227" s="22">
        <f t="shared" si="299"/>
        <v>3541.67</v>
      </c>
      <c r="BX227" s="22">
        <f t="shared" si="299"/>
        <v>3851.4</v>
      </c>
      <c r="BY227" s="22">
        <f t="shared" si="299"/>
        <v>3541.67</v>
      </c>
      <c r="BZ227" s="22">
        <f t="shared" si="299"/>
        <v>7270.45</v>
      </c>
      <c r="CA227" s="22">
        <f t="shared" si="299"/>
        <v>3541.67</v>
      </c>
      <c r="CB227" s="22">
        <f t="shared" si="299"/>
        <v>3541.67</v>
      </c>
      <c r="CC227" s="22">
        <f t="shared" si="299"/>
        <v>3851.4</v>
      </c>
      <c r="CD227" s="77">
        <f>+SUM(BR227:CC227)</f>
        <v>47158.009999999995</v>
      </c>
      <c r="CE227" s="22">
        <f t="shared" ref="CE227" si="300">+SUM(CE226)</f>
        <v>3612.5</v>
      </c>
      <c r="CF227" s="22">
        <f t="shared" ref="CF227:CP227" si="301">+SUM(CF226)</f>
        <v>3612.5</v>
      </c>
      <c r="CG227" s="22">
        <f t="shared" si="301"/>
        <v>6786.76</v>
      </c>
      <c r="CH227" s="22">
        <f t="shared" si="301"/>
        <v>3612.5</v>
      </c>
      <c r="CI227" s="22">
        <f t="shared" si="301"/>
        <v>3612.5000000000005</v>
      </c>
      <c r="CJ227" s="22">
        <f t="shared" si="301"/>
        <v>3612.5000000000005</v>
      </c>
      <c r="CK227" s="22">
        <f t="shared" si="301"/>
        <v>3612.5000000000005</v>
      </c>
      <c r="CL227" s="22">
        <f t="shared" si="301"/>
        <v>3612.5000000000005</v>
      </c>
      <c r="CM227" s="22">
        <f t="shared" si="301"/>
        <v>3612.5000000000005</v>
      </c>
      <c r="CN227" s="22">
        <f t="shared" si="301"/>
        <v>3612.5000000000005</v>
      </c>
      <c r="CO227" s="22">
        <f t="shared" si="301"/>
        <v>3612.5000000000005</v>
      </c>
      <c r="CP227" s="22">
        <f t="shared" si="301"/>
        <v>3612.5000000000005</v>
      </c>
      <c r="CQ227" s="77">
        <f>+SUM(CE227:CP227)</f>
        <v>46524.26</v>
      </c>
      <c r="CR227" s="22">
        <f t="shared" ref="CR227" si="302">+SUM(CR226)</f>
        <v>3684.7500000000005</v>
      </c>
      <c r="CS227" s="22">
        <f t="shared" ref="CS227:DC227" si="303">+SUM(CS226)</f>
        <v>3684.7500000000005</v>
      </c>
      <c r="CT227" s="22">
        <f t="shared" si="303"/>
        <v>3684.7500000000005</v>
      </c>
      <c r="CU227" s="22">
        <f t="shared" si="303"/>
        <v>3684.7500000000005</v>
      </c>
      <c r="CV227" s="22">
        <f t="shared" si="303"/>
        <v>3684.7500000000005</v>
      </c>
      <c r="CW227" s="22">
        <f t="shared" si="303"/>
        <v>3684.7500000000005</v>
      </c>
      <c r="CX227" s="22">
        <f t="shared" si="303"/>
        <v>3684.7500000000005</v>
      </c>
      <c r="CY227" s="22">
        <f t="shared" si="303"/>
        <v>3684.7500000000005</v>
      </c>
      <c r="CZ227" s="22">
        <f t="shared" si="303"/>
        <v>3684.7500000000005</v>
      </c>
      <c r="DA227" s="22">
        <f t="shared" si="303"/>
        <v>3684.7500000000005</v>
      </c>
      <c r="DB227" s="22">
        <f t="shared" si="303"/>
        <v>3684.7500000000005</v>
      </c>
      <c r="DC227" s="22">
        <f t="shared" si="303"/>
        <v>3684.7500000000005</v>
      </c>
      <c r="DD227" s="77">
        <f>+SUM(CR227:DC227)</f>
        <v>44217.000000000007</v>
      </c>
      <c r="DF227" s="22">
        <f t="shared" ref="DF227" si="304">+SUM(DF226)</f>
        <v>3758.4450000000006</v>
      </c>
      <c r="DG227" s="22">
        <f t="shared" ref="DG227:DQ227" si="305">+SUM(DG226)</f>
        <v>3758.4450000000006</v>
      </c>
      <c r="DH227" s="22">
        <f t="shared" si="305"/>
        <v>3758.4450000000006</v>
      </c>
      <c r="DI227" s="22">
        <f t="shared" si="305"/>
        <v>3758.4450000000006</v>
      </c>
      <c r="DJ227" s="22">
        <f t="shared" si="305"/>
        <v>3758.4450000000006</v>
      </c>
      <c r="DK227" s="22">
        <f t="shared" si="305"/>
        <v>3758.4450000000006</v>
      </c>
      <c r="DL227" s="22">
        <f t="shared" si="305"/>
        <v>3758.4450000000006</v>
      </c>
      <c r="DM227" s="22">
        <f t="shared" si="305"/>
        <v>3758.4450000000006</v>
      </c>
      <c r="DN227" s="22">
        <f t="shared" si="305"/>
        <v>3758.4450000000006</v>
      </c>
      <c r="DO227" s="22">
        <f t="shared" si="305"/>
        <v>3758.4450000000006</v>
      </c>
      <c r="DP227" s="22">
        <f t="shared" si="305"/>
        <v>3758.4450000000006</v>
      </c>
      <c r="DQ227" s="22">
        <f t="shared" si="305"/>
        <v>3758.4450000000006</v>
      </c>
    </row>
    <row r="229" spans="1:121" x14ac:dyDescent="0.35">
      <c r="A229" s="75" t="s">
        <v>377</v>
      </c>
      <c r="B229" s="17" t="s">
        <v>378</v>
      </c>
      <c r="C229" s="15">
        <v>20782</v>
      </c>
      <c r="D229" s="15">
        <v>20782</v>
      </c>
      <c r="E229" s="15">
        <v>20782</v>
      </c>
      <c r="F229" s="15">
        <v>20782</v>
      </c>
      <c r="G229" s="15">
        <v>20782</v>
      </c>
      <c r="H229" s="15">
        <v>20782</v>
      </c>
      <c r="I229" s="15">
        <v>20782</v>
      </c>
      <c r="J229" s="15">
        <v>20782</v>
      </c>
      <c r="K229" s="15">
        <v>20782</v>
      </c>
      <c r="L229" s="15">
        <v>20782</v>
      </c>
      <c r="M229" s="15">
        <v>20782</v>
      </c>
      <c r="N229" s="15">
        <v>20782</v>
      </c>
      <c r="O229" s="16">
        <f>+SUM(C229:N229)</f>
        <v>249384</v>
      </c>
      <c r="P229" s="15">
        <v>23355.34</v>
      </c>
      <c r="Q229" s="15">
        <v>23355.34</v>
      </c>
      <c r="R229" s="15">
        <v>23355.340000000004</v>
      </c>
      <c r="S229" s="15">
        <v>23355.339999999997</v>
      </c>
      <c r="T229" s="15">
        <v>23355.339999999997</v>
      </c>
      <c r="U229" s="15">
        <v>23355.340000000011</v>
      </c>
      <c r="V229" s="15">
        <v>23355.339999999997</v>
      </c>
      <c r="W229" s="15">
        <v>-24968.330000000016</v>
      </c>
      <c r="X229" s="15">
        <v>23469</v>
      </c>
      <c r="Y229" s="15">
        <v>21746</v>
      </c>
      <c r="Z229" s="15">
        <v>21973</v>
      </c>
      <c r="AA229" s="15">
        <v>24730</v>
      </c>
      <c r="AB229" s="18">
        <f>SUM(P229:AA229)</f>
        <v>230437.05</v>
      </c>
      <c r="AD229" s="15">
        <v>19680.59</v>
      </c>
      <c r="AE229" s="15">
        <v>19680.59</v>
      </c>
      <c r="AF229" s="15">
        <v>18928.52</v>
      </c>
      <c r="AG229" s="15">
        <v>17553.84</v>
      </c>
      <c r="AH229" s="15">
        <v>18670.77</v>
      </c>
      <c r="AI229" s="15">
        <v>19161.97</v>
      </c>
      <c r="AJ229" s="15">
        <v>19548</v>
      </c>
      <c r="AK229" s="15">
        <v>18076.34</v>
      </c>
      <c r="AL229" s="15">
        <v>18053.89</v>
      </c>
      <c r="AM229" s="15">
        <v>15930.24</v>
      </c>
      <c r="AN229" s="15">
        <v>15583.96</v>
      </c>
      <c r="AO229" s="15">
        <v>15583.96</v>
      </c>
      <c r="AP229" s="15">
        <f>+SUM(AD229:AO229)</f>
        <v>216452.66999999998</v>
      </c>
      <c r="AR229" s="15">
        <v>18922.37</v>
      </c>
      <c r="AS229" s="15">
        <v>26214.91</v>
      </c>
      <c r="AT229" s="15">
        <v>16867.05</v>
      </c>
      <c r="AU229" s="15">
        <v>24808.89</v>
      </c>
      <c r="AV229" s="15">
        <v>26268.16</v>
      </c>
      <c r="AW229" s="15">
        <v>25436.99</v>
      </c>
      <c r="AX229" s="15">
        <v>15262.48</v>
      </c>
      <c r="AY229" s="15">
        <v>27178.37</v>
      </c>
      <c r="AZ229" s="15">
        <v>27178.37</v>
      </c>
      <c r="BA229" s="15">
        <v>26928.37</v>
      </c>
      <c r="BB229" s="15">
        <v>26110</v>
      </c>
      <c r="BC229" s="15">
        <v>7493.65</v>
      </c>
      <c r="BD229" s="19">
        <f>+SUM(AR229:BC229)</f>
        <v>268669.61</v>
      </c>
      <c r="BE229" s="15">
        <v>9957.7100000000009</v>
      </c>
      <c r="BF229" s="15">
        <v>9957.7100000000009</v>
      </c>
      <c r="BG229" s="15">
        <v>11335.58</v>
      </c>
      <c r="BH229" s="15">
        <v>17798.060000000001</v>
      </c>
      <c r="BI229" s="15">
        <v>24401.22</v>
      </c>
      <c r="BJ229" s="15">
        <v>27498.66</v>
      </c>
      <c r="BK229" s="15">
        <v>18775.12</v>
      </c>
      <c r="BL229" s="15">
        <v>19538.09</v>
      </c>
      <c r="BM229" s="15">
        <v>29851.52</v>
      </c>
      <c r="BN229" s="15">
        <v>21464.95</v>
      </c>
      <c r="BO229" s="20">
        <v>21635.66</v>
      </c>
      <c r="BP229" s="20">
        <v>21394.85</v>
      </c>
      <c r="BQ229" s="49">
        <f>+SUM(BE229:BP229)</f>
        <v>233609.13</v>
      </c>
      <c r="BR229" s="29">
        <f>23840.53+4326</f>
        <v>28166.53</v>
      </c>
      <c r="BS229" s="15">
        <v>29681.11</v>
      </c>
      <c r="BT229" s="15">
        <v>30201.63</v>
      </c>
      <c r="BU229" s="15">
        <v>34646.92</v>
      </c>
      <c r="BV229" s="15">
        <v>34685.26</v>
      </c>
      <c r="BW229" s="15">
        <v>39168.68</v>
      </c>
      <c r="BX229" s="15">
        <v>22129.5</v>
      </c>
      <c r="BY229" s="15">
        <v>33016.28</v>
      </c>
      <c r="BZ229" s="15">
        <v>33016.28</v>
      </c>
      <c r="CA229" s="15">
        <v>33016.28</v>
      </c>
      <c r="CB229" s="15">
        <v>33016.28</v>
      </c>
      <c r="CC229" s="15">
        <v>33016.28</v>
      </c>
      <c r="CD229" s="46">
        <f>+SUM(BR229:CC229)</f>
        <v>383761.03</v>
      </c>
      <c r="CE229" s="15">
        <v>22775.14</v>
      </c>
      <c r="CF229" s="15">
        <v>22900.81</v>
      </c>
      <c r="CG229" s="15">
        <v>22900.81</v>
      </c>
      <c r="CH229" s="15">
        <v>20466.11</v>
      </c>
      <c r="CI229" s="15">
        <f>+IFERROR(VLOOKUP($A229,'[1]Consolidated Financials'!$A:$ZZ,32,0),0)</f>
        <v>21582.013207425083</v>
      </c>
      <c r="CJ229" s="15">
        <f>+IFERROR(VLOOKUP($A229,'[1]Consolidated Financials'!$A:$ZZ,33,0),0)</f>
        <v>21582.013207425083</v>
      </c>
      <c r="CK229" s="15">
        <f>+IFERROR(VLOOKUP($A229,'[1]Consolidated Financials'!$A:$ZZ,34,0),0)</f>
        <v>24151.058540758419</v>
      </c>
      <c r="CL229" s="15">
        <f>+IFERROR(VLOOKUP($A229,'[1]Consolidated Financials'!$A:$ZZ,35,0),0)</f>
        <v>24151.058540758419</v>
      </c>
      <c r="CM229" s="15">
        <f>+IFERROR(VLOOKUP($A229,'[1]Consolidated Financials'!$A:$ZZ,36,0),0)</f>
        <v>24151.058540758419</v>
      </c>
      <c r="CN229" s="15">
        <f>+IFERROR(VLOOKUP($A229,'[1]Consolidated Financials'!$A:$ZZ,37,0),0)</f>
        <v>24151.058540758419</v>
      </c>
      <c r="CO229" s="15">
        <f>+IFERROR(VLOOKUP($A229,'[1]Consolidated Financials'!$A:$ZZ,38,0),0)</f>
        <v>24151.058540758419</v>
      </c>
      <c r="CP229" s="15">
        <f>+IFERROR(VLOOKUP($A229,'[1]Consolidated Financials'!$A:$ZZ,39,0),0)</f>
        <v>24151.058540758419</v>
      </c>
      <c r="CQ229" s="46">
        <f>+SUM(CE229:CP229)</f>
        <v>277113.24765940069</v>
      </c>
      <c r="CR229" s="15">
        <f>+IFERROR(VLOOKUP($A229,'[1]Consolidated Financials'!$A:$ZZ,40,0),0)</f>
        <v>27665.867441564522</v>
      </c>
      <c r="CS229" s="15">
        <f>+IFERROR(VLOOKUP($A229,'[1]Consolidated Financials'!$A:$ZZ,41,0),0)</f>
        <v>27665.867441564522</v>
      </c>
      <c r="CT229" s="15">
        <f>+IFERROR(VLOOKUP($A229,'[1]Consolidated Financials'!$A:$ZZ,42,0),0)</f>
        <v>27665.867441564522</v>
      </c>
      <c r="CU229" s="15">
        <f>+IFERROR(VLOOKUP($A229,'[1]Consolidated Financials'!$A:$ZZ,43,0),0)</f>
        <v>27665.867441564522</v>
      </c>
      <c r="CV229" s="15">
        <f>+IFERROR(VLOOKUP($A229,'[1]Consolidated Financials'!$A:$ZZ,44,0),0)</f>
        <v>27665.867441564522</v>
      </c>
      <c r="CW229" s="15">
        <f>+IFERROR(VLOOKUP($A229,'[1]Consolidated Financials'!$A:$ZZ,45,0),0)</f>
        <v>27665.867441564522</v>
      </c>
      <c r="CX229" s="15">
        <f>+IFERROR(VLOOKUP($A229,'[1]Consolidated Financials'!$A:$ZZ,46,0),0)</f>
        <v>27665.867441564522</v>
      </c>
      <c r="CY229" s="15">
        <f>+IFERROR(VLOOKUP($A229,'[1]Consolidated Financials'!$A:$ZZ,47,0),0)</f>
        <v>27665.867441564522</v>
      </c>
      <c r="CZ229" s="15">
        <f>+IFERROR(VLOOKUP($A229,'[1]Consolidated Financials'!$A:$ZZ,48,0),0)</f>
        <v>27665.867441564522</v>
      </c>
      <c r="DA229" s="15">
        <f>+IFERROR(VLOOKUP($A229,'[1]Consolidated Financials'!$A:$ZZ,49,0),0)</f>
        <v>27665.867441564522</v>
      </c>
      <c r="DB229" s="15">
        <f>+IFERROR(VLOOKUP($A229,'[1]Consolidated Financials'!$A:$ZZ,50,0),0)</f>
        <v>27665.867441564522</v>
      </c>
      <c r="DC229" s="15">
        <f>+IFERROR(VLOOKUP($A229,'[1]Consolidated Financials'!$A:$ZZ,51,0),0)</f>
        <v>27665.867441564522</v>
      </c>
      <c r="DD229" s="46">
        <f>+SUM(CR229:DC229)</f>
        <v>331990.40929877415</v>
      </c>
      <c r="DF229" s="15">
        <f>+IFERROR(VLOOKUP($A229,'[1]Consolidated Financials'!$A:$ZZ,52,0),0)</f>
        <v>32882.430725864098</v>
      </c>
      <c r="DG229" s="15">
        <f>+IFERROR(VLOOKUP($A229,'[1]Consolidated Financials'!$A:$ZZ,53,0),0)</f>
        <v>32882.430725864098</v>
      </c>
      <c r="DH229" s="15">
        <f>+IFERROR(VLOOKUP($A229,'[1]Consolidated Financials'!$A:$ZZ,54,0),0)</f>
        <v>32882.430725864098</v>
      </c>
      <c r="DI229" s="15">
        <f>+IFERROR(VLOOKUP($A229,'[1]Consolidated Financials'!$A:$ZZ,55,0),0)</f>
        <v>32882.430725864098</v>
      </c>
      <c r="DJ229" s="15">
        <f>+IFERROR(VLOOKUP($A229,'[1]Consolidated Financials'!$A:$ZZ,56,0),0)</f>
        <v>32882.430725864098</v>
      </c>
      <c r="DK229" s="15">
        <f>+IFERROR(VLOOKUP($A229,'[1]Consolidated Financials'!$A:$ZZ,57,0),0)</f>
        <v>32882.430725864098</v>
      </c>
      <c r="DL229" s="15">
        <f>+IFERROR(VLOOKUP($A229,'[1]Consolidated Financials'!$A:$ZZ,58,0),0)</f>
        <v>32882.430725864098</v>
      </c>
      <c r="DM229" s="15">
        <f>+IFERROR(VLOOKUP($A229,'[1]Consolidated Financials'!$A:$ZZ,59,0),0)</f>
        <v>32882.430725864098</v>
      </c>
      <c r="DN229" s="15">
        <f>+IFERROR(VLOOKUP($A229,'[1]Consolidated Financials'!$A:$ZZ,60,0),0)</f>
        <v>32882.430725864098</v>
      </c>
      <c r="DO229" s="15">
        <f>+IFERROR(VLOOKUP($A229,'[1]Consolidated Financials'!$A:$ZZ,61,0),0)</f>
        <v>32882.430725864098</v>
      </c>
      <c r="DP229" s="15">
        <f>+IFERROR(VLOOKUP($A229,'[1]Consolidated Financials'!$A:$ZZ,62,0),0)</f>
        <v>32882.430725864098</v>
      </c>
      <c r="DQ229" s="15">
        <f>+IFERROR(VLOOKUP($A229,'[1]Consolidated Financials'!$A:$ZZ,63,0),0)</f>
        <v>32882.430725864098</v>
      </c>
    </row>
    <row r="230" spans="1:121" x14ac:dyDescent="0.35">
      <c r="A230" s="21" t="s">
        <v>379</v>
      </c>
      <c r="B230" s="21"/>
      <c r="C230" s="22">
        <f>+SUM(C229)</f>
        <v>20782</v>
      </c>
      <c r="D230" s="22">
        <f t="shared" ref="D230" si="306">+SUM(D229)</f>
        <v>20782</v>
      </c>
      <c r="E230" s="22">
        <f t="shared" ref="E230:BN230" si="307">+SUM(E229)</f>
        <v>20782</v>
      </c>
      <c r="F230" s="22">
        <f t="shared" si="307"/>
        <v>20782</v>
      </c>
      <c r="G230" s="22">
        <f t="shared" si="307"/>
        <v>20782</v>
      </c>
      <c r="H230" s="22">
        <f t="shared" si="307"/>
        <v>20782</v>
      </c>
      <c r="I230" s="22">
        <f t="shared" si="307"/>
        <v>20782</v>
      </c>
      <c r="J230" s="22">
        <f t="shared" si="307"/>
        <v>20782</v>
      </c>
      <c r="K230" s="22">
        <f t="shared" si="307"/>
        <v>20782</v>
      </c>
      <c r="L230" s="22">
        <f t="shared" si="307"/>
        <v>20782</v>
      </c>
      <c r="M230" s="22">
        <f t="shared" si="307"/>
        <v>20782</v>
      </c>
      <c r="N230" s="22">
        <f t="shared" si="307"/>
        <v>20782</v>
      </c>
      <c r="O230" s="22">
        <f t="shared" si="307"/>
        <v>249384</v>
      </c>
      <c r="P230" s="22">
        <f t="shared" si="307"/>
        <v>23355.34</v>
      </c>
      <c r="Q230" s="22">
        <f t="shared" si="307"/>
        <v>23355.34</v>
      </c>
      <c r="R230" s="22">
        <f t="shared" si="307"/>
        <v>23355.340000000004</v>
      </c>
      <c r="S230" s="22">
        <f t="shared" si="307"/>
        <v>23355.339999999997</v>
      </c>
      <c r="T230" s="22">
        <f t="shared" si="307"/>
        <v>23355.339999999997</v>
      </c>
      <c r="U230" s="22">
        <f t="shared" si="307"/>
        <v>23355.340000000011</v>
      </c>
      <c r="V230" s="22">
        <f t="shared" si="307"/>
        <v>23355.339999999997</v>
      </c>
      <c r="W230" s="22">
        <f t="shared" si="307"/>
        <v>-24968.330000000016</v>
      </c>
      <c r="X230" s="22">
        <f t="shared" si="307"/>
        <v>23469</v>
      </c>
      <c r="Y230" s="22">
        <f t="shared" si="307"/>
        <v>21746</v>
      </c>
      <c r="Z230" s="22">
        <f t="shared" si="307"/>
        <v>21973</v>
      </c>
      <c r="AA230" s="22">
        <f t="shared" si="307"/>
        <v>24730</v>
      </c>
      <c r="AB230" s="22">
        <f t="shared" si="307"/>
        <v>230437.05</v>
      </c>
      <c r="AC230" s="22">
        <f t="shared" si="307"/>
        <v>0</v>
      </c>
      <c r="AD230" s="22">
        <f t="shared" si="307"/>
        <v>19680.59</v>
      </c>
      <c r="AE230" s="22">
        <f t="shared" si="307"/>
        <v>19680.59</v>
      </c>
      <c r="AF230" s="22">
        <f t="shared" si="307"/>
        <v>18928.52</v>
      </c>
      <c r="AG230" s="22">
        <f t="shared" si="307"/>
        <v>17553.84</v>
      </c>
      <c r="AH230" s="22">
        <f t="shared" si="307"/>
        <v>18670.77</v>
      </c>
      <c r="AI230" s="22">
        <f t="shared" si="307"/>
        <v>19161.97</v>
      </c>
      <c r="AJ230" s="22">
        <f t="shared" si="307"/>
        <v>19548</v>
      </c>
      <c r="AK230" s="22">
        <f t="shared" si="307"/>
        <v>18076.34</v>
      </c>
      <c r="AL230" s="22">
        <f t="shared" si="307"/>
        <v>18053.89</v>
      </c>
      <c r="AM230" s="22">
        <f t="shared" si="307"/>
        <v>15930.24</v>
      </c>
      <c r="AN230" s="22">
        <f t="shared" si="307"/>
        <v>15583.96</v>
      </c>
      <c r="AO230" s="22">
        <f t="shared" si="307"/>
        <v>15583.96</v>
      </c>
      <c r="AP230" s="22">
        <f t="shared" si="307"/>
        <v>216452.66999999998</v>
      </c>
      <c r="AQ230" s="22">
        <f t="shared" si="307"/>
        <v>0</v>
      </c>
      <c r="AR230" s="22">
        <f t="shared" si="307"/>
        <v>18922.37</v>
      </c>
      <c r="AS230" s="22">
        <f t="shared" si="307"/>
        <v>26214.91</v>
      </c>
      <c r="AT230" s="22">
        <f t="shared" si="307"/>
        <v>16867.05</v>
      </c>
      <c r="AU230" s="22">
        <f t="shared" si="307"/>
        <v>24808.89</v>
      </c>
      <c r="AV230" s="22">
        <f t="shared" si="307"/>
        <v>26268.16</v>
      </c>
      <c r="AW230" s="22">
        <f t="shared" si="307"/>
        <v>25436.99</v>
      </c>
      <c r="AX230" s="22">
        <f t="shared" si="307"/>
        <v>15262.48</v>
      </c>
      <c r="AY230" s="22">
        <f t="shared" si="307"/>
        <v>27178.37</v>
      </c>
      <c r="AZ230" s="22">
        <f t="shared" si="307"/>
        <v>27178.37</v>
      </c>
      <c r="BA230" s="22">
        <f t="shared" si="307"/>
        <v>26928.37</v>
      </c>
      <c r="BB230" s="22">
        <f t="shared" si="307"/>
        <v>26110</v>
      </c>
      <c r="BC230" s="22">
        <f t="shared" si="307"/>
        <v>7493.65</v>
      </c>
      <c r="BD230" s="24">
        <f t="shared" si="307"/>
        <v>268669.61</v>
      </c>
      <c r="BE230" s="22">
        <f t="shared" si="307"/>
        <v>9957.7100000000009</v>
      </c>
      <c r="BF230" s="22">
        <f t="shared" si="307"/>
        <v>9957.7100000000009</v>
      </c>
      <c r="BG230" s="22">
        <f t="shared" si="307"/>
        <v>11335.58</v>
      </c>
      <c r="BH230" s="22">
        <f t="shared" si="307"/>
        <v>17798.060000000001</v>
      </c>
      <c r="BI230" s="22">
        <f t="shared" si="307"/>
        <v>24401.22</v>
      </c>
      <c r="BJ230" s="22">
        <f t="shared" si="307"/>
        <v>27498.66</v>
      </c>
      <c r="BK230" s="22">
        <f t="shared" si="307"/>
        <v>18775.12</v>
      </c>
      <c r="BL230" s="22">
        <f t="shared" si="307"/>
        <v>19538.09</v>
      </c>
      <c r="BM230" s="22">
        <f t="shared" si="307"/>
        <v>29851.52</v>
      </c>
      <c r="BN230" s="22">
        <f t="shared" si="307"/>
        <v>21464.95</v>
      </c>
      <c r="BO230" s="25">
        <f>+SUM(BO229)</f>
        <v>21635.66</v>
      </c>
      <c r="BP230" s="25">
        <f>+SUM(BP229)</f>
        <v>21394.85</v>
      </c>
      <c r="BQ230" s="77">
        <f>+SUM(BE230:BP230)</f>
        <v>233609.13</v>
      </c>
      <c r="BR230" s="22">
        <f t="shared" ref="BR230" si="308">+SUM(BR229)</f>
        <v>28166.53</v>
      </c>
      <c r="BS230" s="22">
        <f t="shared" ref="BS230:CC230" si="309">+SUM(BS229)</f>
        <v>29681.11</v>
      </c>
      <c r="BT230" s="22">
        <f t="shared" si="309"/>
        <v>30201.63</v>
      </c>
      <c r="BU230" s="22">
        <f t="shared" si="309"/>
        <v>34646.92</v>
      </c>
      <c r="BV230" s="22">
        <f t="shared" si="309"/>
        <v>34685.26</v>
      </c>
      <c r="BW230" s="22">
        <f t="shared" si="309"/>
        <v>39168.68</v>
      </c>
      <c r="BX230" s="22">
        <f t="shared" si="309"/>
        <v>22129.5</v>
      </c>
      <c r="BY230" s="22">
        <f t="shared" si="309"/>
        <v>33016.28</v>
      </c>
      <c r="BZ230" s="22">
        <f t="shared" si="309"/>
        <v>33016.28</v>
      </c>
      <c r="CA230" s="22">
        <f t="shared" si="309"/>
        <v>33016.28</v>
      </c>
      <c r="CB230" s="22">
        <f t="shared" si="309"/>
        <v>33016.28</v>
      </c>
      <c r="CC230" s="22">
        <f t="shared" si="309"/>
        <v>33016.28</v>
      </c>
      <c r="CD230" s="77">
        <f>+SUM(BR230:CC230)</f>
        <v>383761.03</v>
      </c>
      <c r="CE230" s="22">
        <f t="shared" ref="CE230" si="310">+SUM(CE229)</f>
        <v>22775.14</v>
      </c>
      <c r="CF230" s="22">
        <f t="shared" ref="CF230:CP230" si="311">+SUM(CF229)</f>
        <v>22900.81</v>
      </c>
      <c r="CG230" s="22">
        <f t="shared" si="311"/>
        <v>22900.81</v>
      </c>
      <c r="CH230" s="22">
        <f t="shared" si="311"/>
        <v>20466.11</v>
      </c>
      <c r="CI230" s="22">
        <f t="shared" si="311"/>
        <v>21582.013207425083</v>
      </c>
      <c r="CJ230" s="22">
        <f t="shared" si="311"/>
        <v>21582.013207425083</v>
      </c>
      <c r="CK230" s="22">
        <f t="shared" si="311"/>
        <v>24151.058540758419</v>
      </c>
      <c r="CL230" s="22">
        <f t="shared" si="311"/>
        <v>24151.058540758419</v>
      </c>
      <c r="CM230" s="22">
        <f t="shared" si="311"/>
        <v>24151.058540758419</v>
      </c>
      <c r="CN230" s="22">
        <f t="shared" si="311"/>
        <v>24151.058540758419</v>
      </c>
      <c r="CO230" s="22">
        <f t="shared" si="311"/>
        <v>24151.058540758419</v>
      </c>
      <c r="CP230" s="22">
        <f t="shared" si="311"/>
        <v>24151.058540758419</v>
      </c>
      <c r="CQ230" s="77">
        <f>+SUM(CE230:CP230)</f>
        <v>277113.24765940069</v>
      </c>
      <c r="CR230" s="22">
        <f t="shared" ref="CR230" si="312">+SUM(CR229)</f>
        <v>27665.867441564522</v>
      </c>
      <c r="CS230" s="22">
        <f t="shared" ref="CS230:DC230" si="313">+SUM(CS229)</f>
        <v>27665.867441564522</v>
      </c>
      <c r="CT230" s="22">
        <f t="shared" si="313"/>
        <v>27665.867441564522</v>
      </c>
      <c r="CU230" s="22">
        <f t="shared" si="313"/>
        <v>27665.867441564522</v>
      </c>
      <c r="CV230" s="22">
        <f t="shared" si="313"/>
        <v>27665.867441564522</v>
      </c>
      <c r="CW230" s="22">
        <f t="shared" si="313"/>
        <v>27665.867441564522</v>
      </c>
      <c r="CX230" s="22">
        <f t="shared" si="313"/>
        <v>27665.867441564522</v>
      </c>
      <c r="CY230" s="22">
        <f t="shared" si="313"/>
        <v>27665.867441564522</v>
      </c>
      <c r="CZ230" s="22">
        <f t="shared" si="313"/>
        <v>27665.867441564522</v>
      </c>
      <c r="DA230" s="22">
        <f t="shared" si="313"/>
        <v>27665.867441564522</v>
      </c>
      <c r="DB230" s="22">
        <f t="shared" si="313"/>
        <v>27665.867441564522</v>
      </c>
      <c r="DC230" s="22">
        <f t="shared" si="313"/>
        <v>27665.867441564522</v>
      </c>
      <c r="DD230" s="77">
        <f>+SUM(CR230:DC230)</f>
        <v>331990.40929877415</v>
      </c>
      <c r="DF230" s="22">
        <f t="shared" ref="DF230" si="314">+SUM(DF229)</f>
        <v>32882.430725864098</v>
      </c>
      <c r="DG230" s="22">
        <f t="shared" ref="DG230:DQ230" si="315">+SUM(DG229)</f>
        <v>32882.430725864098</v>
      </c>
      <c r="DH230" s="22">
        <f t="shared" si="315"/>
        <v>32882.430725864098</v>
      </c>
      <c r="DI230" s="22">
        <f t="shared" si="315"/>
        <v>32882.430725864098</v>
      </c>
      <c r="DJ230" s="22">
        <f t="shared" si="315"/>
        <v>32882.430725864098</v>
      </c>
      <c r="DK230" s="22">
        <f t="shared" si="315"/>
        <v>32882.430725864098</v>
      </c>
      <c r="DL230" s="22">
        <f t="shared" si="315"/>
        <v>32882.430725864098</v>
      </c>
      <c r="DM230" s="22">
        <f t="shared" si="315"/>
        <v>32882.430725864098</v>
      </c>
      <c r="DN230" s="22">
        <f t="shared" si="315"/>
        <v>32882.430725864098</v>
      </c>
      <c r="DO230" s="22">
        <f t="shared" si="315"/>
        <v>32882.430725864098</v>
      </c>
      <c r="DP230" s="22">
        <f t="shared" si="315"/>
        <v>32882.430725864098</v>
      </c>
      <c r="DQ230" s="22">
        <f t="shared" si="315"/>
        <v>32882.430725864098</v>
      </c>
    </row>
    <row r="232" spans="1:121" x14ac:dyDescent="0.35">
      <c r="A232" s="75" t="s">
        <v>380</v>
      </c>
      <c r="B232" s="17" t="s">
        <v>381</v>
      </c>
      <c r="C232" s="15">
        <v>0</v>
      </c>
      <c r="D232" s="15">
        <v>0</v>
      </c>
      <c r="E232" s="15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19488.53</v>
      </c>
      <c r="K232" s="15">
        <v>3094.24</v>
      </c>
      <c r="L232" s="15">
        <v>1778.71</v>
      </c>
      <c r="M232" s="15">
        <v>-6710.2</v>
      </c>
      <c r="N232" s="15">
        <v>1309.4000000000001</v>
      </c>
      <c r="O232" s="16">
        <f>+SUM(C232:N232)</f>
        <v>18960.679999999997</v>
      </c>
      <c r="P232" s="15">
        <v>1047.5999999999999</v>
      </c>
      <c r="Q232" s="15">
        <v>1078.21</v>
      </c>
      <c r="R232" s="15">
        <v>1073.8699999999999</v>
      </c>
      <c r="S232" s="15">
        <v>79.650000000000091</v>
      </c>
      <c r="T232" s="15">
        <v>17.430000000000291</v>
      </c>
      <c r="U232" s="15">
        <v>69.979999999999563</v>
      </c>
      <c r="V232" s="15">
        <v>96.640000000000327</v>
      </c>
      <c r="W232" s="15">
        <v>120.63000000000011</v>
      </c>
      <c r="X232" s="15">
        <v>573.12</v>
      </c>
      <c r="Y232" s="15">
        <v>550.1</v>
      </c>
      <c r="Z232" s="15">
        <v>452</v>
      </c>
      <c r="AA232" s="15">
        <v>815.07</v>
      </c>
      <c r="AB232" s="18">
        <f t="shared" ref="AB232:AB233" si="316">SUM(P232:AA232)</f>
        <v>5974.3</v>
      </c>
      <c r="AD232" s="15">
        <v>478.7</v>
      </c>
      <c r="AE232" s="15">
        <v>423.81</v>
      </c>
      <c r="AF232" s="15">
        <v>443.29</v>
      </c>
      <c r="AG232" s="15">
        <v>666.74</v>
      </c>
      <c r="AH232" s="15">
        <v>473.44</v>
      </c>
      <c r="AI232" s="15">
        <v>471.55</v>
      </c>
      <c r="AJ232" s="15">
        <v>593.18000000000006</v>
      </c>
      <c r="AK232" s="15">
        <v>650.12</v>
      </c>
      <c r="AL232" s="15">
        <v>649.13</v>
      </c>
      <c r="AM232" s="15">
        <v>572.80000000000007</v>
      </c>
      <c r="AN232" s="15">
        <v>763.23</v>
      </c>
      <c r="AO232" s="15">
        <v>566.76</v>
      </c>
      <c r="AP232" s="15">
        <f t="shared" ref="AP232:AP233" si="317">+SUM(AD232:AO232)</f>
        <v>6752.75</v>
      </c>
      <c r="AR232" s="15">
        <v>539.54999999999995</v>
      </c>
      <c r="AS232" s="15">
        <v>646.43000000000006</v>
      </c>
      <c r="AT232" s="15">
        <v>534.54</v>
      </c>
      <c r="AU232" s="15">
        <v>539.04999999999995</v>
      </c>
      <c r="AV232" s="15">
        <v>779.64</v>
      </c>
      <c r="AW232" s="15">
        <v>610.23</v>
      </c>
      <c r="AX232" s="15">
        <v>725.36</v>
      </c>
      <c r="AY232" s="15">
        <v>675.78</v>
      </c>
      <c r="AZ232" s="15">
        <v>736.11</v>
      </c>
      <c r="BA232" s="15">
        <v>962.65</v>
      </c>
      <c r="BB232" s="15">
        <v>652.64</v>
      </c>
      <c r="BC232" s="15">
        <v>639.15</v>
      </c>
      <c r="BD232" s="19">
        <f t="shared" ref="BD232:BD233" si="318">+SUM(AR232:BC232)</f>
        <v>8041.1299999999983</v>
      </c>
      <c r="BE232" s="15">
        <v>668.4</v>
      </c>
      <c r="BF232" s="15">
        <v>612.06000000000006</v>
      </c>
      <c r="BG232" s="15">
        <v>652.57000000000005</v>
      </c>
      <c r="BH232" s="15">
        <v>748.01</v>
      </c>
      <c r="BI232" s="15">
        <v>1399.33</v>
      </c>
      <c r="BJ232" s="15">
        <v>435.33</v>
      </c>
      <c r="BK232" s="15">
        <v>1165.06</v>
      </c>
      <c r="BL232" s="15">
        <v>1162.1100000000001</v>
      </c>
      <c r="BM232" s="15">
        <v>1159.2</v>
      </c>
      <c r="BN232" s="15">
        <v>1016.62</v>
      </c>
      <c r="BO232" s="20">
        <v>1654.66</v>
      </c>
      <c r="BP232" s="20">
        <v>1125.8600000000001</v>
      </c>
      <c r="BQ232" s="92">
        <f>+SUM(BE232:BP232)</f>
        <v>11799.210000000001</v>
      </c>
      <c r="BR232" s="15">
        <v>1240.1400000000001</v>
      </c>
      <c r="BS232" s="15">
        <v>1163.9000000000001</v>
      </c>
      <c r="BT232" s="15">
        <v>1237.67</v>
      </c>
      <c r="BU232" s="15">
        <v>1987.7</v>
      </c>
      <c r="BV232" s="15">
        <v>1340.92</v>
      </c>
      <c r="BW232" s="15">
        <v>1183.1600000000001</v>
      </c>
      <c r="BX232" s="15">
        <v>1454.11</v>
      </c>
      <c r="BY232" s="15">
        <v>1389.04</v>
      </c>
      <c r="BZ232" s="15">
        <v>1609.33</v>
      </c>
      <c r="CA232" s="15">
        <v>2171.8000000000002</v>
      </c>
      <c r="CB232" s="15">
        <v>1372.22</v>
      </c>
      <c r="CC232" s="15">
        <v>1778.02</v>
      </c>
      <c r="CD232" s="46">
        <f>+SUM(BR232:CC232)</f>
        <v>17928.009999999998</v>
      </c>
      <c r="CE232" s="15">
        <v>1827.94</v>
      </c>
      <c r="CF232" s="15">
        <v>1345.74</v>
      </c>
      <c r="CG232" s="15">
        <v>1584.81</v>
      </c>
      <c r="CH232" s="15">
        <v>2279.4500000000003</v>
      </c>
      <c r="CI232" s="15">
        <f>+IFERROR(VLOOKUP($A232,'[1]Consolidated Financials'!$A:$ZZ,32,0),0)</f>
        <v>2026.6225234420026</v>
      </c>
      <c r="CJ232" s="15">
        <f>+IFERROR(VLOOKUP($A232,'[1]Consolidated Financials'!$A:$ZZ,33,0),0)</f>
        <v>1965.8872116604102</v>
      </c>
      <c r="CK232" s="15">
        <f>+IFERROR(VLOOKUP($A232,'[1]Consolidated Financials'!$A:$ZZ,34,0),0)</f>
        <v>1902.6276635742192</v>
      </c>
      <c r="CL232" s="15">
        <f>+IFERROR(VLOOKUP($A232,'[1]Consolidated Financials'!$A:$ZZ,35,0),0)</f>
        <v>1880.0199611425783</v>
      </c>
      <c r="CM232" s="15">
        <f>+IFERROR(VLOOKUP($A232,'[1]Consolidated Financials'!$A:$ZZ,36,0),0)</f>
        <v>1859.2022040957424</v>
      </c>
      <c r="CN232" s="15">
        <f>+IFERROR(VLOOKUP($A232,'[1]Consolidated Financials'!$A:$ZZ,37,0),0)</f>
        <v>1840.0024765844662</v>
      </c>
      <c r="CO232" s="15">
        <f>+IFERROR(VLOOKUP($A232,'[1]Consolidated Financials'!$A:$ZZ,38,0),0)</f>
        <v>1807.874048364047</v>
      </c>
      <c r="CP232" s="15">
        <f>+IFERROR(VLOOKUP($A232,'[1]Consolidated Financials'!$A:$ZZ,39,0),0)</f>
        <v>1799.6795006883794</v>
      </c>
      <c r="CQ232" s="46">
        <f>+SUM(CE232:CP232)</f>
        <v>22119.855589551848</v>
      </c>
      <c r="CR232" s="15">
        <f>+IFERROR(VLOOKUP($A232,'[1]Consolidated Financials'!$A:$ZZ,40,0),0)</f>
        <v>1818.1122193850297</v>
      </c>
      <c r="CS232" s="15">
        <f>+IFERROR(VLOOKUP($A232,'[1]Consolidated Financials'!$A:$ZZ,41,0),0)</f>
        <v>1885.3125223826901</v>
      </c>
      <c r="CT232" s="15">
        <f>+IFERROR(VLOOKUP($A232,'[1]Consolidated Financials'!$A:$ZZ,42,0),0)</f>
        <v>1918.6725618980317</v>
      </c>
      <c r="CU232" s="15">
        <f>+IFERROR(VLOOKUP($A232,'[1]Consolidated Financials'!$A:$ZZ,43,0),0)</f>
        <v>1892.0750783509343</v>
      </c>
      <c r="CV232" s="15">
        <f>+IFERROR(VLOOKUP($A232,'[1]Consolidated Financials'!$A:$ZZ,44,0),0)</f>
        <v>1853.1510197787366</v>
      </c>
      <c r="CW232" s="15">
        <f>+IFERROR(VLOOKUP($A232,'[1]Consolidated Financials'!$A:$ZZ,45,0),0)</f>
        <v>1838.7356957458846</v>
      </c>
      <c r="CX232" s="15">
        <f>+IFERROR(VLOOKUP($A232,'[1]Consolidated Financials'!$A:$ZZ,46,0),0)</f>
        <v>1854.1415593255783</v>
      </c>
      <c r="CY232" s="15">
        <f>+IFERROR(VLOOKUP($A232,'[1]Consolidated Financials'!$A:$ZZ,47,0),0)</f>
        <v>1918.5495884778459</v>
      </c>
      <c r="CZ232" s="15">
        <f>+IFERROR(VLOOKUP($A232,'[1]Consolidated Financials'!$A:$ZZ,48,0),0)</f>
        <v>1949.3337553708129</v>
      </c>
      <c r="DA232" s="15">
        <f>+IFERROR(VLOOKUP($A232,'[1]Consolidated Financials'!$A:$ZZ,49,0),0)</f>
        <v>1920.3600293295749</v>
      </c>
      <c r="DB232" s="15">
        <f>+IFERROR(VLOOKUP($A232,'[1]Consolidated Financials'!$A:$ZZ,50,0),0)</f>
        <v>1879.2438870565329</v>
      </c>
      <c r="DC232" s="15">
        <f>+IFERROR(VLOOKUP($A232,'[1]Consolidated Financials'!$A:$ZZ,51,0),0)</f>
        <v>1862.8063658096517</v>
      </c>
      <c r="DD232" s="46">
        <f>+SUM(CR232:DC232)</f>
        <v>22590.494282911306</v>
      </c>
      <c r="DF232" s="15">
        <f>+IFERROR(VLOOKUP($A232,'[1]Consolidated Financials'!$A:$ZZ,52,0),0)</f>
        <v>1871.6897365448795</v>
      </c>
      <c r="DG232" s="15">
        <f>+IFERROR(VLOOKUP($A232,'[1]Consolidated Financials'!$A:$ZZ,53,0),0)</f>
        <v>1930.0585576212891</v>
      </c>
      <c r="DH232" s="15">
        <f>+IFERROR(VLOOKUP($A232,'[1]Consolidated Financials'!$A:$ZZ,54,0),0)</f>
        <v>1955.1256330115862</v>
      </c>
      <c r="DI232" s="15">
        <f>+IFERROR(VLOOKUP($A232,'[1]Consolidated Financials'!$A:$ZZ,55,0),0)</f>
        <v>1920.8152223706593</v>
      </c>
      <c r="DJ232" s="15">
        <f>+IFERROR(VLOOKUP($A232,'[1]Consolidated Financials'!$A:$ZZ,56,0),0)</f>
        <v>1874.8617645810064</v>
      </c>
      <c r="DK232" s="15">
        <f>+IFERROR(VLOOKUP($A232,'[1]Consolidated Financials'!$A:$ZZ,57,0),0)</f>
        <v>1854.0767034145256</v>
      </c>
      <c r="DL232" s="15">
        <f>+IFERROR(VLOOKUP($A232,'[1]Consolidated Financials'!$A:$ZZ,58,0),0)</f>
        <v>1863.6584471413637</v>
      </c>
      <c r="DM232" s="15">
        <f>+IFERROR(VLOOKUP($A232,'[1]Consolidated Financials'!$A:$ZZ,59,0),0)</f>
        <v>1922.6697713700546</v>
      </c>
      <c r="DN232" s="15">
        <f>+IFERROR(VLOOKUP($A232,'[1]Consolidated Financials'!$A:$ZZ,60,0),0)</f>
        <v>1948.3279496604503</v>
      </c>
      <c r="DO232" s="15">
        <f>+IFERROR(VLOOKUP($A232,'[1]Consolidated Financials'!$A:$ZZ,61,0),0)</f>
        <v>1914.5613536876144</v>
      </c>
      <c r="DP232" s="15">
        <f>+IFERROR(VLOOKUP($A232,'[1]Consolidated Financials'!$A:$ZZ,62,0),0)</f>
        <v>1869.1082053926052</v>
      </c>
      <c r="DQ232" s="15">
        <f>+IFERROR(VLOOKUP($A232,'[1]Consolidated Financials'!$A:$ZZ,63,0),0)</f>
        <v>1848.7834289611967</v>
      </c>
    </row>
    <row r="233" spans="1:121" x14ac:dyDescent="0.35">
      <c r="A233" s="75" t="s">
        <v>382</v>
      </c>
      <c r="B233" s="17" t="s">
        <v>383</v>
      </c>
      <c r="C233" s="15">
        <v>1227.73</v>
      </c>
      <c r="D233" s="15">
        <v>1281.75</v>
      </c>
      <c r="E233" s="15">
        <v>1475.28</v>
      </c>
      <c r="F233" s="15">
        <v>1419.63</v>
      </c>
      <c r="G233" s="15">
        <v>5800.18</v>
      </c>
      <c r="H233" s="15">
        <v>1667.59</v>
      </c>
      <c r="I233" s="15">
        <v>8770.02</v>
      </c>
      <c r="J233" s="15">
        <v>-17006.88</v>
      </c>
      <c r="K233" s="15">
        <v>480.49</v>
      </c>
      <c r="L233" s="15">
        <v>592.65</v>
      </c>
      <c r="M233" s="15">
        <v>482</v>
      </c>
      <c r="N233" s="15">
        <v>920.05</v>
      </c>
      <c r="O233" s="16">
        <f>+SUM(C233:N233)</f>
        <v>7110.4899999999989</v>
      </c>
      <c r="P233" s="15">
        <v>367.82</v>
      </c>
      <c r="Q233" s="15">
        <v>465.54</v>
      </c>
      <c r="R233" s="15">
        <v>666.57</v>
      </c>
      <c r="S233" s="15">
        <v>519.72</v>
      </c>
      <c r="T233" s="15">
        <v>457.15000000000009</v>
      </c>
      <c r="U233" s="15">
        <v>865.91999999999962</v>
      </c>
      <c r="V233" s="15">
        <v>226.98000000000002</v>
      </c>
      <c r="W233" s="15">
        <v>432.74000000000024</v>
      </c>
      <c r="X233" s="15">
        <v>230.48</v>
      </c>
      <c r="Y233" s="15">
        <f>223.59-909.19</f>
        <v>-685.6</v>
      </c>
      <c r="Z233" s="15">
        <v>246.06</v>
      </c>
      <c r="AA233" s="15">
        <v>683.09</v>
      </c>
      <c r="AB233" s="18">
        <f t="shared" si="316"/>
        <v>4476.47</v>
      </c>
      <c r="AD233" s="15">
        <v>282.57</v>
      </c>
      <c r="AE233" s="15">
        <v>206.98</v>
      </c>
      <c r="AF233" s="15">
        <v>234.89</v>
      </c>
      <c r="AG233" s="15">
        <v>310.51</v>
      </c>
      <c r="AH233" s="15">
        <v>252.76000000000005</v>
      </c>
      <c r="AI233" s="15">
        <v>248.85</v>
      </c>
      <c r="AJ233" s="15">
        <v>227.94</v>
      </c>
      <c r="AK233" s="15">
        <v>792.73</v>
      </c>
      <c r="AL233" s="15">
        <v>300.60000000000002</v>
      </c>
      <c r="AM233" s="15">
        <v>-680.76</v>
      </c>
      <c r="AN233" s="15">
        <v>350.2</v>
      </c>
      <c r="AO233" s="15">
        <v>383.1</v>
      </c>
      <c r="AP233" s="15">
        <f t="shared" si="317"/>
        <v>2910.3699999999994</v>
      </c>
      <c r="AR233" s="15">
        <v>414.04</v>
      </c>
      <c r="AS233" s="15">
        <v>352.2</v>
      </c>
      <c r="AT233" s="15">
        <v>438.87</v>
      </c>
      <c r="AU233" s="15">
        <v>373.14</v>
      </c>
      <c r="AV233" s="15">
        <v>917.98</v>
      </c>
      <c r="AW233" s="15">
        <v>614.59</v>
      </c>
      <c r="AX233" s="15">
        <v>555.18000000000006</v>
      </c>
      <c r="AY233" s="15">
        <v>823.92</v>
      </c>
      <c r="AZ233" s="15">
        <v>791.47</v>
      </c>
      <c r="BA233" s="15">
        <v>632.36</v>
      </c>
      <c r="BB233" s="15">
        <v>0</v>
      </c>
      <c r="BC233" s="15">
        <v>4036.98</v>
      </c>
      <c r="BD233" s="19">
        <f t="shared" si="318"/>
        <v>9950.73</v>
      </c>
      <c r="BE233" s="15">
        <v>453.89</v>
      </c>
      <c r="BF233" s="15">
        <v>882.28</v>
      </c>
      <c r="BG233" s="15">
        <v>981</v>
      </c>
      <c r="BH233" s="15">
        <v>456.23</v>
      </c>
      <c r="BI233" s="15">
        <v>985.34</v>
      </c>
      <c r="BJ233" s="15">
        <v>790.7</v>
      </c>
      <c r="BK233" s="15">
        <v>931.35</v>
      </c>
      <c r="BL233" s="15">
        <v>1690.58</v>
      </c>
      <c r="BM233" s="15">
        <v>1048.49</v>
      </c>
      <c r="BN233" s="15">
        <v>1017.98</v>
      </c>
      <c r="BO233" s="20">
        <v>1141.81</v>
      </c>
      <c r="BP233" s="20">
        <v>888.51</v>
      </c>
      <c r="BQ233" s="103">
        <f>+SUM(BE233:BP233)</f>
        <v>11268.16</v>
      </c>
      <c r="BR233" s="15">
        <v>972.59</v>
      </c>
      <c r="BS233" s="15">
        <v>1192.6600000000001</v>
      </c>
      <c r="BT233" s="15">
        <v>994.93</v>
      </c>
      <c r="BU233" s="15">
        <v>1280.1500000000001</v>
      </c>
      <c r="BV233" s="15">
        <v>876.62</v>
      </c>
      <c r="BW233" s="15">
        <v>1238</v>
      </c>
      <c r="BX233" s="15">
        <v>1105.8399999999999</v>
      </c>
      <c r="BY233" s="15">
        <v>1168.67</v>
      </c>
      <c r="BZ233" s="15">
        <v>1154.5</v>
      </c>
      <c r="CA233" s="15">
        <v>1588.89</v>
      </c>
      <c r="CB233" s="15">
        <v>1218.81</v>
      </c>
      <c r="CC233" s="15">
        <v>1974.22</v>
      </c>
      <c r="CD233" s="46">
        <f>+SUM(BR233:CC233)</f>
        <v>14765.879999999997</v>
      </c>
      <c r="CE233" s="15">
        <v>1277.75</v>
      </c>
      <c r="CF233" s="15">
        <v>1162.6000000000001</v>
      </c>
      <c r="CG233" s="15">
        <v>1491.44</v>
      </c>
      <c r="CH233" s="15">
        <v>1528.49</v>
      </c>
      <c r="CI233" s="15">
        <f>+IFERROR(VLOOKUP($A233,'[1]Consolidated Financials'!$A:$ZZ,32,0),0)</f>
        <v>918</v>
      </c>
      <c r="CJ233" s="15">
        <f>+IFERROR(VLOOKUP($A233,'[1]Consolidated Financials'!$A:$ZZ,33,0),0)</f>
        <v>918</v>
      </c>
      <c r="CK233" s="15">
        <f>+IFERROR(VLOOKUP($A233,'[1]Consolidated Financials'!$A:$ZZ,34,0),0)</f>
        <v>918</v>
      </c>
      <c r="CL233" s="15">
        <f>+IFERROR(VLOOKUP($A233,'[1]Consolidated Financials'!$A:$ZZ,35,0),0)</f>
        <v>918</v>
      </c>
      <c r="CM233" s="15">
        <f>+IFERROR(VLOOKUP($A233,'[1]Consolidated Financials'!$A:$ZZ,36,0),0)</f>
        <v>918</v>
      </c>
      <c r="CN233" s="15">
        <f>+IFERROR(VLOOKUP($A233,'[1]Consolidated Financials'!$A:$ZZ,37,0),0)</f>
        <v>918</v>
      </c>
      <c r="CO233" s="15">
        <f>+IFERROR(VLOOKUP($A233,'[1]Consolidated Financials'!$A:$ZZ,38,0),0)</f>
        <v>918</v>
      </c>
      <c r="CP233" s="15">
        <f>+IFERROR(VLOOKUP($A233,'[1]Consolidated Financials'!$A:$ZZ,39,0),0)</f>
        <v>918</v>
      </c>
      <c r="CQ233" s="46">
        <f>+SUM(CE233:CP233)</f>
        <v>12804.28</v>
      </c>
      <c r="CR233" s="15">
        <f>+IFERROR(VLOOKUP($A233,'[1]Consolidated Financials'!$A:$ZZ,40,0),0)</f>
        <v>936.36</v>
      </c>
      <c r="CS233" s="15">
        <f>+IFERROR(VLOOKUP($A233,'[1]Consolidated Financials'!$A:$ZZ,41,0),0)</f>
        <v>936.36</v>
      </c>
      <c r="CT233" s="15">
        <f>+IFERROR(VLOOKUP($A233,'[1]Consolidated Financials'!$A:$ZZ,42,0),0)</f>
        <v>936.36</v>
      </c>
      <c r="CU233" s="15">
        <f>+IFERROR(VLOOKUP($A233,'[1]Consolidated Financials'!$A:$ZZ,43,0),0)</f>
        <v>936.36</v>
      </c>
      <c r="CV233" s="15">
        <f>+IFERROR(VLOOKUP($A233,'[1]Consolidated Financials'!$A:$ZZ,44,0),0)</f>
        <v>936.36</v>
      </c>
      <c r="CW233" s="15">
        <f>+IFERROR(VLOOKUP($A233,'[1]Consolidated Financials'!$A:$ZZ,45,0),0)</f>
        <v>936.36</v>
      </c>
      <c r="CX233" s="15">
        <f>+IFERROR(VLOOKUP($A233,'[1]Consolidated Financials'!$A:$ZZ,46,0),0)</f>
        <v>936.36</v>
      </c>
      <c r="CY233" s="15">
        <f>+IFERROR(VLOOKUP($A233,'[1]Consolidated Financials'!$A:$ZZ,47,0),0)</f>
        <v>936.36</v>
      </c>
      <c r="CZ233" s="15">
        <f>+IFERROR(VLOOKUP($A233,'[1]Consolidated Financials'!$A:$ZZ,48,0),0)</f>
        <v>936.36</v>
      </c>
      <c r="DA233" s="15">
        <f>+IFERROR(VLOOKUP($A233,'[1]Consolidated Financials'!$A:$ZZ,49,0),0)</f>
        <v>936.36</v>
      </c>
      <c r="DB233" s="15">
        <f>+IFERROR(VLOOKUP($A233,'[1]Consolidated Financials'!$A:$ZZ,50,0),0)</f>
        <v>936.36</v>
      </c>
      <c r="DC233" s="15">
        <f>+IFERROR(VLOOKUP($A233,'[1]Consolidated Financials'!$A:$ZZ,51,0),0)</f>
        <v>936.36</v>
      </c>
      <c r="DD233" s="46">
        <f>+SUM(CR233:DC233)</f>
        <v>11236.320000000002</v>
      </c>
      <c r="DF233" s="15">
        <f>+IFERROR(VLOOKUP($A233,'[1]Consolidated Financials'!$A:$ZZ,52,0),0)</f>
        <v>955.08720000000005</v>
      </c>
      <c r="DG233" s="15">
        <f>+IFERROR(VLOOKUP($A233,'[1]Consolidated Financials'!$A:$ZZ,53,0),0)</f>
        <v>955.08720000000005</v>
      </c>
      <c r="DH233" s="15">
        <f>+IFERROR(VLOOKUP($A233,'[1]Consolidated Financials'!$A:$ZZ,54,0),0)</f>
        <v>955.08720000000005</v>
      </c>
      <c r="DI233" s="15">
        <f>+IFERROR(VLOOKUP($A233,'[1]Consolidated Financials'!$A:$ZZ,55,0),0)</f>
        <v>955.08720000000005</v>
      </c>
      <c r="DJ233" s="15">
        <f>+IFERROR(VLOOKUP($A233,'[1]Consolidated Financials'!$A:$ZZ,56,0),0)</f>
        <v>955.08720000000005</v>
      </c>
      <c r="DK233" s="15">
        <f>+IFERROR(VLOOKUP($A233,'[1]Consolidated Financials'!$A:$ZZ,57,0),0)</f>
        <v>955.08720000000005</v>
      </c>
      <c r="DL233" s="15">
        <f>+IFERROR(VLOOKUP($A233,'[1]Consolidated Financials'!$A:$ZZ,58,0),0)</f>
        <v>955.08720000000005</v>
      </c>
      <c r="DM233" s="15">
        <f>+IFERROR(VLOOKUP($A233,'[1]Consolidated Financials'!$A:$ZZ,59,0),0)</f>
        <v>955.08720000000005</v>
      </c>
      <c r="DN233" s="15">
        <f>+IFERROR(VLOOKUP($A233,'[1]Consolidated Financials'!$A:$ZZ,60,0),0)</f>
        <v>955.08720000000005</v>
      </c>
      <c r="DO233" s="15">
        <f>+IFERROR(VLOOKUP($A233,'[1]Consolidated Financials'!$A:$ZZ,61,0),0)</f>
        <v>955.08720000000005</v>
      </c>
      <c r="DP233" s="15">
        <f>+IFERROR(VLOOKUP($A233,'[1]Consolidated Financials'!$A:$ZZ,62,0),0)</f>
        <v>955.08720000000005</v>
      </c>
      <c r="DQ233" s="15">
        <f>+IFERROR(VLOOKUP($A233,'[1]Consolidated Financials'!$A:$ZZ,63,0),0)</f>
        <v>955.08720000000005</v>
      </c>
    </row>
    <row r="234" spans="1:121" x14ac:dyDescent="0.35">
      <c r="A234" s="21" t="s">
        <v>384</v>
      </c>
      <c r="B234" s="21"/>
      <c r="C234" s="22">
        <f>+SUM(C232:C233)</f>
        <v>1227.73</v>
      </c>
      <c r="D234" s="22">
        <f t="shared" ref="D234:BM234" si="319">+SUM(D232:D233)</f>
        <v>1281.75</v>
      </c>
      <c r="E234" s="22">
        <f t="shared" si="319"/>
        <v>1475.28</v>
      </c>
      <c r="F234" s="22">
        <f t="shared" si="319"/>
        <v>1419.63</v>
      </c>
      <c r="G234" s="22">
        <f t="shared" si="319"/>
        <v>5800.18</v>
      </c>
      <c r="H234" s="22">
        <f t="shared" si="319"/>
        <v>1667.59</v>
      </c>
      <c r="I234" s="22">
        <f t="shared" si="319"/>
        <v>8770.02</v>
      </c>
      <c r="J234" s="22">
        <f t="shared" si="319"/>
        <v>2481.6499999999978</v>
      </c>
      <c r="K234" s="22">
        <f t="shared" si="319"/>
        <v>3574.7299999999996</v>
      </c>
      <c r="L234" s="22">
        <f t="shared" si="319"/>
        <v>2371.36</v>
      </c>
      <c r="M234" s="22">
        <f t="shared" si="319"/>
        <v>-6228.2</v>
      </c>
      <c r="N234" s="22">
        <f t="shared" si="319"/>
        <v>2229.4499999999998</v>
      </c>
      <c r="O234" s="22">
        <f t="shared" si="319"/>
        <v>26071.169999999995</v>
      </c>
      <c r="P234" s="22">
        <f t="shared" si="319"/>
        <v>1415.4199999999998</v>
      </c>
      <c r="Q234" s="22">
        <f t="shared" si="319"/>
        <v>1543.75</v>
      </c>
      <c r="R234" s="22">
        <f t="shared" si="319"/>
        <v>1740.44</v>
      </c>
      <c r="S234" s="22">
        <f t="shared" si="319"/>
        <v>599.37000000000012</v>
      </c>
      <c r="T234" s="22">
        <f t="shared" si="319"/>
        <v>474.58000000000038</v>
      </c>
      <c r="U234" s="22">
        <f t="shared" si="319"/>
        <v>935.89999999999918</v>
      </c>
      <c r="V234" s="22">
        <f t="shared" si="319"/>
        <v>323.62000000000035</v>
      </c>
      <c r="W234" s="22">
        <f t="shared" si="319"/>
        <v>553.37000000000035</v>
      </c>
      <c r="X234" s="22">
        <f t="shared" si="319"/>
        <v>803.6</v>
      </c>
      <c r="Y234" s="22">
        <f t="shared" si="319"/>
        <v>-135.5</v>
      </c>
      <c r="Z234" s="22">
        <f t="shared" si="319"/>
        <v>698.06</v>
      </c>
      <c r="AA234" s="22">
        <f t="shared" si="319"/>
        <v>1498.16</v>
      </c>
      <c r="AB234" s="22">
        <f t="shared" si="319"/>
        <v>10450.77</v>
      </c>
      <c r="AC234" s="22">
        <f t="shared" si="319"/>
        <v>0</v>
      </c>
      <c r="AD234" s="22">
        <f t="shared" si="319"/>
        <v>761.27</v>
      </c>
      <c r="AE234" s="22">
        <f t="shared" si="319"/>
        <v>630.79</v>
      </c>
      <c r="AF234" s="22">
        <f t="shared" si="319"/>
        <v>678.18000000000006</v>
      </c>
      <c r="AG234" s="22">
        <f t="shared" si="319"/>
        <v>977.25</v>
      </c>
      <c r="AH234" s="22">
        <f t="shared" si="319"/>
        <v>726.2</v>
      </c>
      <c r="AI234" s="22">
        <f t="shared" si="319"/>
        <v>720.4</v>
      </c>
      <c r="AJ234" s="22">
        <f t="shared" si="319"/>
        <v>821.12000000000012</v>
      </c>
      <c r="AK234" s="22">
        <f t="shared" si="319"/>
        <v>1442.85</v>
      </c>
      <c r="AL234" s="22">
        <f t="shared" si="319"/>
        <v>949.73</v>
      </c>
      <c r="AM234" s="22">
        <f t="shared" si="319"/>
        <v>-107.95999999999992</v>
      </c>
      <c r="AN234" s="22">
        <f t="shared" si="319"/>
        <v>1113.43</v>
      </c>
      <c r="AO234" s="22">
        <f t="shared" si="319"/>
        <v>949.86</v>
      </c>
      <c r="AP234" s="22">
        <f t="shared" si="319"/>
        <v>9663.119999999999</v>
      </c>
      <c r="AQ234" s="22">
        <f t="shared" si="319"/>
        <v>0</v>
      </c>
      <c r="AR234" s="22">
        <f t="shared" si="319"/>
        <v>953.58999999999992</v>
      </c>
      <c r="AS234" s="22">
        <f t="shared" si="319"/>
        <v>998.63000000000011</v>
      </c>
      <c r="AT234" s="22">
        <f t="shared" si="319"/>
        <v>973.41</v>
      </c>
      <c r="AU234" s="22">
        <f t="shared" si="319"/>
        <v>912.18999999999994</v>
      </c>
      <c r="AV234" s="22">
        <f t="shared" si="319"/>
        <v>1697.62</v>
      </c>
      <c r="AW234" s="22">
        <f t="shared" si="319"/>
        <v>1224.8200000000002</v>
      </c>
      <c r="AX234" s="22">
        <f t="shared" si="319"/>
        <v>1280.54</v>
      </c>
      <c r="AY234" s="22">
        <f t="shared" si="319"/>
        <v>1499.6999999999998</v>
      </c>
      <c r="AZ234" s="22">
        <f t="shared" si="319"/>
        <v>1527.58</v>
      </c>
      <c r="BA234" s="22">
        <f t="shared" si="319"/>
        <v>1595.01</v>
      </c>
      <c r="BB234" s="22">
        <f t="shared" si="319"/>
        <v>652.64</v>
      </c>
      <c r="BC234" s="22">
        <f t="shared" si="319"/>
        <v>4676.13</v>
      </c>
      <c r="BD234" s="24">
        <f t="shared" si="319"/>
        <v>17991.859999999997</v>
      </c>
      <c r="BE234" s="22">
        <f t="shared" si="319"/>
        <v>1122.29</v>
      </c>
      <c r="BF234" s="22">
        <f t="shared" si="319"/>
        <v>1494.3400000000001</v>
      </c>
      <c r="BG234" s="22">
        <f t="shared" si="319"/>
        <v>1633.5700000000002</v>
      </c>
      <c r="BH234" s="22">
        <f t="shared" si="319"/>
        <v>1204.24</v>
      </c>
      <c r="BI234" s="22">
        <f t="shared" si="319"/>
        <v>2384.67</v>
      </c>
      <c r="BJ234" s="22">
        <f t="shared" si="319"/>
        <v>1226.03</v>
      </c>
      <c r="BK234" s="22">
        <f t="shared" si="319"/>
        <v>2096.41</v>
      </c>
      <c r="BL234" s="22">
        <f t="shared" si="319"/>
        <v>2852.69</v>
      </c>
      <c r="BM234" s="22">
        <f t="shared" si="319"/>
        <v>2207.69</v>
      </c>
      <c r="BN234" s="22">
        <f t="shared" ref="BN234" si="320">+SUM(BN232:BN233)</f>
        <v>2034.6</v>
      </c>
      <c r="BO234" s="25">
        <f>+SUM(BO232:BO233)</f>
        <v>2796.4700000000003</v>
      </c>
      <c r="BP234" s="25">
        <f>+SUM(BP232:BP233)</f>
        <v>2014.3700000000001</v>
      </c>
      <c r="BQ234" s="77">
        <f>+SUM(BE234:BP234)</f>
        <v>23067.370000000003</v>
      </c>
      <c r="BR234" s="22">
        <f t="shared" ref="BR234:CC234" si="321">+SUM(BR232:BR233)</f>
        <v>2212.73</v>
      </c>
      <c r="BS234" s="22">
        <f t="shared" si="321"/>
        <v>2356.5600000000004</v>
      </c>
      <c r="BT234" s="22">
        <f t="shared" si="321"/>
        <v>2232.6</v>
      </c>
      <c r="BU234" s="22">
        <f t="shared" si="321"/>
        <v>3267.8500000000004</v>
      </c>
      <c r="BV234" s="22">
        <f t="shared" si="321"/>
        <v>2217.54</v>
      </c>
      <c r="BW234" s="22">
        <f t="shared" si="321"/>
        <v>2421.16</v>
      </c>
      <c r="BX234" s="22">
        <f t="shared" si="321"/>
        <v>2559.9499999999998</v>
      </c>
      <c r="BY234" s="22">
        <f t="shared" si="321"/>
        <v>2557.71</v>
      </c>
      <c r="BZ234" s="22">
        <f t="shared" si="321"/>
        <v>2763.83</v>
      </c>
      <c r="CA234" s="22">
        <f t="shared" si="321"/>
        <v>3760.6900000000005</v>
      </c>
      <c r="CB234" s="22">
        <f t="shared" si="321"/>
        <v>2591.0299999999997</v>
      </c>
      <c r="CC234" s="22">
        <f t="shared" si="321"/>
        <v>3752.24</v>
      </c>
      <c r="CD234" s="77">
        <f>+SUM(BR234:CC234)</f>
        <v>32693.89</v>
      </c>
      <c r="CE234" s="22">
        <f t="shared" ref="CE234:CP234" si="322">+SUM(CE232:CE233)</f>
        <v>3105.69</v>
      </c>
      <c r="CF234" s="22">
        <f t="shared" si="322"/>
        <v>2508.34</v>
      </c>
      <c r="CG234" s="22">
        <f t="shared" si="322"/>
        <v>3076.25</v>
      </c>
      <c r="CH234" s="22">
        <f t="shared" si="322"/>
        <v>3807.9400000000005</v>
      </c>
      <c r="CI234" s="22">
        <f t="shared" si="322"/>
        <v>2944.6225234420026</v>
      </c>
      <c r="CJ234" s="22">
        <f t="shared" si="322"/>
        <v>2883.8872116604102</v>
      </c>
      <c r="CK234" s="22">
        <f t="shared" si="322"/>
        <v>2820.6276635742192</v>
      </c>
      <c r="CL234" s="22">
        <f t="shared" si="322"/>
        <v>2798.0199611425783</v>
      </c>
      <c r="CM234" s="22">
        <f t="shared" si="322"/>
        <v>2777.2022040957427</v>
      </c>
      <c r="CN234" s="22">
        <f t="shared" si="322"/>
        <v>2758.0024765844664</v>
      </c>
      <c r="CO234" s="22">
        <f t="shared" si="322"/>
        <v>2725.8740483640468</v>
      </c>
      <c r="CP234" s="22">
        <f t="shared" si="322"/>
        <v>2717.6795006883794</v>
      </c>
      <c r="CQ234" s="77">
        <f>+SUM(CE234:CP234)</f>
        <v>34924.135589551843</v>
      </c>
      <c r="CR234" s="22">
        <f t="shared" ref="CR234:DC234" si="323">+SUM(CR232:CR233)</f>
        <v>2754.4722193850298</v>
      </c>
      <c r="CS234" s="22">
        <f t="shared" si="323"/>
        <v>2821.6725223826902</v>
      </c>
      <c r="CT234" s="22">
        <f t="shared" si="323"/>
        <v>2855.0325618980319</v>
      </c>
      <c r="CU234" s="22">
        <f t="shared" si="323"/>
        <v>2828.4350783509344</v>
      </c>
      <c r="CV234" s="22">
        <f t="shared" si="323"/>
        <v>2789.5110197787367</v>
      </c>
      <c r="CW234" s="22">
        <f t="shared" si="323"/>
        <v>2775.0956957458848</v>
      </c>
      <c r="CX234" s="22">
        <f t="shared" si="323"/>
        <v>2790.5015593255785</v>
      </c>
      <c r="CY234" s="22">
        <f t="shared" si="323"/>
        <v>2854.9095884778458</v>
      </c>
      <c r="CZ234" s="22">
        <f t="shared" si="323"/>
        <v>2885.6937553708131</v>
      </c>
      <c r="DA234" s="22">
        <f t="shared" si="323"/>
        <v>2856.720029329575</v>
      </c>
      <c r="DB234" s="22">
        <f t="shared" si="323"/>
        <v>2815.603887056533</v>
      </c>
      <c r="DC234" s="22">
        <f t="shared" si="323"/>
        <v>2799.1663658096518</v>
      </c>
      <c r="DD234" s="77">
        <f>+SUM(CR234:DC234)</f>
        <v>33826.814282911306</v>
      </c>
      <c r="DF234" s="22">
        <f t="shared" ref="DF234:DQ234" si="324">+SUM(DF232:DF233)</f>
        <v>2826.7769365448794</v>
      </c>
      <c r="DG234" s="22">
        <f t="shared" si="324"/>
        <v>2885.1457576212892</v>
      </c>
      <c r="DH234" s="22">
        <f t="shared" si="324"/>
        <v>2910.2128330115861</v>
      </c>
      <c r="DI234" s="22">
        <f t="shared" si="324"/>
        <v>2875.9024223706592</v>
      </c>
      <c r="DJ234" s="22">
        <f t="shared" si="324"/>
        <v>2829.9489645810063</v>
      </c>
      <c r="DK234" s="22">
        <f t="shared" si="324"/>
        <v>2809.1639034145255</v>
      </c>
      <c r="DL234" s="22">
        <f t="shared" si="324"/>
        <v>2818.7456471413639</v>
      </c>
      <c r="DM234" s="22">
        <f t="shared" si="324"/>
        <v>2877.7569713700545</v>
      </c>
      <c r="DN234" s="22">
        <f t="shared" si="324"/>
        <v>2903.4151496604504</v>
      </c>
      <c r="DO234" s="22">
        <f t="shared" si="324"/>
        <v>2869.6485536876144</v>
      </c>
      <c r="DP234" s="22">
        <f t="shared" si="324"/>
        <v>2824.1954053926052</v>
      </c>
      <c r="DQ234" s="22">
        <f t="shared" si="324"/>
        <v>2803.8706289611969</v>
      </c>
    </row>
    <row r="236" spans="1:121" x14ac:dyDescent="0.35">
      <c r="A236" s="104" t="s">
        <v>385</v>
      </c>
      <c r="B236" s="105"/>
      <c r="C236" s="106">
        <f t="shared" ref="C236:BL236" si="325">+C234+C230+C227+C224+C218+C202+C198+C194+C173+C160</f>
        <v>83653.37000000001</v>
      </c>
      <c r="D236" s="106">
        <f t="shared" si="325"/>
        <v>84520.83</v>
      </c>
      <c r="E236" s="106">
        <f t="shared" si="325"/>
        <v>92349.119999999995</v>
      </c>
      <c r="F236" s="106">
        <f t="shared" si="325"/>
        <v>93666.02</v>
      </c>
      <c r="G236" s="106">
        <f t="shared" si="325"/>
        <v>98603.56</v>
      </c>
      <c r="H236" s="106">
        <f t="shared" si="325"/>
        <v>107236.32</v>
      </c>
      <c r="I236" s="106">
        <f t="shared" si="325"/>
        <v>133895.25000000003</v>
      </c>
      <c r="J236" s="106">
        <f t="shared" si="325"/>
        <v>106833.51999999999</v>
      </c>
      <c r="K236" s="106">
        <f t="shared" si="325"/>
        <v>131032.26999999999</v>
      </c>
      <c r="L236" s="106">
        <f t="shared" si="325"/>
        <v>88239.819999999992</v>
      </c>
      <c r="M236" s="106">
        <f t="shared" si="325"/>
        <v>77182.31</v>
      </c>
      <c r="N236" s="106">
        <f t="shared" si="325"/>
        <v>128692.02000000002</v>
      </c>
      <c r="O236" s="106">
        <f t="shared" si="325"/>
        <v>1225904.4099999999</v>
      </c>
      <c r="P236" s="106">
        <f t="shared" si="325"/>
        <v>91146.25</v>
      </c>
      <c r="Q236" s="106">
        <f t="shared" si="325"/>
        <v>33243.9</v>
      </c>
      <c r="R236" s="106">
        <f t="shared" si="325"/>
        <v>137383.18</v>
      </c>
      <c r="S236" s="106">
        <f t="shared" si="325"/>
        <v>52338.289999999986</v>
      </c>
      <c r="T236" s="106">
        <f t="shared" si="325"/>
        <v>62375.780000000013</v>
      </c>
      <c r="U236" s="106">
        <f t="shared" si="325"/>
        <v>47397.180000000008</v>
      </c>
      <c r="V236" s="106">
        <f t="shared" si="325"/>
        <v>64129.270000000004</v>
      </c>
      <c r="W236" s="106">
        <f t="shared" si="325"/>
        <v>14009.20999999997</v>
      </c>
      <c r="X236" s="106">
        <f t="shared" si="325"/>
        <v>74932.7</v>
      </c>
      <c r="Y236" s="106">
        <f t="shared" si="325"/>
        <v>102506.28</v>
      </c>
      <c r="Z236" s="106">
        <f t="shared" si="325"/>
        <v>65481.4</v>
      </c>
      <c r="AA236" s="106">
        <f t="shared" si="325"/>
        <v>128227.58999999998</v>
      </c>
      <c r="AB236" s="106">
        <f t="shared" si="325"/>
        <v>873171.03</v>
      </c>
      <c r="AC236" s="106">
        <f t="shared" si="325"/>
        <v>0</v>
      </c>
      <c r="AD236" s="106">
        <f t="shared" si="325"/>
        <v>59994.47</v>
      </c>
      <c r="AE236" s="106">
        <f t="shared" si="325"/>
        <v>54688.21</v>
      </c>
      <c r="AF236" s="106">
        <f t="shared" si="325"/>
        <v>74961.73</v>
      </c>
      <c r="AG236" s="106">
        <f t="shared" si="325"/>
        <v>60908.689999999995</v>
      </c>
      <c r="AH236" s="106">
        <f t="shared" si="325"/>
        <v>62394.710000000006</v>
      </c>
      <c r="AI236" s="106">
        <f t="shared" si="325"/>
        <v>61888.43</v>
      </c>
      <c r="AJ236" s="106">
        <f t="shared" si="325"/>
        <v>71873.260000000009</v>
      </c>
      <c r="AK236" s="106">
        <f t="shared" si="325"/>
        <v>68583.48</v>
      </c>
      <c r="AL236" s="106">
        <f t="shared" si="325"/>
        <v>66263.989999999991</v>
      </c>
      <c r="AM236" s="106">
        <f t="shared" si="325"/>
        <v>79571.87</v>
      </c>
      <c r="AN236" s="106">
        <f t="shared" si="325"/>
        <v>65658.559999999998</v>
      </c>
      <c r="AO236" s="106">
        <f t="shared" si="325"/>
        <v>38691.350000000006</v>
      </c>
      <c r="AP236" s="106">
        <f t="shared" si="325"/>
        <v>765478.74999999977</v>
      </c>
      <c r="AQ236" s="106">
        <f t="shared" si="325"/>
        <v>0</v>
      </c>
      <c r="AR236" s="106">
        <f t="shared" si="325"/>
        <v>68390.459999999992</v>
      </c>
      <c r="AS236" s="106">
        <f t="shared" si="325"/>
        <v>81583.63</v>
      </c>
      <c r="AT236" s="106">
        <f t="shared" si="325"/>
        <v>64661.720000000008</v>
      </c>
      <c r="AU236" s="106">
        <f t="shared" si="325"/>
        <v>79823.859999999986</v>
      </c>
      <c r="AV236" s="106">
        <f t="shared" si="325"/>
        <v>87435.170000000013</v>
      </c>
      <c r="AW236" s="106">
        <f t="shared" si="325"/>
        <v>80162.38</v>
      </c>
      <c r="AX236" s="106">
        <f t="shared" si="325"/>
        <v>80816.42</v>
      </c>
      <c r="AY236" s="106">
        <f t="shared" si="325"/>
        <v>91805.119999999995</v>
      </c>
      <c r="AZ236" s="106">
        <f t="shared" si="325"/>
        <v>90199.45</v>
      </c>
      <c r="BA236" s="106">
        <f t="shared" si="325"/>
        <v>90535.989999999991</v>
      </c>
      <c r="BB236" s="106">
        <f t="shared" si="325"/>
        <v>77937.88</v>
      </c>
      <c r="BC236" s="106">
        <f t="shared" si="325"/>
        <v>42657.839999999989</v>
      </c>
      <c r="BD236" s="107">
        <f t="shared" si="325"/>
        <v>936009.91999999993</v>
      </c>
      <c r="BE236" s="106">
        <f t="shared" si="325"/>
        <v>90003.449999999983</v>
      </c>
      <c r="BF236" s="106">
        <f t="shared" si="325"/>
        <v>77825.66</v>
      </c>
      <c r="BG236" s="106">
        <f t="shared" si="325"/>
        <v>88961.849999999991</v>
      </c>
      <c r="BH236" s="106">
        <f t="shared" si="325"/>
        <v>94899.220000000016</v>
      </c>
      <c r="BI236" s="106">
        <f t="shared" si="325"/>
        <v>109318.55000000002</v>
      </c>
      <c r="BJ236" s="106">
        <f t="shared" si="325"/>
        <v>106463.96999999997</v>
      </c>
      <c r="BK236" s="106">
        <f t="shared" si="325"/>
        <v>84849.499999999985</v>
      </c>
      <c r="BL236" s="106">
        <f t="shared" si="325"/>
        <v>103145.28</v>
      </c>
      <c r="BM236" s="106">
        <f t="shared" ref="BM236:BP236" si="326">+BM234+BM230+BM227+BM224+BM218+BM202+BM198+BM194+BM173+BM160</f>
        <v>104154.34000000001</v>
      </c>
      <c r="BN236" s="106">
        <f t="shared" si="326"/>
        <v>86525.32</v>
      </c>
      <c r="BO236" s="108">
        <f t="shared" si="326"/>
        <v>92047.93</v>
      </c>
      <c r="BP236" s="108">
        <f t="shared" si="326"/>
        <v>119931.95999999999</v>
      </c>
      <c r="BQ236" s="109">
        <f>+SUM(BE236:BP236)</f>
        <v>1158127.0299999998</v>
      </c>
      <c r="BR236" s="106">
        <f t="shared" ref="BR236:CC236" si="327">+BR234+BR230+BR227+BR224+BR218+BR202+BR198+BR194+BR173+BR160</f>
        <v>111029.55</v>
      </c>
      <c r="BS236" s="106">
        <f t="shared" si="327"/>
        <v>109278.07</v>
      </c>
      <c r="BT236" s="106">
        <f t="shared" si="327"/>
        <v>107020.25</v>
      </c>
      <c r="BU236" s="106">
        <f t="shared" si="327"/>
        <v>113125.6</v>
      </c>
      <c r="BV236" s="106">
        <f t="shared" si="327"/>
        <v>120404.96</v>
      </c>
      <c r="BW236" s="106">
        <f t="shared" si="327"/>
        <v>109547.42</v>
      </c>
      <c r="BX236" s="106">
        <f t="shared" si="327"/>
        <v>102298.55000000002</v>
      </c>
      <c r="BY236" s="106">
        <f t="shared" si="327"/>
        <v>110232.82999999999</v>
      </c>
      <c r="BZ236" s="106">
        <f t="shared" si="327"/>
        <v>110880.89000000003</v>
      </c>
      <c r="CA236" s="106">
        <f t="shared" si="327"/>
        <v>112659.13000000002</v>
      </c>
      <c r="CB236" s="106">
        <f t="shared" si="327"/>
        <v>111284.15</v>
      </c>
      <c r="CC236" s="106">
        <f t="shared" si="327"/>
        <v>65044.710000000006</v>
      </c>
      <c r="CD236" s="109">
        <f t="shared" ref="CD236:CD251" si="328">+SUM(BR236:CC236)</f>
        <v>1282806.1099999999</v>
      </c>
      <c r="CE236" s="106">
        <f t="shared" ref="CE236:CP236" si="329">+CE234+CE230+CE227+CE224+CE218+CE202+CE198+CE194+CE173+CE160</f>
        <v>104443.01</v>
      </c>
      <c r="CF236" s="106">
        <f t="shared" si="329"/>
        <v>105249.9</v>
      </c>
      <c r="CG236" s="106">
        <f t="shared" si="329"/>
        <v>109435.98000000001</v>
      </c>
      <c r="CH236" s="106">
        <f t="shared" si="329"/>
        <v>105571.83999999998</v>
      </c>
      <c r="CI236" s="106">
        <f t="shared" si="329"/>
        <v>116127.89418489387</v>
      </c>
      <c r="CJ236" s="106">
        <f t="shared" si="329"/>
        <v>115595.8388497861</v>
      </c>
      <c r="CK236" s="106">
        <f t="shared" si="329"/>
        <v>120826.65994124337</v>
      </c>
      <c r="CL236" s="106">
        <f t="shared" si="329"/>
        <v>122393.05404025906</v>
      </c>
      <c r="CM236" s="106">
        <f t="shared" si="329"/>
        <v>123201.74648562451</v>
      </c>
      <c r="CN236" s="106">
        <f t="shared" si="329"/>
        <v>131191.81381706989</v>
      </c>
      <c r="CO236" s="106">
        <f t="shared" si="329"/>
        <v>123086.96850208606</v>
      </c>
      <c r="CP236" s="106">
        <f t="shared" si="329"/>
        <v>124081.87523284573</v>
      </c>
      <c r="CQ236" s="109">
        <f t="shared" ref="CQ236:CQ251" si="330">+SUM(CE236:CP236)</f>
        <v>1401206.5810538088</v>
      </c>
      <c r="CR236" s="106">
        <f t="shared" ref="CR236:DC236" si="331">+CR234+CR230+CR227+CR224+CR218+CR202+CR198+CR194+CR173+CR160</f>
        <v>138044.20931584344</v>
      </c>
      <c r="CS236" s="106">
        <f t="shared" si="331"/>
        <v>140897.04623083636</v>
      </c>
      <c r="CT236" s="106">
        <f t="shared" si="331"/>
        <v>143963.39683311182</v>
      </c>
      <c r="CU236" s="106">
        <f t="shared" si="331"/>
        <v>138597.14791370288</v>
      </c>
      <c r="CV236" s="106">
        <f t="shared" si="331"/>
        <v>148701.60573470633</v>
      </c>
      <c r="CW236" s="106">
        <f t="shared" si="331"/>
        <v>138790.82547058197</v>
      </c>
      <c r="CX236" s="106">
        <f t="shared" si="331"/>
        <v>141570.72621093001</v>
      </c>
      <c r="CY236" s="106">
        <f t="shared" si="331"/>
        <v>143195.96075224344</v>
      </c>
      <c r="CZ236" s="106">
        <f t="shared" si="331"/>
        <v>141006.12263402386</v>
      </c>
      <c r="DA236" s="106">
        <f t="shared" si="331"/>
        <v>148559.9289063621</v>
      </c>
      <c r="DB236" s="106">
        <f t="shared" si="331"/>
        <v>140133.61242559837</v>
      </c>
      <c r="DC236" s="106">
        <f t="shared" si="331"/>
        <v>139190.61925605463</v>
      </c>
      <c r="DD236" s="109">
        <f t="shared" ref="DD236:DD251" si="332">+SUM(CR236:DC236)</f>
        <v>1702651.2016839953</v>
      </c>
      <c r="DF236" s="106">
        <f t="shared" ref="DF236:DQ236" si="333">+DF234+DF230+DF227+DF224+DF218+DF202+DF198+DF194+DF173+DF160</f>
        <v>154002.38164608277</v>
      </c>
      <c r="DG236" s="106">
        <f t="shared" si="333"/>
        <v>156949.73908577394</v>
      </c>
      <c r="DH236" s="106">
        <f t="shared" si="333"/>
        <v>160233.9782540506</v>
      </c>
      <c r="DI236" s="106">
        <f t="shared" si="333"/>
        <v>156454.78335940541</v>
      </c>
      <c r="DJ236" s="106">
        <f t="shared" si="333"/>
        <v>166720.98846004362</v>
      </c>
      <c r="DK236" s="106">
        <f t="shared" si="333"/>
        <v>156440.21667153368</v>
      </c>
      <c r="DL236" s="106">
        <f t="shared" si="333"/>
        <v>159712.41448972406</v>
      </c>
      <c r="DM236" s="106">
        <f t="shared" si="333"/>
        <v>161561.28472512303</v>
      </c>
      <c r="DN236" s="106">
        <f t="shared" si="333"/>
        <v>158717.14812002395</v>
      </c>
      <c r="DO236" s="106">
        <f t="shared" si="333"/>
        <v>170244.2389080562</v>
      </c>
      <c r="DP236" s="106">
        <f t="shared" si="333"/>
        <v>161599.38810303702</v>
      </c>
      <c r="DQ236" s="106">
        <f t="shared" si="333"/>
        <v>160347.99262804945</v>
      </c>
    </row>
    <row r="237" spans="1:121" x14ac:dyDescent="0.35">
      <c r="A237" s="26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81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/>
      <c r="BQ237" s="46"/>
      <c r="BR237" s="78"/>
      <c r="BS237" s="78"/>
      <c r="BT237" s="78"/>
      <c r="BU237" s="78"/>
      <c r="BV237" s="78"/>
      <c r="BW237" s="78"/>
      <c r="BX237" s="78"/>
      <c r="BY237" s="78"/>
      <c r="BZ237" s="78"/>
      <c r="CA237" s="78"/>
      <c r="CB237" s="78"/>
      <c r="CC237" s="78"/>
      <c r="CD237" s="46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46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46"/>
      <c r="DF237" s="78"/>
      <c r="DG237" s="78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</row>
    <row r="238" spans="1:121" x14ac:dyDescent="0.35"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AP238"/>
      <c r="BQ238" s="13">
        <f>+SUM(BE238:BP238)</f>
        <v>0</v>
      </c>
      <c r="CD238" s="13">
        <f t="shared" si="328"/>
        <v>0</v>
      </c>
      <c r="CQ238" s="13">
        <f t="shared" si="330"/>
        <v>0</v>
      </c>
      <c r="DD238" s="13">
        <f t="shared" si="332"/>
        <v>0</v>
      </c>
    </row>
    <row r="239" spans="1:121" x14ac:dyDescent="0.35">
      <c r="A239" s="110" t="s">
        <v>386</v>
      </c>
      <c r="B239" s="110"/>
      <c r="C239" s="111">
        <f t="shared" ref="C239:O239" si="334">+C146+C236</f>
        <v>-11767.789999999994</v>
      </c>
      <c r="D239" s="111">
        <f t="shared" si="334"/>
        <v>-5159.2700000000332</v>
      </c>
      <c r="E239" s="111">
        <f t="shared" si="334"/>
        <v>-51567.830000000016</v>
      </c>
      <c r="F239" s="111">
        <f t="shared" si="334"/>
        <v>-42098.3</v>
      </c>
      <c r="G239" s="111">
        <f t="shared" si="334"/>
        <v>-4426.2500000000291</v>
      </c>
      <c r="H239" s="111">
        <f t="shared" si="334"/>
        <v>-6221.9799999999814</v>
      </c>
      <c r="I239" s="111">
        <f t="shared" si="334"/>
        <v>10593.170000000013</v>
      </c>
      <c r="J239" s="111">
        <f t="shared" si="334"/>
        <v>-53284.880000000034</v>
      </c>
      <c r="K239" s="111">
        <f t="shared" si="334"/>
        <v>55623.639999999985</v>
      </c>
      <c r="L239" s="111">
        <f t="shared" si="334"/>
        <v>5694.1500000000378</v>
      </c>
      <c r="M239" s="111">
        <f t="shared" si="334"/>
        <v>-49346.630000000092</v>
      </c>
      <c r="N239" s="111">
        <f t="shared" si="334"/>
        <v>30681.439999999973</v>
      </c>
      <c r="O239" s="111">
        <f t="shared" si="334"/>
        <v>-121280.52999999956</v>
      </c>
      <c r="P239" s="111">
        <f t="shared" ref="P239:AB239" si="335">+P146+P236</f>
        <v>-21292.47000000003</v>
      </c>
      <c r="Q239" s="111">
        <f t="shared" si="335"/>
        <v>-83179.460000000021</v>
      </c>
      <c r="R239" s="111">
        <f t="shared" si="335"/>
        <v>79053.340000000011</v>
      </c>
      <c r="S239" s="111">
        <f t="shared" si="335"/>
        <v>45149.079999999944</v>
      </c>
      <c r="T239" s="111">
        <f t="shared" si="335"/>
        <v>54947.980000000018</v>
      </c>
      <c r="U239" s="111">
        <f t="shared" si="335"/>
        <v>39310.120000000039</v>
      </c>
      <c r="V239" s="111">
        <f t="shared" si="335"/>
        <v>53731.01999999999</v>
      </c>
      <c r="W239" s="111">
        <f t="shared" si="335"/>
        <v>-29013.510000000031</v>
      </c>
      <c r="X239" s="111">
        <f t="shared" si="335"/>
        <v>61095.899999999994</v>
      </c>
      <c r="Y239" s="111">
        <f t="shared" si="335"/>
        <v>42159.710000000021</v>
      </c>
      <c r="Z239" s="111">
        <f t="shared" si="335"/>
        <v>-11366.439999999995</v>
      </c>
      <c r="AA239" s="111">
        <f t="shared" si="335"/>
        <v>62299.92</v>
      </c>
      <c r="AB239" s="112">
        <f t="shared" si="335"/>
        <v>292895.18999999994</v>
      </c>
      <c r="AC239" s="57"/>
      <c r="AD239" s="111">
        <f t="shared" ref="AD239:AP239" si="336">+AD146+AD236</f>
        <v>29055.040000000015</v>
      </c>
      <c r="AE239" s="111">
        <f t="shared" si="336"/>
        <v>17934.969999999994</v>
      </c>
      <c r="AF239" s="111">
        <f t="shared" si="336"/>
        <v>23284.929999999964</v>
      </c>
      <c r="AG239" s="111">
        <f t="shared" si="336"/>
        <v>4286.2999999999665</v>
      </c>
      <c r="AH239" s="111">
        <f t="shared" si="336"/>
        <v>25506.219999999987</v>
      </c>
      <c r="AI239" s="111">
        <f t="shared" si="336"/>
        <v>3982.3199999999269</v>
      </c>
      <c r="AJ239" s="111">
        <f t="shared" si="336"/>
        <v>-6212.609999999986</v>
      </c>
      <c r="AK239" s="111">
        <f t="shared" si="336"/>
        <v>-33245.170000000027</v>
      </c>
      <c r="AL239" s="111">
        <f t="shared" si="336"/>
        <v>1235.6700000000128</v>
      </c>
      <c r="AM239" s="111">
        <f t="shared" si="336"/>
        <v>4556.5499999999593</v>
      </c>
      <c r="AN239" s="111">
        <f t="shared" si="336"/>
        <v>-28343.910000000003</v>
      </c>
      <c r="AO239" s="111">
        <f t="shared" si="336"/>
        <v>-22689.929999999993</v>
      </c>
      <c r="AP239" s="111">
        <f t="shared" si="336"/>
        <v>19350.380000000121</v>
      </c>
      <c r="AR239" s="111">
        <f t="shared" ref="AR239:BD239" si="337">+AR146+AR236</f>
        <v>14787.969999999972</v>
      </c>
      <c r="AS239" s="111">
        <f t="shared" si="337"/>
        <v>13972.020000000019</v>
      </c>
      <c r="AT239" s="111">
        <f t="shared" si="337"/>
        <v>-32866.459999999985</v>
      </c>
      <c r="AU239" s="111">
        <f t="shared" si="337"/>
        <v>14578.680000000022</v>
      </c>
      <c r="AV239" s="111">
        <f t="shared" si="337"/>
        <v>19907.789999999892</v>
      </c>
      <c r="AW239" s="111">
        <f t="shared" si="337"/>
        <v>-19360.070000000007</v>
      </c>
      <c r="AX239" s="111">
        <f t="shared" si="337"/>
        <v>-16780.860000000059</v>
      </c>
      <c r="AY239" s="111">
        <f t="shared" si="337"/>
        <v>-31729.139999999985</v>
      </c>
      <c r="AZ239" s="111">
        <f t="shared" si="337"/>
        <v>-8860.6999999999971</v>
      </c>
      <c r="BA239" s="111">
        <f t="shared" si="337"/>
        <v>5660.0400000000373</v>
      </c>
      <c r="BB239" s="111">
        <f t="shared" si="337"/>
        <v>-19111.939999999973</v>
      </c>
      <c r="BC239" s="111">
        <f t="shared" si="337"/>
        <v>-32477.069999999985</v>
      </c>
      <c r="BD239" s="113">
        <f t="shared" si="337"/>
        <v>-92279.740000000456</v>
      </c>
      <c r="BE239" s="111">
        <f t="shared" ref="BE239:BP239" si="338">+BE146+BE236</f>
        <v>8595.6600000000035</v>
      </c>
      <c r="BF239" s="111">
        <f t="shared" si="338"/>
        <v>-14105.199999999983</v>
      </c>
      <c r="BG239" s="111">
        <f t="shared" si="338"/>
        <v>-867.41999999994005</v>
      </c>
      <c r="BH239" s="111">
        <f t="shared" si="338"/>
        <v>3454.9800000000541</v>
      </c>
      <c r="BI239" s="111">
        <f t="shared" si="338"/>
        <v>-45834.050000000017</v>
      </c>
      <c r="BJ239" s="111">
        <f t="shared" si="338"/>
        <v>-19913.040000000037</v>
      </c>
      <c r="BK239" s="111">
        <f t="shared" si="338"/>
        <v>-41934.090000000098</v>
      </c>
      <c r="BL239" s="111">
        <f t="shared" si="338"/>
        <v>-128889.03999999995</v>
      </c>
      <c r="BM239" s="111">
        <f t="shared" si="338"/>
        <v>-10302.569999999992</v>
      </c>
      <c r="BN239" s="111">
        <f t="shared" si="338"/>
        <v>-35229.780000000028</v>
      </c>
      <c r="BO239" s="114">
        <f t="shared" si="338"/>
        <v>-50347.430000000109</v>
      </c>
      <c r="BP239" s="114">
        <f t="shared" si="338"/>
        <v>18519.789999999834</v>
      </c>
      <c r="BQ239" s="101">
        <f>+SUM(BE239:BP239)</f>
        <v>-316852.19000000029</v>
      </c>
      <c r="BR239" s="111">
        <f t="shared" ref="BR239:CC239" si="339">+BR146+BR236</f>
        <v>-27009.12000000001</v>
      </c>
      <c r="BS239" s="111">
        <f t="shared" si="339"/>
        <v>-28053.389999999956</v>
      </c>
      <c r="BT239" s="111">
        <f t="shared" si="339"/>
        <v>-36662.830000000016</v>
      </c>
      <c r="BU239" s="111">
        <f t="shared" si="339"/>
        <v>-41228.200000000099</v>
      </c>
      <c r="BV239" s="111">
        <f t="shared" si="339"/>
        <v>-6311.5700000000215</v>
      </c>
      <c r="BW239" s="111">
        <f t="shared" si="339"/>
        <v>-17189.049999999916</v>
      </c>
      <c r="BX239" s="111">
        <f t="shared" si="339"/>
        <v>-79097.760000000038</v>
      </c>
      <c r="BY239" s="111">
        <f t="shared" si="339"/>
        <v>-126476.38000000003</v>
      </c>
      <c r="BZ239" s="111">
        <f t="shared" si="339"/>
        <v>-40.369999999951688</v>
      </c>
      <c r="CA239" s="111">
        <f t="shared" si="339"/>
        <v>-54267.090000000069</v>
      </c>
      <c r="CB239" s="111">
        <f t="shared" si="339"/>
        <v>-62475.040000000125</v>
      </c>
      <c r="CC239" s="111">
        <f t="shared" si="339"/>
        <v>-41161.60000000002</v>
      </c>
      <c r="CD239" s="101">
        <f t="shared" si="328"/>
        <v>-519972.40000000031</v>
      </c>
      <c r="CE239" s="111">
        <f t="shared" ref="CE239:CP239" si="340">+CE146+CE236</f>
        <v>-54383.72999999988</v>
      </c>
      <c r="CF239" s="111">
        <f t="shared" si="340"/>
        <v>-36819.78999999995</v>
      </c>
      <c r="CG239" s="111">
        <f t="shared" si="340"/>
        <v>-114617.35000000006</v>
      </c>
      <c r="CH239" s="111">
        <f t="shared" si="340"/>
        <v>-40773.36000000003</v>
      </c>
      <c r="CI239" s="111">
        <f t="shared" si="340"/>
        <v>-51133.51964604127</v>
      </c>
      <c r="CJ239" s="111">
        <f t="shared" si="340"/>
        <v>-74090.78935624873</v>
      </c>
      <c r="CK239" s="111">
        <f t="shared" si="340"/>
        <v>-92629.970379438295</v>
      </c>
      <c r="CL239" s="111">
        <f t="shared" si="340"/>
        <v>-154404.92957032862</v>
      </c>
      <c r="CM239" s="111">
        <f t="shared" si="340"/>
        <v>-50535.526854444659</v>
      </c>
      <c r="CN239" s="111">
        <f t="shared" si="340"/>
        <v>-43059.229969433072</v>
      </c>
      <c r="CO239" s="111">
        <f t="shared" si="340"/>
        <v>-84740.744513195939</v>
      </c>
      <c r="CP239" s="111">
        <f t="shared" si="340"/>
        <v>1803.5534654199291</v>
      </c>
      <c r="CQ239" s="101">
        <f t="shared" si="330"/>
        <v>-795385.38682371064</v>
      </c>
      <c r="CR239" s="111">
        <f t="shared" ref="CR239:DC239" si="341">+CR146+CR236</f>
        <v>-60163.386003602209</v>
      </c>
      <c r="CS239" s="111">
        <f t="shared" si="341"/>
        <v>-60252.063962198794</v>
      </c>
      <c r="CT239" s="111">
        <f t="shared" si="341"/>
        <v>-96633.490681724681</v>
      </c>
      <c r="CU239" s="111">
        <f t="shared" si="341"/>
        <v>-95882.341806814657</v>
      </c>
      <c r="CV239" s="111">
        <f t="shared" si="341"/>
        <v>-48037.946081538161</v>
      </c>
      <c r="CW239" s="111">
        <f t="shared" si="341"/>
        <v>-65566.820293076191</v>
      </c>
      <c r="CX239" s="111">
        <f t="shared" si="341"/>
        <v>-146485.89997777765</v>
      </c>
      <c r="CY239" s="111">
        <f t="shared" si="341"/>
        <v>-215654.62318057261</v>
      </c>
      <c r="CZ239" s="111">
        <f t="shared" si="341"/>
        <v>-41607.532008307491</v>
      </c>
      <c r="DA239" s="111">
        <f t="shared" si="341"/>
        <v>-74026.55049536546</v>
      </c>
      <c r="DB239" s="111">
        <f t="shared" si="341"/>
        <v>-120909.59313956019</v>
      </c>
      <c r="DC239" s="111">
        <f t="shared" si="341"/>
        <v>-15915.47078791185</v>
      </c>
      <c r="DD239" s="101">
        <f t="shared" si="332"/>
        <v>-1041135.7184184501</v>
      </c>
      <c r="DF239" s="111">
        <f t="shared" ref="DF239:DQ239" si="342">+DF146+DF236</f>
        <v>-81752.246358615608</v>
      </c>
      <c r="DG239" s="111">
        <f t="shared" si="342"/>
        <v>-82135.193221799156</v>
      </c>
      <c r="DH239" s="111">
        <f t="shared" si="342"/>
        <v>-124417.36030586628</v>
      </c>
      <c r="DI239" s="111">
        <f t="shared" si="342"/>
        <v>-120259.16515796195</v>
      </c>
      <c r="DJ239" s="111">
        <f t="shared" si="342"/>
        <v>-65684.004622082983</v>
      </c>
      <c r="DK239" s="111">
        <f t="shared" si="342"/>
        <v>-83738.130659474846</v>
      </c>
      <c r="DL239" s="111">
        <f t="shared" si="342"/>
        <v>-178198.26011104186</v>
      </c>
      <c r="DM239" s="111">
        <f t="shared" si="342"/>
        <v>-259860.28781275364</v>
      </c>
      <c r="DN239" s="111">
        <f t="shared" si="342"/>
        <v>-59794.182792933832</v>
      </c>
      <c r="DO239" s="111">
        <f t="shared" si="342"/>
        <v>-93328.919288179575</v>
      </c>
      <c r="DP239" s="111">
        <f t="shared" si="342"/>
        <v>-146258.83975758718</v>
      </c>
      <c r="DQ239" s="111">
        <f t="shared" si="342"/>
        <v>-25187.274767937837</v>
      </c>
    </row>
    <row r="240" spans="1:121" s="80" customFormat="1" x14ac:dyDescent="0.35">
      <c r="C240" s="78">
        <f t="shared" ref="C240:AB240" si="343">+C239/C86</f>
        <v>3.6947676848244113E-2</v>
      </c>
      <c r="D240" s="78">
        <f t="shared" si="343"/>
        <v>1.8554817553542925E-2</v>
      </c>
      <c r="E240" s="78">
        <f t="shared" si="343"/>
        <v>0.12529741468750627</v>
      </c>
      <c r="F240" s="78">
        <f t="shared" si="343"/>
        <v>0.10879474894507474</v>
      </c>
      <c r="G240" s="78">
        <f t="shared" si="343"/>
        <v>1.3899838571883335E-2</v>
      </c>
      <c r="H240" s="78">
        <f t="shared" si="343"/>
        <v>2.0138517975092959E-2</v>
      </c>
      <c r="I240" s="78">
        <f t="shared" si="343"/>
        <v>-2.7454473616928283E-2</v>
      </c>
      <c r="J240" s="78">
        <f t="shared" si="343"/>
        <v>0.1178940519379727</v>
      </c>
      <c r="K240" s="78">
        <f t="shared" si="343"/>
        <v>-0.23525346584937007</v>
      </c>
      <c r="L240" s="78">
        <f t="shared" si="343"/>
        <v>-2.087622473650157E-2</v>
      </c>
      <c r="M240" s="78">
        <f t="shared" si="343"/>
        <v>0.1481213211775308</v>
      </c>
      <c r="N240" s="78">
        <f t="shared" si="343"/>
        <v>-0.10370978307825113</v>
      </c>
      <c r="O240" s="78">
        <f t="shared" si="343"/>
        <v>3.0331708369011105E-2</v>
      </c>
      <c r="P240" s="78">
        <f t="shared" si="343"/>
        <v>6.4931017043924344E-2</v>
      </c>
      <c r="Q240" s="78">
        <f t="shared" si="343"/>
        <v>0.23306546881782059</v>
      </c>
      <c r="R240" s="78">
        <f t="shared" si="343"/>
        <v>-0.4841535669004593</v>
      </c>
      <c r="S240" s="78">
        <f t="shared" si="343"/>
        <v>-6.0139275543395279</v>
      </c>
      <c r="T240" s="78">
        <f t="shared" si="343"/>
        <v>-7.0015443464432945</v>
      </c>
      <c r="U240" s="78">
        <f t="shared" si="343"/>
        <v>-4.7219136484629756</v>
      </c>
      <c r="V240" s="78">
        <f t="shared" si="343"/>
        <v>-3.3783001933384673</v>
      </c>
      <c r="W240" s="78">
        <f t="shared" si="343"/>
        <v>0.26945081589792264</v>
      </c>
      <c r="X240" s="78">
        <f t="shared" si="343"/>
        <v>-0.66652949710956599</v>
      </c>
      <c r="Y240" s="78">
        <f t="shared" si="343"/>
        <v>-0.27515861867856917</v>
      </c>
      <c r="Z240" s="78">
        <f t="shared" si="343"/>
        <v>8.0002117165695066E-2</v>
      </c>
      <c r="AA240" s="78">
        <f t="shared" si="343"/>
        <v>-0.41038065456523048</v>
      </c>
      <c r="AB240" s="79">
        <f t="shared" si="343"/>
        <v>-0.19091941082410371</v>
      </c>
      <c r="AD240" s="78">
        <f t="shared" ref="AD240:AP240" si="344">+AD239/AD86</f>
        <v>-0.37740400695861653</v>
      </c>
      <c r="AE240" s="78">
        <f t="shared" si="344"/>
        <v>-0.17088372712562414</v>
      </c>
      <c r="AF240" s="78">
        <f t="shared" si="344"/>
        <v>-0.15570250694829096</v>
      </c>
      <c r="AG240" s="78">
        <f t="shared" si="344"/>
        <v>-3.0413088831861983E-2</v>
      </c>
      <c r="AH240" s="78">
        <f t="shared" si="344"/>
        <v>-0.24088059580271104</v>
      </c>
      <c r="AI240" s="78">
        <f t="shared" si="344"/>
        <v>-2.5262939936000994E-2</v>
      </c>
      <c r="AJ240" s="78">
        <f t="shared" si="344"/>
        <v>2.6480032874298749E-2</v>
      </c>
      <c r="AK240" s="78">
        <f t="shared" si="344"/>
        <v>0.11296109944752818</v>
      </c>
      <c r="AL240" s="78">
        <f t="shared" si="344"/>
        <v>-5.8263194114223675E-3</v>
      </c>
      <c r="AM240" s="78">
        <f t="shared" si="344"/>
        <v>-1.9479348568825276E-2</v>
      </c>
      <c r="AN240" s="78">
        <f t="shared" si="344"/>
        <v>0.10886337921313542</v>
      </c>
      <c r="AO240" s="78">
        <f t="shared" si="344"/>
        <v>0.10622976525068988</v>
      </c>
      <c r="AP240" s="78">
        <f t="shared" si="344"/>
        <v>-8.8567218255521697E-3</v>
      </c>
      <c r="AR240" s="78">
        <f t="shared" ref="AR240:BD240" si="345">+AR239/AR86</f>
        <v>-8.8287194503925748E-2</v>
      </c>
      <c r="AS240" s="78">
        <f t="shared" si="345"/>
        <v>-7.0278054129617046E-2</v>
      </c>
      <c r="AT240" s="78">
        <f t="shared" si="345"/>
        <v>0.13013408937227269</v>
      </c>
      <c r="AU240" s="78">
        <f t="shared" si="345"/>
        <v>-7.2619627634798303E-2</v>
      </c>
      <c r="AV240" s="78">
        <f t="shared" si="345"/>
        <v>-9.1182969985425993E-2</v>
      </c>
      <c r="AW240" s="78">
        <f t="shared" si="345"/>
        <v>7.9045749767048631E-2</v>
      </c>
      <c r="AX240" s="78">
        <f t="shared" si="345"/>
        <v>5.6019966656141118E-2</v>
      </c>
      <c r="AY240" s="78">
        <f t="shared" si="345"/>
        <v>8.8884923400157537E-2</v>
      </c>
      <c r="AZ240" s="78">
        <f t="shared" si="345"/>
        <v>3.0978833164297583E-2</v>
      </c>
      <c r="BA240" s="78">
        <f t="shared" si="345"/>
        <v>-2.1753247888768198E-2</v>
      </c>
      <c r="BB240" s="78">
        <f t="shared" si="345"/>
        <v>7.08507308098624E-2</v>
      </c>
      <c r="BC240" s="78">
        <f t="shared" si="345"/>
        <v>0.14248654163836305</v>
      </c>
      <c r="BD240" s="81">
        <f t="shared" si="345"/>
        <v>3.0932213495557109E-2</v>
      </c>
      <c r="BE240" s="78">
        <f t="shared" ref="BE240:BQ240" si="346">+BE239/BE86</f>
        <v>-3.1587080990222879E-2</v>
      </c>
      <c r="BF240" s="78">
        <f t="shared" si="346"/>
        <v>5.5429189536532024E-2</v>
      </c>
      <c r="BG240" s="78">
        <f t="shared" si="346"/>
        <v>2.8863447595763861E-3</v>
      </c>
      <c r="BH240" s="78">
        <f t="shared" si="346"/>
        <v>-1.3063871927183918E-2</v>
      </c>
      <c r="BI240" s="78">
        <f t="shared" si="346"/>
        <v>0.11063000550204703</v>
      </c>
      <c r="BJ240" s="78">
        <f t="shared" si="346"/>
        <v>5.3023293562969746E-2</v>
      </c>
      <c r="BK240" s="78">
        <f t="shared" si="346"/>
        <v>0.1008421579050042</v>
      </c>
      <c r="BL240" s="78">
        <f t="shared" si="346"/>
        <v>0.21510560622389979</v>
      </c>
      <c r="BM240" s="78">
        <f t="shared" si="346"/>
        <v>2.803375935559986E-2</v>
      </c>
      <c r="BN240" s="78">
        <f t="shared" si="346"/>
        <v>9.3042916134796261E-2</v>
      </c>
      <c r="BO240" s="78">
        <f t="shared" si="346"/>
        <v>0.12197365137739169</v>
      </c>
      <c r="BP240" s="78">
        <f t="shared" si="346"/>
        <v>-5.0020970152050967E-2</v>
      </c>
      <c r="BQ240" s="81">
        <f t="shared" si="346"/>
        <v>7.1594774290498611E-2</v>
      </c>
      <c r="BR240" s="78">
        <f t="shared" ref="BR240:CD240" si="347">+BR239/BR86</f>
        <v>6.9415077574583386E-2</v>
      </c>
      <c r="BS240" s="78">
        <f t="shared" si="347"/>
        <v>7.123707441404166E-2</v>
      </c>
      <c r="BT240" s="78">
        <f t="shared" si="347"/>
        <v>8.4080915740661205E-2</v>
      </c>
      <c r="BU240" s="78">
        <f t="shared" si="347"/>
        <v>9.184428366005512E-2</v>
      </c>
      <c r="BV240" s="78">
        <f t="shared" si="347"/>
        <v>1.6452235621970429E-2</v>
      </c>
      <c r="BW240" s="78">
        <f t="shared" si="347"/>
        <v>4.6201826591655337E-2</v>
      </c>
      <c r="BX240" s="78">
        <f t="shared" si="347"/>
        <v>0.14198754261878585</v>
      </c>
      <c r="BY240" s="78">
        <f t="shared" si="347"/>
        <v>0.19321032636706256</v>
      </c>
      <c r="BZ240" s="78">
        <f t="shared" si="347"/>
        <v>1.1063211330973298E-4</v>
      </c>
      <c r="CA240" s="78">
        <f t="shared" si="347"/>
        <v>0.12125251380083799</v>
      </c>
      <c r="CB240" s="78">
        <f t="shared" si="347"/>
        <v>0.13042090844873541</v>
      </c>
      <c r="CC240" s="78">
        <f t="shared" si="347"/>
        <v>0.11909377098110682</v>
      </c>
      <c r="CD240" s="81">
        <f t="shared" si="347"/>
        <v>9.8623569409582959E-2</v>
      </c>
      <c r="CE240" s="78">
        <f t="shared" ref="CE240:CQ240" si="348">+CE239/CE86</f>
        <v>0.11521808017598699</v>
      </c>
      <c r="CF240" s="78">
        <f t="shared" si="348"/>
        <v>8.480003648126655E-2</v>
      </c>
      <c r="CG240" s="78">
        <f t="shared" si="348"/>
        <v>0.1913448589195528</v>
      </c>
      <c r="CH240" s="78">
        <f t="shared" si="348"/>
        <v>8.8620983984832327E-2</v>
      </c>
      <c r="CI240" s="78">
        <f t="shared" si="348"/>
        <v>0.10234139283922834</v>
      </c>
      <c r="CJ240" s="78">
        <f t="shared" si="348"/>
        <v>0.14012873888048047</v>
      </c>
      <c r="CK240" s="78">
        <f t="shared" si="348"/>
        <v>0.14672819797057909</v>
      </c>
      <c r="CL240" s="78">
        <f t="shared" si="348"/>
        <v>0.20285262794302469</v>
      </c>
      <c r="CM240" s="78">
        <f t="shared" si="348"/>
        <v>9.6241610912216738E-2</v>
      </c>
      <c r="CN240" s="78">
        <f t="shared" si="348"/>
        <v>8.0290954199922049E-2</v>
      </c>
      <c r="CO240" s="78">
        <f t="shared" si="348"/>
        <v>0.14547511019424123</v>
      </c>
      <c r="CP240" s="78">
        <f t="shared" si="348"/>
        <v>-4.4026272553742765E-3</v>
      </c>
      <c r="CQ240" s="81">
        <f t="shared" si="348"/>
        <v>0.12351309830491145</v>
      </c>
      <c r="CR240" s="78">
        <f t="shared" ref="CR240:DD240" si="349">+CR239/CR86</f>
        <v>0.10089642700637572</v>
      </c>
      <c r="CS240" s="78">
        <f t="shared" si="349"/>
        <v>9.9547463060483718E-2</v>
      </c>
      <c r="CT240" s="78">
        <f t="shared" si="349"/>
        <v>0.14458648200267485</v>
      </c>
      <c r="CU240" s="78">
        <f t="shared" si="349"/>
        <v>0.13728251491154367</v>
      </c>
      <c r="CV240" s="78">
        <f t="shared" si="349"/>
        <v>8.0601700971492191E-2</v>
      </c>
      <c r="CW240" s="78">
        <f t="shared" si="349"/>
        <v>0.11430051555406888</v>
      </c>
      <c r="CX240" s="78">
        <f t="shared" si="349"/>
        <v>0.17259190110705133</v>
      </c>
      <c r="CY240" s="78">
        <f t="shared" si="349"/>
        <v>0.21938994741050025</v>
      </c>
      <c r="CZ240" s="78">
        <f t="shared" si="349"/>
        <v>7.4726670786699131E-2</v>
      </c>
      <c r="DA240" s="78">
        <f t="shared" si="349"/>
        <v>0.1086753051705466</v>
      </c>
      <c r="DB240" s="78">
        <f t="shared" si="349"/>
        <v>0.16643767133682008</v>
      </c>
      <c r="DC240" s="78">
        <f t="shared" si="349"/>
        <v>3.0687458998357738E-2</v>
      </c>
      <c r="DD240" s="81">
        <f t="shared" si="349"/>
        <v>0.12928993787895471</v>
      </c>
      <c r="DF240" s="78">
        <f t="shared" ref="DF240:DQ240" si="350">+DF239/DF86</f>
        <v>0.11614691953707629</v>
      </c>
      <c r="DG240" s="78">
        <f t="shared" si="350"/>
        <v>0.11500742382827875</v>
      </c>
      <c r="DH240" s="78">
        <f t="shared" si="350"/>
        <v>0.15808266101457186</v>
      </c>
      <c r="DI240" s="78">
        <f t="shared" si="350"/>
        <v>0.14634946614723829</v>
      </c>
      <c r="DJ240" s="78">
        <f t="shared" si="350"/>
        <v>9.4301502697969164E-2</v>
      </c>
      <c r="DK240" s="78">
        <f t="shared" si="350"/>
        <v>0.12508076268624468</v>
      </c>
      <c r="DL240" s="78">
        <f t="shared" si="350"/>
        <v>0.17992092167759674</v>
      </c>
      <c r="DM240" s="78">
        <f t="shared" si="350"/>
        <v>0.22640322253273792</v>
      </c>
      <c r="DN240" s="78">
        <f t="shared" si="350"/>
        <v>9.1535099539413703E-2</v>
      </c>
      <c r="DO240" s="78">
        <f t="shared" si="350"/>
        <v>0.11716558401223447</v>
      </c>
      <c r="DP240" s="78">
        <f t="shared" si="350"/>
        <v>0.17231213914878851</v>
      </c>
      <c r="DQ240" s="78">
        <f t="shared" si="350"/>
        <v>4.1440218488763336E-2</v>
      </c>
    </row>
    <row r="241" spans="1:121" x14ac:dyDescent="0.35">
      <c r="C241" s="10"/>
      <c r="AP241"/>
      <c r="BQ241" s="13">
        <f t="shared" ref="BQ241:BQ251" si="351">+SUM(BE241:BP241)</f>
        <v>0</v>
      </c>
      <c r="CD241" s="13">
        <f t="shared" si="328"/>
        <v>0</v>
      </c>
      <c r="CQ241" s="13">
        <f t="shared" si="330"/>
        <v>0</v>
      </c>
      <c r="DD241" s="13">
        <f t="shared" si="332"/>
        <v>0</v>
      </c>
    </row>
    <row r="242" spans="1:121" x14ac:dyDescent="0.35">
      <c r="A242" s="32" t="s">
        <v>387</v>
      </c>
      <c r="B242" s="14" t="s">
        <v>388</v>
      </c>
      <c r="C242" s="15">
        <v>153</v>
      </c>
      <c r="D242" s="15">
        <v>208.7</v>
      </c>
      <c r="E242" s="15">
        <v>208.7</v>
      </c>
      <c r="F242" s="15">
        <v>208.7</v>
      </c>
      <c r="G242" s="15">
        <v>208.7</v>
      </c>
      <c r="H242" s="15">
        <v>208.7</v>
      </c>
      <c r="I242" s="15">
        <v>208.7</v>
      </c>
      <c r="J242" s="15">
        <v>87.39</v>
      </c>
      <c r="K242" s="15">
        <v>258.2</v>
      </c>
      <c r="L242" s="15">
        <v>114.95</v>
      </c>
      <c r="M242" s="15">
        <v>186.57</v>
      </c>
      <c r="N242" s="15">
        <v>186.57</v>
      </c>
      <c r="O242" s="16">
        <f>+SUM(C242:N242)</f>
        <v>2238.8800000000006</v>
      </c>
      <c r="P242" s="15">
        <v>164.18</v>
      </c>
      <c r="Q242" s="15">
        <v>164.18</v>
      </c>
      <c r="R242" s="15">
        <v>164.18</v>
      </c>
      <c r="S242" s="15">
        <v>280.11999999999995</v>
      </c>
      <c r="T242" s="15">
        <v>193.17000000000007</v>
      </c>
      <c r="U242" s="15">
        <v>193.16999999999996</v>
      </c>
      <c r="V242" s="15">
        <v>193.17000000000007</v>
      </c>
      <c r="W242" s="15">
        <v>193.16999999999985</v>
      </c>
      <c r="X242" s="15">
        <v>193.17</v>
      </c>
      <c r="Y242" s="15">
        <v>193.17</v>
      </c>
      <c r="Z242" s="15">
        <v>193.17</v>
      </c>
      <c r="AA242" s="15">
        <v>193.17</v>
      </c>
      <c r="AB242" s="18">
        <f>SUM(P242:AA242)</f>
        <v>2318.02</v>
      </c>
      <c r="AD242" s="15">
        <v>164.2</v>
      </c>
      <c r="AE242" s="15">
        <v>164.2</v>
      </c>
      <c r="AF242" s="15">
        <v>164.2</v>
      </c>
      <c r="AG242" s="15">
        <v>164.16</v>
      </c>
      <c r="AH242" s="15">
        <v>164.2</v>
      </c>
      <c r="AI242" s="15">
        <v>164.2</v>
      </c>
      <c r="AJ242" s="15">
        <v>164.21</v>
      </c>
      <c r="AK242" s="15">
        <v>164.21</v>
      </c>
      <c r="AL242" s="15">
        <v>374.76</v>
      </c>
      <c r="AM242" s="15">
        <v>187.58</v>
      </c>
      <c r="AN242" s="15">
        <v>187.59</v>
      </c>
      <c r="AO242" s="15">
        <v>187.6</v>
      </c>
      <c r="AP242" s="15">
        <f t="shared" ref="AP242:AP243" si="352">+SUM(AD242:AO242)</f>
        <v>2251.11</v>
      </c>
      <c r="AR242" s="15">
        <v>181.91</v>
      </c>
      <c r="AS242" s="15">
        <v>181.9</v>
      </c>
      <c r="AT242" s="15">
        <v>181.9</v>
      </c>
      <c r="AU242" s="15">
        <v>181.9</v>
      </c>
      <c r="AV242" s="15">
        <v>181.9</v>
      </c>
      <c r="AW242" s="15">
        <v>189.28</v>
      </c>
      <c r="AX242" s="15">
        <v>189.28</v>
      </c>
      <c r="AY242" s="15">
        <v>189.28</v>
      </c>
      <c r="AZ242" s="15">
        <v>189.28</v>
      </c>
      <c r="BA242" s="15">
        <v>189.28</v>
      </c>
      <c r="BB242" s="15">
        <v>189.28</v>
      </c>
      <c r="BC242" s="15">
        <v>229.33</v>
      </c>
      <c r="BD242" s="19">
        <f t="shared" ref="BD242:BD243" si="353">+SUM(AR242:BC242)</f>
        <v>2274.52</v>
      </c>
      <c r="BE242" s="15">
        <v>189.28</v>
      </c>
      <c r="BF242" s="15">
        <v>145.74</v>
      </c>
      <c r="BG242" s="15">
        <v>167.51</v>
      </c>
      <c r="BH242" s="15">
        <v>167.51</v>
      </c>
      <c r="BI242" s="15">
        <v>167.51</v>
      </c>
      <c r="BJ242" s="15">
        <v>167.51</v>
      </c>
      <c r="BK242" s="15">
        <v>167.51</v>
      </c>
      <c r="BL242" s="15">
        <v>167.5</v>
      </c>
      <c r="BM242" s="15">
        <v>167.51</v>
      </c>
      <c r="BN242" s="15">
        <v>167.51</v>
      </c>
      <c r="BO242" s="20">
        <v>167.51</v>
      </c>
      <c r="BP242" s="20">
        <v>167.51</v>
      </c>
      <c r="BQ242" s="101">
        <f t="shared" si="351"/>
        <v>2010.11</v>
      </c>
      <c r="BR242" s="15">
        <v>117.26</v>
      </c>
      <c r="BS242" s="15">
        <v>117.26</v>
      </c>
      <c r="BT242" s="15">
        <v>117.25</v>
      </c>
      <c r="BU242" s="15">
        <v>117.25</v>
      </c>
      <c r="BV242" s="15">
        <v>117.26</v>
      </c>
      <c r="BW242" s="15">
        <v>117.26</v>
      </c>
      <c r="BX242" s="15">
        <v>117.26</v>
      </c>
      <c r="BY242" s="15">
        <v>117.25</v>
      </c>
      <c r="BZ242" s="15">
        <v>117.26</v>
      </c>
      <c r="CA242" s="15">
        <v>117.26</v>
      </c>
      <c r="CB242" s="15">
        <v>117.25</v>
      </c>
      <c r="CC242" s="15">
        <v>117.26</v>
      </c>
      <c r="CD242" s="46">
        <f t="shared" si="328"/>
        <v>1407.08</v>
      </c>
      <c r="CE242" s="15">
        <v>122.73</v>
      </c>
      <c r="CF242" s="15">
        <v>122.73</v>
      </c>
      <c r="CG242" s="15">
        <v>122.73</v>
      </c>
      <c r="CH242" s="15">
        <v>122.73</v>
      </c>
      <c r="CI242" s="15">
        <f>+IFERROR(VLOOKUP($A242,'[1]Consolidated Financials'!$A:$ZZ,20,0),0)</f>
        <v>0</v>
      </c>
      <c r="CJ242" s="15">
        <f>+IFERROR(VLOOKUP($A242,'[1]Consolidated Financials'!$A:$ZZ,21,0),0)</f>
        <v>0</v>
      </c>
      <c r="CK242" s="15">
        <f>+IFERROR(VLOOKUP($A242,'[1]Consolidated Financials'!$A:$ZZ,22,0),0)</f>
        <v>0</v>
      </c>
      <c r="CL242" s="15">
        <f>+IFERROR(VLOOKUP($A242,'[1]Consolidated Financials'!$A:$ZZ,23,0),0)</f>
        <v>0</v>
      </c>
      <c r="CM242" s="15">
        <f>+IFERROR(VLOOKUP($A242,'[1]Consolidated Financials'!$A:$ZZ,24,0),0)</f>
        <v>0</v>
      </c>
      <c r="CN242" s="15">
        <f>+IFERROR(VLOOKUP($A242,'[1]Consolidated Financials'!$A:$ZZ,25,0),0)</f>
        <v>0</v>
      </c>
      <c r="CO242" s="15">
        <f>+IFERROR(VLOOKUP($A242,'[1]Consolidated Financials'!$A:$ZZ,26,0),0)</f>
        <v>0</v>
      </c>
      <c r="CP242" s="15">
        <f>+IFERROR(VLOOKUP($A242,'[1]Consolidated Financials'!$A:$ZZ,27,0),0)</f>
        <v>0</v>
      </c>
      <c r="CQ242" s="46">
        <f t="shared" si="330"/>
        <v>490.92</v>
      </c>
      <c r="CR242" s="15">
        <f>+IFERROR(VLOOKUP($A242,'[1]Consolidated Financials'!$A:$ZZ,16,0),0)</f>
        <v>0</v>
      </c>
      <c r="CS242" s="15">
        <f>+IFERROR(VLOOKUP($A242,'[1]Consolidated Financials'!$A:$ZZ,17,0),0)</f>
        <v>0</v>
      </c>
      <c r="CT242" s="15">
        <f>+IFERROR(VLOOKUP($A242,'[1]Consolidated Financials'!$A:$ZZ,18,0),0)</f>
        <v>0</v>
      </c>
      <c r="CU242" s="15">
        <f>+IFERROR(VLOOKUP($A242,'[1]Consolidated Financials'!$A:$ZZ,19,0),0)</f>
        <v>0</v>
      </c>
      <c r="CV242" s="15">
        <f>+IFERROR(VLOOKUP($A242,'[1]Consolidated Financials'!$A:$ZZ,20,0),0)</f>
        <v>0</v>
      </c>
      <c r="CW242" s="15">
        <f>+IFERROR(VLOOKUP($A242,'[1]Consolidated Financials'!$A:$ZZ,21,0),0)</f>
        <v>0</v>
      </c>
      <c r="CX242" s="15">
        <f>+IFERROR(VLOOKUP($A242,'[1]Consolidated Financials'!$A:$ZZ,22,0),0)</f>
        <v>0</v>
      </c>
      <c r="CY242" s="15">
        <f>+IFERROR(VLOOKUP($A242,'[1]Consolidated Financials'!$A:$ZZ,23,0),0)</f>
        <v>0</v>
      </c>
      <c r="CZ242" s="15">
        <f>+IFERROR(VLOOKUP($A242,'[1]Consolidated Financials'!$A:$ZZ,24,0),0)</f>
        <v>0</v>
      </c>
      <c r="DA242" s="15">
        <f>+IFERROR(VLOOKUP($A242,'[1]Consolidated Financials'!$A:$ZZ,25,0),0)</f>
        <v>0</v>
      </c>
      <c r="DB242" s="15">
        <f>+IFERROR(VLOOKUP($A242,'[1]Consolidated Financials'!$A:$ZZ,26,0),0)</f>
        <v>0</v>
      </c>
      <c r="DC242" s="15">
        <f>+IFERROR(VLOOKUP($A242,'[1]Consolidated Financials'!$A:$ZZ,27,0),0)</f>
        <v>0</v>
      </c>
      <c r="DD242" s="46">
        <f t="shared" si="332"/>
        <v>0</v>
      </c>
      <c r="DF242" s="15">
        <f>+IFERROR(VLOOKUP($A242,'[1]Consolidated Financials'!$A:$ZZ,52,0),0)</f>
        <v>0</v>
      </c>
      <c r="DG242" s="15">
        <f>+IFERROR(VLOOKUP($A242,'[1]Consolidated Financials'!$A:$ZZ,53,0),0)</f>
        <v>0</v>
      </c>
      <c r="DH242" s="15">
        <f>+IFERROR(VLOOKUP($A242,'[1]Consolidated Financials'!$A:$ZZ,54,0),0)</f>
        <v>0</v>
      </c>
      <c r="DI242" s="15">
        <f>+IFERROR(VLOOKUP($A242,'[1]Consolidated Financials'!$A:$ZZ,55,0),0)</f>
        <v>0</v>
      </c>
      <c r="DJ242" s="15">
        <f>+IFERROR(VLOOKUP($A242,'[1]Consolidated Financials'!$A:$ZZ,56,0),0)</f>
        <v>0</v>
      </c>
      <c r="DK242" s="15">
        <f>+IFERROR(VLOOKUP($A242,'[1]Consolidated Financials'!$A:$ZZ,57,0),0)</f>
        <v>0</v>
      </c>
      <c r="DL242" s="15">
        <f>+IFERROR(VLOOKUP($A242,'[1]Consolidated Financials'!$A:$ZZ,58,0),0)</f>
        <v>0</v>
      </c>
      <c r="DM242" s="15">
        <f>+IFERROR(VLOOKUP($A242,'[1]Consolidated Financials'!$A:$ZZ,59,0),0)</f>
        <v>0</v>
      </c>
      <c r="DN242" s="15">
        <f>+IFERROR(VLOOKUP($A242,'[1]Consolidated Financials'!$A:$ZZ,60,0),0)</f>
        <v>0</v>
      </c>
      <c r="DO242" s="15">
        <f>+IFERROR(VLOOKUP($A242,'[1]Consolidated Financials'!$A:$ZZ,61,0),0)</f>
        <v>0</v>
      </c>
      <c r="DP242" s="15">
        <f>+IFERROR(VLOOKUP($A242,'[1]Consolidated Financials'!$A:$ZZ,62,0),0)</f>
        <v>0</v>
      </c>
      <c r="DQ242" s="15">
        <f>+IFERROR(VLOOKUP($A242,'[1]Consolidated Financials'!$A:$ZZ,63,0),0)</f>
        <v>0</v>
      </c>
    </row>
    <row r="243" spans="1:121" x14ac:dyDescent="0.35">
      <c r="A243" s="32" t="s">
        <v>389</v>
      </c>
      <c r="B243" s="14" t="s">
        <v>390</v>
      </c>
      <c r="C243" s="15">
        <v>192.99</v>
      </c>
      <c r="D243" s="15">
        <v>258.2</v>
      </c>
      <c r="E243" s="15">
        <v>258.2</v>
      </c>
      <c r="F243" s="15">
        <v>258.2</v>
      </c>
      <c r="G243" s="15">
        <v>258.2</v>
      </c>
      <c r="H243" s="15">
        <v>258.2</v>
      </c>
      <c r="I243" s="15">
        <v>258.2</v>
      </c>
      <c r="J243" s="15">
        <v>323.40000000000003</v>
      </c>
      <c r="K243" s="15">
        <v>186.57</v>
      </c>
      <c r="L243" s="15">
        <v>329.82</v>
      </c>
      <c r="M243" s="15">
        <v>258.2</v>
      </c>
      <c r="N243" s="15">
        <v>258.2</v>
      </c>
      <c r="O243" s="16">
        <f>+SUM(C243:N243)</f>
        <v>3098.38</v>
      </c>
      <c r="P243" s="15">
        <v>194.31</v>
      </c>
      <c r="Q243" s="15">
        <v>194.31</v>
      </c>
      <c r="R243" s="15">
        <v>194.30999999999995</v>
      </c>
      <c r="S243" s="15">
        <v>194.30000000000007</v>
      </c>
      <c r="T243" s="15">
        <v>194.30999999999995</v>
      </c>
      <c r="U243" s="15">
        <v>194.30999999999995</v>
      </c>
      <c r="V243" s="15">
        <v>194.31000000000017</v>
      </c>
      <c r="W243" s="15">
        <v>194.30999999999995</v>
      </c>
      <c r="X243" s="15">
        <v>194.31</v>
      </c>
      <c r="Y243" s="15">
        <v>194.31</v>
      </c>
      <c r="Z243" s="15">
        <v>194.31</v>
      </c>
      <c r="AA243" s="15">
        <v>194.31</v>
      </c>
      <c r="AB243" s="18">
        <f>SUM(P243:AA243)</f>
        <v>2331.71</v>
      </c>
      <c r="AD243" s="15">
        <v>97.15</v>
      </c>
      <c r="AE243" s="15">
        <v>922.14</v>
      </c>
      <c r="AF243" s="15">
        <v>647.15</v>
      </c>
      <c r="AG243" s="15">
        <v>555.49</v>
      </c>
      <c r="AH243" s="15">
        <v>555.49</v>
      </c>
      <c r="AI243" s="15">
        <v>555.49</v>
      </c>
      <c r="AJ243" s="15">
        <v>555.49</v>
      </c>
      <c r="AK243" s="15">
        <v>555.49</v>
      </c>
      <c r="AL243" s="15">
        <v>555.49</v>
      </c>
      <c r="AM243" s="15">
        <v>555.48</v>
      </c>
      <c r="AN243" s="15">
        <v>555.49</v>
      </c>
      <c r="AO243" s="15">
        <v>280.48</v>
      </c>
      <c r="AP243" s="15">
        <f t="shared" si="352"/>
        <v>6390.8299999999981</v>
      </c>
      <c r="AR243" s="15">
        <v>289.2</v>
      </c>
      <c r="AS243" s="15">
        <v>289.20999999999998</v>
      </c>
      <c r="AT243" s="15">
        <v>289.2</v>
      </c>
      <c r="AU243" s="15">
        <v>289.2</v>
      </c>
      <c r="AV243" s="15">
        <v>289.2</v>
      </c>
      <c r="AW243" s="15">
        <v>289.2</v>
      </c>
      <c r="AX243" s="15">
        <v>326.7</v>
      </c>
      <c r="AY243" s="15">
        <v>326.7</v>
      </c>
      <c r="AZ243" s="15">
        <v>326.7</v>
      </c>
      <c r="BA243" s="15">
        <v>326.7</v>
      </c>
      <c r="BB243" s="15">
        <v>326.7</v>
      </c>
      <c r="BC243" s="15">
        <v>567.71</v>
      </c>
      <c r="BD243" s="19">
        <f t="shared" si="353"/>
        <v>3936.4199999999992</v>
      </c>
      <c r="BE243" s="15">
        <v>326.7</v>
      </c>
      <c r="BF243" s="15">
        <v>79</v>
      </c>
      <c r="BG243" s="15">
        <v>202.85</v>
      </c>
      <c r="BH243" s="15">
        <v>202.85</v>
      </c>
      <c r="BI243" s="15">
        <v>202.85</v>
      </c>
      <c r="BJ243" s="15">
        <v>202.85</v>
      </c>
      <c r="BK243" s="15">
        <v>202.85</v>
      </c>
      <c r="BL243" s="15">
        <v>202.86</v>
      </c>
      <c r="BM243" s="15">
        <v>202.85</v>
      </c>
      <c r="BN243" s="15">
        <v>202.85</v>
      </c>
      <c r="BO243" s="20">
        <v>202.85</v>
      </c>
      <c r="BP243" s="20">
        <v>202.85</v>
      </c>
      <c r="BQ243" s="101">
        <f t="shared" si="351"/>
        <v>2434.2099999999996</v>
      </c>
      <c r="BR243" s="15">
        <v>101.43</v>
      </c>
      <c r="BS243" s="15">
        <v>101.43</v>
      </c>
      <c r="BT243" s="15">
        <v>101.42</v>
      </c>
      <c r="BU243" s="15">
        <v>101.42</v>
      </c>
      <c r="BV243" s="15">
        <v>101.43</v>
      </c>
      <c r="BW243" s="15">
        <v>101.43</v>
      </c>
      <c r="BX243" s="15">
        <v>101.43</v>
      </c>
      <c r="BY243" s="15">
        <v>101.42</v>
      </c>
      <c r="BZ243" s="15">
        <v>101.43</v>
      </c>
      <c r="CA243" s="15">
        <v>101.43</v>
      </c>
      <c r="CB243" s="15">
        <v>101.42</v>
      </c>
      <c r="CC243" s="15">
        <v>101.43</v>
      </c>
      <c r="CD243" s="46">
        <f t="shared" si="328"/>
        <v>1217.1200000000001</v>
      </c>
      <c r="CE243" s="15">
        <v>50.71</v>
      </c>
      <c r="CF243" s="15">
        <v>50.71</v>
      </c>
      <c r="CG243" s="15">
        <v>50.71</v>
      </c>
      <c r="CH243" s="15">
        <v>50.71</v>
      </c>
      <c r="CI243" s="15">
        <f>+IFERROR(VLOOKUP($A243,'[1]Consolidated Financials'!$A:$ZZ,20,0),0)</f>
        <v>0</v>
      </c>
      <c r="CJ243" s="15">
        <f>+IFERROR(VLOOKUP($A243,'[1]Consolidated Financials'!$A:$ZZ,21,0),0)</f>
        <v>0</v>
      </c>
      <c r="CK243" s="15">
        <f>+IFERROR(VLOOKUP($A243,'[1]Consolidated Financials'!$A:$ZZ,22,0),0)</f>
        <v>0</v>
      </c>
      <c r="CL243" s="15">
        <f>+IFERROR(VLOOKUP($A243,'[1]Consolidated Financials'!$A:$ZZ,23,0),0)</f>
        <v>0</v>
      </c>
      <c r="CM243" s="15">
        <f>+IFERROR(VLOOKUP($A243,'[1]Consolidated Financials'!$A:$ZZ,24,0),0)</f>
        <v>0</v>
      </c>
      <c r="CN243" s="15">
        <f>+IFERROR(VLOOKUP($A243,'[1]Consolidated Financials'!$A:$ZZ,25,0),0)</f>
        <v>0</v>
      </c>
      <c r="CO243" s="15">
        <f>+IFERROR(VLOOKUP($A243,'[1]Consolidated Financials'!$A:$ZZ,26,0),0)</f>
        <v>0</v>
      </c>
      <c r="CP243" s="15">
        <f>+IFERROR(VLOOKUP($A243,'[1]Consolidated Financials'!$A:$ZZ,27,0),0)</f>
        <v>0</v>
      </c>
      <c r="CQ243" s="46">
        <f t="shared" si="330"/>
        <v>202.84</v>
      </c>
      <c r="CR243" s="15">
        <f>+IFERROR(VLOOKUP($A243,'[1]Consolidated Financials'!$A:$ZZ,16,0),0)</f>
        <v>0</v>
      </c>
      <c r="CS243" s="15">
        <f>+IFERROR(VLOOKUP($A243,'[1]Consolidated Financials'!$A:$ZZ,17,0),0)</f>
        <v>0</v>
      </c>
      <c r="CT243" s="15">
        <f>+IFERROR(VLOOKUP($A243,'[1]Consolidated Financials'!$A:$ZZ,18,0),0)</f>
        <v>0</v>
      </c>
      <c r="CU243" s="15">
        <f>+IFERROR(VLOOKUP($A243,'[1]Consolidated Financials'!$A:$ZZ,19,0),0)</f>
        <v>0</v>
      </c>
      <c r="CV243" s="15">
        <f>+IFERROR(VLOOKUP($A243,'[1]Consolidated Financials'!$A:$ZZ,20,0),0)</f>
        <v>0</v>
      </c>
      <c r="CW243" s="15">
        <f>+IFERROR(VLOOKUP($A243,'[1]Consolidated Financials'!$A:$ZZ,21,0),0)</f>
        <v>0</v>
      </c>
      <c r="CX243" s="15">
        <f>+IFERROR(VLOOKUP($A243,'[1]Consolidated Financials'!$A:$ZZ,22,0),0)</f>
        <v>0</v>
      </c>
      <c r="CY243" s="15">
        <f>+IFERROR(VLOOKUP($A243,'[1]Consolidated Financials'!$A:$ZZ,23,0),0)</f>
        <v>0</v>
      </c>
      <c r="CZ243" s="15">
        <f>+IFERROR(VLOOKUP($A243,'[1]Consolidated Financials'!$A:$ZZ,24,0),0)</f>
        <v>0</v>
      </c>
      <c r="DA243" s="15">
        <f>+IFERROR(VLOOKUP($A243,'[1]Consolidated Financials'!$A:$ZZ,25,0),0)</f>
        <v>0</v>
      </c>
      <c r="DB243" s="15">
        <f>+IFERROR(VLOOKUP($A243,'[1]Consolidated Financials'!$A:$ZZ,26,0),0)</f>
        <v>0</v>
      </c>
      <c r="DC243" s="15">
        <f>+IFERROR(VLOOKUP($A243,'[1]Consolidated Financials'!$A:$ZZ,27,0),0)</f>
        <v>0</v>
      </c>
      <c r="DD243" s="46">
        <f t="shared" si="332"/>
        <v>0</v>
      </c>
      <c r="DF243" s="15">
        <f>+IFERROR(VLOOKUP($A243,'[1]Consolidated Financials'!$A:$ZZ,52,0),0)</f>
        <v>0</v>
      </c>
      <c r="DG243" s="15">
        <f>+IFERROR(VLOOKUP($A243,'[1]Consolidated Financials'!$A:$ZZ,53,0),0)</f>
        <v>0</v>
      </c>
      <c r="DH243" s="15">
        <f>+IFERROR(VLOOKUP($A243,'[1]Consolidated Financials'!$A:$ZZ,54,0),0)</f>
        <v>0</v>
      </c>
      <c r="DI243" s="15">
        <f>+IFERROR(VLOOKUP($A243,'[1]Consolidated Financials'!$A:$ZZ,55,0),0)</f>
        <v>0</v>
      </c>
      <c r="DJ243" s="15">
        <f>+IFERROR(VLOOKUP($A243,'[1]Consolidated Financials'!$A:$ZZ,56,0),0)</f>
        <v>0</v>
      </c>
      <c r="DK243" s="15">
        <f>+IFERROR(VLOOKUP($A243,'[1]Consolidated Financials'!$A:$ZZ,57,0),0)</f>
        <v>0</v>
      </c>
      <c r="DL243" s="15">
        <f>+IFERROR(VLOOKUP($A243,'[1]Consolidated Financials'!$A:$ZZ,58,0),0)</f>
        <v>0</v>
      </c>
      <c r="DM243" s="15">
        <f>+IFERROR(VLOOKUP($A243,'[1]Consolidated Financials'!$A:$ZZ,59,0),0)</f>
        <v>0</v>
      </c>
      <c r="DN243" s="15">
        <f>+IFERROR(VLOOKUP($A243,'[1]Consolidated Financials'!$A:$ZZ,60,0),0)</f>
        <v>0</v>
      </c>
      <c r="DO243" s="15">
        <f>+IFERROR(VLOOKUP($A243,'[1]Consolidated Financials'!$A:$ZZ,61,0),0)</f>
        <v>0</v>
      </c>
      <c r="DP243" s="15">
        <f>+IFERROR(VLOOKUP($A243,'[1]Consolidated Financials'!$A:$ZZ,62,0),0)</f>
        <v>0</v>
      </c>
      <c r="DQ243" s="15">
        <f>+IFERROR(VLOOKUP($A243,'[1]Consolidated Financials'!$A:$ZZ,63,0),0)</f>
        <v>0</v>
      </c>
    </row>
    <row r="244" spans="1:121" s="116" customFormat="1" x14ac:dyDescent="0.35">
      <c r="A244" s="21" t="s">
        <v>391</v>
      </c>
      <c r="C244" s="22">
        <f t="shared" ref="C244:S244" si="354">+SUM(C242:C243)</f>
        <v>345.99</v>
      </c>
      <c r="D244" s="22">
        <f t="shared" si="354"/>
        <v>466.9</v>
      </c>
      <c r="E244" s="22">
        <f t="shared" si="354"/>
        <v>466.9</v>
      </c>
      <c r="F244" s="22">
        <f t="shared" si="354"/>
        <v>466.9</v>
      </c>
      <c r="G244" s="22">
        <f t="shared" si="354"/>
        <v>466.9</v>
      </c>
      <c r="H244" s="22">
        <f t="shared" si="354"/>
        <v>466.9</v>
      </c>
      <c r="I244" s="22">
        <f t="shared" si="354"/>
        <v>466.9</v>
      </c>
      <c r="J244" s="22">
        <f t="shared" si="354"/>
        <v>410.79</v>
      </c>
      <c r="K244" s="22">
        <f t="shared" si="354"/>
        <v>444.77</v>
      </c>
      <c r="L244" s="22">
        <f t="shared" si="354"/>
        <v>444.77</v>
      </c>
      <c r="M244" s="22">
        <f t="shared" si="354"/>
        <v>444.77</v>
      </c>
      <c r="N244" s="22">
        <f t="shared" si="354"/>
        <v>444.77</v>
      </c>
      <c r="O244" s="22">
        <f t="shared" si="354"/>
        <v>5337.26</v>
      </c>
      <c r="P244" s="22">
        <f t="shared" si="354"/>
        <v>358.49</v>
      </c>
      <c r="Q244" s="22">
        <f t="shared" si="354"/>
        <v>358.49</v>
      </c>
      <c r="R244" s="22">
        <f t="shared" si="354"/>
        <v>358.48999999999995</v>
      </c>
      <c r="S244" s="22">
        <f t="shared" si="354"/>
        <v>474.42</v>
      </c>
      <c r="T244" s="22">
        <f t="shared" ref="T244:V244" si="355">+SUM(T242:T243)</f>
        <v>387.48</v>
      </c>
      <c r="U244" s="22">
        <f t="shared" si="355"/>
        <v>387.4799999999999</v>
      </c>
      <c r="V244" s="22">
        <f t="shared" si="355"/>
        <v>387.48000000000025</v>
      </c>
      <c r="W244" s="22">
        <f t="shared" ref="W244:AA244" si="356">+SUM(W242:W243)</f>
        <v>387.47999999999979</v>
      </c>
      <c r="X244" s="22">
        <f t="shared" si="356"/>
        <v>387.48</v>
      </c>
      <c r="Y244" s="22">
        <f t="shared" si="356"/>
        <v>387.48</v>
      </c>
      <c r="Z244" s="22">
        <f t="shared" si="356"/>
        <v>387.48</v>
      </c>
      <c r="AA244" s="22">
        <f t="shared" si="356"/>
        <v>387.48</v>
      </c>
      <c r="AB244" s="23">
        <f>+SUM(AB242:AB243)</f>
        <v>4649.7299999999996</v>
      </c>
      <c r="AD244" s="22">
        <f t="shared" ref="AD244:AP244" si="357">+SUM(AD242:AD243)</f>
        <v>261.35000000000002</v>
      </c>
      <c r="AE244" s="22">
        <f t="shared" si="357"/>
        <v>1086.3399999999999</v>
      </c>
      <c r="AF244" s="22">
        <f t="shared" si="357"/>
        <v>811.34999999999991</v>
      </c>
      <c r="AG244" s="22">
        <f t="shared" si="357"/>
        <v>719.65</v>
      </c>
      <c r="AH244" s="22">
        <f t="shared" si="357"/>
        <v>719.69</v>
      </c>
      <c r="AI244" s="22">
        <f t="shared" si="357"/>
        <v>719.69</v>
      </c>
      <c r="AJ244" s="22">
        <f t="shared" si="357"/>
        <v>719.7</v>
      </c>
      <c r="AK244" s="22">
        <f t="shared" si="357"/>
        <v>719.7</v>
      </c>
      <c r="AL244" s="22">
        <f t="shared" si="357"/>
        <v>930.25</v>
      </c>
      <c r="AM244" s="22">
        <f t="shared" si="357"/>
        <v>743.06000000000006</v>
      </c>
      <c r="AN244" s="22">
        <f t="shared" si="357"/>
        <v>743.08</v>
      </c>
      <c r="AO244" s="22">
        <f t="shared" si="357"/>
        <v>468.08000000000004</v>
      </c>
      <c r="AP244" s="22">
        <f t="shared" si="357"/>
        <v>8641.9399999999987</v>
      </c>
      <c r="AR244" s="22">
        <f t="shared" ref="AR244:BD244" si="358">+SUM(AR242:AR243)</f>
        <v>471.11</v>
      </c>
      <c r="AS244" s="22">
        <f t="shared" si="358"/>
        <v>471.11</v>
      </c>
      <c r="AT244" s="22">
        <f t="shared" si="358"/>
        <v>471.1</v>
      </c>
      <c r="AU244" s="22">
        <f t="shared" si="358"/>
        <v>471.1</v>
      </c>
      <c r="AV244" s="22">
        <f t="shared" si="358"/>
        <v>471.1</v>
      </c>
      <c r="AW244" s="22">
        <f t="shared" si="358"/>
        <v>478.48</v>
      </c>
      <c r="AX244" s="22">
        <f t="shared" si="358"/>
        <v>515.98</v>
      </c>
      <c r="AY244" s="22">
        <f t="shared" si="358"/>
        <v>515.98</v>
      </c>
      <c r="AZ244" s="22">
        <f t="shared" si="358"/>
        <v>515.98</v>
      </c>
      <c r="BA244" s="22">
        <f t="shared" si="358"/>
        <v>515.98</v>
      </c>
      <c r="BB244" s="22">
        <f t="shared" si="358"/>
        <v>515.98</v>
      </c>
      <c r="BC244" s="22">
        <f t="shared" si="358"/>
        <v>797.04000000000008</v>
      </c>
      <c r="BD244" s="24">
        <f t="shared" si="358"/>
        <v>6210.9399999999987</v>
      </c>
      <c r="BE244" s="22">
        <f t="shared" ref="BE244:BM244" si="359">+SUM(BE242:BE243)</f>
        <v>515.98</v>
      </c>
      <c r="BF244" s="22">
        <f t="shared" si="359"/>
        <v>224.74</v>
      </c>
      <c r="BG244" s="22">
        <f t="shared" si="359"/>
        <v>370.36</v>
      </c>
      <c r="BH244" s="22">
        <f t="shared" si="359"/>
        <v>370.36</v>
      </c>
      <c r="BI244" s="22">
        <f t="shared" si="359"/>
        <v>370.36</v>
      </c>
      <c r="BJ244" s="22">
        <f t="shared" si="359"/>
        <v>370.36</v>
      </c>
      <c r="BK244" s="22">
        <f t="shared" si="359"/>
        <v>370.36</v>
      </c>
      <c r="BL244" s="22">
        <f t="shared" si="359"/>
        <v>370.36</v>
      </c>
      <c r="BM244" s="22">
        <f t="shared" si="359"/>
        <v>370.36</v>
      </c>
      <c r="BN244" s="22">
        <f>+IFERROR(VLOOKUP($A244,'[1]Consolidated Financials'!$A:$M,13,0),0)</f>
        <v>370.35958333333332</v>
      </c>
      <c r="BO244" s="25">
        <f>+BO242+BO243</f>
        <v>370.36</v>
      </c>
      <c r="BP244" s="25">
        <f>+IFERROR(VLOOKUP($A244,'[1]Consolidated Financials'!$A:$O,15,0),0)</f>
        <v>370.35958333333332</v>
      </c>
      <c r="BQ244" s="77">
        <f t="shared" si="351"/>
        <v>4444.3191666666671</v>
      </c>
      <c r="BR244" s="25">
        <f t="shared" ref="BR244:CC244" si="360">+BR242+BR243</f>
        <v>218.69</v>
      </c>
      <c r="BS244" s="25">
        <f t="shared" si="360"/>
        <v>218.69</v>
      </c>
      <c r="BT244" s="25">
        <f t="shared" si="360"/>
        <v>218.67000000000002</v>
      </c>
      <c r="BU244" s="25">
        <f t="shared" si="360"/>
        <v>218.67000000000002</v>
      </c>
      <c r="BV244" s="25">
        <f t="shared" si="360"/>
        <v>218.69</v>
      </c>
      <c r="BW244" s="25">
        <f t="shared" si="360"/>
        <v>218.69</v>
      </c>
      <c r="BX244" s="25">
        <f t="shared" si="360"/>
        <v>218.69</v>
      </c>
      <c r="BY244" s="25">
        <f t="shared" si="360"/>
        <v>218.67000000000002</v>
      </c>
      <c r="BZ244" s="25">
        <f t="shared" si="360"/>
        <v>218.69</v>
      </c>
      <c r="CA244" s="25">
        <f t="shared" si="360"/>
        <v>218.69</v>
      </c>
      <c r="CB244" s="25">
        <f t="shared" si="360"/>
        <v>218.67000000000002</v>
      </c>
      <c r="CC244" s="25">
        <f t="shared" si="360"/>
        <v>218.69</v>
      </c>
      <c r="CD244" s="77">
        <f t="shared" si="328"/>
        <v>2624.2000000000003</v>
      </c>
      <c r="CE244" s="25">
        <f t="shared" ref="CE244:CH244" si="361">+CE242+CE243</f>
        <v>173.44</v>
      </c>
      <c r="CF244" s="25">
        <f t="shared" si="361"/>
        <v>173.44</v>
      </c>
      <c r="CG244" s="25">
        <f t="shared" si="361"/>
        <v>173.44</v>
      </c>
      <c r="CH244" s="25">
        <f t="shared" si="361"/>
        <v>173.44</v>
      </c>
      <c r="CI244" s="22">
        <f>+IFERROR(VLOOKUP($A244,'[1]Consolidated Financials'!$A:$ZZ,32,0),0)</f>
        <v>157.79199583333332</v>
      </c>
      <c r="CJ244" s="22">
        <f>+IFERROR(VLOOKUP($A244,'[1]Consolidated Financials'!$A:$ZZ,33,0),0)</f>
        <v>157.79199583333332</v>
      </c>
      <c r="CK244" s="22">
        <f>+IFERROR(VLOOKUP($A244,'[1]Consolidated Financials'!$A:$ZZ,34,0),0)</f>
        <v>207.79199583333335</v>
      </c>
      <c r="CL244" s="22">
        <f>+IFERROR(VLOOKUP($A244,'[1]Consolidated Financials'!$A:$ZZ,35,0),0)</f>
        <v>207.79199583333335</v>
      </c>
      <c r="CM244" s="22">
        <f>+IFERROR(VLOOKUP($A244,'[1]Consolidated Financials'!$A:$ZZ,36,0),0)</f>
        <v>207.79199583333335</v>
      </c>
      <c r="CN244" s="22">
        <f>+IFERROR(VLOOKUP($A244,'[1]Consolidated Financials'!$A:$ZZ,37,0),0)</f>
        <v>207.79199583333335</v>
      </c>
      <c r="CO244" s="22">
        <f>+IFERROR(VLOOKUP($A244,'[1]Consolidated Financials'!$A:$ZZ,38,0),0)</f>
        <v>207.79199583333335</v>
      </c>
      <c r="CP244" s="22">
        <f>+IFERROR(VLOOKUP($A244,'[1]Consolidated Financials'!$A:$ZZ,39,0),0)</f>
        <v>207.79199583333335</v>
      </c>
      <c r="CQ244" s="77">
        <f t="shared" si="330"/>
        <v>2256.0959666666668</v>
      </c>
      <c r="CR244" s="22">
        <f>+IFERROR(VLOOKUP($A244,'[1]Consolidated Financials'!$A:$ZZ,40,0),0)</f>
        <v>245.31185541666665</v>
      </c>
      <c r="CS244" s="22">
        <f>+IFERROR(VLOOKUP($A244,'[1]Consolidated Financials'!$A:$ZZ,41,0),0)</f>
        <v>245.31185541666665</v>
      </c>
      <c r="CT244" s="22">
        <f>+IFERROR(VLOOKUP($A244,'[1]Consolidated Financials'!$A:$ZZ,42,0),0)</f>
        <v>245.31185541666665</v>
      </c>
      <c r="CU244" s="22">
        <f>+IFERROR(VLOOKUP($A244,'[1]Consolidated Financials'!$A:$ZZ,43,0),0)</f>
        <v>245.31185541666665</v>
      </c>
      <c r="CV244" s="22">
        <f>+IFERROR(VLOOKUP($A244,'[1]Consolidated Financials'!$A:$ZZ,44,0),0)</f>
        <v>245.31185541666665</v>
      </c>
      <c r="CW244" s="22">
        <f>+IFERROR(VLOOKUP($A244,'[1]Consolidated Financials'!$A:$ZZ,45,0),0)</f>
        <v>270.31185541666667</v>
      </c>
      <c r="CX244" s="22">
        <f>+IFERROR(VLOOKUP($A244,'[1]Consolidated Financials'!$A:$ZZ,46,0),0)</f>
        <v>270.31185541666667</v>
      </c>
      <c r="CY244" s="22">
        <f>+IFERROR(VLOOKUP($A244,'[1]Consolidated Financials'!$A:$ZZ,47,0),0)</f>
        <v>270.31185541666667</v>
      </c>
      <c r="CZ244" s="22">
        <f>+IFERROR(VLOOKUP($A244,'[1]Consolidated Financials'!$A:$ZZ,48,0),0)</f>
        <v>270.31185541666667</v>
      </c>
      <c r="DA244" s="22">
        <f>+IFERROR(VLOOKUP($A244,'[1]Consolidated Financials'!$A:$ZZ,49,0),0)</f>
        <v>270.31185541666667</v>
      </c>
      <c r="DB244" s="22">
        <f>+IFERROR(VLOOKUP($A244,'[1]Consolidated Financials'!$A:$ZZ,50,0),0)</f>
        <v>270.31185541666667</v>
      </c>
      <c r="DC244" s="22">
        <f>+IFERROR(VLOOKUP($A244,'[1]Consolidated Financials'!$A:$ZZ,51,0),0)</f>
        <v>270.31185541666667</v>
      </c>
      <c r="DD244" s="77">
        <f t="shared" si="332"/>
        <v>3118.7422650000003</v>
      </c>
      <c r="DF244" s="22">
        <f>+IFERROR(VLOOKUP($A244,'[1]Consolidated Financials'!$A:$ZZ,52,0),0)</f>
        <v>237.27202795833335</v>
      </c>
      <c r="DG244" s="22">
        <f>+IFERROR(VLOOKUP($A244,'[1]Consolidated Financials'!$A:$ZZ,53,0),0)</f>
        <v>237.27202795833335</v>
      </c>
      <c r="DH244" s="22">
        <f>+IFERROR(VLOOKUP($A244,'[1]Consolidated Financials'!$A:$ZZ,54,0),0)</f>
        <v>237.27202795833335</v>
      </c>
      <c r="DI244" s="22">
        <f>+IFERROR(VLOOKUP($A244,'[1]Consolidated Financials'!$A:$ZZ,55,0),0)</f>
        <v>237.27202795833335</v>
      </c>
      <c r="DJ244" s="22">
        <f>+IFERROR(VLOOKUP($A244,'[1]Consolidated Financials'!$A:$ZZ,56,0),0)</f>
        <v>237.27202795833335</v>
      </c>
      <c r="DK244" s="22">
        <f>+IFERROR(VLOOKUP($A244,'[1]Consolidated Financials'!$A:$ZZ,57,0),0)</f>
        <v>237.27202795833335</v>
      </c>
      <c r="DL244" s="22">
        <f>+IFERROR(VLOOKUP($A244,'[1]Consolidated Financials'!$A:$ZZ,58,0),0)</f>
        <v>237.27202795833335</v>
      </c>
      <c r="DM244" s="22">
        <f>+IFERROR(VLOOKUP($A244,'[1]Consolidated Financials'!$A:$ZZ,59,0),0)</f>
        <v>237.27202795833335</v>
      </c>
      <c r="DN244" s="22">
        <f>+IFERROR(VLOOKUP($A244,'[1]Consolidated Financials'!$A:$ZZ,60,0),0)</f>
        <v>237.27202795833335</v>
      </c>
      <c r="DO244" s="22">
        <f>+IFERROR(VLOOKUP($A244,'[1]Consolidated Financials'!$A:$ZZ,61,0),0)</f>
        <v>237.27202795833335</v>
      </c>
      <c r="DP244" s="22">
        <f>+IFERROR(VLOOKUP($A244,'[1]Consolidated Financials'!$A:$ZZ,62,0),0)</f>
        <v>237.27202795833335</v>
      </c>
      <c r="DQ244" s="117">
        <f>+IFERROR(VLOOKUP($A244,'[1]Consolidated Financials'!$A:$ZZ,63,0),0)</f>
        <v>237.27202795833335</v>
      </c>
    </row>
    <row r="245" spans="1:121" x14ac:dyDescent="0.35">
      <c r="C245" s="10"/>
      <c r="AP245"/>
      <c r="BQ245" s="13">
        <f t="shared" si="351"/>
        <v>0</v>
      </c>
      <c r="CD245" s="13">
        <f t="shared" si="328"/>
        <v>0</v>
      </c>
      <c r="CQ245" s="13">
        <f t="shared" si="330"/>
        <v>0</v>
      </c>
      <c r="DD245" s="13">
        <f t="shared" si="332"/>
        <v>0</v>
      </c>
    </row>
    <row r="246" spans="1:121" s="118" customFormat="1" x14ac:dyDescent="0.35">
      <c r="A246" s="32" t="s">
        <v>392</v>
      </c>
      <c r="B246" s="14" t="s">
        <v>393</v>
      </c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6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8"/>
      <c r="AD246" s="15">
        <v>0</v>
      </c>
      <c r="AE246" s="15">
        <v>2094.06</v>
      </c>
      <c r="AF246" s="15">
        <v>0</v>
      </c>
      <c r="AG246" s="15">
        <v>0</v>
      </c>
      <c r="AH246" s="15">
        <v>20</v>
      </c>
      <c r="AI246" s="15">
        <v>0</v>
      </c>
      <c r="AJ246" s="15">
        <v>0</v>
      </c>
      <c r="AK246" s="15">
        <v>-12.71</v>
      </c>
      <c r="AL246" s="15">
        <v>0</v>
      </c>
      <c r="AM246" s="15">
        <v>0</v>
      </c>
      <c r="AN246" s="15">
        <v>0</v>
      </c>
      <c r="AO246" s="15">
        <v>0</v>
      </c>
      <c r="AP246" s="15">
        <f>+SUM(AD246:AO246)</f>
        <v>2101.35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1020.05</v>
      </c>
      <c r="AX246" s="15">
        <v>1126.58</v>
      </c>
      <c r="AY246" s="15">
        <v>1318.14</v>
      </c>
      <c r="AZ246" s="15">
        <v>1443.07</v>
      </c>
      <c r="BA246" s="15">
        <v>1472.87</v>
      </c>
      <c r="BB246" s="15">
        <v>0</v>
      </c>
      <c r="BC246" s="15">
        <v>3425.31</v>
      </c>
      <c r="BD246" s="19">
        <f t="shared" ref="BD246:BD249" si="362">+SUM(AR246:BC246)</f>
        <v>9806.02</v>
      </c>
      <c r="BE246" s="15">
        <v>2285.12</v>
      </c>
      <c r="BF246" s="15">
        <v>2350.88</v>
      </c>
      <c r="BG246" s="15">
        <v>2123.37</v>
      </c>
      <c r="BH246" s="15">
        <v>2350.88</v>
      </c>
      <c r="BI246" s="15">
        <v>2275.0500000000002</v>
      </c>
      <c r="BJ246" s="15">
        <v>1903.34</v>
      </c>
      <c r="BK246" s="15">
        <v>2819.8</v>
      </c>
      <c r="BL246" s="15">
        <v>2391.65</v>
      </c>
      <c r="BM246" s="15">
        <v>2341.4900000000002</v>
      </c>
      <c r="BN246" s="15">
        <v>2214.4700000000003</v>
      </c>
      <c r="BO246" s="20">
        <v>1890.07</v>
      </c>
      <c r="BP246" s="20">
        <v>311.08</v>
      </c>
      <c r="BQ246" s="103">
        <f t="shared" si="351"/>
        <v>25257.200000000004</v>
      </c>
      <c r="BR246" s="15">
        <v>0</v>
      </c>
      <c r="BS246" s="15">
        <v>0</v>
      </c>
      <c r="BT246" s="15">
        <v>0</v>
      </c>
      <c r="BU246" s="15">
        <v>0</v>
      </c>
      <c r="BV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46">
        <f t="shared" si="328"/>
        <v>0</v>
      </c>
      <c r="CE246" s="15">
        <v>0</v>
      </c>
      <c r="CF246" s="15">
        <v>0</v>
      </c>
      <c r="CG246" s="15">
        <v>0</v>
      </c>
      <c r="CH246" s="15">
        <v>0</v>
      </c>
      <c r="CI246" s="15">
        <f>+IFERROR(VLOOKUP($A246,'[1]Consolidated Financials'!$A:$ZZ,32,0),0)</f>
        <v>0</v>
      </c>
      <c r="CJ246" s="15">
        <f>+IFERROR(VLOOKUP($A246,'[1]Consolidated Financials'!$A:$ZZ,33,0),0)</f>
        <v>0</v>
      </c>
      <c r="CK246" s="15">
        <f>+IFERROR(VLOOKUP($A246,'[1]Consolidated Financials'!$A:$ZZ,34,0),0)</f>
        <v>0</v>
      </c>
      <c r="CL246" s="15">
        <f>+IFERROR(VLOOKUP($A246,'[1]Consolidated Financials'!$A:$ZZ,35,0),0)</f>
        <v>0</v>
      </c>
      <c r="CM246" s="15">
        <f>+IFERROR(VLOOKUP($A246,'[1]Consolidated Financials'!$A:$ZZ,36,0),0)</f>
        <v>0</v>
      </c>
      <c r="CN246" s="15">
        <f>+IFERROR(VLOOKUP($A246,'[1]Consolidated Financials'!$A:$ZZ,37,0),0)</f>
        <v>0</v>
      </c>
      <c r="CO246" s="15">
        <f>+IFERROR(VLOOKUP($A246,'[1]Consolidated Financials'!$A:$ZZ,38,0),0)</f>
        <v>0</v>
      </c>
      <c r="CP246" s="15">
        <f>+IFERROR(VLOOKUP($A246,'[1]Consolidated Financials'!$A:$ZZ,39,0),0)</f>
        <v>0</v>
      </c>
      <c r="CQ246" s="46">
        <f t="shared" si="330"/>
        <v>0</v>
      </c>
      <c r="CR246" s="15">
        <f>+IFERROR(VLOOKUP($A246,'[1]Consolidated Financials'!$A:$ZZ,40,0),0)</f>
        <v>0</v>
      </c>
      <c r="CS246" s="15">
        <f>+IFERROR(VLOOKUP($A246,'[1]Consolidated Financials'!$A:$ZZ,41,0),0)</f>
        <v>0</v>
      </c>
      <c r="CT246" s="15">
        <f>+IFERROR(VLOOKUP($A246,'[1]Consolidated Financials'!$A:$ZZ,42,0),0)</f>
        <v>0</v>
      </c>
      <c r="CU246" s="15">
        <f>+IFERROR(VLOOKUP($A246,'[1]Consolidated Financials'!$A:$ZZ,43,0),0)</f>
        <v>0</v>
      </c>
      <c r="CV246" s="15">
        <f>+IFERROR(VLOOKUP($A246,'[1]Consolidated Financials'!$A:$ZZ,44,0),0)</f>
        <v>0</v>
      </c>
      <c r="CW246" s="15">
        <f>+IFERROR(VLOOKUP($A246,'[1]Consolidated Financials'!$A:$ZZ,45,0),0)</f>
        <v>0</v>
      </c>
      <c r="CX246" s="15">
        <f>+IFERROR(VLOOKUP($A246,'[1]Consolidated Financials'!$A:$ZZ,46,0),0)</f>
        <v>0</v>
      </c>
      <c r="CY246" s="15">
        <f>+IFERROR(VLOOKUP($A246,'[1]Consolidated Financials'!$A:$ZZ,47,0),0)</f>
        <v>0</v>
      </c>
      <c r="CZ246" s="15">
        <f>+IFERROR(VLOOKUP($A246,'[1]Consolidated Financials'!$A:$ZZ,48,0),0)</f>
        <v>0</v>
      </c>
      <c r="DA246" s="15">
        <f>+IFERROR(VLOOKUP($A246,'[1]Consolidated Financials'!$A:$ZZ,49,0),0)</f>
        <v>0</v>
      </c>
      <c r="DB246" s="15">
        <f>+IFERROR(VLOOKUP($A246,'[1]Consolidated Financials'!$A:$ZZ,50,0),0)</f>
        <v>0</v>
      </c>
      <c r="DC246" s="15">
        <f>+IFERROR(VLOOKUP($A246,'[1]Consolidated Financials'!$A:$ZZ,51,0),0)</f>
        <v>0</v>
      </c>
      <c r="DD246" s="46">
        <f t="shared" si="332"/>
        <v>0</v>
      </c>
      <c r="DF246" s="15">
        <f>+IFERROR(VLOOKUP($A246,'[1]Consolidated Financials'!$A:$ZZ,52,0),0)</f>
        <v>0</v>
      </c>
      <c r="DG246" s="15">
        <f>+IFERROR(VLOOKUP($A246,'[1]Consolidated Financials'!$A:$ZZ,53,0),0)</f>
        <v>0</v>
      </c>
      <c r="DH246" s="15">
        <f>+IFERROR(VLOOKUP($A246,'[1]Consolidated Financials'!$A:$ZZ,54,0),0)</f>
        <v>0</v>
      </c>
      <c r="DI246" s="15">
        <f>+IFERROR(VLOOKUP($A246,'[1]Consolidated Financials'!$A:$ZZ,55,0),0)</f>
        <v>0</v>
      </c>
      <c r="DJ246" s="15">
        <f>+IFERROR(VLOOKUP($A246,'[1]Consolidated Financials'!$A:$ZZ,56,0),0)</f>
        <v>0</v>
      </c>
      <c r="DK246" s="15">
        <f>+IFERROR(VLOOKUP($A246,'[1]Consolidated Financials'!$A:$ZZ,57,0),0)</f>
        <v>0</v>
      </c>
      <c r="DL246" s="15">
        <f>+IFERROR(VLOOKUP($A246,'[1]Consolidated Financials'!$A:$ZZ,58,0),0)</f>
        <v>0</v>
      </c>
      <c r="DM246" s="15">
        <f>+IFERROR(VLOOKUP($A246,'[1]Consolidated Financials'!$A:$ZZ,59,0),0)</f>
        <v>0</v>
      </c>
      <c r="DN246" s="15">
        <f>+IFERROR(VLOOKUP($A246,'[1]Consolidated Financials'!$A:$ZZ,60,0),0)</f>
        <v>0</v>
      </c>
      <c r="DO246" s="15">
        <f>+IFERROR(VLOOKUP($A246,'[1]Consolidated Financials'!$A:$ZZ,61,0),0)</f>
        <v>0</v>
      </c>
      <c r="DP246" s="15">
        <f>+IFERROR(VLOOKUP($A246,'[1]Consolidated Financials'!$A:$ZZ,62,0),0)</f>
        <v>0</v>
      </c>
      <c r="DQ246" s="15">
        <f>+IFERROR(VLOOKUP($A246,'[1]Consolidated Financials'!$A:$ZZ,63,0),0)</f>
        <v>0</v>
      </c>
    </row>
    <row r="247" spans="1:121" s="118" customFormat="1" x14ac:dyDescent="0.35">
      <c r="A247" s="32" t="s">
        <v>394</v>
      </c>
      <c r="B247" s="14" t="s">
        <v>395</v>
      </c>
      <c r="C247" s="15">
        <v>7563</v>
      </c>
      <c r="D247" s="15">
        <v>7563</v>
      </c>
      <c r="E247" s="15">
        <v>7563</v>
      </c>
      <c r="F247" s="15">
        <v>7563</v>
      </c>
      <c r="G247" s="15">
        <v>7563</v>
      </c>
      <c r="H247" s="15">
        <v>7563</v>
      </c>
      <c r="I247" s="15">
        <v>7563</v>
      </c>
      <c r="J247" s="15">
        <v>7563</v>
      </c>
      <c r="K247" s="15">
        <v>7563</v>
      </c>
      <c r="L247" s="15">
        <v>7563</v>
      </c>
      <c r="M247" s="15">
        <v>7563</v>
      </c>
      <c r="N247" s="15">
        <v>7563</v>
      </c>
      <c r="O247" s="16">
        <f>+SUM(C247:N247)</f>
        <v>90756</v>
      </c>
      <c r="P247" s="15">
        <v>8960.2800000000007</v>
      </c>
      <c r="Q247" s="15">
        <v>8960.2800000000007</v>
      </c>
      <c r="R247" s="15">
        <v>8960.2800000000025</v>
      </c>
      <c r="S247" s="15">
        <v>8960.2799999999988</v>
      </c>
      <c r="T247" s="15">
        <v>8960.8000000000102</v>
      </c>
      <c r="U247" s="15">
        <v>8960.2799999999988</v>
      </c>
      <c r="V247" s="15">
        <v>8960.2799999999988</v>
      </c>
      <c r="W247" s="15">
        <v>7457.3000000000029</v>
      </c>
      <c r="X247" s="15">
        <v>8660</v>
      </c>
      <c r="Y247" s="15">
        <v>8660</v>
      </c>
      <c r="Z247" s="15">
        <v>8660</v>
      </c>
      <c r="AA247" s="15">
        <v>8833.3000000000011</v>
      </c>
      <c r="AB247" s="18">
        <f t="shared" ref="AB247:AB249" si="363">SUM(P247:AA247)</f>
        <v>104993.08000000002</v>
      </c>
      <c r="AD247" s="15">
        <v>9255</v>
      </c>
      <c r="AE247" s="15">
        <v>9255</v>
      </c>
      <c r="AF247" s="15">
        <v>9255</v>
      </c>
      <c r="AG247" s="15">
        <v>9255</v>
      </c>
      <c r="AH247" s="15">
        <v>9255</v>
      </c>
      <c r="AI247" s="15">
        <v>9255</v>
      </c>
      <c r="AJ247" s="15">
        <v>9255</v>
      </c>
      <c r="AK247" s="15">
        <v>9255</v>
      </c>
      <c r="AL247" s="15">
        <v>9274</v>
      </c>
      <c r="AM247" s="15">
        <v>9771</v>
      </c>
      <c r="AN247" s="15">
        <v>9771</v>
      </c>
      <c r="AO247" s="15">
        <v>9771</v>
      </c>
      <c r="AP247" s="15">
        <f t="shared" ref="AP247:AP248" si="364">+SUM(AD247:AO247)</f>
        <v>112627</v>
      </c>
      <c r="AR247" s="15">
        <v>11708.82</v>
      </c>
      <c r="AS247" s="15">
        <v>11710.02</v>
      </c>
      <c r="AT247" s="15">
        <v>11550.36</v>
      </c>
      <c r="AU247" s="15">
        <v>14364.98</v>
      </c>
      <c r="AV247" s="15">
        <v>14364.98</v>
      </c>
      <c r="AW247" s="15">
        <v>14364.98</v>
      </c>
      <c r="AX247" s="15">
        <v>15066.69</v>
      </c>
      <c r="AY247" s="15">
        <v>14364.98</v>
      </c>
      <c r="AZ247" s="15">
        <v>11106.87</v>
      </c>
      <c r="BA247" s="15">
        <v>11115.78</v>
      </c>
      <c r="BB247" s="15">
        <v>10725.55</v>
      </c>
      <c r="BC247" s="15">
        <v>3002.71</v>
      </c>
      <c r="BD247" s="19">
        <f t="shared" si="362"/>
        <v>143446.71999999997</v>
      </c>
      <c r="BE247" s="15">
        <v>11842.77</v>
      </c>
      <c r="BF247" s="15">
        <v>11427.2</v>
      </c>
      <c r="BG247" s="15">
        <v>11427.2</v>
      </c>
      <c r="BH247" s="15">
        <v>12554.21</v>
      </c>
      <c r="BI247" s="15">
        <v>12670.58</v>
      </c>
      <c r="BJ247" s="15">
        <v>12755.84</v>
      </c>
      <c r="BK247" s="15">
        <v>12737.84</v>
      </c>
      <c r="BL247" s="15">
        <v>13156.27</v>
      </c>
      <c r="BM247" s="15">
        <v>12641.18</v>
      </c>
      <c r="BN247" s="15">
        <v>12641.17</v>
      </c>
      <c r="BO247" s="20">
        <v>12641.17</v>
      </c>
      <c r="BP247" s="20">
        <f>12641.17+145000</f>
        <v>157641.17000000001</v>
      </c>
      <c r="BQ247" s="49">
        <f t="shared" si="351"/>
        <v>294136.59999999998</v>
      </c>
      <c r="BR247" s="15">
        <v>17046.240000000002</v>
      </c>
      <c r="BS247" s="15">
        <v>17046.240000000002</v>
      </c>
      <c r="BT247" s="15">
        <v>17046.189999999999</v>
      </c>
      <c r="BU247" s="15">
        <v>17046.16</v>
      </c>
      <c r="BV247" s="15">
        <v>17046.189999999999</v>
      </c>
      <c r="BW247" s="15">
        <v>17046.189999999999</v>
      </c>
      <c r="BX247" s="15">
        <v>9635.98</v>
      </c>
      <c r="BY247" s="15">
        <v>13650.51</v>
      </c>
      <c r="BZ247" s="15">
        <v>13650.51</v>
      </c>
      <c r="CA247" s="15">
        <v>13650.51</v>
      </c>
      <c r="CB247" s="15">
        <v>13650.51</v>
      </c>
      <c r="CC247" s="15">
        <v>354650.51</v>
      </c>
      <c r="CD247" s="46">
        <f t="shared" si="328"/>
        <v>521165.74</v>
      </c>
      <c r="CE247" s="15">
        <v>12310.02</v>
      </c>
      <c r="CF247" s="15">
        <v>12310.02</v>
      </c>
      <c r="CG247" s="15">
        <v>12310.02</v>
      </c>
      <c r="CH247" s="15">
        <v>12309.21</v>
      </c>
      <c r="CI247" s="15">
        <f>+IFERROR(VLOOKUP($A247,'[1]Consolidated Financials'!$A:$ZZ,32,0),0)</f>
        <v>11986.073741103812</v>
      </c>
      <c r="CJ247" s="15">
        <f>+IFERROR(VLOOKUP($A247,'[1]Consolidated Financials'!$A:$ZZ,33,0),0)</f>
        <v>12665.293199437145</v>
      </c>
      <c r="CK247" s="15">
        <f>+IFERROR(VLOOKUP($A247,'[1]Consolidated Financials'!$A:$ZZ,34,0),0)</f>
        <v>12665.293199437145</v>
      </c>
      <c r="CL247" s="15">
        <f>+IFERROR(VLOOKUP($A247,'[1]Consolidated Financials'!$A:$ZZ,35,0),0)</f>
        <v>12665.293199437145</v>
      </c>
      <c r="CM247" s="15">
        <f>+IFERROR(VLOOKUP($A247,'[1]Consolidated Financials'!$A:$ZZ,36,0),0)</f>
        <v>12665.293199437145</v>
      </c>
      <c r="CN247" s="15">
        <f>+IFERROR(VLOOKUP($A247,'[1]Consolidated Financials'!$A:$ZZ,37,0),0)</f>
        <v>12665.293199437145</v>
      </c>
      <c r="CO247" s="15">
        <f>+IFERROR(VLOOKUP($A247,'[1]Consolidated Financials'!$A:$ZZ,38,0),0)</f>
        <v>12665.293199437145</v>
      </c>
      <c r="CP247" s="15">
        <f>+IFERROR(VLOOKUP($A247,'[1]Consolidated Financials'!$A:$ZZ,39,0),0)</f>
        <v>12665.293199437145</v>
      </c>
      <c r="CQ247" s="46">
        <f t="shared" si="330"/>
        <v>149882.39613716383</v>
      </c>
      <c r="CR247" s="15">
        <f>+IFERROR(VLOOKUP($A247,'[1]Consolidated Financials'!$A:$ZZ,40,0),0)</f>
        <v>12849.810470705099</v>
      </c>
      <c r="CS247" s="15">
        <f>+IFERROR(VLOOKUP($A247,'[1]Consolidated Financials'!$A:$ZZ,41,0),0)</f>
        <v>12849.810470705099</v>
      </c>
      <c r="CT247" s="15">
        <f>+IFERROR(VLOOKUP($A247,'[1]Consolidated Financials'!$A:$ZZ,42,0),0)</f>
        <v>12849.810470705099</v>
      </c>
      <c r="CU247" s="15">
        <f>+IFERROR(VLOOKUP($A247,'[1]Consolidated Financials'!$A:$ZZ,43,0),0)</f>
        <v>12849.810470705099</v>
      </c>
      <c r="CV247" s="15">
        <f>+IFERROR(VLOOKUP($A247,'[1]Consolidated Financials'!$A:$ZZ,44,0),0)</f>
        <v>12849.810470705099</v>
      </c>
      <c r="CW247" s="15">
        <f>+IFERROR(VLOOKUP($A247,'[1]Consolidated Financials'!$A:$ZZ,45,0),0)</f>
        <v>12849.810470705099</v>
      </c>
      <c r="CX247" s="15">
        <f>+IFERROR(VLOOKUP($A247,'[1]Consolidated Financials'!$A:$ZZ,46,0),0)</f>
        <v>12849.810470705099</v>
      </c>
      <c r="CY247" s="15">
        <f>+IFERROR(VLOOKUP($A247,'[1]Consolidated Financials'!$A:$ZZ,47,0),0)</f>
        <v>12849.810470705099</v>
      </c>
      <c r="CZ247" s="15">
        <f>+IFERROR(VLOOKUP($A247,'[1]Consolidated Financials'!$A:$ZZ,48,0),0)</f>
        <v>12849.810470705099</v>
      </c>
      <c r="DA247" s="15">
        <f>+IFERROR(VLOOKUP($A247,'[1]Consolidated Financials'!$A:$ZZ,49,0),0)</f>
        <v>12849.810470705099</v>
      </c>
      <c r="DB247" s="15">
        <f>+IFERROR(VLOOKUP($A247,'[1]Consolidated Financials'!$A:$ZZ,50,0),0)</f>
        <v>12849.810470705099</v>
      </c>
      <c r="DC247" s="15">
        <f>+IFERROR(VLOOKUP($A247,'[1]Consolidated Financials'!$A:$ZZ,51,0),0)</f>
        <v>12849.810470705099</v>
      </c>
      <c r="DD247" s="46">
        <f t="shared" si="332"/>
        <v>154197.72564846117</v>
      </c>
      <c r="DF247" s="15">
        <f>+IFERROR(VLOOKUP($A247,'[1]Consolidated Financials'!$A:$ZZ,52,0),0)</f>
        <v>13015.861405094205</v>
      </c>
      <c r="DG247" s="15">
        <f>+IFERROR(VLOOKUP($A247,'[1]Consolidated Financials'!$A:$ZZ,53,0),0)</f>
        <v>13015.861405094205</v>
      </c>
      <c r="DH247" s="15">
        <f>+IFERROR(VLOOKUP($A247,'[1]Consolidated Financials'!$A:$ZZ,54,0),0)</f>
        <v>13015.861405094205</v>
      </c>
      <c r="DI247" s="15">
        <f>+IFERROR(VLOOKUP($A247,'[1]Consolidated Financials'!$A:$ZZ,55,0),0)</f>
        <v>13015.861405094205</v>
      </c>
      <c r="DJ247" s="15">
        <f>+IFERROR(VLOOKUP($A247,'[1]Consolidated Financials'!$A:$ZZ,56,0),0)</f>
        <v>13015.861405094205</v>
      </c>
      <c r="DK247" s="15">
        <f>+IFERROR(VLOOKUP($A247,'[1]Consolidated Financials'!$A:$ZZ,57,0),0)</f>
        <v>13015.861405094205</v>
      </c>
      <c r="DL247" s="15">
        <f>+IFERROR(VLOOKUP($A247,'[1]Consolidated Financials'!$A:$ZZ,58,0),0)</f>
        <v>13015.861405094205</v>
      </c>
      <c r="DM247" s="15">
        <f>+IFERROR(VLOOKUP($A247,'[1]Consolidated Financials'!$A:$ZZ,59,0),0)</f>
        <v>13015.861405094205</v>
      </c>
      <c r="DN247" s="15">
        <f>+IFERROR(VLOOKUP($A247,'[1]Consolidated Financials'!$A:$ZZ,60,0),0)</f>
        <v>13015.861405094205</v>
      </c>
      <c r="DO247" s="15">
        <f>+IFERROR(VLOOKUP($A247,'[1]Consolidated Financials'!$A:$ZZ,61,0),0)</f>
        <v>13015.861405094205</v>
      </c>
      <c r="DP247" s="15">
        <f>+IFERROR(VLOOKUP($A247,'[1]Consolidated Financials'!$A:$ZZ,62,0),0)</f>
        <v>13015.861405094205</v>
      </c>
      <c r="DQ247" s="15">
        <f>+IFERROR(VLOOKUP($A247,'[1]Consolidated Financials'!$A:$ZZ,63,0),0)</f>
        <v>13015.861405094205</v>
      </c>
    </row>
    <row r="248" spans="1:121" s="118" customFormat="1" x14ac:dyDescent="0.35">
      <c r="A248" s="32" t="s">
        <v>396</v>
      </c>
      <c r="B248" s="14" t="s">
        <v>397</v>
      </c>
      <c r="C248" s="15">
        <v>964</v>
      </c>
      <c r="D248" s="15">
        <v>0</v>
      </c>
      <c r="E248" s="15">
        <v>10305</v>
      </c>
      <c r="F248" s="15">
        <v>10000</v>
      </c>
      <c r="G248" s="15">
        <v>0</v>
      </c>
      <c r="H248" s="15">
        <v>0</v>
      </c>
      <c r="I248" s="15">
        <v>-7629.03</v>
      </c>
      <c r="J248" s="15">
        <v>11000</v>
      </c>
      <c r="K248" s="15">
        <v>-13800</v>
      </c>
      <c r="L248" s="15">
        <v>-3400</v>
      </c>
      <c r="M248" s="15">
        <v>10500</v>
      </c>
      <c r="N248" s="15">
        <v>-692</v>
      </c>
      <c r="O248" s="16">
        <f>+SUM(C248:N248)</f>
        <v>17247.97</v>
      </c>
      <c r="P248" s="15">
        <v>2990</v>
      </c>
      <c r="Q248" s="15">
        <v>18500</v>
      </c>
      <c r="R248" s="15">
        <v>-23000</v>
      </c>
      <c r="S248" s="15">
        <v>-9200</v>
      </c>
      <c r="T248" s="15">
        <v>-16000</v>
      </c>
      <c r="U248" s="15">
        <v>-5500</v>
      </c>
      <c r="V248" s="15">
        <v>-19833</v>
      </c>
      <c r="W248" s="15">
        <v>26562</v>
      </c>
      <c r="X248" s="15">
        <v>-918</v>
      </c>
      <c r="Y248" s="15">
        <v>-6900</v>
      </c>
      <c r="Z248" s="15">
        <v>7390</v>
      </c>
      <c r="AA248" s="15">
        <v>32092</v>
      </c>
      <c r="AB248" s="18">
        <f t="shared" si="363"/>
        <v>6183</v>
      </c>
      <c r="AD248" s="15">
        <v>-4600</v>
      </c>
      <c r="AE248" s="15">
        <v>1890</v>
      </c>
      <c r="AF248" s="15">
        <v>-1326</v>
      </c>
      <c r="AG248" s="15">
        <v>9236</v>
      </c>
      <c r="AH248" s="15">
        <v>-3357</v>
      </c>
      <c r="AI248" s="15">
        <v>2366</v>
      </c>
      <c r="AJ248" s="15">
        <v>7981</v>
      </c>
      <c r="AK248" s="15">
        <v>11413</v>
      </c>
      <c r="AL248" s="15">
        <v>-6285.43</v>
      </c>
      <c r="AM248" s="15">
        <v>-536.51</v>
      </c>
      <c r="AN248" s="15">
        <v>11009.64</v>
      </c>
      <c r="AO248" s="15">
        <v>20334.810000000001</v>
      </c>
      <c r="AP248" s="15">
        <f t="shared" si="364"/>
        <v>48125.51</v>
      </c>
      <c r="AR248" s="15">
        <v>-7313</v>
      </c>
      <c r="AS248" s="15">
        <v>-2176</v>
      </c>
      <c r="AT248" s="15">
        <v>5568</v>
      </c>
      <c r="AU248" s="15">
        <v>-5366</v>
      </c>
      <c r="AV248" s="15">
        <v>-6675</v>
      </c>
      <c r="AW248" s="15">
        <v>5787</v>
      </c>
      <c r="AX248" s="15">
        <v>27</v>
      </c>
      <c r="AY248" s="15">
        <v>4118</v>
      </c>
      <c r="AZ248" s="15">
        <v>-1113</v>
      </c>
      <c r="BA248" s="15">
        <v>-4970</v>
      </c>
      <c r="BB248" s="15">
        <v>0</v>
      </c>
      <c r="BC248" s="15">
        <v>4353</v>
      </c>
      <c r="BD248" s="19">
        <f t="shared" si="362"/>
        <v>-7760</v>
      </c>
      <c r="BE248" s="15">
        <v>0</v>
      </c>
      <c r="BF248" s="15">
        <v>0</v>
      </c>
      <c r="BG248" s="15">
        <v>0</v>
      </c>
      <c r="BH248" s="15">
        <v>0</v>
      </c>
      <c r="BI248" s="15">
        <v>0</v>
      </c>
      <c r="BJ248" s="15">
        <v>0</v>
      </c>
      <c r="BK248" s="15">
        <v>0</v>
      </c>
      <c r="BL248" s="15">
        <v>31656</v>
      </c>
      <c r="BM248" s="15">
        <v>-1363</v>
      </c>
      <c r="BN248" s="15">
        <v>0</v>
      </c>
      <c r="BO248" s="20">
        <v>9194.9</v>
      </c>
      <c r="BP248" s="20">
        <f>241.54+2-39729.44</f>
        <v>-39485.9</v>
      </c>
      <c r="BQ248" s="46">
        <f t="shared" si="351"/>
        <v>2</v>
      </c>
      <c r="BR248" s="15">
        <v>0</v>
      </c>
      <c r="BS248" s="15">
        <v>5821</v>
      </c>
      <c r="BT248" s="15">
        <v>6135</v>
      </c>
      <c r="BU248" s="15">
        <v>6230</v>
      </c>
      <c r="BV248" s="15">
        <v>-2728</v>
      </c>
      <c r="BW248" s="15">
        <v>1105</v>
      </c>
      <c r="BX248" s="15">
        <v>18003</v>
      </c>
      <c r="BY248" s="15">
        <v>29278</v>
      </c>
      <c r="BZ248" s="15">
        <v>-3595.5</v>
      </c>
      <c r="CA248" s="15">
        <v>10503</v>
      </c>
      <c r="CB248" s="15">
        <v>12643.8</v>
      </c>
      <c r="CC248" s="15">
        <v>-83395.3</v>
      </c>
      <c r="CD248" s="46">
        <f t="shared" si="328"/>
        <v>0</v>
      </c>
      <c r="CE248" s="15">
        <v>31537</v>
      </c>
      <c r="CF248" s="15">
        <v>6327.44</v>
      </c>
      <c r="CG248" s="15">
        <v>31925</v>
      </c>
      <c r="CH248" s="15">
        <v>6595</v>
      </c>
      <c r="CI248" s="15">
        <f>+IFERROR(VLOOKUP($A248,'[1]Consolidated Financials'!$A:$ZZ,32,0),0)</f>
        <v>9490.4748751414063</v>
      </c>
      <c r="CJ248" s="15">
        <f>+IFERROR(VLOOKUP($A248,'[1]Consolidated Financials'!$A:$ZZ,33,0),0)</f>
        <v>14752.976763128649</v>
      </c>
      <c r="CK248" s="15">
        <f>+IFERROR(VLOOKUP($A248,'[1]Consolidated Financials'!$A:$ZZ,34,0),0)</f>
        <v>20089.955006657929</v>
      </c>
      <c r="CL248" s="15">
        <f>+IFERROR(VLOOKUP($A248,'[1]Consolidated Financials'!$A:$ZZ,35,0),0)</f>
        <v>36151.444396289378</v>
      </c>
      <c r="CM248" s="15">
        <f>+IFERROR(VLOOKUP($A248,'[1]Consolidated Financials'!$A:$ZZ,36,0),0)</f>
        <v>9145.3996901595328</v>
      </c>
      <c r="CN248" s="15">
        <f>+IFERROR(VLOOKUP($A248,'[1]Consolidated Financials'!$A:$ZZ,37,0),0)</f>
        <v>7201.562500056546</v>
      </c>
      <c r="CO248" s="15">
        <f>+IFERROR(VLOOKUP($A248,'[1]Consolidated Financials'!$A:$ZZ,38,0),0)</f>
        <v>18038.756281434955</v>
      </c>
      <c r="CP248" s="15">
        <f>+IFERROR(VLOOKUP($A248,'[1]Consolidated Financials'!$A:$ZZ,39,0),0)</f>
        <v>-4462.7611930052062</v>
      </c>
      <c r="CQ248" s="46">
        <f t="shared" si="330"/>
        <v>186792.24831986323</v>
      </c>
      <c r="CR248" s="15">
        <f>+IFERROR(VLOOKUP($A248,'[1]Consolidated Financials'!$A:$ZZ,40,0),0)</f>
        <v>12237.748556144921</v>
      </c>
      <c r="CS248" s="15">
        <f>+IFERROR(VLOOKUP($A248,'[1]Consolidated Financials'!$A:$ZZ,41,0),0)</f>
        <v>12260.804825380035</v>
      </c>
      <c r="CT248" s="15">
        <f>+IFERROR(VLOOKUP($A248,'[1]Consolidated Financials'!$A:$ZZ,42,0),0)</f>
        <v>21719.975772456695</v>
      </c>
      <c r="CU248" s="15">
        <f>+IFERROR(VLOOKUP($A248,'[1]Consolidated Financials'!$A:$ZZ,43,0),0)</f>
        <v>21524.677064980136</v>
      </c>
      <c r="CV248" s="15">
        <f>+IFERROR(VLOOKUP($A248,'[1]Consolidated Financials'!$A:$ZZ,44,0),0)</f>
        <v>9085.1341764082081</v>
      </c>
      <c r="CW248" s="15">
        <f>+IFERROR(VLOOKUP($A248,'[1]Consolidated Financials'!$A:$ZZ,45,0),0)</f>
        <v>13636.141471408209</v>
      </c>
      <c r="CX248" s="15">
        <f>+IFERROR(VLOOKUP($A248,'[1]Consolidated Financials'!$A:$ZZ,46,0),0)</f>
        <v>34675.10218943045</v>
      </c>
      <c r="CY248" s="15">
        <f>+IFERROR(VLOOKUP($A248,'[1]Consolidated Financials'!$A:$ZZ,47,0),0)</f>
        <v>52658.970222157135</v>
      </c>
      <c r="CZ248" s="15">
        <f>+IFERROR(VLOOKUP($A248,'[1]Consolidated Financials'!$A:$ZZ,48,0),0)</f>
        <v>7406.7265173683099</v>
      </c>
      <c r="DA248" s="15">
        <f>+IFERROR(VLOOKUP($A248,'[1]Consolidated Financials'!$A:$ZZ,49,0),0)</f>
        <v>15835.671324003357</v>
      </c>
      <c r="DB248" s="15">
        <f>+IFERROR(VLOOKUP($A248,'[1]Consolidated Financials'!$A:$ZZ,50,0),0)</f>
        <v>28025.262411493994</v>
      </c>
      <c r="DC248" s="15">
        <f>+IFERROR(VLOOKUP($A248,'[1]Consolidated Financials'!$A:$ZZ,51,0),0)</f>
        <v>726.79060006537406</v>
      </c>
      <c r="DD248" s="46">
        <f t="shared" si="332"/>
        <v>229793.00513129681</v>
      </c>
      <c r="DF248" s="15">
        <f>+IFERROR(VLOOKUP($A248,'[1]Consolidated Financials'!$A:$ZZ,52,0),0)</f>
        <v>17809.769360646427</v>
      </c>
      <c r="DG248" s="15">
        <f>+IFERROR(VLOOKUP($A248,'[1]Consolidated Financials'!$A:$ZZ,53,0),0)</f>
        <v>17909.335545074078</v>
      </c>
      <c r="DH248" s="15">
        <f>+IFERROR(VLOOKUP($A248,'[1]Consolidated Financials'!$A:$ZZ,54,0),0)</f>
        <v>28902.698986931544</v>
      </c>
      <c r="DI248" s="15">
        <f>+IFERROR(VLOOKUP($A248,'[1]Consolidated Financials'!$A:$ZZ,55,0),0)</f>
        <v>27821.568248476498</v>
      </c>
      <c r="DJ248" s="15">
        <f>+IFERROR(VLOOKUP($A248,'[1]Consolidated Financials'!$A:$ZZ,56,0),0)</f>
        <v>13632.026509147887</v>
      </c>
      <c r="DK248" s="15">
        <f>+IFERROR(VLOOKUP($A248,'[1]Consolidated Financials'!$A:$ZZ,57,0),0)</f>
        <v>18326.09927886978</v>
      </c>
      <c r="DL248" s="15">
        <f>+IFERROR(VLOOKUP($A248,'[1]Consolidated Financials'!$A:$ZZ,58,0),0)</f>
        <v>42885.732936277171</v>
      </c>
      <c r="DM248" s="15">
        <f>+IFERROR(VLOOKUP($A248,'[1]Consolidated Financials'!$A:$ZZ,59,0),0)</f>
        <v>64117.860138722397</v>
      </c>
      <c r="DN248" s="15">
        <f>+IFERROR(VLOOKUP($A248,'[1]Consolidated Financials'!$A:$ZZ,60,0),0)</f>
        <v>12100.672833569124</v>
      </c>
      <c r="DO248" s="15">
        <f>+IFERROR(VLOOKUP($A248,'[1]Consolidated Financials'!$A:$ZZ,61,0),0)</f>
        <v>20819.704322333051</v>
      </c>
      <c r="DP248" s="15">
        <f>+IFERROR(VLOOKUP($A248,'[1]Consolidated Financials'!$A:$ZZ,62,0),0)</f>
        <v>34581.483644379055</v>
      </c>
      <c r="DQ248" s="15">
        <f>+IFERROR(VLOOKUP($A248,'[1]Consolidated Financials'!$A:$ZZ,63,0),0)</f>
        <v>3102.8767470702442</v>
      </c>
    </row>
    <row r="249" spans="1:121" x14ac:dyDescent="0.35">
      <c r="A249" s="14" t="s">
        <v>398</v>
      </c>
      <c r="B249" s="14" t="s">
        <v>399</v>
      </c>
      <c r="C249" s="15">
        <v>0</v>
      </c>
      <c r="D249" s="15">
        <v>0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-87.96</v>
      </c>
      <c r="N249" s="15">
        <v>0</v>
      </c>
      <c r="O249" s="16">
        <f>+SUM(C249:N249)</f>
        <v>-87.96</v>
      </c>
      <c r="P249" s="15">
        <v>0</v>
      </c>
      <c r="Q249" s="15">
        <v>0</v>
      </c>
      <c r="R249" s="15">
        <v>0</v>
      </c>
      <c r="S249" s="15">
        <v>-9069.7000000000007</v>
      </c>
      <c r="T249" s="15">
        <v>-5545.4399999999987</v>
      </c>
      <c r="U249" s="15">
        <v>-10170.16</v>
      </c>
      <c r="V249" s="15">
        <v>-11980.130000000001</v>
      </c>
      <c r="W249" s="15">
        <v>-79065.890000000014</v>
      </c>
      <c r="X249" s="15">
        <v>-58177.78</v>
      </c>
      <c r="Y249" s="15">
        <v>-34594.61</v>
      </c>
      <c r="Z249" s="15">
        <v>-24643.599999999999</v>
      </c>
      <c r="AA249" s="15">
        <v>-38867.300000000003</v>
      </c>
      <c r="AB249" s="18">
        <f t="shared" si="363"/>
        <v>-272114.61000000004</v>
      </c>
      <c r="AD249" s="15">
        <f>-21701.91+9080.64</f>
        <v>-12621.27</v>
      </c>
      <c r="AE249" s="15">
        <v>-34616.379999999997</v>
      </c>
      <c r="AF249" s="15">
        <v>-29298.06</v>
      </c>
      <c r="AG249" s="15">
        <v>-45951.74</v>
      </c>
      <c r="AH249" s="15">
        <v>-25726.93</v>
      </c>
      <c r="AI249" s="15">
        <v>-33465.360000000001</v>
      </c>
      <c r="AJ249" s="15">
        <v>-35162.57</v>
      </c>
      <c r="AK249" s="15">
        <v>-17000</v>
      </c>
      <c r="AL249" s="15">
        <v>-29560.83</v>
      </c>
      <c r="AM249" s="15">
        <v>-15000</v>
      </c>
      <c r="AN249" s="15">
        <v>-27549.21</v>
      </c>
      <c r="AO249" s="15">
        <v>-58500.37</v>
      </c>
      <c r="AP249" s="15">
        <f>+SUM(AD249:AO249)</f>
        <v>-364452.72000000003</v>
      </c>
      <c r="AR249" s="15">
        <v>0</v>
      </c>
      <c r="AS249" s="15">
        <v>-15000</v>
      </c>
      <c r="AT249" s="15">
        <v>-7.09</v>
      </c>
      <c r="AU249" s="15">
        <v>-11640.11</v>
      </c>
      <c r="AV249" s="15">
        <v>-9554.36</v>
      </c>
      <c r="AW249" s="15">
        <v>0</v>
      </c>
      <c r="AX249" s="15">
        <v>-30.21</v>
      </c>
      <c r="AY249" s="15">
        <v>-9.4700000000000006</v>
      </c>
      <c r="AZ249" s="15">
        <v>-6.8</v>
      </c>
      <c r="BA249" s="15">
        <v>-8.42</v>
      </c>
      <c r="BB249" s="15">
        <v>0</v>
      </c>
      <c r="BC249" s="15">
        <v>0</v>
      </c>
      <c r="BD249" s="19">
        <f t="shared" si="362"/>
        <v>-36256.46</v>
      </c>
      <c r="BE249" s="15">
        <v>0</v>
      </c>
      <c r="BF249" s="15">
        <v>0</v>
      </c>
      <c r="BG249" s="15">
        <v>0</v>
      </c>
      <c r="BH249" s="15">
        <v>0</v>
      </c>
      <c r="BI249" s="15">
        <v>0</v>
      </c>
      <c r="BJ249" s="15">
        <v>0</v>
      </c>
      <c r="BK249" s="15">
        <v>0</v>
      </c>
      <c r="BL249" s="15">
        <v>0</v>
      </c>
      <c r="BM249" s="15">
        <v>0</v>
      </c>
      <c r="BN249" s="15">
        <v>0</v>
      </c>
      <c r="BO249" s="20">
        <v>0</v>
      </c>
      <c r="BP249" s="20">
        <v>0</v>
      </c>
      <c r="BQ249" s="46">
        <f t="shared" si="351"/>
        <v>0</v>
      </c>
      <c r="BR249" s="15">
        <v>0</v>
      </c>
      <c r="BS249" s="15">
        <v>0</v>
      </c>
      <c r="BT249" s="15">
        <v>0</v>
      </c>
      <c r="BU249" s="15">
        <v>0</v>
      </c>
      <c r="BV249" s="15">
        <v>0</v>
      </c>
      <c r="BW249" s="15">
        <v>0</v>
      </c>
      <c r="BX249" s="15">
        <v>0</v>
      </c>
      <c r="BY249" s="15">
        <v>0</v>
      </c>
      <c r="BZ249" s="15">
        <v>0</v>
      </c>
      <c r="CA249" s="15">
        <v>0</v>
      </c>
      <c r="CB249" s="15">
        <v>0</v>
      </c>
      <c r="CC249" s="15">
        <v>0</v>
      </c>
      <c r="CD249" s="46">
        <f t="shared" si="328"/>
        <v>0</v>
      </c>
      <c r="CE249" s="15">
        <v>-79396</v>
      </c>
      <c r="CF249" s="15">
        <v>0</v>
      </c>
      <c r="CG249" s="15">
        <v>-20384.490000000002</v>
      </c>
      <c r="CH249" s="15">
        <v>0</v>
      </c>
      <c r="CI249" s="15">
        <f>+IFERROR(VLOOKUP($A249,'[1]Consolidated Financials'!$A:$ZZ,32,0),0)</f>
        <v>0</v>
      </c>
      <c r="CJ249" s="15">
        <f>+IFERROR(VLOOKUP($A249,'[1]Consolidated Financials'!$A:$ZZ,33,0),0)</f>
        <v>0</v>
      </c>
      <c r="CK249" s="15">
        <f>+IFERROR(VLOOKUP($A249,'[1]Consolidated Financials'!$A:$ZZ,34,0),0)</f>
        <v>0</v>
      </c>
      <c r="CL249" s="15">
        <f>+IFERROR(VLOOKUP($A249,'[1]Consolidated Financials'!$A:$ZZ,35,0),0)</f>
        <v>0</v>
      </c>
      <c r="CM249" s="15">
        <f>+IFERROR(VLOOKUP($A249,'[1]Consolidated Financials'!$A:$ZZ,36,0),0)</f>
        <v>0</v>
      </c>
      <c r="CN249" s="15">
        <f>+IFERROR(VLOOKUP($A249,'[1]Consolidated Financials'!$A:$ZZ,37,0),0)</f>
        <v>0</v>
      </c>
      <c r="CO249" s="15">
        <f>+IFERROR(VLOOKUP($A249,'[1]Consolidated Financials'!$A:$ZZ,38,0),0)</f>
        <v>0</v>
      </c>
      <c r="CP249" s="15">
        <f>+IFERROR(VLOOKUP($A249,'[1]Consolidated Financials'!$A:$ZZ,39,0),0)</f>
        <v>0</v>
      </c>
      <c r="CQ249" s="46">
        <f t="shared" si="330"/>
        <v>-99780.49</v>
      </c>
      <c r="CR249" s="15">
        <f>+IFERROR(VLOOKUP($A249,'[1]Consolidated Financials'!$A:$ZZ,40,0),0)</f>
        <v>0</v>
      </c>
      <c r="CS249" s="15">
        <f>+IFERROR(VLOOKUP($A249,'[1]Consolidated Financials'!$A:$ZZ,41,0),0)</f>
        <v>0</v>
      </c>
      <c r="CT249" s="15">
        <f>+IFERROR(VLOOKUP($A249,'[1]Consolidated Financials'!$A:$ZZ,42,0),0)</f>
        <v>0</v>
      </c>
      <c r="CU249" s="15">
        <f>+IFERROR(VLOOKUP($A249,'[1]Consolidated Financials'!$A:$ZZ,43,0),0)</f>
        <v>0</v>
      </c>
      <c r="CV249" s="15">
        <f>+IFERROR(VLOOKUP($A249,'[1]Consolidated Financials'!$A:$ZZ,44,0),0)</f>
        <v>0</v>
      </c>
      <c r="CW249" s="15">
        <f>+IFERROR(VLOOKUP($A249,'[1]Consolidated Financials'!$A:$ZZ,45,0),0)</f>
        <v>0</v>
      </c>
      <c r="CX249" s="15">
        <f>+IFERROR(VLOOKUP($A249,'[1]Consolidated Financials'!$A:$ZZ,46,0),0)</f>
        <v>0</v>
      </c>
      <c r="CY249" s="15">
        <f>+IFERROR(VLOOKUP($A249,'[1]Consolidated Financials'!$A:$ZZ,47,0),0)</f>
        <v>0</v>
      </c>
      <c r="CZ249" s="15">
        <f>+IFERROR(VLOOKUP($A249,'[1]Consolidated Financials'!$A:$ZZ,48,0),0)</f>
        <v>0</v>
      </c>
      <c r="DA249" s="15">
        <f>+IFERROR(VLOOKUP($A249,'[1]Consolidated Financials'!$A:$ZZ,49,0),0)</f>
        <v>0</v>
      </c>
      <c r="DB249" s="15">
        <f>+IFERROR(VLOOKUP($A249,'[1]Consolidated Financials'!$A:$ZZ,50,0),0)</f>
        <v>0</v>
      </c>
      <c r="DC249" s="15">
        <f>+IFERROR(VLOOKUP($A249,'[1]Consolidated Financials'!$A:$ZZ,51,0),0)</f>
        <v>0</v>
      </c>
      <c r="DD249" s="46">
        <f t="shared" si="332"/>
        <v>0</v>
      </c>
      <c r="DF249" s="15">
        <f>+IFERROR(VLOOKUP($A249,'[1]Consolidated Financials'!$A:$ZZ,52,0),0)</f>
        <v>0</v>
      </c>
      <c r="DG249" s="15">
        <f>+IFERROR(VLOOKUP($A249,'[1]Consolidated Financials'!$A:$ZZ,53,0),0)</f>
        <v>0</v>
      </c>
      <c r="DH249" s="15">
        <f>+IFERROR(VLOOKUP($A249,'[1]Consolidated Financials'!$A:$ZZ,54,0),0)</f>
        <v>0</v>
      </c>
      <c r="DI249" s="15">
        <f>+IFERROR(VLOOKUP($A249,'[1]Consolidated Financials'!$A:$ZZ,55,0),0)</f>
        <v>0</v>
      </c>
      <c r="DJ249" s="15">
        <f>+IFERROR(VLOOKUP($A249,'[1]Consolidated Financials'!$A:$ZZ,56,0),0)</f>
        <v>0</v>
      </c>
      <c r="DK249" s="15">
        <f>+IFERROR(VLOOKUP($A249,'[1]Consolidated Financials'!$A:$ZZ,57,0),0)</f>
        <v>0</v>
      </c>
      <c r="DL249" s="15">
        <f>+IFERROR(VLOOKUP($A249,'[1]Consolidated Financials'!$A:$ZZ,58,0),0)</f>
        <v>0</v>
      </c>
      <c r="DM249" s="15">
        <f>+IFERROR(VLOOKUP($A249,'[1]Consolidated Financials'!$A:$ZZ,59,0),0)</f>
        <v>0</v>
      </c>
      <c r="DN249" s="15">
        <f>+IFERROR(VLOOKUP($A249,'[1]Consolidated Financials'!$A:$ZZ,60,0),0)</f>
        <v>0</v>
      </c>
      <c r="DO249" s="15">
        <f>+IFERROR(VLOOKUP($A249,'[1]Consolidated Financials'!$A:$ZZ,61,0),0)</f>
        <v>0</v>
      </c>
      <c r="DP249" s="15">
        <f>+IFERROR(VLOOKUP($A249,'[1]Consolidated Financials'!$A:$ZZ,62,0),0)</f>
        <v>0</v>
      </c>
      <c r="DQ249" s="15">
        <f>+IFERROR(VLOOKUP($A249,'[1]Consolidated Financials'!$A:$ZZ,63,0),0)</f>
        <v>0</v>
      </c>
    </row>
    <row r="250" spans="1:121" x14ac:dyDescent="0.35">
      <c r="C250" s="10"/>
      <c r="D250" s="10"/>
      <c r="E250" s="10"/>
      <c r="F250" s="10"/>
      <c r="G250" s="10"/>
      <c r="H250" s="10"/>
      <c r="I250" s="10"/>
      <c r="J250" s="10"/>
      <c r="K250" s="10"/>
      <c r="L250" s="15"/>
      <c r="M250" s="10"/>
      <c r="AP250"/>
      <c r="BJ250" s="15"/>
      <c r="BK250" s="15"/>
      <c r="BL250" s="15"/>
      <c r="BM250" s="15"/>
      <c r="BN250" s="15"/>
      <c r="BO250" s="20"/>
      <c r="BP250" s="20"/>
      <c r="BQ250" s="46">
        <f t="shared" si="351"/>
        <v>0</v>
      </c>
      <c r="BW250" s="15"/>
      <c r="BX250" s="15"/>
      <c r="BY250" s="15"/>
      <c r="BZ250" s="15"/>
      <c r="CA250" s="15"/>
      <c r="CB250" s="15"/>
      <c r="CC250" s="15">
        <v>0</v>
      </c>
      <c r="CD250" s="46">
        <f t="shared" si="328"/>
        <v>0</v>
      </c>
      <c r="CJ250" s="15"/>
      <c r="CK250" s="15"/>
      <c r="CL250" s="15"/>
      <c r="CM250" s="15"/>
      <c r="CN250" s="15"/>
      <c r="CO250" s="15"/>
      <c r="CP250" s="15"/>
      <c r="CQ250" s="46">
        <f t="shared" si="330"/>
        <v>0</v>
      </c>
      <c r="CW250" s="15"/>
      <c r="CX250" s="15"/>
      <c r="CY250" s="15"/>
      <c r="CZ250" s="15"/>
      <c r="DA250" s="15"/>
      <c r="DB250" s="15"/>
      <c r="DC250" s="15"/>
      <c r="DD250" s="46">
        <f t="shared" si="332"/>
        <v>0</v>
      </c>
      <c r="DK250" s="15"/>
      <c r="DL250" s="15"/>
      <c r="DM250" s="15"/>
      <c r="DN250" s="15"/>
      <c r="DO250" s="15"/>
      <c r="DP250" s="15"/>
      <c r="DQ250" s="15"/>
    </row>
    <row r="251" spans="1:121" x14ac:dyDescent="0.35">
      <c r="A251" s="119" t="s">
        <v>400</v>
      </c>
      <c r="B251" s="119"/>
      <c r="C251" s="120">
        <f t="shared" ref="C251:L251" si="365">+C239+C244+SUM(C247:C248)</f>
        <v>-2894.7999999999938</v>
      </c>
      <c r="D251" s="120">
        <f t="shared" si="365"/>
        <v>2870.6299999999665</v>
      </c>
      <c r="E251" s="120">
        <f t="shared" si="365"/>
        <v>-33232.930000000015</v>
      </c>
      <c r="F251" s="120">
        <f t="shared" si="365"/>
        <v>-24068.400000000001</v>
      </c>
      <c r="G251" s="120">
        <f t="shared" si="365"/>
        <v>3603.649999999971</v>
      </c>
      <c r="H251" s="120">
        <f t="shared" si="365"/>
        <v>1807.9200000000183</v>
      </c>
      <c r="I251" s="120">
        <f t="shared" si="365"/>
        <v>10994.040000000012</v>
      </c>
      <c r="J251" s="120">
        <f t="shared" si="365"/>
        <v>-34311.090000000033</v>
      </c>
      <c r="K251" s="120">
        <f t="shared" si="365"/>
        <v>49831.409999999982</v>
      </c>
      <c r="L251" s="120">
        <f t="shared" si="365"/>
        <v>10301.920000000038</v>
      </c>
      <c r="M251" s="120">
        <f>+M239+M244+SUM(M247:M249)</f>
        <v>-30926.820000000094</v>
      </c>
      <c r="N251" s="120">
        <f>+N239+N244+SUM(N247:N248)</f>
        <v>37997.209999999977</v>
      </c>
      <c r="O251" s="120">
        <f>+O239+O244+SUM(O247:O249)</f>
        <v>-8027.2599999995728</v>
      </c>
      <c r="P251" s="120">
        <f>+P239+P244+SUM(P247:P248)</f>
        <v>-8983.700000000028</v>
      </c>
      <c r="Q251" s="120">
        <f>+Q239+Q244+SUM(Q247:Q248)</f>
        <v>-55360.690000000017</v>
      </c>
      <c r="R251" s="120">
        <f>+R239+R244+SUM(R247:R248)</f>
        <v>65372.110000000015</v>
      </c>
      <c r="S251" s="120">
        <f t="shared" ref="S251:AB251" si="366">+S239+S244+SUM(S247:S249)</f>
        <v>36314.079999999944</v>
      </c>
      <c r="T251" s="120">
        <f t="shared" si="366"/>
        <v>42750.820000000036</v>
      </c>
      <c r="U251" s="120">
        <f t="shared" si="366"/>
        <v>32987.720000000045</v>
      </c>
      <c r="V251" s="120">
        <f t="shared" si="366"/>
        <v>31265.649999999991</v>
      </c>
      <c r="W251" s="120">
        <f t="shared" si="366"/>
        <v>-73672.620000000039</v>
      </c>
      <c r="X251" s="120">
        <f t="shared" si="366"/>
        <v>11047.599999999999</v>
      </c>
      <c r="Y251" s="120">
        <f t="shared" si="366"/>
        <v>9712.5800000000236</v>
      </c>
      <c r="Z251" s="120">
        <f t="shared" si="366"/>
        <v>-19572.559999999994</v>
      </c>
      <c r="AA251" s="120">
        <f t="shared" si="366"/>
        <v>64745.4</v>
      </c>
      <c r="AB251" s="121">
        <f t="shared" si="366"/>
        <v>136606.3899999999</v>
      </c>
      <c r="AD251" s="120">
        <f t="shared" ref="AD251:AP251" si="367">+AD239+AD244+SUM(AD246:AD249)</f>
        <v>21350.120000000014</v>
      </c>
      <c r="AE251" s="120">
        <f t="shared" si="367"/>
        <v>-2356.0100000000057</v>
      </c>
      <c r="AF251" s="120">
        <f t="shared" si="367"/>
        <v>2727.2199999999611</v>
      </c>
      <c r="AG251" s="120">
        <f t="shared" si="367"/>
        <v>-22454.79000000003</v>
      </c>
      <c r="AH251" s="120">
        <f t="shared" si="367"/>
        <v>6416.979999999985</v>
      </c>
      <c r="AI251" s="120">
        <f t="shared" si="367"/>
        <v>-17142.350000000071</v>
      </c>
      <c r="AJ251" s="120">
        <f t="shared" si="367"/>
        <v>-23419.479999999985</v>
      </c>
      <c r="AK251" s="120">
        <f t="shared" si="367"/>
        <v>-28870.180000000026</v>
      </c>
      <c r="AL251" s="120">
        <f t="shared" si="367"/>
        <v>-24406.339999999989</v>
      </c>
      <c r="AM251" s="120">
        <f t="shared" si="367"/>
        <v>-465.90000000004056</v>
      </c>
      <c r="AN251" s="120">
        <f t="shared" si="367"/>
        <v>-34369.4</v>
      </c>
      <c r="AO251" s="120">
        <f t="shared" si="367"/>
        <v>-50616.409999999989</v>
      </c>
      <c r="AP251" s="120">
        <f t="shared" si="367"/>
        <v>-173606.53999999989</v>
      </c>
      <c r="AR251" s="120">
        <f t="shared" ref="AR251:BD251" si="368">+AR239+AR244+SUM(AR246:AR249)</f>
        <v>19654.899999999972</v>
      </c>
      <c r="AS251" s="120">
        <f t="shared" si="368"/>
        <v>8977.1500000000196</v>
      </c>
      <c r="AT251" s="120">
        <f t="shared" si="368"/>
        <v>-15284.089999999986</v>
      </c>
      <c r="AU251" s="120">
        <f t="shared" si="368"/>
        <v>12408.650000000021</v>
      </c>
      <c r="AV251" s="120">
        <f t="shared" si="368"/>
        <v>18514.509999999889</v>
      </c>
      <c r="AW251" s="120">
        <f t="shared" si="368"/>
        <v>2290.4399999999914</v>
      </c>
      <c r="AX251" s="120">
        <f t="shared" si="368"/>
        <v>-74.820000000057917</v>
      </c>
      <c r="AY251" s="120">
        <f t="shared" si="368"/>
        <v>-11421.509999999987</v>
      </c>
      <c r="AZ251" s="120">
        <f t="shared" si="368"/>
        <v>3085.4200000000037</v>
      </c>
      <c r="BA251" s="120">
        <f t="shared" si="368"/>
        <v>13786.250000000038</v>
      </c>
      <c r="BB251" s="120">
        <f t="shared" si="368"/>
        <v>-7870.4099999999744</v>
      </c>
      <c r="BC251" s="120">
        <f t="shared" si="368"/>
        <v>-20899.009999999984</v>
      </c>
      <c r="BD251" s="122">
        <f t="shared" si="368"/>
        <v>23167.479999999516</v>
      </c>
      <c r="BE251" s="120">
        <f t="shared" ref="BE251:BO251" si="369">+BE239+BE244+SUM(BE246:BE249)</f>
        <v>23239.530000000002</v>
      </c>
      <c r="BF251" s="120">
        <f t="shared" si="369"/>
        <v>-102.37999999998101</v>
      </c>
      <c r="BG251" s="120">
        <f t="shared" si="369"/>
        <v>13053.51000000006</v>
      </c>
      <c r="BH251" s="120">
        <f t="shared" si="369"/>
        <v>18730.430000000055</v>
      </c>
      <c r="BI251" s="120">
        <f t="shared" si="369"/>
        <v>-30518.060000000016</v>
      </c>
      <c r="BJ251" s="120">
        <f t="shared" si="369"/>
        <v>-4883.5000000000364</v>
      </c>
      <c r="BK251" s="120">
        <f t="shared" si="369"/>
        <v>-26006.090000000098</v>
      </c>
      <c r="BL251" s="120">
        <f t="shared" si="369"/>
        <v>-81314.759999999951</v>
      </c>
      <c r="BM251" s="120">
        <f t="shared" si="369"/>
        <v>3687.4600000000082</v>
      </c>
      <c r="BN251" s="120">
        <f t="shared" si="369"/>
        <v>-20003.780416666697</v>
      </c>
      <c r="BO251" s="123">
        <f t="shared" si="369"/>
        <v>-26250.930000000109</v>
      </c>
      <c r="BP251" s="123">
        <f>+BP239+BP244+SUM(BP246:BP249)</f>
        <v>137356.49958333318</v>
      </c>
      <c r="BQ251" s="124">
        <f t="shared" si="351"/>
        <v>6987.9291666664067</v>
      </c>
      <c r="BR251" s="120">
        <f t="shared" ref="BR251:CB251" si="370">+BR239+BR244+SUM(BR246:BR249)</f>
        <v>-9744.1900000000096</v>
      </c>
      <c r="BS251" s="120">
        <f t="shared" si="370"/>
        <v>-4967.4599999999555</v>
      </c>
      <c r="BT251" s="120">
        <f t="shared" si="370"/>
        <v>-13262.970000000019</v>
      </c>
      <c r="BU251" s="120">
        <f t="shared" si="370"/>
        <v>-17733.370000000101</v>
      </c>
      <c r="BV251" s="120">
        <f t="shared" si="370"/>
        <v>8225.3099999999758</v>
      </c>
      <c r="BW251" s="120">
        <f t="shared" si="370"/>
        <v>1180.8300000000818</v>
      </c>
      <c r="BX251" s="120">
        <f t="shared" si="370"/>
        <v>-51240.09000000004</v>
      </c>
      <c r="BY251" s="120">
        <f t="shared" si="370"/>
        <v>-83329.200000000041</v>
      </c>
      <c r="BZ251" s="120">
        <f t="shared" si="370"/>
        <v>10233.330000000049</v>
      </c>
      <c r="CA251" s="120">
        <f t="shared" si="370"/>
        <v>-29894.890000000065</v>
      </c>
      <c r="CB251" s="120">
        <f t="shared" si="370"/>
        <v>-35962.060000000129</v>
      </c>
      <c r="CC251" s="120">
        <f>+CC239+CC244+SUM(CC246:CC249)</f>
        <v>230312.3</v>
      </c>
      <c r="CD251" s="124">
        <f t="shared" si="328"/>
        <v>3817.5399999997462</v>
      </c>
      <c r="CE251" s="120">
        <f>+CE239+CE244+SUM(CE246:CE249)</f>
        <v>-89759.269999999873</v>
      </c>
      <c r="CF251" s="120">
        <f t="shared" ref="CF251:CP251" si="371">+CF239+CF244+SUM(CF246:CF249)</f>
        <v>-18008.889999999948</v>
      </c>
      <c r="CG251" s="120">
        <f t="shared" si="371"/>
        <v>-90593.380000000063</v>
      </c>
      <c r="CH251" s="120">
        <f t="shared" si="371"/>
        <v>-21695.710000000028</v>
      </c>
      <c r="CI251" s="120">
        <f t="shared" si="371"/>
        <v>-29499.179033962715</v>
      </c>
      <c r="CJ251" s="120">
        <f t="shared" si="371"/>
        <v>-46514.727397849601</v>
      </c>
      <c r="CK251" s="120">
        <f t="shared" si="371"/>
        <v>-59666.930177509887</v>
      </c>
      <c r="CL251" s="120">
        <f t="shared" si="371"/>
        <v>-105380.39997876875</v>
      </c>
      <c r="CM251" s="120">
        <f t="shared" si="371"/>
        <v>-28517.041969014645</v>
      </c>
      <c r="CN251" s="120">
        <f t="shared" si="371"/>
        <v>-22984.582274106044</v>
      </c>
      <c r="CO251" s="120">
        <f t="shared" si="371"/>
        <v>-53828.903036490505</v>
      </c>
      <c r="CP251" s="120">
        <f t="shared" si="371"/>
        <v>10213.877467685201</v>
      </c>
      <c r="CQ251" s="124">
        <f t="shared" si="330"/>
        <v>-556235.13640001696</v>
      </c>
      <c r="CR251" s="120">
        <f t="shared" ref="CR251:DC251" si="372">+CR239+CR244+SUM(CR246:CR249)</f>
        <v>-34830.515121335528</v>
      </c>
      <c r="CS251" s="120">
        <f t="shared" si="372"/>
        <v>-34896.136810696997</v>
      </c>
      <c r="CT251" s="120">
        <f t="shared" si="372"/>
        <v>-61818.392583146211</v>
      </c>
      <c r="CU251" s="120">
        <f t="shared" si="372"/>
        <v>-61262.542415712749</v>
      </c>
      <c r="CV251" s="120">
        <f t="shared" si="372"/>
        <v>-25857.689579008191</v>
      </c>
      <c r="CW251" s="120">
        <f t="shared" si="372"/>
        <v>-38810.556495546218</v>
      </c>
      <c r="CX251" s="120">
        <f t="shared" si="372"/>
        <v>-98690.675462225438</v>
      </c>
      <c r="CY251" s="120">
        <f t="shared" si="372"/>
        <v>-149875.53063229372</v>
      </c>
      <c r="CZ251" s="120">
        <f t="shared" si="372"/>
        <v>-21080.683164817419</v>
      </c>
      <c r="DA251" s="120">
        <f t="shared" si="372"/>
        <v>-45070.756845240336</v>
      </c>
      <c r="DB251" s="120">
        <f t="shared" si="372"/>
        <v>-79764.20840194443</v>
      </c>
      <c r="DC251" s="120">
        <f t="shared" si="372"/>
        <v>-2068.5578617247102</v>
      </c>
      <c r="DD251" s="124">
        <f t="shared" si="332"/>
        <v>-654026.24537369201</v>
      </c>
      <c r="DF251" s="120">
        <f t="shared" ref="DF251:DQ251" si="373">+DF239+DF244+SUM(DF246:DF249)</f>
        <v>-50689.343564916649</v>
      </c>
      <c r="DG251" s="120">
        <f t="shared" si="373"/>
        <v>-50972.724243672543</v>
      </c>
      <c r="DH251" s="120">
        <f t="shared" si="373"/>
        <v>-82261.527885882213</v>
      </c>
      <c r="DI251" s="120">
        <f t="shared" si="373"/>
        <v>-79184.463476432924</v>
      </c>
      <c r="DJ251" s="120">
        <f t="shared" si="373"/>
        <v>-38798.844679882561</v>
      </c>
      <c r="DK251" s="120">
        <f t="shared" si="373"/>
        <v>-52158.897947552527</v>
      </c>
      <c r="DL251" s="120">
        <f t="shared" si="373"/>
        <v>-122059.39374171215</v>
      </c>
      <c r="DM251" s="120">
        <f t="shared" si="373"/>
        <v>-182489.29424097872</v>
      </c>
      <c r="DN251" s="120">
        <f t="shared" si="373"/>
        <v>-34440.376526312175</v>
      </c>
      <c r="DO251" s="120">
        <f t="shared" si="373"/>
        <v>-59256.081532793993</v>
      </c>
      <c r="DP251" s="120">
        <f t="shared" si="373"/>
        <v>-98424.222680155595</v>
      </c>
      <c r="DQ251" s="120">
        <f t="shared" si="373"/>
        <v>-8831.2645878150543</v>
      </c>
    </row>
    <row r="252" spans="1:121" x14ac:dyDescent="0.35"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9"/>
      <c r="AD252" s="88"/>
      <c r="AE252" s="88"/>
      <c r="AF252" s="88"/>
      <c r="AG252" s="88"/>
      <c r="AH252" s="88"/>
      <c r="AI252" s="88"/>
      <c r="AJ252" s="88"/>
      <c r="AK252" s="88"/>
      <c r="AL252" s="88"/>
      <c r="AM252" s="88"/>
      <c r="AN252" s="88"/>
      <c r="AO252" s="88"/>
      <c r="AP252" s="88"/>
      <c r="AR252" s="88"/>
      <c r="AS252" s="88"/>
      <c r="AT252" s="88"/>
      <c r="AU252" s="88"/>
      <c r="AV252" s="88"/>
      <c r="AW252" s="88"/>
      <c r="AX252" s="88"/>
      <c r="AY252" s="88"/>
      <c r="AZ252" s="88"/>
      <c r="BA252" s="88"/>
      <c r="BB252" s="88"/>
      <c r="BC252" s="88"/>
      <c r="BD252" s="90"/>
      <c r="BE252" s="88"/>
      <c r="BF252" s="88"/>
      <c r="BG252" s="88"/>
      <c r="BH252" s="88"/>
      <c r="BI252" s="88"/>
      <c r="BJ252" s="88"/>
      <c r="BK252" s="88"/>
      <c r="BL252" s="88"/>
      <c r="BM252" s="88"/>
      <c r="BN252" s="88"/>
      <c r="BO252" s="88"/>
      <c r="BP252" s="88"/>
      <c r="BQ252" s="46"/>
      <c r="BR252" s="88"/>
      <c r="BS252" s="88"/>
      <c r="BT252" s="88"/>
      <c r="BU252" s="88"/>
      <c r="BV252" s="88"/>
      <c r="BW252" s="88"/>
      <c r="BX252" s="88"/>
      <c r="BY252" s="88"/>
      <c r="BZ252" s="88"/>
      <c r="CA252" s="88"/>
      <c r="CB252" s="88"/>
      <c r="CC252" s="88"/>
      <c r="CD252" s="46"/>
      <c r="CE252" s="88"/>
      <c r="CF252" s="88"/>
      <c r="CG252" s="88"/>
      <c r="CH252" s="88"/>
      <c r="CI252" s="88"/>
      <c r="CJ252" s="88"/>
      <c r="CK252" s="88"/>
      <c r="CL252" s="88"/>
      <c r="CM252" s="88"/>
      <c r="CN252" s="88"/>
      <c r="CO252" s="88"/>
      <c r="CP252" s="88"/>
      <c r="CQ252" s="46"/>
      <c r="CR252" s="88"/>
      <c r="CS252" s="88"/>
      <c r="CT252" s="88"/>
      <c r="CU252" s="88"/>
      <c r="CV252" s="88"/>
      <c r="CW252" s="88"/>
      <c r="CX252" s="88"/>
      <c r="CY252" s="88"/>
      <c r="CZ252" s="88"/>
      <c r="DA252" s="88"/>
      <c r="DB252" s="88"/>
      <c r="DC252" s="88"/>
      <c r="DD252" s="46"/>
      <c r="DF252" s="88"/>
      <c r="DG252" s="88"/>
      <c r="DH252" s="88"/>
      <c r="DI252" s="88"/>
      <c r="DJ252" s="88"/>
      <c r="DK252" s="88"/>
      <c r="DL252" s="88"/>
      <c r="DM252" s="88"/>
      <c r="DN252" s="88"/>
      <c r="DO252" s="88"/>
      <c r="DP252" s="88"/>
      <c r="DQ252" s="88"/>
    </row>
    <row r="253" spans="1:121" x14ac:dyDescent="0.35">
      <c r="BS253" s="57">
        <f>+BS251+'[1]Consolidated Financials'!Q216</f>
        <v>-2481.6453067377224</v>
      </c>
      <c r="BT253" s="57">
        <f>+BT251+'[1]Consolidated Financials'!R216</f>
        <v>-12862.109495911569</v>
      </c>
      <c r="BU253" s="57">
        <f>+BU251+'[1]Consolidated Financials'!S216</f>
        <v>-8173.3479617759622</v>
      </c>
      <c r="BV253" s="57">
        <f>+BV251+'[1]Consolidated Financials'!T216</f>
        <v>19936.04464913224</v>
      </c>
      <c r="BW253" s="57">
        <f>+BW251+'[1]Consolidated Financials'!U216</f>
        <v>7303.3984716533887</v>
      </c>
      <c r="BX253" s="57">
        <f>+BX251+'[1]Consolidated Financials'!V216</f>
        <v>-22790.542740810113</v>
      </c>
      <c r="BY253" s="57">
        <f>+BY251+'[1]Consolidated Financials'!W216</f>
        <v>-13664.724558647984</v>
      </c>
      <c r="BZ253" s="57">
        <f>+BZ251+'[1]Consolidated Financials'!X216</f>
        <v>30257.513173314699</v>
      </c>
      <c r="CA253" s="57">
        <f>+CA251+'[1]Consolidated Financials'!Y216</f>
        <v>-23449.798653030695</v>
      </c>
      <c r="CB253" s="57">
        <f>+CB251+'[1]Consolidated Financials'!Z216</f>
        <v>-1008.0190567509853</v>
      </c>
      <c r="CC253" s="57">
        <f>+CC251+'[1]Consolidated Financials'!AA216</f>
        <v>233282.86294458952</v>
      </c>
      <c r="CE253" s="57">
        <f>+CE251+'[1]Consolidated Financials'!AB216</f>
        <v>-63706.326944449975</v>
      </c>
      <c r="CF253" s="57">
        <f>+CF251+'[1]Consolidated Financials'!AC216</f>
        <v>9200.8834819749354</v>
      </c>
      <c r="CG253" s="57">
        <f>+CG251+'[1]Consolidated Financials'!AD216</f>
        <v>-235374.06296858392</v>
      </c>
      <c r="CH253" s="57">
        <f>+CH251+'[1]Consolidated Financials'!AE216</f>
        <v>17147.266888181628</v>
      </c>
      <c r="CI253" s="57">
        <f>+CI251+'[1]Consolidated Financials'!AF216</f>
        <v>2.2191670723259449E-10</v>
      </c>
      <c r="CJ253" s="57">
        <f>+CJ251+'[1]Consolidated Financials'!AG216</f>
        <v>1.0186340659856796E-10</v>
      </c>
      <c r="CK253" s="57">
        <f>+CK251+'[1]Consolidated Financials'!AH216</f>
        <v>0</v>
      </c>
      <c r="CL253" s="57">
        <f>+CL251+'[1]Consolidated Financials'!AI216</f>
        <v>0</v>
      </c>
      <c r="CM253" s="57">
        <f>+CM251+'[1]Consolidated Financials'!AJ216</f>
        <v>-9.822542779147625E-11</v>
      </c>
      <c r="CN253" s="57">
        <f>+CN251+'[1]Consolidated Financials'!AK216</f>
        <v>-5.4569682106375694E-11</v>
      </c>
      <c r="CO253" s="57">
        <f>+CO251+'[1]Consolidated Financials'!AL216</f>
        <v>2.6193447411060333E-10</v>
      </c>
      <c r="CP253" s="57">
        <f>+CP251+'[1]Consolidated Financials'!AM216</f>
        <v>7.2759576141834259E-11</v>
      </c>
      <c r="CR253" s="57">
        <f>+CR251+'[1]Consolidated Financials'!AN216</f>
        <v>-9.4587448984384537E-11</v>
      </c>
      <c r="CS253" s="57">
        <f>+CS251+'[1]Consolidated Financials'!AO216</f>
        <v>0</v>
      </c>
      <c r="CT253" s="57">
        <f>+CT251+'[1]Consolidated Financials'!AP216</f>
        <v>-1.964508555829525E-10</v>
      </c>
      <c r="CU253" s="57">
        <f>+CU251+'[1]Consolidated Financials'!AQ216</f>
        <v>0</v>
      </c>
      <c r="CV253" s="57">
        <f>+CV251+'[1]Consolidated Financials'!AR216</f>
        <v>-2.0736479200422764E-10</v>
      </c>
      <c r="CW253" s="57">
        <f>+CW251+'[1]Consolidated Financials'!AS216</f>
        <v>2.0372681319713593E-10</v>
      </c>
      <c r="CX253" s="57">
        <f>+CX251+'[1]Consolidated Financials'!AT216</f>
        <v>-3.637978807091713E-10</v>
      </c>
      <c r="CY253" s="57">
        <f>+CY251+'[1]Consolidated Financials'!AU216</f>
        <v>-3.4924596548080444E-10</v>
      </c>
      <c r="CZ253" s="57">
        <f>+CZ251+'[1]Consolidated Financials'!AV216</f>
        <v>1.4188117347657681E-10</v>
      </c>
      <c r="DA253" s="57">
        <f>+DA251+'[1]Consolidated Financials'!AW216</f>
        <v>0</v>
      </c>
      <c r="DB253" s="57">
        <f>+DB251+'[1]Consolidated Financials'!AX216</f>
        <v>0</v>
      </c>
      <c r="DC253" s="57">
        <f>+DC251+'[1]Consolidated Financials'!AY216</f>
        <v>-2.0372681319713593E-10</v>
      </c>
      <c r="DF253" s="57">
        <f>+DF251+'[1]Consolidated Financials'!AZ216</f>
        <v>8.0035533756017685E-11</v>
      </c>
      <c r="DG253" s="57">
        <f>+DG251+'[1]Consolidated Financials'!BA216</f>
        <v>-2.1100277081131935E-10</v>
      </c>
      <c r="DH253" s="57">
        <f>+DH251+'[1]Consolidated Financials'!BB216</f>
        <v>0</v>
      </c>
    </row>
    <row r="254" spans="1:121" x14ac:dyDescent="0.35">
      <c r="AH254" s="57"/>
      <c r="AI254" s="57"/>
      <c r="AJ254" s="57"/>
      <c r="AK254" s="57"/>
      <c r="AL254" s="57"/>
      <c r="AM254" s="57"/>
      <c r="AN254" s="57"/>
      <c r="AO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125"/>
      <c r="BE254" s="57"/>
      <c r="BR254" s="57"/>
      <c r="CE254" s="57"/>
      <c r="CR254" s="57"/>
      <c r="DF254" s="57"/>
    </row>
    <row r="257" spans="1:121" x14ac:dyDescent="0.35">
      <c r="A257" t="s">
        <v>401</v>
      </c>
      <c r="BQ257" s="13">
        <f>+BQ88+BQ89+BQ90+BQ91</f>
        <v>130144.98999999999</v>
      </c>
      <c r="BR257" s="11">
        <f>+SUM([1]Plan!D7:O10)</f>
        <v>111218.75374692903</v>
      </c>
      <c r="CD257" s="13">
        <f>+CD88+CD89+CD90+CD91</f>
        <v>145002.07</v>
      </c>
      <c r="CE257" s="11">
        <f>+SUM([1]Plan!P7:AA10)</f>
        <v>174587.02681851466</v>
      </c>
      <c r="CQ257" s="13">
        <f>+CQ88+CQ89+CQ90+CQ91</f>
        <v>165826.80778024983</v>
      </c>
      <c r="CR257" s="11">
        <f>+SUM([1]Plan!AB7:AM10)</f>
        <v>171510.3082984591</v>
      </c>
      <c r="CS257" s="115">
        <f>+CQ257-CR257</f>
        <v>-5683.5005182092718</v>
      </c>
      <c r="DD257" s="13">
        <f>+DD88+DD89+DD90+DD91</f>
        <v>197935.11884132208</v>
      </c>
      <c r="DF257" s="11">
        <f>+SUM([1]Plan!AN7:AY10)</f>
        <v>196869.55645438647</v>
      </c>
      <c r="DG257" s="115">
        <f>+DD257-DF257</f>
        <v>1065.5623869356059</v>
      </c>
    </row>
    <row r="258" spans="1:121" x14ac:dyDescent="0.35">
      <c r="A258" t="s">
        <v>402</v>
      </c>
      <c r="BQ258" s="13">
        <f>+BQ92</f>
        <v>7759.82</v>
      </c>
      <c r="BR258" s="11">
        <f>+SUM([1]Plan!D11:O12)</f>
        <v>18183.199999999997</v>
      </c>
      <c r="CD258" s="13">
        <f>+CD92</f>
        <v>12484.5</v>
      </c>
      <c r="CE258" s="11">
        <f>+SUM([1]Plan!P11:AA12)</f>
        <v>17184.854383059348</v>
      </c>
      <c r="CQ258" s="13">
        <f>+CQ92</f>
        <v>13557.496647372629</v>
      </c>
      <c r="CR258" s="126">
        <f>+SUM([1]Plan!AB11:AM12)</f>
        <v>14669.472849066362</v>
      </c>
      <c r="CS258" s="115">
        <f>+CQ258-CR258</f>
        <v>-1111.9762016937329</v>
      </c>
      <c r="DD258" s="13">
        <f>+DD92</f>
        <v>15349.58854997729</v>
      </c>
      <c r="DF258" s="126">
        <f>+SUM([1]Plan!AN11:AY12)</f>
        <v>16384.856853117959</v>
      </c>
      <c r="DG258" s="115">
        <f t="shared" ref="DG258:DG260" si="374">+DD258-DF258</f>
        <v>-1035.2683031406686</v>
      </c>
    </row>
    <row r="259" spans="1:121" x14ac:dyDescent="0.35">
      <c r="A259" t="s">
        <v>403</v>
      </c>
      <c r="BR259" s="11"/>
      <c r="CE259" s="11"/>
      <c r="CQ259" s="13">
        <f>+CQ93</f>
        <v>0</v>
      </c>
      <c r="CR259" s="126"/>
      <c r="CS259" s="115"/>
      <c r="DD259" s="13">
        <f>+DD93</f>
        <v>0</v>
      </c>
      <c r="DF259" s="126"/>
      <c r="DG259" s="115"/>
    </row>
    <row r="260" spans="1:121" x14ac:dyDescent="0.35">
      <c r="A260" t="s">
        <v>404</v>
      </c>
      <c r="BQ260" s="127">
        <f>+SUM(BQ257:BQ258)</f>
        <v>137904.81</v>
      </c>
      <c r="BR260" s="128">
        <f>SUM(BR257:BR258)</f>
        <v>129401.95374692902</v>
      </c>
      <c r="CD260" s="127">
        <f>+SUM(CD257:CD258)</f>
        <v>157486.57</v>
      </c>
      <c r="CE260" s="128">
        <f>SUM(CE257:CE258)</f>
        <v>191771.881201574</v>
      </c>
      <c r="CQ260" s="127">
        <f>+SUM(CQ257:CQ259)</f>
        <v>179384.30442762247</v>
      </c>
      <c r="CR260" s="128">
        <f>+SUM(CR257:CR258)</f>
        <v>186179.78114752547</v>
      </c>
      <c r="CS260" s="129">
        <f>+CQ260-CR260</f>
        <v>-6795.476719903003</v>
      </c>
      <c r="DD260" s="127">
        <f>+SUM(DD257:DD259)</f>
        <v>213284.70739129937</v>
      </c>
      <c r="DF260" s="128">
        <f>+SUM(DF257:DF258)</f>
        <v>213254.41330750444</v>
      </c>
      <c r="DG260" s="129">
        <f t="shared" si="374"/>
        <v>30.294083794928156</v>
      </c>
    </row>
    <row r="262" spans="1:121" x14ac:dyDescent="0.35">
      <c r="A262" t="s">
        <v>405</v>
      </c>
      <c r="BQ262" s="130" t="s">
        <v>406</v>
      </c>
      <c r="BR262" s="131" t="s">
        <v>407</v>
      </c>
      <c r="BS262" s="118"/>
      <c r="BT262" s="118"/>
      <c r="BU262" s="118"/>
      <c r="BV262" s="118"/>
      <c r="BW262" s="118"/>
      <c r="BX262" s="118"/>
      <c r="BY262" s="118"/>
      <c r="BZ262" s="118"/>
      <c r="CA262" s="118"/>
      <c r="CB262" s="118"/>
      <c r="CC262" s="118"/>
      <c r="CD262" s="132" t="s">
        <v>408</v>
      </c>
      <c r="CE262" s="131" t="s">
        <v>409</v>
      </c>
      <c r="CF262" s="118"/>
      <c r="CG262" s="118"/>
      <c r="CH262" s="118"/>
      <c r="CI262" s="118"/>
      <c r="CJ262" s="118"/>
      <c r="CK262" s="118"/>
      <c r="CL262" s="118"/>
      <c r="CM262" s="118"/>
      <c r="CN262" s="118"/>
      <c r="CO262" s="118"/>
      <c r="CP262" s="118"/>
      <c r="CQ262" s="132" t="s">
        <v>410</v>
      </c>
      <c r="CR262" s="131" t="s">
        <v>411</v>
      </c>
      <c r="CS262" s="118"/>
      <c r="CT262" s="118"/>
      <c r="CU262" s="118"/>
      <c r="CV262" s="118"/>
      <c r="CW262" s="118"/>
      <c r="CX262" s="118"/>
      <c r="CY262" s="118"/>
      <c r="CZ262" s="118"/>
      <c r="DA262" s="118"/>
      <c r="DB262" s="118"/>
      <c r="DC262" s="118"/>
      <c r="DD262" s="132" t="s">
        <v>412</v>
      </c>
      <c r="DF262" s="131" t="s">
        <v>413</v>
      </c>
      <c r="DG262" s="118"/>
      <c r="DH262" s="118"/>
      <c r="DI262" s="118"/>
      <c r="DJ262" s="118"/>
      <c r="DK262" s="118"/>
      <c r="DL262" s="118"/>
      <c r="DM262" s="118"/>
      <c r="DN262" s="118"/>
      <c r="DO262" s="118"/>
      <c r="DP262" s="118"/>
      <c r="DQ262" s="118"/>
    </row>
    <row r="263" spans="1:121" x14ac:dyDescent="0.35">
      <c r="BQ263" s="133"/>
      <c r="BR263" s="134"/>
      <c r="CE263" s="134"/>
      <c r="CR263" s="134"/>
      <c r="DF263" s="134"/>
    </row>
    <row r="264" spans="1:121" x14ac:dyDescent="0.35">
      <c r="A264" t="s">
        <v>414</v>
      </c>
      <c r="BQ264" s="13">
        <f>-+BQ86</f>
        <v>4425632.92</v>
      </c>
      <c r="BR264" s="11">
        <f>+SUM([1]Plan!D58:O58)</f>
        <v>4307593.5815362101</v>
      </c>
      <c r="BS264" s="11">
        <f>+BQ264-BR264</f>
        <v>118039.33846378978</v>
      </c>
      <c r="CD264" s="13">
        <f>-+CD86</f>
        <v>5272293.46</v>
      </c>
      <c r="CE264" s="11">
        <f>+SUM([1]Plan!P58:AA58)</f>
        <v>6585836.0904320311</v>
      </c>
      <c r="CF264" s="11">
        <f>+CD264-CE264</f>
        <v>-1313542.6304320311</v>
      </c>
      <c r="CQ264" s="13">
        <f>-+CQ86</f>
        <v>6439684.5171851907</v>
      </c>
      <c r="CR264" s="11">
        <f>+SUM([1]Plan!AB58:AM58)</f>
        <v>6672845.3619586611</v>
      </c>
      <c r="CS264" s="11">
        <f>+CQ264-CR264</f>
        <v>-233160.84477347042</v>
      </c>
      <c r="DD264" s="13">
        <f>-+DD86</f>
        <v>8052720.3856590455</v>
      </c>
      <c r="DF264" s="11">
        <f>+SUM([1]Plan!AN58:AY58)</f>
        <v>8038964.5975645343</v>
      </c>
      <c r="DG264" s="11">
        <f>+DD264-DF264</f>
        <v>13755.788094511256</v>
      </c>
    </row>
    <row r="265" spans="1:121" x14ac:dyDescent="0.35">
      <c r="A265" t="s">
        <v>415</v>
      </c>
      <c r="BQ265" s="13">
        <f>+BQ143</f>
        <v>2950653.7</v>
      </c>
      <c r="BR265" s="11">
        <f>+SUM([1]Plan!D131:O131)</f>
        <v>2843078.1726566269</v>
      </c>
      <c r="BS265" s="11">
        <f>+BQ265-BR265</f>
        <v>107575.52734337328</v>
      </c>
      <c r="CD265" s="13">
        <f>+CD143</f>
        <v>3469514.9499999997</v>
      </c>
      <c r="CE265" s="11">
        <f>+SUM([1]Plan!P131:AA131)</f>
        <v>4370570.6464271294</v>
      </c>
      <c r="CF265" s="11">
        <f>+CD265-CE265</f>
        <v>-901055.69642712967</v>
      </c>
      <c r="CQ265" s="13">
        <f>+CQ143</f>
        <v>4243092.5493076714</v>
      </c>
      <c r="CR265" s="11">
        <f>+SUM([1]Plan!AB131:AM131)</f>
        <v>4385219.4818868106</v>
      </c>
      <c r="CS265" s="11">
        <f>+CQ265-CR265</f>
        <v>-142126.93257913925</v>
      </c>
      <c r="DD265" s="13">
        <f>+DD143</f>
        <v>5308933.4655566001</v>
      </c>
      <c r="DF265" s="11">
        <f>+SUM([1]Plan!AN131:AY131)</f>
        <v>5367479.0721713686</v>
      </c>
      <c r="DG265" s="11">
        <f t="shared" ref="DG265:DG266" si="375">+DD265-DF265</f>
        <v>-58545.606614768505</v>
      </c>
    </row>
    <row r="266" spans="1:121" x14ac:dyDescent="0.35">
      <c r="A266" t="s">
        <v>416</v>
      </c>
      <c r="BQ266" s="127">
        <f>+BQ264-BQ265</f>
        <v>1474979.2199999997</v>
      </c>
      <c r="BR266" s="128">
        <f>+BR264-BR265</f>
        <v>1464515.4088795832</v>
      </c>
      <c r="BS266" s="128">
        <f>+BQ266-BR266</f>
        <v>10463.811120416503</v>
      </c>
      <c r="CD266" s="127">
        <f>+CD264-CD265</f>
        <v>1802778.5100000002</v>
      </c>
      <c r="CE266" s="128">
        <f>+CE264-CE265</f>
        <v>2215265.4440049017</v>
      </c>
      <c r="CF266" s="128">
        <f>+CD266-CE266</f>
        <v>-412486.93400490144</v>
      </c>
      <c r="CQ266" s="127">
        <f>+CQ264-CQ265</f>
        <v>2196591.9678775193</v>
      </c>
      <c r="CR266" s="128">
        <f>+CR264-CR265</f>
        <v>2287625.8800718505</v>
      </c>
      <c r="CS266" s="128">
        <f>+CQ266-CR266</f>
        <v>-91033.912194331177</v>
      </c>
      <c r="DD266" s="127">
        <f>+DD264-DD265</f>
        <v>2743786.9201024454</v>
      </c>
      <c r="DF266" s="128">
        <f>+DF264-DF265</f>
        <v>2671485.5253931656</v>
      </c>
      <c r="DG266" s="128">
        <f t="shared" si="375"/>
        <v>72301.394709279761</v>
      </c>
    </row>
    <row r="267" spans="1:121" x14ac:dyDescent="0.35">
      <c r="BQ267" s="135">
        <f>+BQ266/BQ264</f>
        <v>0.33328096718875633</v>
      </c>
      <c r="BR267" s="80">
        <f>+BR266/BR264</f>
        <v>0.33998458330818099</v>
      </c>
      <c r="BS267" s="11"/>
      <c r="CD267" s="135">
        <f>+CD266/CD264</f>
        <v>0.34193440173187939</v>
      </c>
      <c r="CE267" s="80">
        <f>+CE266/CE264</f>
        <v>0.33636814120279451</v>
      </c>
      <c r="CF267" s="11"/>
      <c r="CQ267" s="135">
        <f>+CQ266/CQ264</f>
        <v>0.34110241922808626</v>
      </c>
      <c r="CR267" s="80">
        <f>+CR266/CR264</f>
        <v>0.34282614926361343</v>
      </c>
      <c r="CS267" s="11"/>
      <c r="DD267" s="135">
        <f>+DD266/DD264</f>
        <v>0.34072795138755957</v>
      </c>
      <c r="DF267" s="80">
        <f>+DF266/DF264</f>
        <v>0.33231711534126079</v>
      </c>
      <c r="DG267" s="11"/>
    </row>
    <row r="268" spans="1:121" x14ac:dyDescent="0.35">
      <c r="A268" t="s">
        <v>417</v>
      </c>
      <c r="BQ268" s="13">
        <f>+BQ160</f>
        <v>82270.12000000001</v>
      </c>
      <c r="BR268" s="11">
        <f>+SUM([1]Plan!D150:O150)</f>
        <v>150215.08234666672</v>
      </c>
      <c r="BS268" s="11">
        <f t="shared" ref="BS268:BS280" si="376">+BQ268-BR268</f>
        <v>-67944.962346666711</v>
      </c>
      <c r="CD268" s="13">
        <f>+CD160</f>
        <v>63457.560000000005</v>
      </c>
      <c r="CE268" s="11">
        <f>+SUM([1]Plan!P150:AA150)</f>
        <v>108862.99999999999</v>
      </c>
      <c r="CF268" s="11">
        <f t="shared" ref="CF268:CF280" si="377">+CD268-CE268</f>
        <v>-45405.439999999981</v>
      </c>
      <c r="CQ268" s="13">
        <f>+CQ160</f>
        <v>91771.725999999995</v>
      </c>
      <c r="CR268" s="11">
        <f>+SUM([1]Plan!AB150:AM150)</f>
        <v>93608.444000000018</v>
      </c>
      <c r="CS268" s="11">
        <f t="shared" ref="CS268:CS280" si="378">+CQ268-CR268</f>
        <v>-1836.7180000000226</v>
      </c>
      <c r="DD268" s="13">
        <f>+DD160</f>
        <v>101713.21216</v>
      </c>
      <c r="DF268" s="11">
        <f>+SUM([1]Plan!AN150:AY150)</f>
        <v>101713.21216</v>
      </c>
      <c r="DG268" s="11">
        <f t="shared" ref="DG268:DG280" si="379">+DD268-DF268</f>
        <v>0</v>
      </c>
    </row>
    <row r="269" spans="1:121" x14ac:dyDescent="0.35">
      <c r="A269" t="s">
        <v>418</v>
      </c>
      <c r="BQ269" s="13">
        <f>+BQ173</f>
        <v>6382.66</v>
      </c>
      <c r="BR269" s="11">
        <f>+SUM([1]Plan!D165:O165)</f>
        <v>8900</v>
      </c>
      <c r="BS269" s="11">
        <f t="shared" si="376"/>
        <v>-2517.34</v>
      </c>
      <c r="CD269" s="13">
        <f>+CD173</f>
        <v>5148.72</v>
      </c>
      <c r="CE269" s="11">
        <f>+SUM([1]Plan!P165:AA165)</f>
        <v>33453.870080000001</v>
      </c>
      <c r="CF269" s="11">
        <f t="shared" si="377"/>
        <v>-28305.150079999999</v>
      </c>
      <c r="CQ269" s="13">
        <f>+CQ173</f>
        <v>6000</v>
      </c>
      <c r="CR269" s="11">
        <f>+SUM([1]Plan!AB165:AM165)</f>
        <v>4000</v>
      </c>
      <c r="CS269" s="11">
        <f t="shared" si="378"/>
        <v>2000</v>
      </c>
      <c r="DD269" s="13">
        <f>+DD173</f>
        <v>4000</v>
      </c>
      <c r="DF269" s="11">
        <f>+SUM([1]Plan!AN165:AY165)</f>
        <v>4000</v>
      </c>
      <c r="DG269" s="11">
        <f t="shared" si="379"/>
        <v>0</v>
      </c>
    </row>
    <row r="270" spans="1:121" x14ac:dyDescent="0.35">
      <c r="A270" t="s">
        <v>419</v>
      </c>
      <c r="BQ270" s="13">
        <f>+BQ194</f>
        <v>586563.66999999993</v>
      </c>
      <c r="BR270" s="11">
        <f>+SUM([1]Plan!D194:O194)</f>
        <v>689672.03404967056</v>
      </c>
      <c r="BS270" s="11">
        <f t="shared" si="376"/>
        <v>-103108.36404967064</v>
      </c>
      <c r="CD270" s="13">
        <f>+CD194</f>
        <v>551343.16</v>
      </c>
      <c r="CE270" s="11">
        <f>+SUM([1]Plan!P194:AA194)</f>
        <v>744429.94139853329</v>
      </c>
      <c r="CF270" s="11">
        <f t="shared" si="377"/>
        <v>-193086.78139853326</v>
      </c>
      <c r="CQ270" s="13">
        <f>+CQ194</f>
        <v>699692.59339308448</v>
      </c>
      <c r="CR270" s="11">
        <f>+SUM([1]Plan!AB194:AM194)</f>
        <v>776413.89197200804</v>
      </c>
      <c r="CS270" s="11">
        <f t="shared" si="378"/>
        <v>-76721.298578923568</v>
      </c>
      <c r="DD270" s="13">
        <f>+DD194</f>
        <v>918189.47517867817</v>
      </c>
      <c r="DF270" s="11">
        <f>+SUM([1]Plan!AN194:AY194)</f>
        <v>888531.30638434493</v>
      </c>
      <c r="DG270" s="11">
        <f t="shared" si="379"/>
        <v>29658.168794333236</v>
      </c>
    </row>
    <row r="271" spans="1:121" x14ac:dyDescent="0.35">
      <c r="A271" t="s">
        <v>420</v>
      </c>
      <c r="BQ271" s="13">
        <f>+BQ198</f>
        <v>52811.75</v>
      </c>
      <c r="BR271" s="11">
        <f>+SUM([1]Plan!D200:O200)</f>
        <v>52585.799055710813</v>
      </c>
      <c r="BS271" s="11">
        <f t="shared" si="376"/>
        <v>225.95094428918674</v>
      </c>
      <c r="CD271" s="13">
        <f>+CD198</f>
        <v>76158.7</v>
      </c>
      <c r="CE271" s="11">
        <f>+SUM([1]Plan!P200:AA200)</f>
        <v>81410.623250932069</v>
      </c>
      <c r="CF271" s="11">
        <f t="shared" si="377"/>
        <v>-5251.9232509320718</v>
      </c>
      <c r="CQ271" s="13">
        <f>+CQ198</f>
        <v>80002.478805849038</v>
      </c>
      <c r="CR271" s="11">
        <f>+SUM([1]Plan!AB200:AM200)</f>
        <v>81152.200800974606</v>
      </c>
      <c r="CS271" s="11">
        <f t="shared" si="378"/>
        <v>-1149.7219951255684</v>
      </c>
      <c r="DD271" s="13">
        <f>+DD198</f>
        <v>94358.02249359031</v>
      </c>
      <c r="DF271" s="11">
        <f>+SUM([1]Plan!AN200:AY200)</f>
        <v>94345.076889741104</v>
      </c>
      <c r="DG271" s="11">
        <f t="shared" si="379"/>
        <v>12.945603849206236</v>
      </c>
    </row>
    <row r="272" spans="1:121" x14ac:dyDescent="0.35">
      <c r="A272" t="s">
        <v>421</v>
      </c>
      <c r="BQ272" s="13">
        <f>+BQ202</f>
        <v>32543.539999999997</v>
      </c>
      <c r="BR272" s="11">
        <f>+SUM([1]Plan!D204:O204)</f>
        <v>36738</v>
      </c>
      <c r="BS272" s="11">
        <f t="shared" si="376"/>
        <v>-4194.4600000000028</v>
      </c>
      <c r="CD272" s="13">
        <f>+CD202</f>
        <v>33355.719999999994</v>
      </c>
      <c r="CE272" s="11">
        <f>+SUM([1]Plan!P204:AA204)</f>
        <v>39278.28</v>
      </c>
      <c r="CF272" s="11">
        <f t="shared" si="377"/>
        <v>-5922.5600000000049</v>
      </c>
      <c r="CQ272" s="13">
        <f>+CQ202</f>
        <v>38012.170400000003</v>
      </c>
      <c r="CR272" s="11">
        <f>+SUM([1]Plan!AB204:AM204)</f>
        <v>40063.845600000001</v>
      </c>
      <c r="CS272" s="11">
        <f t="shared" si="378"/>
        <v>-2051.6751999999979</v>
      </c>
      <c r="DD272" s="13">
        <f>+DD202</f>
        <v>40865.122512000002</v>
      </c>
      <c r="DF272" s="11">
        <f>+SUM([1]Plan!AN204:AY204)</f>
        <v>40865.122512000002</v>
      </c>
      <c r="DG272" s="11">
        <f t="shared" si="379"/>
        <v>0</v>
      </c>
    </row>
    <row r="273" spans="1:121" x14ac:dyDescent="0.35">
      <c r="A273" t="s">
        <v>422</v>
      </c>
      <c r="BQ273" s="13">
        <f>+BQ218</f>
        <v>83897.189999999988</v>
      </c>
      <c r="BR273" s="11">
        <f>+SUM([1]Plan!D221:O221)</f>
        <v>93131.683568777124</v>
      </c>
      <c r="BS273" s="11">
        <f t="shared" si="376"/>
        <v>-9234.4935687771358</v>
      </c>
      <c r="CD273" s="13">
        <f>+CD218</f>
        <v>97337.719999999987</v>
      </c>
      <c r="CE273" s="11">
        <f>+SUM([1]Plan!P221:AA221)</f>
        <v>124051.46859796338</v>
      </c>
      <c r="CF273" s="11">
        <f t="shared" si="377"/>
        <v>-26713.748597963393</v>
      </c>
      <c r="CQ273" s="13">
        <f>+CQ218</f>
        <v>113758.98920592264</v>
      </c>
      <c r="CR273" s="11">
        <f>+SUM([1]Plan!AB221:AM221)</f>
        <v>113624.20448092261</v>
      </c>
      <c r="CS273" s="11">
        <f t="shared" si="378"/>
        <v>134.78472500003409</v>
      </c>
      <c r="DD273" s="13">
        <f>+DD218</f>
        <v>120941.47375804107</v>
      </c>
      <c r="DF273" s="11">
        <f>+SUM([1]Plan!AN221:AY221)</f>
        <v>117708.47003929113</v>
      </c>
      <c r="DG273" s="11">
        <f t="shared" si="379"/>
        <v>3233.0037187499402</v>
      </c>
    </row>
    <row r="274" spans="1:121" x14ac:dyDescent="0.35">
      <c r="A274" t="s">
        <v>423</v>
      </c>
      <c r="BQ274" s="13">
        <f>+BQ224</f>
        <v>21852.940000000002</v>
      </c>
      <c r="BR274" s="11">
        <f>+SUM([1]Plan!D226:O226)</f>
        <v>21000</v>
      </c>
      <c r="BS274" s="11">
        <f t="shared" si="376"/>
        <v>852.94000000000233</v>
      </c>
      <c r="CD274" s="13">
        <f>+CD224</f>
        <v>-7608.4</v>
      </c>
      <c r="CE274" s="11">
        <f>+SUM([1]Plan!P226:AA226)</f>
        <v>21630</v>
      </c>
      <c r="CF274" s="11">
        <f t="shared" si="377"/>
        <v>-29238.400000000001</v>
      </c>
      <c r="CQ274" s="13">
        <f>+CQ224</f>
        <v>13406.979999999996</v>
      </c>
      <c r="CR274" s="11">
        <f>+SUM([1]Plan!AB226:AM226)</f>
        <v>12303.599999999997</v>
      </c>
      <c r="CS274" s="11">
        <f t="shared" si="378"/>
        <v>1103.3799999999992</v>
      </c>
      <c r="DD274" s="13">
        <f>+DD224</f>
        <v>12549.672000000004</v>
      </c>
      <c r="DF274" s="11">
        <f>+SUM([1]Plan!AN226:AY226)</f>
        <v>12549.672000000004</v>
      </c>
      <c r="DG274" s="11">
        <f t="shared" si="379"/>
        <v>0</v>
      </c>
    </row>
    <row r="275" spans="1:121" x14ac:dyDescent="0.35">
      <c r="A275" t="s">
        <v>424</v>
      </c>
      <c r="BQ275" s="13">
        <f>+BQ227</f>
        <v>35128.660000000003</v>
      </c>
      <c r="BR275" s="11">
        <f>+SUM([1]Plan!D229:O229)</f>
        <v>45000</v>
      </c>
      <c r="BS275" s="11">
        <f t="shared" si="376"/>
        <v>-9871.3399999999965</v>
      </c>
      <c r="BY275" s="57"/>
      <c r="CD275" s="13">
        <f>+CD227</f>
        <v>47158.009999999995</v>
      </c>
      <c r="CE275" s="11">
        <f>+SUM([1]Plan!P229:AA229)</f>
        <v>42500</v>
      </c>
      <c r="CF275" s="11">
        <f t="shared" si="377"/>
        <v>4658.0099999999948</v>
      </c>
      <c r="CQ275" s="13">
        <f>+CQ227</f>
        <v>46524.26</v>
      </c>
      <c r="CR275" s="11">
        <f>+SUM([1]Plan!AB229:AM229)</f>
        <v>43350.000000000007</v>
      </c>
      <c r="CS275" s="11">
        <f t="shared" si="378"/>
        <v>3174.2599999999948</v>
      </c>
      <c r="DD275" s="13">
        <f>+DD227</f>
        <v>44217.000000000007</v>
      </c>
      <c r="DF275" s="11">
        <f>+SUM([1]Plan!AN229:AY229)</f>
        <v>44217.000000000007</v>
      </c>
      <c r="DG275" s="11">
        <f t="shared" si="379"/>
        <v>0</v>
      </c>
    </row>
    <row r="276" spans="1:121" x14ac:dyDescent="0.35">
      <c r="A276" t="s">
        <v>425</v>
      </c>
      <c r="BQ276" s="13">
        <f>+BQ230</f>
        <v>233609.13</v>
      </c>
      <c r="BR276" s="11">
        <f>+SUM([1]Plan!D232:O232)</f>
        <v>138876</v>
      </c>
      <c r="BS276" s="11">
        <f t="shared" si="376"/>
        <v>94733.13</v>
      </c>
      <c r="CD276" s="13">
        <f>+CD230</f>
        <v>383761.03</v>
      </c>
      <c r="CE276" s="11">
        <f>+SUM([1]Plan!P232:AA232)</f>
        <v>388801</v>
      </c>
      <c r="CF276" s="11">
        <f t="shared" si="377"/>
        <v>-5039.9699999999721</v>
      </c>
      <c r="CQ276" s="13">
        <f>+CQ230</f>
        <v>277113.24765940069</v>
      </c>
      <c r="CR276" s="11">
        <f>+SUM([1]Plan!AB232:AM232)</f>
        <v>300607.71740691876</v>
      </c>
      <c r="CS276" s="11">
        <f t="shared" si="378"/>
        <v>-23494.469747518073</v>
      </c>
      <c r="DD276" s="13">
        <f>+DD230</f>
        <v>331990.40929877415</v>
      </c>
      <c r="DF276" s="11">
        <f>+SUM([1]Plan!AN232:AY232)</f>
        <v>331990.40929877415</v>
      </c>
      <c r="DG276" s="11">
        <f t="shared" si="379"/>
        <v>0</v>
      </c>
    </row>
    <row r="277" spans="1:121" x14ac:dyDescent="0.35">
      <c r="A277" t="s">
        <v>426</v>
      </c>
      <c r="BQ277" s="13">
        <f>+BQ234</f>
        <v>23067.370000000003</v>
      </c>
      <c r="BR277" s="11">
        <f>+SUM([1]Plan!D237:O237)</f>
        <v>14862.577245631734</v>
      </c>
      <c r="BS277" s="11">
        <f t="shared" si="376"/>
        <v>8204.792754368269</v>
      </c>
      <c r="CD277" s="13">
        <f>+CD234</f>
        <v>32693.89</v>
      </c>
      <c r="CE277" s="11">
        <f>+SUM([1]Plan!P237:AA237)</f>
        <v>21540.239521779509</v>
      </c>
      <c r="CF277" s="11">
        <f t="shared" si="377"/>
        <v>11153.65047822049</v>
      </c>
      <c r="CQ277" s="13">
        <f>+CQ234</f>
        <v>34924.135589551843</v>
      </c>
      <c r="CR277" s="11">
        <f>+SUM([1]Plan!AB237:AM237)</f>
        <v>32231.711190621412</v>
      </c>
      <c r="CS277" s="11">
        <f t="shared" si="378"/>
        <v>2692.4243989304305</v>
      </c>
      <c r="DD277" s="13">
        <f>+DD234</f>
        <v>33826.814282911306</v>
      </c>
      <c r="DF277" s="11">
        <f>+SUM([1]Plan!AN237:AY237)</f>
        <v>32558.554966913893</v>
      </c>
      <c r="DG277" s="11">
        <f t="shared" si="379"/>
        <v>1268.2593159974131</v>
      </c>
    </row>
    <row r="278" spans="1:121" x14ac:dyDescent="0.35">
      <c r="A278" t="s">
        <v>427</v>
      </c>
      <c r="BQ278" s="127">
        <f>+SUM(BQ268:BQ277)</f>
        <v>1158127.03</v>
      </c>
      <c r="BR278" s="128">
        <f>+SUM(BR268:BR277)</f>
        <v>1250981.176266457</v>
      </c>
      <c r="BS278" s="128">
        <f t="shared" si="376"/>
        <v>-92854.146266456926</v>
      </c>
      <c r="CD278" s="127">
        <f>+SUM(CD268:CD277)</f>
        <v>1282806.1099999999</v>
      </c>
      <c r="CE278" s="128">
        <f>+SUM(CE268:CE277)</f>
        <v>1605958.4228492083</v>
      </c>
      <c r="CF278" s="128">
        <f t="shared" si="377"/>
        <v>-323152.31284920848</v>
      </c>
      <c r="CQ278" s="127">
        <f>+SUM(CQ268:CQ277)</f>
        <v>1401206.5810538086</v>
      </c>
      <c r="CR278" s="128">
        <f>+SUM(CR268:CR277)</f>
        <v>1497355.6154514456</v>
      </c>
      <c r="CS278" s="128">
        <f t="shared" si="378"/>
        <v>-96149.034397637006</v>
      </c>
      <c r="DD278" s="127">
        <f>+SUM(DD268:DD277)</f>
        <v>1702651.2016839951</v>
      </c>
      <c r="DF278" s="128">
        <f>+SUM(DF268:DF277)</f>
        <v>1668478.824251065</v>
      </c>
      <c r="DG278" s="128">
        <f t="shared" si="379"/>
        <v>34172.37743293005</v>
      </c>
    </row>
    <row r="279" spans="1:121" x14ac:dyDescent="0.35">
      <c r="BR279" s="11"/>
      <c r="BS279" s="11">
        <f t="shared" si="376"/>
        <v>0</v>
      </c>
      <c r="CE279" s="11"/>
      <c r="CF279" s="11">
        <f t="shared" si="377"/>
        <v>0</v>
      </c>
      <c r="CR279" s="11"/>
      <c r="CS279" s="11">
        <f t="shared" si="378"/>
        <v>0</v>
      </c>
      <c r="DF279" s="11"/>
      <c r="DG279" s="11">
        <f t="shared" si="379"/>
        <v>0</v>
      </c>
    </row>
    <row r="280" spans="1:121" x14ac:dyDescent="0.35">
      <c r="A280" t="s">
        <v>386</v>
      </c>
      <c r="BQ280" s="13">
        <f>+BQ266-BQ278</f>
        <v>316852.18999999971</v>
      </c>
      <c r="BR280" s="11">
        <f>+BR266-BR278</f>
        <v>213534.23261312628</v>
      </c>
      <c r="BS280" s="11">
        <f t="shared" si="376"/>
        <v>103317.95738687343</v>
      </c>
      <c r="CD280" s="13">
        <f>+CD266-CD278</f>
        <v>519972.40000000037</v>
      </c>
      <c r="CE280" s="11">
        <f>+CE266-CE278</f>
        <v>609307.02115569334</v>
      </c>
      <c r="CF280" s="11">
        <f t="shared" si="377"/>
        <v>-89334.621155692963</v>
      </c>
      <c r="CQ280" s="127">
        <f>+CQ266-CQ278</f>
        <v>795385.38682371075</v>
      </c>
      <c r="CR280" s="11">
        <f>+CR266-CR278</f>
        <v>790270.26462040492</v>
      </c>
      <c r="CS280" s="11">
        <f t="shared" si="378"/>
        <v>5115.1222033058293</v>
      </c>
      <c r="DD280" s="13">
        <f>+DD266-DD278</f>
        <v>1041135.7184184503</v>
      </c>
      <c r="DF280" s="11">
        <f>+DF266-DF278</f>
        <v>1003006.7011421006</v>
      </c>
      <c r="DG280" s="11">
        <f t="shared" si="379"/>
        <v>38129.01727634971</v>
      </c>
      <c r="DI280" s="115"/>
    </row>
    <row r="281" spans="1:121" x14ac:dyDescent="0.35">
      <c r="BQ281" s="136">
        <f>+BQ280/BQ264</f>
        <v>7.1594774290498486E-2</v>
      </c>
      <c r="BR281" s="137">
        <f>+BR280/BR264</f>
        <v>4.9571582966509556E-2</v>
      </c>
      <c r="BS281" s="11"/>
      <c r="CD281" s="135">
        <f>+CD280/CD264</f>
        <v>9.8623569409582973E-2</v>
      </c>
      <c r="CE281" s="80">
        <f>+CE280/CE264</f>
        <v>9.2517793153233913E-2</v>
      </c>
      <c r="CF281" s="11"/>
      <c r="CQ281" s="135">
        <f>+CQ280/CQ264</f>
        <v>0.12351309830491146</v>
      </c>
      <c r="CR281" s="80">
        <f>+CR280/CR264</f>
        <v>0.11843077753991876</v>
      </c>
      <c r="CS281" s="11"/>
      <c r="DD281" s="135">
        <f>+DD280/DD264</f>
        <v>0.12928993787895474</v>
      </c>
      <c r="DF281" s="80">
        <f>+DF280/DF264</f>
        <v>0.12476814507255936</v>
      </c>
      <c r="DG281" s="11"/>
    </row>
    <row r="282" spans="1:121" x14ac:dyDescent="0.35">
      <c r="A282" t="s">
        <v>428</v>
      </c>
      <c r="BQ282" s="127">
        <f>-BQ251</f>
        <v>-6987.9291666664067</v>
      </c>
      <c r="BR282" s="128">
        <f>+SUM([1]Plan!D251:O251)</f>
        <v>92256.076846510899</v>
      </c>
      <c r="BS282" s="128">
        <f>+BQ282-BR282</f>
        <v>-99244.006013177306</v>
      </c>
      <c r="CD282" s="127">
        <f>+-CD251</f>
        <v>-3817.5399999997462</v>
      </c>
      <c r="CE282" s="128">
        <f>+SUM([1]Plan!P251:AA251)</f>
        <v>302451.9435652133</v>
      </c>
      <c r="CF282" s="128">
        <f>+CD282-CE282</f>
        <v>-306269.48356521304</v>
      </c>
      <c r="CQ282" s="127">
        <f>+-CQ251</f>
        <v>556235.13640001696</v>
      </c>
      <c r="CR282" s="128">
        <f>+SUM([1]Plan!AB251:AM251)</f>
        <v>472866.91128093144</v>
      </c>
      <c r="CS282" s="128">
        <f>+CQ282-CR282</f>
        <v>83368.225119085517</v>
      </c>
      <c r="DD282" s="127">
        <f>-DD251</f>
        <v>654026.24537369201</v>
      </c>
      <c r="DF282" s="128">
        <f>+SUM([1]Plan!AN251:AY251)</f>
        <v>626472.33258919348</v>
      </c>
      <c r="DG282" s="128">
        <f t="shared" ref="DG282" si="380">+DD282-DF282</f>
        <v>27553.912784498534</v>
      </c>
    </row>
    <row r="283" spans="1:121" x14ac:dyDescent="0.35">
      <c r="BR283" s="11"/>
    </row>
    <row r="284" spans="1:121" s="118" customFormat="1" x14ac:dyDescent="0.35">
      <c r="A284" s="118" t="s">
        <v>429</v>
      </c>
      <c r="N284" s="138"/>
      <c r="O284" s="138"/>
      <c r="AB284" s="139"/>
      <c r="AP284" s="139"/>
      <c r="BD284" s="140"/>
      <c r="BQ284" s="141">
        <f>+BQ280/BQ260</f>
        <v>2.2976152173372322</v>
      </c>
      <c r="BR284" s="142">
        <f>+BR280/BR260</f>
        <v>1.6501623540455539</v>
      </c>
      <c r="CD284" s="141">
        <f>+CD280/CD260</f>
        <v>3.3016935983811213</v>
      </c>
      <c r="CE284" s="142">
        <f>+CE280/CE260</f>
        <v>3.1772490176244479</v>
      </c>
      <c r="CQ284" s="141">
        <f>+CQ280/CQ260</f>
        <v>4.4339742507663535</v>
      </c>
      <c r="CR284" s="142">
        <f>+CR280/CR260</f>
        <v>4.2446621203953887</v>
      </c>
      <c r="DD284" s="141">
        <f>+DD280/DD260</f>
        <v>4.8814363258981688</v>
      </c>
      <c r="DF284" s="142">
        <f>+DF280/DF260</f>
        <v>4.7033338517398215</v>
      </c>
    </row>
    <row r="288" spans="1:121" x14ac:dyDescent="0.35">
      <c r="A288" s="143" t="s">
        <v>430</v>
      </c>
      <c r="B288" s="118"/>
      <c r="BL288" s="144">
        <v>45139</v>
      </c>
      <c r="BM288" s="144">
        <v>45170</v>
      </c>
      <c r="BN288" s="144">
        <v>45200</v>
      </c>
      <c r="BO288" s="144">
        <v>45231</v>
      </c>
      <c r="BP288" s="144">
        <v>45261</v>
      </c>
      <c r="BQ288" s="13" t="s">
        <v>431</v>
      </c>
      <c r="BR288" s="144">
        <v>45292</v>
      </c>
      <c r="BS288" s="144">
        <v>45323</v>
      </c>
      <c r="BT288" s="144">
        <v>45352</v>
      </c>
      <c r="BU288" s="144">
        <v>45383</v>
      </c>
      <c r="BV288" s="144">
        <v>45413</v>
      </c>
      <c r="BW288" s="144">
        <v>45444</v>
      </c>
      <c r="BX288" s="144">
        <v>45474</v>
      </c>
      <c r="BY288" s="144">
        <v>45505</v>
      </c>
      <c r="BZ288" s="144">
        <v>45536</v>
      </c>
      <c r="CA288" s="144">
        <v>45566</v>
      </c>
      <c r="CB288" s="144">
        <v>45597</v>
      </c>
      <c r="CC288" s="144">
        <v>45627</v>
      </c>
      <c r="CD288" s="145" t="s">
        <v>432</v>
      </c>
      <c r="CE288" s="144">
        <v>45658</v>
      </c>
      <c r="CF288" s="144">
        <v>45689</v>
      </c>
      <c r="CG288" s="144">
        <v>45717</v>
      </c>
      <c r="CH288" s="144">
        <v>45748</v>
      </c>
      <c r="CI288" s="144">
        <v>45778</v>
      </c>
      <c r="CJ288" s="144">
        <v>45809</v>
      </c>
      <c r="CK288" s="144">
        <v>45839</v>
      </c>
      <c r="CL288" s="144">
        <v>45870</v>
      </c>
      <c r="CM288" s="144">
        <v>45901</v>
      </c>
      <c r="CN288" s="144">
        <v>45931</v>
      </c>
      <c r="CO288" s="144">
        <v>45962</v>
      </c>
      <c r="CP288" s="144">
        <v>45992</v>
      </c>
      <c r="CQ288" s="145" t="s">
        <v>433</v>
      </c>
      <c r="CR288" s="144">
        <v>46023</v>
      </c>
      <c r="CS288" s="144">
        <v>46054</v>
      </c>
      <c r="CT288" s="144">
        <v>46082</v>
      </c>
      <c r="CU288" s="144">
        <v>46113</v>
      </c>
      <c r="CV288" s="144">
        <v>46143</v>
      </c>
      <c r="CW288" s="144">
        <v>46174</v>
      </c>
      <c r="CX288" s="144">
        <v>46204</v>
      </c>
      <c r="CY288" s="144">
        <v>46235</v>
      </c>
      <c r="CZ288" s="144">
        <v>46266</v>
      </c>
      <c r="DA288" s="144">
        <v>46296</v>
      </c>
      <c r="DB288" s="144">
        <v>46327</v>
      </c>
      <c r="DC288" s="144">
        <v>46357</v>
      </c>
      <c r="DD288" s="145" t="s">
        <v>434</v>
      </c>
      <c r="DF288" s="144">
        <v>46023</v>
      </c>
      <c r="DG288" s="144">
        <v>46054</v>
      </c>
      <c r="DH288" s="144">
        <v>46082</v>
      </c>
      <c r="DI288" s="144">
        <v>46113</v>
      </c>
      <c r="DJ288" s="144">
        <v>46143</v>
      </c>
      <c r="DK288" s="144">
        <v>46174</v>
      </c>
      <c r="DL288" s="144">
        <v>46204</v>
      </c>
      <c r="DM288" s="144">
        <v>46235</v>
      </c>
      <c r="DN288" s="144">
        <v>46266</v>
      </c>
      <c r="DO288" s="144">
        <v>46296</v>
      </c>
      <c r="DP288" s="144">
        <v>46327</v>
      </c>
      <c r="DQ288" s="144">
        <v>46357</v>
      </c>
    </row>
    <row r="289" spans="1:121" x14ac:dyDescent="0.35">
      <c r="A289" s="146"/>
      <c r="BL289" s="147"/>
      <c r="BM289" s="147"/>
      <c r="BN289" s="147"/>
      <c r="BO289" s="147"/>
      <c r="BP289" s="147"/>
      <c r="BR289" s="147"/>
    </row>
    <row r="290" spans="1:121" x14ac:dyDescent="0.35">
      <c r="A290" s="146" t="s">
        <v>428</v>
      </c>
      <c r="BL290" s="147">
        <f>-+BL251</f>
        <v>81314.759999999951</v>
      </c>
      <c r="BM290" s="147">
        <f>-+BM251</f>
        <v>-3687.4600000000082</v>
      </c>
      <c r="BN290" s="147">
        <f>-+BN251</f>
        <v>20003.780416666697</v>
      </c>
      <c r="BO290" s="147">
        <f>-+BO251</f>
        <v>26250.930000000109</v>
      </c>
      <c r="BP290" s="147">
        <f>-+BP251</f>
        <v>-137356.49958333318</v>
      </c>
      <c r="BQ290" s="13">
        <f>+-BQ251</f>
        <v>-6987.9291666664067</v>
      </c>
      <c r="BR290" s="147">
        <f t="shared" ref="BR290:CC290" si="381">-+BR251</f>
        <v>9744.1900000000096</v>
      </c>
      <c r="BS290" s="147">
        <f t="shared" si="381"/>
        <v>4967.4599999999555</v>
      </c>
      <c r="BT290" s="147">
        <f t="shared" si="381"/>
        <v>13262.970000000019</v>
      </c>
      <c r="BU290" s="147">
        <f t="shared" si="381"/>
        <v>17733.370000000101</v>
      </c>
      <c r="BV290" s="147">
        <f t="shared" si="381"/>
        <v>-8225.3099999999758</v>
      </c>
      <c r="BW290" s="147">
        <f t="shared" si="381"/>
        <v>-1180.8300000000818</v>
      </c>
      <c r="BX290" s="147">
        <f>-+BX251</f>
        <v>51240.09000000004</v>
      </c>
      <c r="BY290" s="147">
        <f t="shared" si="381"/>
        <v>83329.200000000041</v>
      </c>
      <c r="BZ290" s="147">
        <f t="shared" si="381"/>
        <v>-10233.330000000049</v>
      </c>
      <c r="CA290" s="147">
        <f t="shared" si="381"/>
        <v>29894.890000000065</v>
      </c>
      <c r="CB290" s="147">
        <f t="shared" si="381"/>
        <v>35962.060000000129</v>
      </c>
      <c r="CC290" s="147">
        <f t="shared" si="381"/>
        <v>-230312.3</v>
      </c>
      <c r="CD290" s="13">
        <f>+SUM(BR290:CC290)</f>
        <v>-3817.5399999997462</v>
      </c>
      <c r="CE290" s="147">
        <f t="shared" ref="CE290:CP290" si="382">-+CE251</f>
        <v>89759.269999999873</v>
      </c>
      <c r="CF290" s="147">
        <f t="shared" si="382"/>
        <v>18008.889999999948</v>
      </c>
      <c r="CG290" s="147">
        <f t="shared" si="382"/>
        <v>90593.380000000063</v>
      </c>
      <c r="CH290" s="147">
        <f t="shared" si="382"/>
        <v>21695.710000000028</v>
      </c>
      <c r="CI290" s="147">
        <f t="shared" si="382"/>
        <v>29499.179033962715</v>
      </c>
      <c r="CJ290" s="147">
        <f t="shared" si="382"/>
        <v>46514.727397849601</v>
      </c>
      <c r="CK290" s="147">
        <f t="shared" si="382"/>
        <v>59666.930177509887</v>
      </c>
      <c r="CL290" s="147">
        <f t="shared" si="382"/>
        <v>105380.39997876875</v>
      </c>
      <c r="CM290" s="147">
        <f t="shared" si="382"/>
        <v>28517.041969014645</v>
      </c>
      <c r="CN290" s="147">
        <f t="shared" si="382"/>
        <v>22984.582274106044</v>
      </c>
      <c r="CO290" s="147">
        <f t="shared" si="382"/>
        <v>53828.903036490505</v>
      </c>
      <c r="CP290" s="147">
        <f t="shared" si="382"/>
        <v>-10213.877467685201</v>
      </c>
      <c r="CQ290" s="13">
        <f>+SUM(CE290:CP290)</f>
        <v>556235.13640001696</v>
      </c>
      <c r="CR290" s="147">
        <f t="shared" ref="CR290:DC290" si="383">-+CR251</f>
        <v>34830.515121335528</v>
      </c>
      <c r="CS290" s="147">
        <f t="shared" si="383"/>
        <v>34896.136810696997</v>
      </c>
      <c r="CT290" s="147">
        <f t="shared" si="383"/>
        <v>61818.392583146211</v>
      </c>
      <c r="CU290" s="147">
        <f t="shared" si="383"/>
        <v>61262.542415712749</v>
      </c>
      <c r="CV290" s="147">
        <f t="shared" si="383"/>
        <v>25857.689579008191</v>
      </c>
      <c r="CW290" s="147">
        <f t="shared" si="383"/>
        <v>38810.556495546218</v>
      </c>
      <c r="CX290" s="147">
        <f t="shared" si="383"/>
        <v>98690.675462225438</v>
      </c>
      <c r="CY290" s="147">
        <f t="shared" si="383"/>
        <v>149875.53063229372</v>
      </c>
      <c r="CZ290" s="147">
        <f t="shared" si="383"/>
        <v>21080.683164817419</v>
      </c>
      <c r="DA290" s="147">
        <f t="shared" si="383"/>
        <v>45070.756845240336</v>
      </c>
      <c r="DB290" s="147">
        <f t="shared" si="383"/>
        <v>79764.20840194443</v>
      </c>
      <c r="DC290" s="147">
        <f t="shared" si="383"/>
        <v>2068.5578617247102</v>
      </c>
      <c r="DD290" s="13">
        <f>+SUM(CR290:DC290)</f>
        <v>654026.24537369201</v>
      </c>
      <c r="DF290" s="147">
        <f t="shared" ref="DF290:DQ290" si="384">-+DF251</f>
        <v>50689.343564916649</v>
      </c>
      <c r="DG290" s="147">
        <f t="shared" si="384"/>
        <v>50972.724243672543</v>
      </c>
      <c r="DH290" s="147">
        <f t="shared" si="384"/>
        <v>82261.527885882213</v>
      </c>
      <c r="DI290" s="147">
        <f t="shared" si="384"/>
        <v>79184.463476432924</v>
      </c>
      <c r="DJ290" s="147">
        <f t="shared" si="384"/>
        <v>38798.844679882561</v>
      </c>
      <c r="DK290" s="147">
        <f t="shared" si="384"/>
        <v>52158.897947552527</v>
      </c>
      <c r="DL290" s="147">
        <f t="shared" si="384"/>
        <v>122059.39374171215</v>
      </c>
      <c r="DM290" s="147">
        <f t="shared" si="384"/>
        <v>182489.29424097872</v>
      </c>
      <c r="DN290" s="147">
        <f t="shared" si="384"/>
        <v>34440.376526312175</v>
      </c>
      <c r="DO290" s="147">
        <f t="shared" si="384"/>
        <v>59256.081532793993</v>
      </c>
      <c r="DP290" s="147">
        <f t="shared" si="384"/>
        <v>98424.222680155595</v>
      </c>
      <c r="DQ290" s="147">
        <f t="shared" si="384"/>
        <v>8831.2645878150543</v>
      </c>
    </row>
    <row r="291" spans="1:121" x14ac:dyDescent="0.35">
      <c r="A291" s="146" t="s">
        <v>435</v>
      </c>
      <c r="BL291" s="147">
        <f t="shared" ref="BL291:BQ291" si="385">+BL244</f>
        <v>370.36</v>
      </c>
      <c r="BM291" s="147">
        <f t="shared" si="385"/>
        <v>370.36</v>
      </c>
      <c r="BN291" s="147">
        <f t="shared" si="385"/>
        <v>370.35958333333332</v>
      </c>
      <c r="BO291" s="147">
        <f t="shared" si="385"/>
        <v>370.36</v>
      </c>
      <c r="BP291" s="147">
        <f t="shared" si="385"/>
        <v>370.35958333333332</v>
      </c>
      <c r="BQ291" s="13">
        <f t="shared" si="385"/>
        <v>4444.3191666666671</v>
      </c>
      <c r="BR291" s="147">
        <f t="shared" ref="BR291:CC291" si="386">+BR244</f>
        <v>218.69</v>
      </c>
      <c r="BS291" s="147">
        <f t="shared" si="386"/>
        <v>218.69</v>
      </c>
      <c r="BT291" s="147">
        <f t="shared" si="386"/>
        <v>218.67000000000002</v>
      </c>
      <c r="BU291" s="147">
        <f t="shared" si="386"/>
        <v>218.67000000000002</v>
      </c>
      <c r="BV291" s="147">
        <f t="shared" si="386"/>
        <v>218.69</v>
      </c>
      <c r="BW291" s="147">
        <f t="shared" si="386"/>
        <v>218.69</v>
      </c>
      <c r="BX291" s="147">
        <f t="shared" si="386"/>
        <v>218.69</v>
      </c>
      <c r="BY291" s="147">
        <f t="shared" si="386"/>
        <v>218.67000000000002</v>
      </c>
      <c r="BZ291" s="147">
        <f t="shared" si="386"/>
        <v>218.69</v>
      </c>
      <c r="CA291" s="147">
        <f t="shared" si="386"/>
        <v>218.69</v>
      </c>
      <c r="CB291" s="147">
        <f t="shared" si="386"/>
        <v>218.67000000000002</v>
      </c>
      <c r="CC291" s="147">
        <f t="shared" si="386"/>
        <v>218.69</v>
      </c>
      <c r="CD291" s="13">
        <f t="shared" ref="CD291:CD307" si="387">+SUM(BR291:CC291)</f>
        <v>2624.2000000000003</v>
      </c>
      <c r="CE291" s="147">
        <f t="shared" ref="CE291:CP291" si="388">+CE244</f>
        <v>173.44</v>
      </c>
      <c r="CF291" s="147">
        <f t="shared" si="388"/>
        <v>173.44</v>
      </c>
      <c r="CG291" s="147">
        <f t="shared" si="388"/>
        <v>173.44</v>
      </c>
      <c r="CH291" s="147">
        <f t="shared" si="388"/>
        <v>173.44</v>
      </c>
      <c r="CI291" s="147">
        <f t="shared" si="388"/>
        <v>157.79199583333332</v>
      </c>
      <c r="CJ291" s="147">
        <f t="shared" si="388"/>
        <v>157.79199583333332</v>
      </c>
      <c r="CK291" s="147">
        <f t="shared" si="388"/>
        <v>207.79199583333335</v>
      </c>
      <c r="CL291" s="147">
        <f t="shared" si="388"/>
        <v>207.79199583333335</v>
      </c>
      <c r="CM291" s="147">
        <f t="shared" si="388"/>
        <v>207.79199583333335</v>
      </c>
      <c r="CN291" s="147">
        <f t="shared" si="388"/>
        <v>207.79199583333335</v>
      </c>
      <c r="CO291" s="147">
        <f t="shared" si="388"/>
        <v>207.79199583333335</v>
      </c>
      <c r="CP291" s="147">
        <f t="shared" si="388"/>
        <v>207.79199583333335</v>
      </c>
      <c r="CQ291" s="13">
        <f t="shared" ref="CQ291:CQ307" si="389">+SUM(CE291:CP291)</f>
        <v>2256.0959666666668</v>
      </c>
      <c r="CR291" s="147">
        <f t="shared" ref="CR291:DC291" si="390">+CR244</f>
        <v>245.31185541666665</v>
      </c>
      <c r="CS291" s="147">
        <f t="shared" si="390"/>
        <v>245.31185541666665</v>
      </c>
      <c r="CT291" s="147">
        <f t="shared" si="390"/>
        <v>245.31185541666665</v>
      </c>
      <c r="CU291" s="147">
        <f t="shared" si="390"/>
        <v>245.31185541666665</v>
      </c>
      <c r="CV291" s="147">
        <f t="shared" si="390"/>
        <v>245.31185541666665</v>
      </c>
      <c r="CW291" s="147">
        <f t="shared" si="390"/>
        <v>270.31185541666667</v>
      </c>
      <c r="CX291" s="147">
        <f t="shared" si="390"/>
        <v>270.31185541666667</v>
      </c>
      <c r="CY291" s="147">
        <f t="shared" si="390"/>
        <v>270.31185541666667</v>
      </c>
      <c r="CZ291" s="147">
        <f t="shared" si="390"/>
        <v>270.31185541666667</v>
      </c>
      <c r="DA291" s="147">
        <f t="shared" si="390"/>
        <v>270.31185541666667</v>
      </c>
      <c r="DB291" s="147">
        <f t="shared" si="390"/>
        <v>270.31185541666667</v>
      </c>
      <c r="DC291" s="147">
        <f t="shared" si="390"/>
        <v>270.31185541666667</v>
      </c>
      <c r="DD291" s="13">
        <f t="shared" ref="DD291:DD307" si="391">+SUM(CR291:DC291)</f>
        <v>3118.7422650000003</v>
      </c>
      <c r="DF291" s="147">
        <f t="shared" ref="DF291:DQ291" si="392">+DF244</f>
        <v>237.27202795833335</v>
      </c>
      <c r="DG291" s="147">
        <f t="shared" si="392"/>
        <v>237.27202795833335</v>
      </c>
      <c r="DH291" s="147">
        <f t="shared" si="392"/>
        <v>237.27202795833335</v>
      </c>
      <c r="DI291" s="147">
        <f t="shared" si="392"/>
        <v>237.27202795833335</v>
      </c>
      <c r="DJ291" s="147">
        <f t="shared" si="392"/>
        <v>237.27202795833335</v>
      </c>
      <c r="DK291" s="147">
        <f t="shared" si="392"/>
        <v>237.27202795833335</v>
      </c>
      <c r="DL291" s="147">
        <f t="shared" si="392"/>
        <v>237.27202795833335</v>
      </c>
      <c r="DM291" s="147">
        <f t="shared" si="392"/>
        <v>237.27202795833335</v>
      </c>
      <c r="DN291" s="147">
        <f t="shared" si="392"/>
        <v>237.27202795833335</v>
      </c>
      <c r="DO291" s="147">
        <f t="shared" si="392"/>
        <v>237.27202795833335</v>
      </c>
      <c r="DP291" s="147">
        <f t="shared" si="392"/>
        <v>237.27202795833335</v>
      </c>
      <c r="DQ291" s="147">
        <f t="shared" si="392"/>
        <v>237.27202795833335</v>
      </c>
    </row>
    <row r="292" spans="1:121" x14ac:dyDescent="0.35">
      <c r="A292" s="146"/>
      <c r="BL292" s="148">
        <f t="shared" ref="BL292:BP292" si="393">+BL290+BL291</f>
        <v>81685.119999999952</v>
      </c>
      <c r="BM292" s="148">
        <f t="shared" si="393"/>
        <v>-3317.1000000000081</v>
      </c>
      <c r="BN292" s="148">
        <f t="shared" si="393"/>
        <v>20374.140000000032</v>
      </c>
      <c r="BO292" s="148">
        <f t="shared" si="393"/>
        <v>26621.29000000011</v>
      </c>
      <c r="BP292" s="148">
        <f t="shared" si="393"/>
        <v>-136986.13999999984</v>
      </c>
      <c r="BQ292" s="127">
        <f>+BQ290+BQ291</f>
        <v>-2543.6099999997396</v>
      </c>
      <c r="BR292" s="148">
        <f t="shared" ref="BR292:CC292" si="394">+BR290+BR291</f>
        <v>9962.8800000000101</v>
      </c>
      <c r="BS292" s="148">
        <f t="shared" si="394"/>
        <v>5186.1499999999551</v>
      </c>
      <c r="BT292" s="148">
        <f t="shared" si="394"/>
        <v>13481.640000000019</v>
      </c>
      <c r="BU292" s="148">
        <f t="shared" si="394"/>
        <v>17952.040000000099</v>
      </c>
      <c r="BV292" s="148">
        <f t="shared" si="394"/>
        <v>-8006.6199999999762</v>
      </c>
      <c r="BW292" s="148">
        <f t="shared" si="394"/>
        <v>-962.14000000008173</v>
      </c>
      <c r="BX292" s="148">
        <f t="shared" si="394"/>
        <v>51458.780000000042</v>
      </c>
      <c r="BY292" s="148">
        <f t="shared" si="394"/>
        <v>83547.870000000039</v>
      </c>
      <c r="BZ292" s="148">
        <f t="shared" si="394"/>
        <v>-10014.640000000049</v>
      </c>
      <c r="CA292" s="148">
        <f t="shared" si="394"/>
        <v>30113.580000000064</v>
      </c>
      <c r="CB292" s="148">
        <f t="shared" si="394"/>
        <v>36180.730000000127</v>
      </c>
      <c r="CC292" s="148">
        <f t="shared" si="394"/>
        <v>-230093.61</v>
      </c>
      <c r="CD292" s="127">
        <f t="shared" si="387"/>
        <v>-1193.3399999997346</v>
      </c>
      <c r="CE292" s="148">
        <f t="shared" ref="CE292:CP292" si="395">+CE290+CE291</f>
        <v>89932.709999999875</v>
      </c>
      <c r="CF292" s="148">
        <f t="shared" si="395"/>
        <v>18182.329999999947</v>
      </c>
      <c r="CG292" s="148">
        <f t="shared" si="395"/>
        <v>90766.820000000065</v>
      </c>
      <c r="CH292" s="148">
        <f t="shared" si="395"/>
        <v>21869.150000000027</v>
      </c>
      <c r="CI292" s="148">
        <f t="shared" si="395"/>
        <v>29656.971029796048</v>
      </c>
      <c r="CJ292" s="148">
        <f t="shared" si="395"/>
        <v>46672.519393682938</v>
      </c>
      <c r="CK292" s="148">
        <f t="shared" si="395"/>
        <v>59874.722173343223</v>
      </c>
      <c r="CL292" s="148">
        <f t="shared" si="395"/>
        <v>105588.19197460209</v>
      </c>
      <c r="CM292" s="148">
        <f t="shared" si="395"/>
        <v>28724.833964847978</v>
      </c>
      <c r="CN292" s="148">
        <f t="shared" si="395"/>
        <v>23192.374269939377</v>
      </c>
      <c r="CO292" s="148">
        <f t="shared" si="395"/>
        <v>54036.695032323842</v>
      </c>
      <c r="CP292" s="148">
        <f t="shared" si="395"/>
        <v>-10006.085471851868</v>
      </c>
      <c r="CQ292" s="127">
        <f t="shared" si="389"/>
        <v>558491.23236668354</v>
      </c>
      <c r="CR292" s="148">
        <f t="shared" ref="CR292:DC292" si="396">+CR290+CR291</f>
        <v>35075.826976752192</v>
      </c>
      <c r="CS292" s="148">
        <f t="shared" si="396"/>
        <v>35141.448666113662</v>
      </c>
      <c r="CT292" s="148">
        <f t="shared" si="396"/>
        <v>62063.704438562876</v>
      </c>
      <c r="CU292" s="148">
        <f t="shared" si="396"/>
        <v>61507.854271129414</v>
      </c>
      <c r="CV292" s="148">
        <f t="shared" si="396"/>
        <v>26103.001434424856</v>
      </c>
      <c r="CW292" s="148">
        <f t="shared" si="396"/>
        <v>39080.868350962883</v>
      </c>
      <c r="CX292" s="148">
        <f t="shared" si="396"/>
        <v>98960.98731764211</v>
      </c>
      <c r="CY292" s="148">
        <f t="shared" si="396"/>
        <v>150145.84248771038</v>
      </c>
      <c r="CZ292" s="148">
        <f t="shared" si="396"/>
        <v>21350.995020234084</v>
      </c>
      <c r="DA292" s="148">
        <f t="shared" si="396"/>
        <v>45341.068700657001</v>
      </c>
      <c r="DB292" s="148">
        <f t="shared" si="396"/>
        <v>80034.520257361102</v>
      </c>
      <c r="DC292" s="148">
        <f t="shared" si="396"/>
        <v>2338.8697171413769</v>
      </c>
      <c r="DD292" s="127">
        <f t="shared" si="391"/>
        <v>657144.98763869202</v>
      </c>
      <c r="DF292" s="148">
        <f t="shared" ref="DF292:DQ292" si="397">+DF290+DF291</f>
        <v>50926.615592874979</v>
      </c>
      <c r="DG292" s="148">
        <f t="shared" si="397"/>
        <v>51209.996271630873</v>
      </c>
      <c r="DH292" s="148">
        <f t="shared" si="397"/>
        <v>82498.799913840543</v>
      </c>
      <c r="DI292" s="148">
        <f t="shared" si="397"/>
        <v>79421.735504391254</v>
      </c>
      <c r="DJ292" s="148">
        <f t="shared" si="397"/>
        <v>39036.116707840891</v>
      </c>
      <c r="DK292" s="148">
        <f t="shared" si="397"/>
        <v>52396.169975510857</v>
      </c>
      <c r="DL292" s="148">
        <f t="shared" si="397"/>
        <v>122296.66576967048</v>
      </c>
      <c r="DM292" s="148">
        <f t="shared" si="397"/>
        <v>182726.56626893705</v>
      </c>
      <c r="DN292" s="148">
        <f t="shared" si="397"/>
        <v>34677.648554270505</v>
      </c>
      <c r="DO292" s="148">
        <f t="shared" si="397"/>
        <v>59493.353560752323</v>
      </c>
      <c r="DP292" s="148">
        <f t="shared" si="397"/>
        <v>98661.494708113925</v>
      </c>
      <c r="DQ292" s="148">
        <f t="shared" si="397"/>
        <v>9068.5366157733879</v>
      </c>
    </row>
    <row r="293" spans="1:121" x14ac:dyDescent="0.35">
      <c r="A293" s="146"/>
      <c r="BL293" s="147"/>
      <c r="BM293" s="147"/>
      <c r="BN293" s="147"/>
      <c r="BO293" s="147"/>
      <c r="BP293" s="147"/>
      <c r="BR293" s="147"/>
      <c r="BS293" s="147"/>
      <c r="BT293" s="147"/>
      <c r="BU293" s="147"/>
      <c r="BV293" s="147"/>
      <c r="BW293" s="147"/>
      <c r="BX293" s="147"/>
      <c r="BY293" s="147"/>
      <c r="BZ293" s="147"/>
      <c r="CA293" s="147"/>
      <c r="CB293" s="147"/>
      <c r="CC293" s="147"/>
      <c r="CD293" s="13">
        <f t="shared" si="387"/>
        <v>0</v>
      </c>
      <c r="CE293" s="147"/>
      <c r="CF293" s="147"/>
      <c r="CG293" s="147"/>
      <c r="CH293" s="147"/>
      <c r="CI293" s="147"/>
      <c r="CJ293" s="147"/>
      <c r="CK293" s="147"/>
      <c r="CL293" s="147"/>
      <c r="CM293" s="147"/>
      <c r="CN293" s="147"/>
      <c r="CO293" s="147"/>
      <c r="CP293" s="147"/>
      <c r="CQ293" s="13">
        <f t="shared" si="389"/>
        <v>0</v>
      </c>
      <c r="CR293" s="147"/>
      <c r="CS293" s="147"/>
      <c r="CT293" s="147"/>
      <c r="CU293" s="147"/>
      <c r="CV293" s="147"/>
      <c r="CW293" s="147"/>
      <c r="CX293" s="147"/>
      <c r="CY293" s="147"/>
      <c r="CZ293" s="147"/>
      <c r="DA293" s="147"/>
      <c r="DB293" s="147"/>
      <c r="DC293" s="147"/>
      <c r="DD293" s="13">
        <f t="shared" si="391"/>
        <v>0</v>
      </c>
      <c r="DF293" s="147"/>
      <c r="DG293" s="147"/>
      <c r="DH293" s="147"/>
      <c r="DI293" s="147"/>
      <c r="DJ293" s="147"/>
      <c r="DK293" s="147"/>
      <c r="DL293" s="147"/>
      <c r="DM293" s="147"/>
      <c r="DN293" s="147"/>
      <c r="DO293" s="147"/>
      <c r="DP293" s="147"/>
      <c r="DQ293" s="147"/>
    </row>
    <row r="294" spans="1:121" x14ac:dyDescent="0.35">
      <c r="A294" s="149" t="s">
        <v>436</v>
      </c>
      <c r="BL294" s="147">
        <f>+BK14-BL14</f>
        <v>-85799.830000000016</v>
      </c>
      <c r="BM294" s="147">
        <f>+BL14-BM14</f>
        <v>108726.25</v>
      </c>
      <c r="BN294" s="147">
        <f>+BM14-BN14</f>
        <v>-11360.449999999953</v>
      </c>
      <c r="BO294" s="147">
        <f>+BN14-BO14</f>
        <v>36801.949999999953</v>
      </c>
      <c r="BP294" s="147">
        <f>+BO14-BP14</f>
        <v>99257.88</v>
      </c>
      <c r="BQ294" s="13">
        <f>+BD14-BQ14</f>
        <v>-2083.2900000000373</v>
      </c>
      <c r="BR294" s="147">
        <f>+BP14-BR14</f>
        <v>-68162.490000000049</v>
      </c>
      <c r="BS294" s="147">
        <f t="shared" ref="BS294:CC294" si="398">+BR14-BS14</f>
        <v>-50150.479999999981</v>
      </c>
      <c r="BT294" s="147">
        <f t="shared" si="398"/>
        <v>-1485.609999999986</v>
      </c>
      <c r="BU294" s="147">
        <f t="shared" si="398"/>
        <v>-45207.239999999991</v>
      </c>
      <c r="BV294" s="147">
        <f t="shared" si="398"/>
        <v>145328.58000000002</v>
      </c>
      <c r="BW294" s="147">
        <f t="shared" si="398"/>
        <v>-14021.340000000026</v>
      </c>
      <c r="BX294" s="147">
        <f t="shared" si="398"/>
        <v>-128123.27999999997</v>
      </c>
      <c r="BY294" s="147">
        <f t="shared" si="398"/>
        <v>-121649.70000000007</v>
      </c>
      <c r="BZ294" s="147">
        <f t="shared" si="398"/>
        <v>124403.85000000003</v>
      </c>
      <c r="CA294" s="147">
        <f t="shared" si="398"/>
        <v>-16300.840000000084</v>
      </c>
      <c r="CB294" s="147">
        <f t="shared" si="398"/>
        <v>-106444.16999999987</v>
      </c>
      <c r="CC294" s="147">
        <f t="shared" si="398"/>
        <v>133094.17999999993</v>
      </c>
      <c r="CD294" s="13">
        <f t="shared" si="387"/>
        <v>-148718.54000000004</v>
      </c>
      <c r="CE294" s="147">
        <f>+CC14-CE14</f>
        <v>-9126.929999999993</v>
      </c>
      <c r="CF294" s="147">
        <f t="shared" ref="CF294:CP294" si="399">+CE14-CF14</f>
        <v>67588.300000000047</v>
      </c>
      <c r="CG294" s="147">
        <f t="shared" si="399"/>
        <v>-74967.740000000049</v>
      </c>
      <c r="CH294" s="147">
        <f t="shared" si="399"/>
        <v>78458.460000000021</v>
      </c>
      <c r="CI294" s="147">
        <f t="shared" si="399"/>
        <v>59903.645002020407</v>
      </c>
      <c r="CJ294" s="147">
        <f t="shared" si="399"/>
        <v>-14434.981558301602</v>
      </c>
      <c r="CK294" s="147">
        <f t="shared" si="399"/>
        <v>-50908.084229000902</v>
      </c>
      <c r="CL294" s="147">
        <f t="shared" si="399"/>
        <v>-64157.567025546276</v>
      </c>
      <c r="CM294" s="147">
        <f t="shared" si="399"/>
        <v>120202.66733221052</v>
      </c>
      <c r="CN294" s="147">
        <f t="shared" si="399"/>
        <v>-5502.6815804637736</v>
      </c>
      <c r="CO294" s="147">
        <f t="shared" si="399"/>
        <v>-22779.014218281489</v>
      </c>
      <c r="CP294" s="147">
        <f t="shared" si="399"/>
        <v>87289.499754368619</v>
      </c>
      <c r="CQ294" s="13">
        <f t="shared" si="389"/>
        <v>171565.57347700553</v>
      </c>
      <c r="CR294" s="147">
        <f>+CP14-CR14</f>
        <v>-91813.278280713188</v>
      </c>
      <c r="CS294" s="147">
        <f t="shared" ref="CS294:DC294" si="400">+CR14-CS14</f>
        <v>-4061.2514518888202</v>
      </c>
      <c r="CT294" s="147">
        <f t="shared" si="400"/>
        <v>-31659.433464096568</v>
      </c>
      <c r="CU294" s="147">
        <f t="shared" si="400"/>
        <v>-14465.191489514429</v>
      </c>
      <c r="CV294" s="147">
        <f t="shared" si="400"/>
        <v>50640.266498995537</v>
      </c>
      <c r="CW294" s="147">
        <f t="shared" si="400"/>
        <v>11143.146335674857</v>
      </c>
      <c r="CX294" s="147">
        <f t="shared" si="400"/>
        <v>-136738.45005777926</v>
      </c>
      <c r="CY294" s="147">
        <f t="shared" si="400"/>
        <v>-66506.150779237621</v>
      </c>
      <c r="CZ294" s="147">
        <f t="shared" si="400"/>
        <v>214957.49856900581</v>
      </c>
      <c r="DA294" s="147">
        <f t="shared" si="400"/>
        <v>-61784.693403012527</v>
      </c>
      <c r="DB294" s="147">
        <f t="shared" si="400"/>
        <v>-21877.820919874473</v>
      </c>
      <c r="DC294" s="147">
        <f t="shared" si="400"/>
        <v>105106.53750628128</v>
      </c>
      <c r="DD294" s="13">
        <f t="shared" si="391"/>
        <v>-47058.820936159405</v>
      </c>
      <c r="DF294" s="147">
        <f>+DC14-DF14</f>
        <v>-92104.415314699872</v>
      </c>
      <c r="DG294" s="147">
        <f t="shared" ref="DG294:DQ294" si="401">+DF14-DG14</f>
        <v>-4716.8416716089705</v>
      </c>
      <c r="DH294" s="147">
        <f t="shared" si="401"/>
        <v>-36540.069399056549</v>
      </c>
      <c r="DI294" s="147">
        <f t="shared" si="401"/>
        <v>-16754.065115191683</v>
      </c>
      <c r="DJ294" s="147">
        <f t="shared" si="401"/>
        <v>62028.486085966055</v>
      </c>
      <c r="DK294" s="147">
        <f t="shared" si="401"/>
        <v>13505.396878432017</v>
      </c>
      <c r="DL294" s="147">
        <f t="shared" si="401"/>
        <v>-159651.17964863876</v>
      </c>
      <c r="DM294" s="147">
        <f t="shared" si="401"/>
        <v>-78054.638797601336</v>
      </c>
      <c r="DN294" s="147">
        <f t="shared" si="401"/>
        <v>249148.68208626873</v>
      </c>
      <c r="DO294" s="147">
        <f t="shared" si="401"/>
        <v>-71245.224579900794</v>
      </c>
      <c r="DP294" s="147">
        <f t="shared" si="401"/>
        <v>-25348.133457445889</v>
      </c>
      <c r="DQ294" s="147">
        <f t="shared" si="401"/>
        <v>121706.90742390166</v>
      </c>
    </row>
    <row r="295" spans="1:121" x14ac:dyDescent="0.35">
      <c r="A295" s="149" t="s">
        <v>437</v>
      </c>
      <c r="BL295" s="147">
        <f>+BK19-BL19</f>
        <v>3244.1000000000022</v>
      </c>
      <c r="BM295" s="147">
        <f>+BL19-BM19</f>
        <v>3163.0999999999985</v>
      </c>
      <c r="BN295" s="147">
        <f>+BM19-BN19</f>
        <v>3163.0999999999985</v>
      </c>
      <c r="BO295" s="147">
        <f>+BN19-BO19</f>
        <v>-4539.6899999999987</v>
      </c>
      <c r="BP295" s="147">
        <f>+BO19-BP19</f>
        <v>-9464.4099999999962</v>
      </c>
      <c r="BQ295" s="13">
        <f>+BD19-BQ19</f>
        <v>-18951.169999999998</v>
      </c>
      <c r="BR295" s="147">
        <f>+BP19-BR19</f>
        <v>4497.0499999999956</v>
      </c>
      <c r="BS295" s="147">
        <f t="shared" ref="BS295:CC295" si="402">+BR19-BS19</f>
        <v>4529.119999999999</v>
      </c>
      <c r="BT295" s="147">
        <f t="shared" si="402"/>
        <v>3315.4699999999993</v>
      </c>
      <c r="BU295" s="147">
        <f t="shared" si="402"/>
        <v>-33170.480000000003</v>
      </c>
      <c r="BV295" s="147">
        <f t="shared" si="402"/>
        <v>3724.1700000000055</v>
      </c>
      <c r="BW295" s="147">
        <f t="shared" si="402"/>
        <v>4807.4599999999991</v>
      </c>
      <c r="BX295" s="147">
        <f t="shared" si="402"/>
        <v>3928.8099999999977</v>
      </c>
      <c r="BY295" s="147">
        <f t="shared" si="402"/>
        <v>2254.510000000002</v>
      </c>
      <c r="BZ295" s="147">
        <f t="shared" si="402"/>
        <v>4215.6200000000026</v>
      </c>
      <c r="CA295" s="147">
        <f t="shared" si="402"/>
        <v>2819.1999999999971</v>
      </c>
      <c r="CB295" s="147">
        <f t="shared" si="402"/>
        <v>6355.59</v>
      </c>
      <c r="CC295" s="147">
        <f t="shared" si="402"/>
        <v>696.27000000000044</v>
      </c>
      <c r="CD295" s="13">
        <f t="shared" si="387"/>
        <v>7972.7899999999936</v>
      </c>
      <c r="CE295" s="147">
        <f>+CC19-CE19</f>
        <v>1095.2800000000025</v>
      </c>
      <c r="CF295" s="147">
        <f t="shared" ref="CF295:CP295" si="403">+CE19-CF19</f>
        <v>4842.16</v>
      </c>
      <c r="CG295" s="147">
        <f t="shared" si="403"/>
        <v>-70.139999999999418</v>
      </c>
      <c r="CH295" s="147">
        <f t="shared" si="403"/>
        <v>-34718.42</v>
      </c>
      <c r="CI295" s="147">
        <f t="shared" si="403"/>
        <v>5532.8915454545349</v>
      </c>
      <c r="CJ295" s="147">
        <f t="shared" si="403"/>
        <v>4297.8833999999988</v>
      </c>
      <c r="CK295" s="147">
        <f t="shared" si="403"/>
        <v>4297.8833999999988</v>
      </c>
      <c r="CL295" s="147">
        <f t="shared" si="403"/>
        <v>4297.8834000000024</v>
      </c>
      <c r="CM295" s="147">
        <f t="shared" si="403"/>
        <v>4297.8834000000024</v>
      </c>
      <c r="CN295" s="147">
        <f t="shared" si="403"/>
        <v>4297.8833999999988</v>
      </c>
      <c r="CO295" s="147">
        <f t="shared" si="403"/>
        <v>4297.8834000000006</v>
      </c>
      <c r="CP295" s="147">
        <f t="shared" si="403"/>
        <v>-3713.2374</v>
      </c>
      <c r="CQ295" s="13">
        <f t="shared" si="389"/>
        <v>-1244.1654545454585</v>
      </c>
      <c r="CR295" s="147">
        <f>+CP19-CR19</f>
        <v>4310.9734679999965</v>
      </c>
      <c r="CS295" s="147">
        <f t="shared" ref="CS295:DC295" si="404">+CR19-CS19</f>
        <v>4310.9734680000001</v>
      </c>
      <c r="CT295" s="147">
        <f t="shared" si="404"/>
        <v>4310.9734679999992</v>
      </c>
      <c r="CU295" s="147">
        <f t="shared" si="404"/>
        <v>-42214.989132000002</v>
      </c>
      <c r="CV295" s="147">
        <f t="shared" si="404"/>
        <v>4566.010067999996</v>
      </c>
      <c r="CW295" s="147">
        <f t="shared" si="404"/>
        <v>4566.010067999996</v>
      </c>
      <c r="CX295" s="147">
        <f t="shared" si="404"/>
        <v>4566.0100680000032</v>
      </c>
      <c r="CY295" s="147">
        <f t="shared" si="404"/>
        <v>4566.010067999996</v>
      </c>
      <c r="CZ295" s="147">
        <f t="shared" si="404"/>
        <v>4566.0100680000032</v>
      </c>
      <c r="DA295" s="147">
        <f t="shared" si="404"/>
        <v>4566.0100679999996</v>
      </c>
      <c r="DB295" s="147">
        <f t="shared" si="404"/>
        <v>4566.0100680000014</v>
      </c>
      <c r="DC295" s="147">
        <f t="shared" si="404"/>
        <v>-3605.3331479999997</v>
      </c>
      <c r="DD295" s="13">
        <f t="shared" si="391"/>
        <v>-925.33140000001004</v>
      </c>
      <c r="DF295" s="147">
        <f>+DC19-DF19</f>
        <v>4579.3619373599977</v>
      </c>
      <c r="DG295" s="147">
        <f t="shared" ref="DG295:DQ295" si="405">+DF19-DG19</f>
        <v>4579.3619373600013</v>
      </c>
      <c r="DH295" s="147">
        <f t="shared" si="405"/>
        <v>4579.3619373599995</v>
      </c>
      <c r="DI295" s="147">
        <f t="shared" si="405"/>
        <v>-45203.418044640006</v>
      </c>
      <c r="DJ295" s="147">
        <f t="shared" si="405"/>
        <v>4852.2510993600081</v>
      </c>
      <c r="DK295" s="147">
        <f t="shared" si="405"/>
        <v>4852.2510993600008</v>
      </c>
      <c r="DL295" s="147">
        <f t="shared" si="405"/>
        <v>4852.2510993600081</v>
      </c>
      <c r="DM295" s="147">
        <f t="shared" si="405"/>
        <v>4852.2510993599972</v>
      </c>
      <c r="DN295" s="147">
        <f t="shared" si="405"/>
        <v>4852.2510993600008</v>
      </c>
      <c r="DO295" s="147">
        <f t="shared" si="405"/>
        <v>4852.2510993600008</v>
      </c>
      <c r="DP295" s="147">
        <f t="shared" si="405"/>
        <v>4852.2510993599972</v>
      </c>
      <c r="DQ295" s="147">
        <f t="shared" si="405"/>
        <v>-3482.5189809599979</v>
      </c>
    </row>
    <row r="296" spans="1:121" x14ac:dyDescent="0.35">
      <c r="A296" s="149" t="s">
        <v>438</v>
      </c>
      <c r="BL296" s="147">
        <f>+-(SUM(BL27:BL32)-SUM(BK27:BK32))</f>
        <v>6943.0399999999936</v>
      </c>
      <c r="BM296" s="147">
        <f>+-(SUM(BM27:BM32)-SUM(BL27:BL32))</f>
        <v>20880.23000000001</v>
      </c>
      <c r="BN296" s="147">
        <f>+-(SUM(BN27:BN32)-SUM(BM27:BM32))</f>
        <v>-10466.660000000003</v>
      </c>
      <c r="BO296" s="147">
        <f>+-(SUM(BO27:BO32)-SUM(BN27:BN32))</f>
        <v>-10021.220000000001</v>
      </c>
      <c r="BP296" s="147">
        <f>+-(SUM(BP27:BP32)-SUM(BO27:BO32))</f>
        <v>83437.569999999978</v>
      </c>
      <c r="BQ296" s="13">
        <f>+-SUM(BQ27:BQ45)+SUM(BD27:BD45)</f>
        <v>241951.00999999998</v>
      </c>
      <c r="BR296" s="147">
        <f>+-(SUM(BR27:BR32)-SUM(BP27:BP32))</f>
        <v>57786.810000000056</v>
      </c>
      <c r="BS296" s="147">
        <f t="shared" ref="BS296:CC296" si="406">+-(SUM(BS27:BS32)-SUM(BR27:BR32))</f>
        <v>24536.409999999974</v>
      </c>
      <c r="BT296" s="147">
        <f t="shared" si="406"/>
        <v>13294.890000000014</v>
      </c>
      <c r="BU296" s="147">
        <f t="shared" si="406"/>
        <v>23427.359999999986</v>
      </c>
      <c r="BV296" s="147">
        <f t="shared" si="406"/>
        <v>70825.260000000009</v>
      </c>
      <c r="BW296" s="147">
        <f t="shared" si="406"/>
        <v>-235385.66000000003</v>
      </c>
      <c r="BX296" s="147">
        <f t="shared" si="406"/>
        <v>6981.0200000000186</v>
      </c>
      <c r="BY296" s="147">
        <f t="shared" si="406"/>
        <v>-79269.060000000012</v>
      </c>
      <c r="BZ296" s="147">
        <f t="shared" si="406"/>
        <v>82299.319999999992</v>
      </c>
      <c r="CA296" s="147">
        <f t="shared" si="406"/>
        <v>-4089.4599999999919</v>
      </c>
      <c r="CB296" s="147">
        <f t="shared" si="406"/>
        <v>-439.82999999998719</v>
      </c>
      <c r="CC296" s="147">
        <f t="shared" si="406"/>
        <v>223498.37999999998</v>
      </c>
      <c r="CD296" s="13">
        <f t="shared" si="387"/>
        <v>183465.44</v>
      </c>
      <c r="CE296" s="147">
        <f>+-(SUM(CE27:CE32)-SUM(CC27:CC32))</f>
        <v>49470.199999999953</v>
      </c>
      <c r="CF296" s="147">
        <f t="shared" ref="CF296:CP296" si="407">+-(SUM(CF27:CF32)-SUM(CE27:CE32))</f>
        <v>-54234.749999999884</v>
      </c>
      <c r="CG296" s="147">
        <f t="shared" si="407"/>
        <v>18381.719999999914</v>
      </c>
      <c r="CH296" s="147">
        <f t="shared" si="407"/>
        <v>-28022.899999999965</v>
      </c>
      <c r="CI296" s="147">
        <f t="shared" si="407"/>
        <v>-266321.14163013786</v>
      </c>
      <c r="CJ296" s="147">
        <f t="shared" si="407"/>
        <v>-18773.602876774443</v>
      </c>
      <c r="CK296" s="147">
        <f t="shared" si="407"/>
        <v>4748.309187457271</v>
      </c>
      <c r="CL296" s="147">
        <f t="shared" si="407"/>
        <v>1996.6740990156977</v>
      </c>
      <c r="CM296" s="147">
        <f t="shared" si="407"/>
        <v>-3145.3055899679166</v>
      </c>
      <c r="CN296" s="147">
        <f t="shared" si="407"/>
        <v>9909.5729274454061</v>
      </c>
      <c r="CO296" s="147">
        <f t="shared" si="407"/>
        <v>-8272.7615649838554</v>
      </c>
      <c r="CP296" s="147">
        <f t="shared" si="407"/>
        <v>1176.0348557596735</v>
      </c>
      <c r="CQ296" s="13">
        <f t="shared" si="389"/>
        <v>-293087.95059218607</v>
      </c>
      <c r="CR296" s="147">
        <f>+-(SUM(CR27:CR32)-SUM(CP27:CP32))</f>
        <v>1785.953313844715</v>
      </c>
      <c r="CS296" s="147">
        <f t="shared" ref="CS296:DC296" si="408">+-(SUM(CS27:CS32)-SUM(CR27:CR32))</f>
        <v>4164.5029149929323</v>
      </c>
      <c r="CT296" s="147">
        <f t="shared" si="408"/>
        <v>5669.3366022754053</v>
      </c>
      <c r="CU296" s="147">
        <f t="shared" si="408"/>
        <v>-2962.1803194089298</v>
      </c>
      <c r="CV296" s="147">
        <f t="shared" si="408"/>
        <v>12094.284621003462</v>
      </c>
      <c r="CW296" s="147">
        <f t="shared" si="408"/>
        <v>-19807.624264124344</v>
      </c>
      <c r="CX296" s="147">
        <f t="shared" si="408"/>
        <v>3161.0567403480381</v>
      </c>
      <c r="CY296" s="147">
        <f t="shared" si="408"/>
        <v>2493.8005413134233</v>
      </c>
      <c r="CZ296" s="147">
        <f t="shared" si="408"/>
        <v>-4321.6921182195656</v>
      </c>
      <c r="DA296" s="147">
        <f t="shared" si="408"/>
        <v>10630.691472338236</v>
      </c>
      <c r="DB296" s="147">
        <f t="shared" si="408"/>
        <v>-9639.4696807637229</v>
      </c>
      <c r="DC296" s="147">
        <f t="shared" si="408"/>
        <v>247.5520304562815</v>
      </c>
      <c r="DD296" s="13">
        <f t="shared" si="391"/>
        <v>3516.2118540559313</v>
      </c>
      <c r="DF296" s="147">
        <f>+-(SUM(DF27:DF32)-SUM(DC27:DC32))</f>
        <v>5580.2519658824021</v>
      </c>
      <c r="DG296" s="147">
        <f t="shared" ref="DG296:DQ296" si="409">+-(SUM(DG27:DG32)-SUM(DF27:DF32))</f>
        <v>4279.9395596911636</v>
      </c>
      <c r="DH296" s="147">
        <f t="shared" si="409"/>
        <v>5908.141288276689</v>
      </c>
      <c r="DI296" s="147">
        <f t="shared" si="409"/>
        <v>-3086.6419366452319</v>
      </c>
      <c r="DJ296" s="147">
        <f t="shared" si="409"/>
        <v>12242.656436638252</v>
      </c>
      <c r="DK296" s="147">
        <f t="shared" si="409"/>
        <v>-7853.0996685099963</v>
      </c>
      <c r="DL296" s="147">
        <f t="shared" si="409"/>
        <v>3674.2699381904094</v>
      </c>
      <c r="DM296" s="147">
        <f t="shared" si="409"/>
        <v>2738.3523553989653</v>
      </c>
      <c r="DN296" s="147">
        <f t="shared" si="409"/>
        <v>-4955.0744850990886</v>
      </c>
      <c r="DO296" s="147">
        <f t="shared" si="409"/>
        <v>14659.183692032282</v>
      </c>
      <c r="DP296" s="147">
        <f t="shared" si="409"/>
        <v>-9871.3794690192008</v>
      </c>
      <c r="DQ296" s="147">
        <f t="shared" si="409"/>
        <v>-5.6425709875911707</v>
      </c>
    </row>
    <row r="297" spans="1:121" x14ac:dyDescent="0.35">
      <c r="A297" s="149" t="s">
        <v>439</v>
      </c>
      <c r="BL297" s="147">
        <f>+-(SUM(BL36:BL45)-SUM(BK36:BK45))</f>
        <v>93492.21</v>
      </c>
      <c r="BM297" s="147">
        <f>+-(SUM(BM36:BM45)-SUM(BL36:BL45))</f>
        <v>-53984.639999999985</v>
      </c>
      <c r="BN297" s="147">
        <f>+-(SUM(BN36:BN45)-SUM(BM36:BM45))</f>
        <v>31102.390000000014</v>
      </c>
      <c r="BO297" s="147">
        <f>+-(SUM(BO36:BO45)-SUM(BN36:BN45))</f>
        <v>-98632.040000000023</v>
      </c>
      <c r="BP297" s="147">
        <f>+-(SUM(BP36:BP45)-SUM(BO36:BO45))</f>
        <v>34556.400000000009</v>
      </c>
      <c r="BR297" s="147">
        <f>+-(SUM(BR36:BR45)-SUM(BP36:BP45))</f>
        <v>37155.819999999978</v>
      </c>
      <c r="BS297" s="147">
        <f t="shared" ref="BS297:CC297" si="410">+-(SUM(BS36:BS45)-SUM(BR36:BR45))</f>
        <v>-886.23999999999069</v>
      </c>
      <c r="BT297" s="147">
        <f t="shared" si="410"/>
        <v>17844.350000000006</v>
      </c>
      <c r="BU297" s="147">
        <f t="shared" si="410"/>
        <v>-120336.52</v>
      </c>
      <c r="BV297" s="147">
        <f t="shared" si="410"/>
        <v>18020.329999999987</v>
      </c>
      <c r="BW297" s="147">
        <f t="shared" si="410"/>
        <v>7962.0100000000239</v>
      </c>
      <c r="BX297" s="147">
        <f t="shared" si="410"/>
        <v>86096.950000000012</v>
      </c>
      <c r="BY297" s="147">
        <f t="shared" si="410"/>
        <v>71263.34</v>
      </c>
      <c r="BZ297" s="147">
        <f t="shared" si="410"/>
        <v>-63734.030000000028</v>
      </c>
      <c r="CA297" s="147">
        <f t="shared" si="410"/>
        <v>-96814.819999999992</v>
      </c>
      <c r="CB297" s="147">
        <f t="shared" si="410"/>
        <v>36982.69</v>
      </c>
      <c r="CC297" s="147">
        <f t="shared" si="410"/>
        <v>-42330.090000000011</v>
      </c>
      <c r="CD297" s="13">
        <f t="shared" si="387"/>
        <v>-48776.210000000021</v>
      </c>
      <c r="CE297" s="147">
        <f>+-(SUM(CE36:CE45)-SUM(CC36:CC45))</f>
        <v>95863.300000000017</v>
      </c>
      <c r="CF297" s="147">
        <f t="shared" ref="CF297:CP297" si="411">+-(SUM(CF36:CF45)-SUM(CE36:CE45))</f>
        <v>-3228.390000000014</v>
      </c>
      <c r="CG297" s="147">
        <f t="shared" si="411"/>
        <v>45282.039999999979</v>
      </c>
      <c r="CH297" s="147">
        <f t="shared" si="411"/>
        <v>-163756.54999999999</v>
      </c>
      <c r="CI297" s="147">
        <f t="shared" si="411"/>
        <v>42563.236044720514</v>
      </c>
      <c r="CJ297" s="147">
        <f t="shared" si="411"/>
        <v>25101.515420802272</v>
      </c>
      <c r="CK297" s="147">
        <f t="shared" si="411"/>
        <v>84786.536456252332</v>
      </c>
      <c r="CL297" s="147">
        <f t="shared" si="411"/>
        <v>79388.5444249383</v>
      </c>
      <c r="CM297" s="147">
        <f t="shared" si="411"/>
        <v>-33830.614139493089</v>
      </c>
      <c r="CN297" s="147">
        <f t="shared" si="411"/>
        <v>-138143.64812943843</v>
      </c>
      <c r="CO297" s="147">
        <f t="shared" si="411"/>
        <v>15681.846372224158</v>
      </c>
      <c r="CP297" s="147">
        <f t="shared" si="411"/>
        <v>20747.918872308655</v>
      </c>
      <c r="CQ297" s="13">
        <f t="shared" si="389"/>
        <v>70455.735322314722</v>
      </c>
      <c r="CR297" s="147">
        <f>+-(SUM(CR36:CR45)-SUM(CP36:CP45))</f>
        <v>100131.82434095183</v>
      </c>
      <c r="CS297" s="147">
        <f t="shared" ref="CS297:DC297" si="412">+-(SUM(CS36:CS45)-SUM(CR36:CR45))</f>
        <v>538.11393482866697</v>
      </c>
      <c r="CT297" s="147">
        <f t="shared" si="412"/>
        <v>24559.282596144738</v>
      </c>
      <c r="CU297" s="147">
        <f t="shared" si="412"/>
        <v>-174793.40400706648</v>
      </c>
      <c r="CV297" s="147">
        <f t="shared" si="412"/>
        <v>23476.087813427264</v>
      </c>
      <c r="CW297" s="147">
        <f t="shared" si="412"/>
        <v>25390.517051769275</v>
      </c>
      <c r="CX297" s="147">
        <f t="shared" si="412"/>
        <v>150311.58129648544</v>
      </c>
      <c r="CY297" s="147">
        <f t="shared" si="412"/>
        <v>98215.744539828156</v>
      </c>
      <c r="CZ297" s="147">
        <f t="shared" si="412"/>
        <v>-318680.73404473288</v>
      </c>
      <c r="DA297" s="147">
        <f t="shared" si="412"/>
        <v>59334.78694868958</v>
      </c>
      <c r="DB297" s="147">
        <f t="shared" si="412"/>
        <v>36097.378206579277</v>
      </c>
      <c r="DC297" s="147">
        <f t="shared" si="412"/>
        <v>35538.566546165326</v>
      </c>
      <c r="DD297" s="13">
        <f t="shared" si="391"/>
        <v>60119.745223070204</v>
      </c>
      <c r="DF297" s="147">
        <f>+-(SUM(DF36:DF45)-SUM(DC36:DC45))</f>
        <v>91380.661018365441</v>
      </c>
      <c r="DG297" s="147">
        <f t="shared" ref="DG297:DQ297" si="413">+-(SUM(DG36:DG45)-SUM(DF36:DF45))</f>
        <v>6015.4624607049045</v>
      </c>
      <c r="DH297" s="147">
        <f t="shared" si="413"/>
        <v>-197658.55313296252</v>
      </c>
      <c r="DI297" s="147">
        <f t="shared" si="413"/>
        <v>65675.318569158582</v>
      </c>
      <c r="DJ297" s="147">
        <f t="shared" si="413"/>
        <v>24655.277467851818</v>
      </c>
      <c r="DK297" s="147">
        <f t="shared" si="413"/>
        <v>24960.339699075848</v>
      </c>
      <c r="DL297" s="147">
        <f t="shared" si="413"/>
        <v>166981.88422785071</v>
      </c>
      <c r="DM297" s="147">
        <f t="shared" si="413"/>
        <v>115192.47916749626</v>
      </c>
      <c r="DN297" s="147">
        <f t="shared" si="413"/>
        <v>-363026.57339145249</v>
      </c>
      <c r="DO297" s="147">
        <f t="shared" si="413"/>
        <v>57735.350418249611</v>
      </c>
      <c r="DP297" s="147">
        <f t="shared" si="413"/>
        <v>47798.735647254362</v>
      </c>
      <c r="DQ297" s="147">
        <f t="shared" si="413"/>
        <v>44467.103818420524</v>
      </c>
    </row>
    <row r="298" spans="1:121" x14ac:dyDescent="0.35">
      <c r="A298" s="149" t="s">
        <v>440</v>
      </c>
      <c r="BL298" s="147">
        <f>+-(SUM(BL33:BL35)-SUM(BK33:BK35))</f>
        <v>76124.63</v>
      </c>
      <c r="BM298" s="147">
        <f>+-(SUM(BM33:BM35)-SUM(BL33:BL35))</f>
        <v>42292.650000000009</v>
      </c>
      <c r="BN298" s="147">
        <f>+-(SUM(BN33:BN35)-SUM(BM33:BM35))</f>
        <v>-94747.400000000009</v>
      </c>
      <c r="BO298" s="147">
        <f>+-(SUM(BO33:BO35)-SUM(BN33:BN35))</f>
        <v>36600.599999999991</v>
      </c>
      <c r="BP298" s="147">
        <f>+-(SUM(BP33:BP35)-SUM(BO33:BO35))</f>
        <v>-13666.720000000001</v>
      </c>
      <c r="BR298" s="147">
        <f>+-(SUM(BR33:BR35)-SUM(BP33:BP35))</f>
        <v>-53931.759999999995</v>
      </c>
      <c r="BS298" s="147">
        <f t="shared" ref="BS298:CC298" si="414">+-(SUM(BS33:BS35)-SUM(BR33:BR35))</f>
        <v>-2726.9000000000087</v>
      </c>
      <c r="BT298" s="147">
        <f t="shared" si="414"/>
        <v>48246.760000000009</v>
      </c>
      <c r="BU298" s="147">
        <f t="shared" si="414"/>
        <v>-63371.42</v>
      </c>
      <c r="BV298" s="147">
        <f t="shared" si="414"/>
        <v>31644.379999999997</v>
      </c>
      <c r="BW298" s="147">
        <f t="shared" si="414"/>
        <v>31714.32</v>
      </c>
      <c r="BX298" s="147">
        <f t="shared" si="414"/>
        <v>-44923.689999999995</v>
      </c>
      <c r="BY298" s="147">
        <f t="shared" si="414"/>
        <v>104504.32000000001</v>
      </c>
      <c r="BZ298" s="147">
        <f t="shared" si="414"/>
        <v>27668.120000000024</v>
      </c>
      <c r="CA298" s="147">
        <f t="shared" si="414"/>
        <v>-96117.660000000062</v>
      </c>
      <c r="CB298" s="147">
        <f t="shared" si="414"/>
        <v>62361.899999999987</v>
      </c>
      <c r="CC298" s="147">
        <f t="shared" si="414"/>
        <v>-57585.129999999976</v>
      </c>
      <c r="CD298" s="13">
        <f t="shared" si="387"/>
        <v>-12516.760000000017</v>
      </c>
      <c r="CE298" s="147">
        <f>+-(SUM(CE33:CE35)-SUM(CC33:CC35))</f>
        <v>-44060.739999999983</v>
      </c>
      <c r="CF298" s="147">
        <f t="shared" ref="CF298:CP298" si="415">+-(SUM(CF33:CF35)-SUM(CE33:CE35))</f>
        <v>50678.250000000007</v>
      </c>
      <c r="CG298" s="147">
        <f t="shared" si="415"/>
        <v>46347.499999999985</v>
      </c>
      <c r="CH298" s="147">
        <f t="shared" si="415"/>
        <v>-96779.839999999997</v>
      </c>
      <c r="CI298" s="147">
        <f t="shared" si="415"/>
        <v>152806.68278964455</v>
      </c>
      <c r="CJ298" s="147">
        <f t="shared" si="415"/>
        <v>80187.211169912596</v>
      </c>
      <c r="CK298" s="147">
        <f t="shared" si="415"/>
        <v>-87680.234907215636</v>
      </c>
      <c r="CL298" s="147">
        <f t="shared" si="415"/>
        <v>131847.09827182285</v>
      </c>
      <c r="CM298" s="147">
        <f t="shared" si="415"/>
        <v>73832.088402041991</v>
      </c>
      <c r="CN298" s="147">
        <f t="shared" si="415"/>
        <v>-167116.9500247644</v>
      </c>
      <c r="CO298" s="147">
        <f t="shared" si="415"/>
        <v>90536.246498736262</v>
      </c>
      <c r="CP298" s="147">
        <f t="shared" si="415"/>
        <v>45171.387473108072</v>
      </c>
      <c r="CQ298" s="13">
        <f t="shared" si="389"/>
        <v>275768.69967328629</v>
      </c>
      <c r="CR298" s="147">
        <f>+-(SUM(CR33:CR35)-SUM(CP33:CP35))</f>
        <v>-263010.99388405273</v>
      </c>
      <c r="CS298" s="147">
        <f t="shared" ref="CS298:DC298" si="416">+-(SUM(CS33:CS35)-SUM(CR33:CR35))</f>
        <v>87294.643647852034</v>
      </c>
      <c r="CT298" s="147">
        <f t="shared" si="416"/>
        <v>104647.63087445684</v>
      </c>
      <c r="CU298" s="147">
        <f t="shared" si="416"/>
        <v>-123644.46430023236</v>
      </c>
      <c r="CV298" s="147">
        <f t="shared" si="416"/>
        <v>81877.697938418714</v>
      </c>
      <c r="CW298" s="147">
        <f t="shared" si="416"/>
        <v>84780.846638267627</v>
      </c>
      <c r="CX298" s="147">
        <f t="shared" si="416"/>
        <v>-89143.792589358171</v>
      </c>
      <c r="CY298" s="147">
        <f t="shared" si="416"/>
        <v>177042.47682058578</v>
      </c>
      <c r="CZ298" s="147">
        <f t="shared" si="416"/>
        <v>76046.101793902984</v>
      </c>
      <c r="DA298" s="147">
        <f t="shared" si="416"/>
        <v>-200654.57736088079</v>
      </c>
      <c r="DB298" s="147">
        <f t="shared" si="416"/>
        <v>119082.57485486014</v>
      </c>
      <c r="DC298" s="147">
        <f t="shared" si="416"/>
        <v>64362.839889560477</v>
      </c>
      <c r="DD298" s="13">
        <f t="shared" si="391"/>
        <v>118680.98432338054</v>
      </c>
      <c r="DF298" s="147">
        <f>+-(SUM(DF33:DF35)-SUM(DC33:DC35))</f>
        <v>-132624.04156360013</v>
      </c>
      <c r="DG298" s="147">
        <f t="shared" ref="DG298:DQ298" si="417">+-(SUM(DG33:DG35)-SUM(DF33:DF35))</f>
        <v>106974.23676886747</v>
      </c>
      <c r="DH298" s="147">
        <f t="shared" si="417"/>
        <v>127119.53429483884</v>
      </c>
      <c r="DI298" s="147">
        <f t="shared" si="417"/>
        <v>-144601.87651690142</v>
      </c>
      <c r="DJ298" s="147">
        <f t="shared" si="417"/>
        <v>99335.321666889824</v>
      </c>
      <c r="DK298" s="147">
        <f t="shared" si="417"/>
        <v>101813.42857337126</v>
      </c>
      <c r="DL298" s="147">
        <f t="shared" si="417"/>
        <v>-103769.21551789623</v>
      </c>
      <c r="DM298" s="147">
        <f t="shared" si="417"/>
        <v>209812.34461281204</v>
      </c>
      <c r="DN298" s="147">
        <f t="shared" si="417"/>
        <v>93148.689774269587</v>
      </c>
      <c r="DO298" s="147">
        <f t="shared" si="417"/>
        <v>-233324.54426056228</v>
      </c>
      <c r="DP298" s="147">
        <f t="shared" si="417"/>
        <v>140966.86160898441</v>
      </c>
      <c r="DQ298" s="147">
        <f t="shared" si="417"/>
        <v>77740.538743997458</v>
      </c>
    </row>
    <row r="299" spans="1:121" x14ac:dyDescent="0.35">
      <c r="A299" s="150" t="s">
        <v>441</v>
      </c>
      <c r="B299" s="118"/>
      <c r="BL299" s="151">
        <f t="shared" ref="BL299:BP299" si="418">+SUM(BL292:BL298)</f>
        <v>175689.26999999996</v>
      </c>
      <c r="BM299" s="151">
        <f t="shared" si="418"/>
        <v>117760.49000000003</v>
      </c>
      <c r="BN299" s="151">
        <f t="shared" si="418"/>
        <v>-61934.879999999917</v>
      </c>
      <c r="BO299" s="151">
        <f t="shared" si="418"/>
        <v>-13169.109999999971</v>
      </c>
      <c r="BP299" s="151">
        <f t="shared" si="418"/>
        <v>57134.580000000162</v>
      </c>
      <c r="BQ299" s="127">
        <f>+SUM(BQ292:BQ298)</f>
        <v>218372.94000000021</v>
      </c>
      <c r="BR299" s="151">
        <f t="shared" ref="BR299:CC299" si="419">+SUM(BR292:BR298)</f>
        <v>-12691.690000000002</v>
      </c>
      <c r="BS299" s="151">
        <f t="shared" si="419"/>
        <v>-19511.940000000046</v>
      </c>
      <c r="BT299" s="151">
        <f t="shared" si="419"/>
        <v>94697.500000000058</v>
      </c>
      <c r="BU299" s="151">
        <f t="shared" si="419"/>
        <v>-220706.25999999989</v>
      </c>
      <c r="BV299" s="151">
        <f t="shared" si="419"/>
        <v>261536.10000000006</v>
      </c>
      <c r="BW299" s="151">
        <f t="shared" si="419"/>
        <v>-205885.35000000009</v>
      </c>
      <c r="BX299" s="151">
        <f t="shared" si="419"/>
        <v>-24581.409999999894</v>
      </c>
      <c r="BY299" s="151">
        <f t="shared" si="419"/>
        <v>60651.27999999997</v>
      </c>
      <c r="BZ299" s="151">
        <f t="shared" si="419"/>
        <v>164838.23999999996</v>
      </c>
      <c r="CA299" s="151">
        <f t="shared" si="419"/>
        <v>-180390.00000000006</v>
      </c>
      <c r="CB299" s="151">
        <f t="shared" si="419"/>
        <v>34996.910000000258</v>
      </c>
      <c r="CC299" s="151">
        <f t="shared" si="419"/>
        <v>27279.999999999942</v>
      </c>
      <c r="CD299" s="127">
        <f t="shared" si="387"/>
        <v>-19766.619999999741</v>
      </c>
      <c r="CE299" s="151">
        <f t="shared" ref="CE299:CP299" si="420">+SUM(CE292:CE298)</f>
        <v>183173.81999999986</v>
      </c>
      <c r="CF299" s="151">
        <f t="shared" si="420"/>
        <v>83827.900000000111</v>
      </c>
      <c r="CG299" s="151">
        <f t="shared" si="420"/>
        <v>125740.1999999999</v>
      </c>
      <c r="CH299" s="151">
        <f t="shared" si="420"/>
        <v>-222950.09999999992</v>
      </c>
      <c r="CI299" s="151">
        <f t="shared" si="420"/>
        <v>24142.284781498194</v>
      </c>
      <c r="CJ299" s="151">
        <f t="shared" si="420"/>
        <v>123050.54494932176</v>
      </c>
      <c r="CK299" s="151">
        <f t="shared" si="420"/>
        <v>15119.13208083628</v>
      </c>
      <c r="CL299" s="151">
        <f t="shared" si="420"/>
        <v>258960.82514483266</v>
      </c>
      <c r="CM299" s="151">
        <f t="shared" si="420"/>
        <v>190081.5533696395</v>
      </c>
      <c r="CN299" s="151">
        <f t="shared" si="420"/>
        <v>-273363.44913728186</v>
      </c>
      <c r="CO299" s="151">
        <f t="shared" si="420"/>
        <v>133500.89552001891</v>
      </c>
      <c r="CP299" s="151">
        <f t="shared" si="420"/>
        <v>140665.51808369317</v>
      </c>
      <c r="CQ299" s="127">
        <f t="shared" si="389"/>
        <v>781949.12479255861</v>
      </c>
      <c r="CR299" s="151">
        <f t="shared" ref="CR299:DC299" si="421">+SUM(CR292:CR298)</f>
        <v>-213519.69406521719</v>
      </c>
      <c r="CS299" s="151">
        <f t="shared" si="421"/>
        <v>127388.43117989847</v>
      </c>
      <c r="CT299" s="151">
        <f t="shared" si="421"/>
        <v>169591.49451534328</v>
      </c>
      <c r="CU299" s="151">
        <f t="shared" si="421"/>
        <v>-296572.37497709278</v>
      </c>
      <c r="CV299" s="151">
        <f t="shared" si="421"/>
        <v>198757.34837426984</v>
      </c>
      <c r="CW299" s="151">
        <f t="shared" si="421"/>
        <v>145153.76418055029</v>
      </c>
      <c r="CX299" s="151">
        <f t="shared" si="421"/>
        <v>31117.392775338158</v>
      </c>
      <c r="CY299" s="151">
        <f t="shared" si="421"/>
        <v>365957.72367820016</v>
      </c>
      <c r="CZ299" s="151">
        <f t="shared" si="421"/>
        <v>-6081.8207118095597</v>
      </c>
      <c r="DA299" s="151">
        <f t="shared" si="421"/>
        <v>-142566.71357420849</v>
      </c>
      <c r="DB299" s="151">
        <f t="shared" si="421"/>
        <v>208263.19278616231</v>
      </c>
      <c r="DC299" s="151">
        <f t="shared" si="421"/>
        <v>203989.03254160474</v>
      </c>
      <c r="DD299" s="127">
        <f t="shared" si="391"/>
        <v>791477.77670303918</v>
      </c>
      <c r="DF299" s="151">
        <f t="shared" ref="DF299:DQ299" si="422">+SUM(DF292:DF298)</f>
        <v>-72261.566363817183</v>
      </c>
      <c r="DG299" s="151">
        <f t="shared" si="422"/>
        <v>168342.15532664544</v>
      </c>
      <c r="DH299" s="151">
        <f t="shared" si="422"/>
        <v>-14092.785097702988</v>
      </c>
      <c r="DI299" s="151">
        <f t="shared" si="422"/>
        <v>-64548.947539828514</v>
      </c>
      <c r="DJ299" s="151">
        <f t="shared" si="422"/>
        <v>242150.10946454684</v>
      </c>
      <c r="DK299" s="151">
        <f t="shared" si="422"/>
        <v>189674.48655723999</v>
      </c>
      <c r="DL299" s="151">
        <f t="shared" si="422"/>
        <v>34384.675868536608</v>
      </c>
      <c r="DM299" s="151">
        <f t="shared" si="422"/>
        <v>437267.35470640298</v>
      </c>
      <c r="DN299" s="151">
        <f t="shared" si="422"/>
        <v>13845.623637617275</v>
      </c>
      <c r="DO299" s="151">
        <f t="shared" si="422"/>
        <v>-167829.63007006887</v>
      </c>
      <c r="DP299" s="151">
        <f t="shared" si="422"/>
        <v>257059.83013724763</v>
      </c>
      <c r="DQ299" s="151">
        <f t="shared" si="422"/>
        <v>249494.92505014545</v>
      </c>
    </row>
    <row r="300" spans="1:121" x14ac:dyDescent="0.35">
      <c r="A300" s="149"/>
      <c r="BL300" s="147"/>
      <c r="BM300" s="147"/>
      <c r="BN300" s="147"/>
      <c r="BO300" s="147"/>
      <c r="BP300" s="147"/>
      <c r="BR300" s="147"/>
      <c r="BS300" s="147"/>
      <c r="BT300" s="147"/>
      <c r="BU300" s="147"/>
      <c r="BV300" s="147"/>
      <c r="BW300" s="147"/>
      <c r="BX300" s="147"/>
      <c r="BY300" s="147"/>
      <c r="BZ300" s="147"/>
      <c r="CA300" s="147"/>
      <c r="CB300" s="147"/>
      <c r="CC300" s="147"/>
      <c r="CD300" s="13">
        <f t="shared" si="387"/>
        <v>0</v>
      </c>
      <c r="CE300" s="147"/>
      <c r="CF300" s="147"/>
      <c r="CG300" s="147"/>
      <c r="CH300" s="147"/>
      <c r="CI300" s="147"/>
      <c r="CJ300" s="147"/>
      <c r="CK300" s="147"/>
      <c r="CL300" s="147"/>
      <c r="CM300" s="147"/>
      <c r="CN300" s="147"/>
      <c r="CO300" s="147"/>
      <c r="CP300" s="147"/>
      <c r="CQ300" s="13">
        <f t="shared" si="389"/>
        <v>0</v>
      </c>
      <c r="CR300" s="147"/>
      <c r="CS300" s="147"/>
      <c r="CT300" s="147"/>
      <c r="CU300" s="147"/>
      <c r="CV300" s="147"/>
      <c r="CW300" s="147"/>
      <c r="CX300" s="147"/>
      <c r="CY300" s="147"/>
      <c r="CZ300" s="147"/>
      <c r="DA300" s="147"/>
      <c r="DB300" s="147"/>
      <c r="DC300" s="147"/>
      <c r="DD300" s="13">
        <f t="shared" si="391"/>
        <v>0</v>
      </c>
      <c r="DF300" s="147"/>
      <c r="DG300" s="147"/>
      <c r="DH300" s="147"/>
      <c r="DI300" s="147"/>
      <c r="DJ300" s="147"/>
      <c r="DK300" s="147"/>
      <c r="DL300" s="147"/>
      <c r="DM300" s="147"/>
      <c r="DN300" s="147"/>
      <c r="DO300" s="147"/>
      <c r="DP300" s="147"/>
      <c r="DQ300" s="147"/>
    </row>
    <row r="301" spans="1:121" x14ac:dyDescent="0.35">
      <c r="A301" s="149" t="s">
        <v>442</v>
      </c>
      <c r="BL301" s="11">
        <f>+BK25-BL25-BL291</f>
        <v>5.6843418860808015E-13</v>
      </c>
      <c r="BM301" s="11">
        <f>+BL25-BM25-BM291</f>
        <v>5.6843418860808015E-13</v>
      </c>
      <c r="BN301" s="11">
        <f>+BM25-BN25-BN291</f>
        <v>4.1666665271122838E-4</v>
      </c>
      <c r="BO301" s="11">
        <f>+BN25-BO25-BO291</f>
        <v>1.5120349416974932E-11</v>
      </c>
      <c r="BP301" s="11">
        <f>+BO25-BP25-BP291</f>
        <v>4.1666663815931315E-4</v>
      </c>
      <c r="BR301" s="11">
        <f>+BP25-BR25-BR291</f>
        <v>1.688249540165998E-11</v>
      </c>
      <c r="BS301" s="11">
        <f t="shared" ref="BS301:CC301" si="423">+BR25-BS25-BS291</f>
        <v>2.3305801732931286E-12</v>
      </c>
      <c r="BT301" s="11">
        <f t="shared" si="423"/>
        <v>-1.7621459846850485E-12</v>
      </c>
      <c r="BU301" s="11">
        <f t="shared" si="423"/>
        <v>-1.7621459846850485E-12</v>
      </c>
      <c r="BV301" s="11">
        <f t="shared" si="423"/>
        <v>1.688249540165998E-11</v>
      </c>
      <c r="BW301" s="11">
        <f t="shared" si="423"/>
        <v>-2.0000000001743956E-2</v>
      </c>
      <c r="BX301" s="11">
        <f t="shared" si="423"/>
        <v>-2.6773250283440575E-11</v>
      </c>
      <c r="BY301" s="11">
        <f t="shared" si="423"/>
        <v>-1.7621459846850485E-12</v>
      </c>
      <c r="BZ301" s="11">
        <f t="shared" si="423"/>
        <v>3.1434410630026832E-11</v>
      </c>
      <c r="CA301" s="11">
        <f t="shared" si="423"/>
        <v>-2.6773250283440575E-11</v>
      </c>
      <c r="CB301" s="11">
        <f t="shared" si="423"/>
        <v>-1.63140612130519E-11</v>
      </c>
      <c r="CC301" s="11">
        <f t="shared" si="423"/>
        <v>3.1434410630026832E-11</v>
      </c>
      <c r="CD301" s="13">
        <f t="shared" si="387"/>
        <v>-1.9999999977926564E-2</v>
      </c>
      <c r="CE301" s="11">
        <f>+CC25-CE25-CE291</f>
        <v>-1625.9999999999977</v>
      </c>
      <c r="CF301" s="11">
        <f t="shared" ref="CF301:CP301" si="424">+CE25-CF25-CF291</f>
        <v>3.1434410630026832E-11</v>
      </c>
      <c r="CG301" s="11">
        <f t="shared" si="424"/>
        <v>-2.6773250283440575E-11</v>
      </c>
      <c r="CH301" s="11">
        <f t="shared" si="424"/>
        <v>2.3305801732931286E-12</v>
      </c>
      <c r="CI301" s="11">
        <f t="shared" si="424"/>
        <v>-2162.5960166667028</v>
      </c>
      <c r="CJ301" s="11">
        <f t="shared" si="424"/>
        <v>3.5242919693700969E-12</v>
      </c>
      <c r="CK301" s="11">
        <f t="shared" si="424"/>
        <v>-3999.9999999999964</v>
      </c>
      <c r="CL301" s="11">
        <f t="shared" si="424"/>
        <v>3.4958702599396929E-12</v>
      </c>
      <c r="CM301" s="11">
        <f t="shared" si="424"/>
        <v>3.4958702599396929E-12</v>
      </c>
      <c r="CN301" s="11">
        <f t="shared" si="424"/>
        <v>-2.5607960196794011E-11</v>
      </c>
      <c r="CO301" s="11">
        <f t="shared" si="424"/>
        <v>3.4958702599396929E-12</v>
      </c>
      <c r="CP301" s="11">
        <f t="shared" si="424"/>
        <v>3.4958702599396929E-12</v>
      </c>
      <c r="CQ301" s="13">
        <f t="shared" si="389"/>
        <v>-7788.5960166666973</v>
      </c>
      <c r="CR301" s="11">
        <f>+CP25-CR25-CR291</f>
        <v>-2000.0000000000091</v>
      </c>
      <c r="CS301" s="11">
        <f t="shared" ref="CS301:DC301" si="425">+CR25-CS25-CS291</f>
        <v>2.0094148567295633E-11</v>
      </c>
      <c r="CT301" s="11">
        <f t="shared" si="425"/>
        <v>-9.0096818894380704E-12</v>
      </c>
      <c r="CU301" s="11">
        <f t="shared" si="425"/>
        <v>-9.0096818894380704E-12</v>
      </c>
      <c r="CV301" s="11">
        <f t="shared" si="425"/>
        <v>-9.0096818894380704E-12</v>
      </c>
      <c r="CW301" s="11">
        <f t="shared" si="425"/>
        <v>-1999.99999999998</v>
      </c>
      <c r="CX301" s="11">
        <f t="shared" si="425"/>
        <v>-9.0381035988684744E-12</v>
      </c>
      <c r="CY301" s="11">
        <f t="shared" si="425"/>
        <v>-9.0381035988684744E-12</v>
      </c>
      <c r="CZ301" s="11">
        <f t="shared" si="425"/>
        <v>2.0065726857865229E-11</v>
      </c>
      <c r="DA301" s="11">
        <f t="shared" si="425"/>
        <v>-9.0381035988684744E-12</v>
      </c>
      <c r="DB301" s="11">
        <f t="shared" si="425"/>
        <v>-9.0381035988684744E-12</v>
      </c>
      <c r="DC301" s="11">
        <f t="shared" si="425"/>
        <v>-9.0381035988684744E-12</v>
      </c>
      <c r="DD301" s="13">
        <f t="shared" si="391"/>
        <v>-4000.0000000000218</v>
      </c>
      <c r="DF301" s="11">
        <f>+DC25-DF25-DF291</f>
        <v>2.5750068743946031E-11</v>
      </c>
      <c r="DG301" s="11">
        <f t="shared" ref="DG301:DQ301" si="426">+DF25-DG25-DG291</f>
        <v>-3.3537617127876729E-12</v>
      </c>
      <c r="DH301" s="11">
        <f t="shared" si="426"/>
        <v>2.5750068743946031E-11</v>
      </c>
      <c r="DI301" s="11">
        <f t="shared" si="426"/>
        <v>-3.3537617127876729E-12</v>
      </c>
      <c r="DJ301" s="11">
        <f t="shared" si="426"/>
        <v>2.5750068743946031E-11</v>
      </c>
      <c r="DK301" s="11">
        <f t="shared" si="426"/>
        <v>-3.3537617127876729E-12</v>
      </c>
      <c r="DL301" s="11">
        <f t="shared" si="426"/>
        <v>2.5750068743946031E-11</v>
      </c>
      <c r="DM301" s="11">
        <f t="shared" si="426"/>
        <v>-3.3537617127876729E-12</v>
      </c>
      <c r="DN301" s="11">
        <f t="shared" si="426"/>
        <v>2.5750068743946031E-11</v>
      </c>
      <c r="DO301" s="11">
        <f t="shared" si="426"/>
        <v>-3.3537617127876729E-12</v>
      </c>
      <c r="DP301" s="11">
        <f t="shared" si="426"/>
        <v>2.5750068743946031E-11</v>
      </c>
      <c r="DQ301" s="11">
        <f t="shared" si="426"/>
        <v>-3.3537617127876729E-12</v>
      </c>
    </row>
    <row r="302" spans="1:121" x14ac:dyDescent="0.35">
      <c r="A302" s="150" t="s">
        <v>443</v>
      </c>
      <c r="B302" s="118"/>
      <c r="BL302" s="152">
        <f t="shared" ref="BL302:BP302" si="427">+BL301</f>
        <v>5.6843418860808015E-13</v>
      </c>
      <c r="BM302" s="152">
        <f t="shared" si="427"/>
        <v>5.6843418860808015E-13</v>
      </c>
      <c r="BN302" s="152">
        <f t="shared" si="427"/>
        <v>4.1666665271122838E-4</v>
      </c>
      <c r="BO302" s="152">
        <f t="shared" si="427"/>
        <v>1.5120349416974932E-11</v>
      </c>
      <c r="BP302" s="152">
        <f t="shared" si="427"/>
        <v>4.1666663815931315E-4</v>
      </c>
      <c r="BR302" s="152">
        <f t="shared" ref="BR302:CC302" si="428">+BR301</f>
        <v>1.688249540165998E-11</v>
      </c>
      <c r="BS302" s="152">
        <f t="shared" si="428"/>
        <v>2.3305801732931286E-12</v>
      </c>
      <c r="BT302" s="152">
        <f t="shared" si="428"/>
        <v>-1.7621459846850485E-12</v>
      </c>
      <c r="BU302" s="152">
        <f t="shared" si="428"/>
        <v>-1.7621459846850485E-12</v>
      </c>
      <c r="BV302" s="152">
        <f t="shared" si="428"/>
        <v>1.688249540165998E-11</v>
      </c>
      <c r="BW302" s="152">
        <f t="shared" si="428"/>
        <v>-2.0000000001743956E-2</v>
      </c>
      <c r="BX302" s="152">
        <f t="shared" si="428"/>
        <v>-2.6773250283440575E-11</v>
      </c>
      <c r="BY302" s="152">
        <f t="shared" si="428"/>
        <v>-1.7621459846850485E-12</v>
      </c>
      <c r="BZ302" s="152">
        <f t="shared" si="428"/>
        <v>3.1434410630026832E-11</v>
      </c>
      <c r="CA302" s="152">
        <f t="shared" si="428"/>
        <v>-2.6773250283440575E-11</v>
      </c>
      <c r="CB302" s="152">
        <f t="shared" si="428"/>
        <v>-1.63140612130519E-11</v>
      </c>
      <c r="CC302" s="152">
        <f t="shared" si="428"/>
        <v>3.1434410630026832E-11</v>
      </c>
      <c r="CD302" s="127">
        <f t="shared" si="387"/>
        <v>-1.9999999977926564E-2</v>
      </c>
      <c r="CE302" s="152">
        <f t="shared" ref="CE302:CP302" si="429">+CE301</f>
        <v>-1625.9999999999977</v>
      </c>
      <c r="CF302" s="152">
        <f t="shared" si="429"/>
        <v>3.1434410630026832E-11</v>
      </c>
      <c r="CG302" s="152">
        <f t="shared" si="429"/>
        <v>-2.6773250283440575E-11</v>
      </c>
      <c r="CH302" s="152">
        <f t="shared" si="429"/>
        <v>2.3305801732931286E-12</v>
      </c>
      <c r="CI302" s="152">
        <f t="shared" si="429"/>
        <v>-2162.5960166667028</v>
      </c>
      <c r="CJ302" s="152">
        <f t="shared" si="429"/>
        <v>3.5242919693700969E-12</v>
      </c>
      <c r="CK302" s="152">
        <f t="shared" si="429"/>
        <v>-3999.9999999999964</v>
      </c>
      <c r="CL302" s="152">
        <f t="shared" si="429"/>
        <v>3.4958702599396929E-12</v>
      </c>
      <c r="CM302" s="152">
        <f t="shared" si="429"/>
        <v>3.4958702599396929E-12</v>
      </c>
      <c r="CN302" s="152">
        <f t="shared" si="429"/>
        <v>-2.5607960196794011E-11</v>
      </c>
      <c r="CO302" s="152">
        <f t="shared" si="429"/>
        <v>3.4958702599396929E-12</v>
      </c>
      <c r="CP302" s="152">
        <f t="shared" si="429"/>
        <v>3.4958702599396929E-12</v>
      </c>
      <c r="CQ302" s="127">
        <f t="shared" si="389"/>
        <v>-7788.5960166666973</v>
      </c>
      <c r="CR302" s="152">
        <f t="shared" ref="CR302:DC302" si="430">+CR301</f>
        <v>-2000.0000000000091</v>
      </c>
      <c r="CS302" s="152">
        <f t="shared" si="430"/>
        <v>2.0094148567295633E-11</v>
      </c>
      <c r="CT302" s="152">
        <f t="shared" si="430"/>
        <v>-9.0096818894380704E-12</v>
      </c>
      <c r="CU302" s="152">
        <f t="shared" si="430"/>
        <v>-9.0096818894380704E-12</v>
      </c>
      <c r="CV302" s="152">
        <f t="shared" si="430"/>
        <v>-9.0096818894380704E-12</v>
      </c>
      <c r="CW302" s="152">
        <f t="shared" si="430"/>
        <v>-1999.99999999998</v>
      </c>
      <c r="CX302" s="152">
        <f t="shared" si="430"/>
        <v>-9.0381035988684744E-12</v>
      </c>
      <c r="CY302" s="152">
        <f t="shared" si="430"/>
        <v>-9.0381035988684744E-12</v>
      </c>
      <c r="CZ302" s="152">
        <f t="shared" si="430"/>
        <v>2.0065726857865229E-11</v>
      </c>
      <c r="DA302" s="152">
        <f t="shared" si="430"/>
        <v>-9.0381035988684744E-12</v>
      </c>
      <c r="DB302" s="152">
        <f t="shared" si="430"/>
        <v>-9.0381035988684744E-12</v>
      </c>
      <c r="DC302" s="152">
        <f t="shared" si="430"/>
        <v>-9.0381035988684744E-12</v>
      </c>
      <c r="DD302" s="127">
        <f t="shared" si="391"/>
        <v>-4000.0000000000218</v>
      </c>
      <c r="DF302" s="152">
        <f t="shared" ref="DF302:DQ302" si="431">+DF301</f>
        <v>2.5750068743946031E-11</v>
      </c>
      <c r="DG302" s="152">
        <f t="shared" si="431"/>
        <v>-3.3537617127876729E-12</v>
      </c>
      <c r="DH302" s="152">
        <f t="shared" si="431"/>
        <v>2.5750068743946031E-11</v>
      </c>
      <c r="DI302" s="152">
        <f t="shared" si="431"/>
        <v>-3.3537617127876729E-12</v>
      </c>
      <c r="DJ302" s="152">
        <f t="shared" si="431"/>
        <v>2.5750068743946031E-11</v>
      </c>
      <c r="DK302" s="152">
        <f t="shared" si="431"/>
        <v>-3.3537617127876729E-12</v>
      </c>
      <c r="DL302" s="152">
        <f t="shared" si="431"/>
        <v>2.5750068743946031E-11</v>
      </c>
      <c r="DM302" s="152">
        <f t="shared" si="431"/>
        <v>-3.3537617127876729E-12</v>
      </c>
      <c r="DN302" s="152">
        <f t="shared" si="431"/>
        <v>2.5750068743946031E-11</v>
      </c>
      <c r="DO302" s="152">
        <f t="shared" si="431"/>
        <v>-3.3537617127876729E-12</v>
      </c>
      <c r="DP302" s="152">
        <f t="shared" si="431"/>
        <v>2.5750068743946031E-11</v>
      </c>
      <c r="DQ302" s="152">
        <f t="shared" si="431"/>
        <v>-3.3537617127876729E-12</v>
      </c>
    </row>
    <row r="303" spans="1:121" x14ac:dyDescent="0.35">
      <c r="A303" s="149"/>
      <c r="BL303" s="147"/>
      <c r="BM303" s="147"/>
      <c r="BN303" s="147"/>
      <c r="BO303" s="147"/>
      <c r="BP303" s="147"/>
      <c r="BR303" s="147"/>
      <c r="BS303" s="147"/>
      <c r="BT303" s="147"/>
      <c r="BU303" s="147"/>
      <c r="BV303" s="147"/>
      <c r="BW303" s="147"/>
      <c r="BX303" s="147"/>
      <c r="BY303" s="147"/>
      <c r="BZ303" s="147"/>
      <c r="CA303" s="147"/>
      <c r="CB303" s="147"/>
      <c r="CC303" s="147"/>
      <c r="CD303" s="13">
        <f t="shared" si="387"/>
        <v>0</v>
      </c>
      <c r="CE303" s="147"/>
      <c r="CF303" s="147"/>
      <c r="CG303" s="147"/>
      <c r="CH303" s="147"/>
      <c r="CI303" s="147"/>
      <c r="CJ303" s="147"/>
      <c r="CK303" s="147"/>
      <c r="CL303" s="147"/>
      <c r="CM303" s="147"/>
      <c r="CN303" s="147"/>
      <c r="CO303" s="147"/>
      <c r="CP303" s="147"/>
      <c r="CQ303" s="13">
        <f t="shared" si="389"/>
        <v>0</v>
      </c>
      <c r="CR303" s="147"/>
      <c r="CS303" s="147"/>
      <c r="CT303" s="147"/>
      <c r="CU303" s="147"/>
      <c r="CV303" s="147"/>
      <c r="CW303" s="147"/>
      <c r="CX303" s="147"/>
      <c r="CY303" s="147"/>
      <c r="CZ303" s="147"/>
      <c r="DA303" s="147"/>
      <c r="DB303" s="147"/>
      <c r="DC303" s="147"/>
      <c r="DD303" s="13">
        <f t="shared" si="391"/>
        <v>0</v>
      </c>
      <c r="DF303" s="147"/>
      <c r="DG303" s="147"/>
      <c r="DH303" s="147"/>
      <c r="DI303" s="147"/>
      <c r="DJ303" s="147"/>
      <c r="DK303" s="147"/>
      <c r="DL303" s="147"/>
      <c r="DM303" s="147"/>
      <c r="DN303" s="147"/>
      <c r="DO303" s="147"/>
      <c r="DP303" s="147"/>
      <c r="DQ303" s="147"/>
    </row>
    <row r="304" spans="1:121" x14ac:dyDescent="0.35">
      <c r="A304" s="149" t="s">
        <v>444</v>
      </c>
      <c r="BL304" s="147">
        <f>+-(SUM(BL46:BL47)-SUM(BK46:BK47))</f>
        <v>-6666.6700000000419</v>
      </c>
      <c r="BM304" s="147">
        <f>+-(SUM(BM46:BM47)-SUM(BL46:BL47))</f>
        <v>-6666.6699999999837</v>
      </c>
      <c r="BN304" s="147">
        <f>+-(SUM(BN46:BN47)-SUM(BM46:BM47))</f>
        <v>-6666.6699999999837</v>
      </c>
      <c r="BO304" s="147">
        <f>+-(SUM(BO46:BO47)-SUM(BN46:BN47))</f>
        <v>-286666.65000000002</v>
      </c>
      <c r="BP304" s="147">
        <f>+-(SUM(BP46:BP47)-SUM(BO46:BO47))</f>
        <v>0</v>
      </c>
      <c r="BR304" s="147">
        <f>+-(SUM(BR46:BR47)-SUM(BP46:BP47))</f>
        <v>0</v>
      </c>
      <c r="BS304" s="147">
        <f>+-(SUM(BS46:BS47)-SUM(BR46:BR47))</f>
        <v>0</v>
      </c>
      <c r="BT304" s="147">
        <v>-200000</v>
      </c>
      <c r="BU304" s="147">
        <f t="shared" ref="BU304:CC304" si="432">+-(SUM(BU46:BU47)-SUM(BT46:BT47))</f>
        <v>0</v>
      </c>
      <c r="BV304" s="147">
        <f t="shared" si="432"/>
        <v>0</v>
      </c>
      <c r="BW304" s="147">
        <f t="shared" si="432"/>
        <v>0</v>
      </c>
      <c r="BX304" s="147">
        <f t="shared" si="432"/>
        <v>0</v>
      </c>
      <c r="BY304" s="147">
        <f t="shared" si="432"/>
        <v>0</v>
      </c>
      <c r="BZ304" s="147">
        <f t="shared" si="432"/>
        <v>0</v>
      </c>
      <c r="CA304" s="147">
        <f t="shared" si="432"/>
        <v>0</v>
      </c>
      <c r="CB304" s="147">
        <f t="shared" si="432"/>
        <v>0</v>
      </c>
      <c r="CC304" s="147">
        <f t="shared" si="432"/>
        <v>0</v>
      </c>
      <c r="CD304" s="153">
        <f t="shared" si="387"/>
        <v>-200000</v>
      </c>
      <c r="CE304" s="147">
        <f>+-(SUM(CE46:CE47)-SUM(CC46:CC47))</f>
        <v>0</v>
      </c>
      <c r="CF304" s="147">
        <f t="shared" ref="CF304:CP304" si="433">+-(SUM(CF46:CF47)-SUM(CE46:CE47))</f>
        <v>0</v>
      </c>
      <c r="CG304" s="147">
        <f t="shared" si="433"/>
        <v>0</v>
      </c>
      <c r="CH304" s="147">
        <f t="shared" si="433"/>
        <v>0</v>
      </c>
      <c r="CI304" s="147">
        <f t="shared" si="433"/>
        <v>0</v>
      </c>
      <c r="CJ304" s="147">
        <f t="shared" si="433"/>
        <v>0</v>
      </c>
      <c r="CK304" s="147">
        <f t="shared" si="433"/>
        <v>0</v>
      </c>
      <c r="CL304" s="147">
        <f t="shared" si="433"/>
        <v>0</v>
      </c>
      <c r="CM304" s="147">
        <f t="shared" si="433"/>
        <v>0</v>
      </c>
      <c r="CN304" s="147">
        <f t="shared" si="433"/>
        <v>0</v>
      </c>
      <c r="CO304" s="147">
        <f t="shared" si="433"/>
        <v>0</v>
      </c>
      <c r="CP304" s="147">
        <f t="shared" si="433"/>
        <v>0</v>
      </c>
      <c r="CQ304" s="153">
        <f t="shared" si="389"/>
        <v>0</v>
      </c>
      <c r="CR304" s="147">
        <f>+-(SUM(CR46:CR47)-SUM(CP46:CP47))</f>
        <v>0</v>
      </c>
      <c r="CS304" s="147">
        <f t="shared" ref="CS304:DC304" si="434">+-(SUM(CS46:CS47)-SUM(CR46:CR47))</f>
        <v>0</v>
      </c>
      <c r="CT304" s="147">
        <f t="shared" si="434"/>
        <v>0</v>
      </c>
      <c r="CU304" s="147">
        <f t="shared" si="434"/>
        <v>0</v>
      </c>
      <c r="CV304" s="147">
        <f t="shared" si="434"/>
        <v>0</v>
      </c>
      <c r="CW304" s="147">
        <f t="shared" si="434"/>
        <v>0</v>
      </c>
      <c r="CX304" s="147">
        <f t="shared" si="434"/>
        <v>0</v>
      </c>
      <c r="CY304" s="147">
        <f t="shared" si="434"/>
        <v>0</v>
      </c>
      <c r="CZ304" s="147">
        <f t="shared" si="434"/>
        <v>0</v>
      </c>
      <c r="DA304" s="147">
        <f t="shared" si="434"/>
        <v>0</v>
      </c>
      <c r="DB304" s="147">
        <f t="shared" si="434"/>
        <v>0</v>
      </c>
      <c r="DC304" s="147">
        <f t="shared" si="434"/>
        <v>0</v>
      </c>
      <c r="DD304" s="153">
        <f t="shared" si="391"/>
        <v>0</v>
      </c>
      <c r="DF304" s="147">
        <f>+-(SUM(DF46:DF47)-SUM(DC46:DC47))</f>
        <v>0</v>
      </c>
      <c r="DG304" s="147">
        <f t="shared" ref="DG304:DQ304" si="435">+-(SUM(DG46:DG47)-SUM(DF46:DF47))</f>
        <v>0</v>
      </c>
      <c r="DH304" s="147">
        <f t="shared" si="435"/>
        <v>0</v>
      </c>
      <c r="DI304" s="147">
        <f t="shared" si="435"/>
        <v>0</v>
      </c>
      <c r="DJ304" s="147">
        <f t="shared" si="435"/>
        <v>0</v>
      </c>
      <c r="DK304" s="147">
        <f t="shared" si="435"/>
        <v>0</v>
      </c>
      <c r="DL304" s="147">
        <f t="shared" si="435"/>
        <v>0</v>
      </c>
      <c r="DM304" s="147">
        <f t="shared" si="435"/>
        <v>0</v>
      </c>
      <c r="DN304" s="147">
        <f t="shared" si="435"/>
        <v>0</v>
      </c>
      <c r="DO304" s="147">
        <f t="shared" si="435"/>
        <v>0</v>
      </c>
      <c r="DP304" s="147">
        <f t="shared" si="435"/>
        <v>0</v>
      </c>
      <c r="DQ304" s="147">
        <f t="shared" si="435"/>
        <v>0</v>
      </c>
    </row>
    <row r="305" spans="1:121" x14ac:dyDescent="0.35">
      <c r="A305" s="150" t="s">
        <v>445</v>
      </c>
      <c r="B305" s="118"/>
      <c r="BL305" s="151">
        <f t="shared" ref="BL305:BP305" si="436">+BL304</f>
        <v>-6666.6700000000419</v>
      </c>
      <c r="BM305" s="151">
        <f t="shared" si="436"/>
        <v>-6666.6699999999837</v>
      </c>
      <c r="BN305" s="151">
        <f t="shared" si="436"/>
        <v>-6666.6699999999837</v>
      </c>
      <c r="BO305" s="151">
        <f t="shared" si="436"/>
        <v>-286666.65000000002</v>
      </c>
      <c r="BP305" s="151">
        <f t="shared" si="436"/>
        <v>0</v>
      </c>
      <c r="BQ305" s="13">
        <v>-320000</v>
      </c>
      <c r="BR305" s="151">
        <f t="shared" ref="BR305:CC305" si="437">+BR304</f>
        <v>0</v>
      </c>
      <c r="BS305" s="151">
        <f t="shared" si="437"/>
        <v>0</v>
      </c>
      <c r="BT305" s="151">
        <f t="shared" si="437"/>
        <v>-200000</v>
      </c>
      <c r="BU305" s="151">
        <f t="shared" si="437"/>
        <v>0</v>
      </c>
      <c r="BV305" s="151">
        <f t="shared" si="437"/>
        <v>0</v>
      </c>
      <c r="BW305" s="151">
        <f t="shared" si="437"/>
        <v>0</v>
      </c>
      <c r="BX305" s="151">
        <f t="shared" si="437"/>
        <v>0</v>
      </c>
      <c r="BY305" s="151">
        <f t="shared" si="437"/>
        <v>0</v>
      </c>
      <c r="BZ305" s="151">
        <f t="shared" si="437"/>
        <v>0</v>
      </c>
      <c r="CA305" s="151">
        <f t="shared" si="437"/>
        <v>0</v>
      </c>
      <c r="CB305" s="151">
        <f t="shared" si="437"/>
        <v>0</v>
      </c>
      <c r="CC305" s="151">
        <f t="shared" si="437"/>
        <v>0</v>
      </c>
      <c r="CD305" s="13">
        <f t="shared" si="387"/>
        <v>-200000</v>
      </c>
      <c r="CE305" s="151">
        <f t="shared" ref="CE305:CP305" si="438">+CE304</f>
        <v>0</v>
      </c>
      <c r="CF305" s="151">
        <f t="shared" si="438"/>
        <v>0</v>
      </c>
      <c r="CG305" s="151">
        <f t="shared" si="438"/>
        <v>0</v>
      </c>
      <c r="CH305" s="151">
        <f t="shared" si="438"/>
        <v>0</v>
      </c>
      <c r="CI305" s="151">
        <f t="shared" si="438"/>
        <v>0</v>
      </c>
      <c r="CJ305" s="151">
        <f t="shared" si="438"/>
        <v>0</v>
      </c>
      <c r="CK305" s="151">
        <f t="shared" si="438"/>
        <v>0</v>
      </c>
      <c r="CL305" s="151">
        <f t="shared" si="438"/>
        <v>0</v>
      </c>
      <c r="CM305" s="151">
        <f t="shared" si="438"/>
        <v>0</v>
      </c>
      <c r="CN305" s="151">
        <f t="shared" si="438"/>
        <v>0</v>
      </c>
      <c r="CO305" s="151">
        <f t="shared" si="438"/>
        <v>0</v>
      </c>
      <c r="CP305" s="151">
        <f t="shared" si="438"/>
        <v>0</v>
      </c>
      <c r="CQ305" s="13">
        <f t="shared" si="389"/>
        <v>0</v>
      </c>
      <c r="CR305" s="151">
        <f t="shared" ref="CR305:DC305" si="439">+CR304</f>
        <v>0</v>
      </c>
      <c r="CS305" s="151">
        <f t="shared" si="439"/>
        <v>0</v>
      </c>
      <c r="CT305" s="151">
        <f t="shared" si="439"/>
        <v>0</v>
      </c>
      <c r="CU305" s="151">
        <f t="shared" si="439"/>
        <v>0</v>
      </c>
      <c r="CV305" s="151">
        <f t="shared" si="439"/>
        <v>0</v>
      </c>
      <c r="CW305" s="151">
        <f t="shared" si="439"/>
        <v>0</v>
      </c>
      <c r="CX305" s="151">
        <f t="shared" si="439"/>
        <v>0</v>
      </c>
      <c r="CY305" s="151">
        <f t="shared" si="439"/>
        <v>0</v>
      </c>
      <c r="CZ305" s="151">
        <f t="shared" si="439"/>
        <v>0</v>
      </c>
      <c r="DA305" s="151">
        <f t="shared" si="439"/>
        <v>0</v>
      </c>
      <c r="DB305" s="151">
        <f t="shared" si="439"/>
        <v>0</v>
      </c>
      <c r="DC305" s="151">
        <f t="shared" si="439"/>
        <v>0</v>
      </c>
      <c r="DD305" s="13">
        <f t="shared" si="391"/>
        <v>0</v>
      </c>
      <c r="DF305" s="151">
        <f t="shared" ref="DF305:DQ305" si="440">+DF304</f>
        <v>0</v>
      </c>
      <c r="DG305" s="151">
        <f t="shared" si="440"/>
        <v>0</v>
      </c>
      <c r="DH305" s="151">
        <f t="shared" si="440"/>
        <v>0</v>
      </c>
      <c r="DI305" s="151">
        <f t="shared" si="440"/>
        <v>0</v>
      </c>
      <c r="DJ305" s="151">
        <f t="shared" si="440"/>
        <v>0</v>
      </c>
      <c r="DK305" s="151">
        <f t="shared" si="440"/>
        <v>0</v>
      </c>
      <c r="DL305" s="151">
        <f t="shared" si="440"/>
        <v>0</v>
      </c>
      <c r="DM305" s="151">
        <f t="shared" si="440"/>
        <v>0</v>
      </c>
      <c r="DN305" s="151">
        <f t="shared" si="440"/>
        <v>0</v>
      </c>
      <c r="DO305" s="151">
        <f t="shared" si="440"/>
        <v>0</v>
      </c>
      <c r="DP305" s="151">
        <f t="shared" si="440"/>
        <v>0</v>
      </c>
      <c r="DQ305" s="151">
        <f t="shared" si="440"/>
        <v>0</v>
      </c>
    </row>
    <row r="306" spans="1:121" x14ac:dyDescent="0.35">
      <c r="A306" s="149"/>
      <c r="BL306" s="147"/>
      <c r="BM306" s="147"/>
      <c r="BN306" s="147"/>
      <c r="BO306" s="147"/>
      <c r="BP306" s="147"/>
      <c r="BR306" s="147"/>
      <c r="BS306" s="147"/>
      <c r="BT306" s="147"/>
      <c r="BU306" s="147"/>
      <c r="BV306" s="147"/>
      <c r="BW306" s="147"/>
      <c r="BX306" s="147"/>
      <c r="BY306" s="147"/>
      <c r="BZ306" s="147"/>
      <c r="CA306" s="147"/>
      <c r="CB306" s="147"/>
      <c r="CC306" s="147"/>
      <c r="CD306" s="13">
        <f t="shared" si="387"/>
        <v>0</v>
      </c>
      <c r="CE306" s="147"/>
      <c r="CF306" s="147"/>
      <c r="CG306" s="147"/>
      <c r="CH306" s="147"/>
      <c r="CI306" s="147"/>
      <c r="CJ306" s="147"/>
      <c r="CK306" s="147"/>
      <c r="CL306" s="147"/>
      <c r="CM306" s="147"/>
      <c r="CN306" s="147"/>
      <c r="CO306" s="147"/>
      <c r="CP306" s="147"/>
      <c r="CQ306" s="13">
        <f t="shared" si="389"/>
        <v>0</v>
      </c>
      <c r="CR306" s="147"/>
      <c r="CS306" s="147"/>
      <c r="CT306" s="147"/>
      <c r="CU306" s="147"/>
      <c r="CV306" s="147"/>
      <c r="CW306" s="147"/>
      <c r="CX306" s="147"/>
      <c r="CY306" s="147"/>
      <c r="CZ306" s="147"/>
      <c r="DA306" s="147"/>
      <c r="DB306" s="147"/>
      <c r="DC306" s="147"/>
      <c r="DD306" s="13">
        <f t="shared" si="391"/>
        <v>0</v>
      </c>
      <c r="DF306" s="147"/>
      <c r="DG306" s="147"/>
      <c r="DH306" s="147"/>
      <c r="DI306" s="147"/>
      <c r="DJ306" s="147"/>
      <c r="DK306" s="147"/>
      <c r="DL306" s="147"/>
      <c r="DM306" s="147"/>
      <c r="DN306" s="147"/>
      <c r="DO306" s="147"/>
      <c r="DP306" s="147"/>
      <c r="DQ306" s="147"/>
    </row>
    <row r="307" spans="1:121" x14ac:dyDescent="0.35">
      <c r="A307" s="150" t="s">
        <v>446</v>
      </c>
      <c r="B307" s="118"/>
      <c r="BL307" s="151">
        <f t="shared" ref="BL307:BP307" si="441">+BL299+BL302+BL305</f>
        <v>169022.59999999992</v>
      </c>
      <c r="BM307" s="151">
        <f t="shared" si="441"/>
        <v>111093.82000000005</v>
      </c>
      <c r="BN307" s="151">
        <f t="shared" si="441"/>
        <v>-68601.549583333253</v>
      </c>
      <c r="BO307" s="151">
        <f t="shared" si="441"/>
        <v>-299835.76</v>
      </c>
      <c r="BP307" s="151">
        <f t="shared" si="441"/>
        <v>57134.580416666802</v>
      </c>
      <c r="BQ307" s="127">
        <f>+BQ305+BQ299</f>
        <v>-101627.05999999979</v>
      </c>
      <c r="BR307" s="151">
        <f t="shared" ref="BR307:CC307" si="442">+BR299+BR302+BR305</f>
        <v>-12691.689999999986</v>
      </c>
      <c r="BS307" s="151">
        <f t="shared" si="442"/>
        <v>-19511.940000000042</v>
      </c>
      <c r="BT307" s="151">
        <f t="shared" si="442"/>
        <v>-105302.49999999994</v>
      </c>
      <c r="BU307" s="151">
        <f t="shared" si="442"/>
        <v>-220706.25999999989</v>
      </c>
      <c r="BV307" s="151">
        <f t="shared" si="442"/>
        <v>261536.10000000009</v>
      </c>
      <c r="BW307" s="151">
        <f t="shared" si="442"/>
        <v>-205885.37000000008</v>
      </c>
      <c r="BX307" s="151">
        <f t="shared" si="442"/>
        <v>-24581.40999999992</v>
      </c>
      <c r="BY307" s="151">
        <f t="shared" si="442"/>
        <v>60651.27999999997</v>
      </c>
      <c r="BZ307" s="151">
        <f t="shared" si="442"/>
        <v>164838.24</v>
      </c>
      <c r="CA307" s="151">
        <f t="shared" si="442"/>
        <v>-180390.00000000009</v>
      </c>
      <c r="CB307" s="151">
        <f t="shared" si="442"/>
        <v>34996.910000000244</v>
      </c>
      <c r="CC307" s="151">
        <f t="shared" si="442"/>
        <v>27279.999999999975</v>
      </c>
      <c r="CD307" s="127">
        <f t="shared" si="387"/>
        <v>-219766.63999999972</v>
      </c>
      <c r="CE307" s="151">
        <f t="shared" ref="CE307:CP307" si="443">+CE299+CE302+CE305</f>
        <v>181547.81999999986</v>
      </c>
      <c r="CF307" s="151">
        <f t="shared" si="443"/>
        <v>83827.90000000014</v>
      </c>
      <c r="CG307" s="151">
        <f t="shared" si="443"/>
        <v>125740.19999999987</v>
      </c>
      <c r="CH307" s="151">
        <f t="shared" si="443"/>
        <v>-222950.09999999992</v>
      </c>
      <c r="CI307" s="151">
        <f t="shared" si="443"/>
        <v>21979.688764831491</v>
      </c>
      <c r="CJ307" s="151">
        <f t="shared" si="443"/>
        <v>123050.54494932176</v>
      </c>
      <c r="CK307" s="151">
        <f t="shared" si="443"/>
        <v>11119.132080836283</v>
      </c>
      <c r="CL307" s="151">
        <f t="shared" si="443"/>
        <v>258960.82514483266</v>
      </c>
      <c r="CM307" s="151">
        <f t="shared" si="443"/>
        <v>190081.5533696395</v>
      </c>
      <c r="CN307" s="151">
        <f t="shared" si="443"/>
        <v>-273363.44913728186</v>
      </c>
      <c r="CO307" s="151">
        <f t="shared" si="443"/>
        <v>133500.89552001891</v>
      </c>
      <c r="CP307" s="151">
        <f t="shared" si="443"/>
        <v>140665.51808369317</v>
      </c>
      <c r="CQ307" s="127">
        <f t="shared" si="389"/>
        <v>774160.52877589175</v>
      </c>
      <c r="CR307" s="151">
        <f t="shared" ref="CR307:DC307" si="444">+CR299+CR302+CR305</f>
        <v>-215519.69406521719</v>
      </c>
      <c r="CS307" s="151">
        <f t="shared" si="444"/>
        <v>127388.43117989849</v>
      </c>
      <c r="CT307" s="151">
        <f t="shared" si="444"/>
        <v>169591.49451534328</v>
      </c>
      <c r="CU307" s="151">
        <f t="shared" si="444"/>
        <v>-296572.37497709278</v>
      </c>
      <c r="CV307" s="151">
        <f t="shared" si="444"/>
        <v>198757.34837426984</v>
      </c>
      <c r="CW307" s="151">
        <f t="shared" si="444"/>
        <v>143153.76418055032</v>
      </c>
      <c r="CX307" s="151">
        <f t="shared" si="444"/>
        <v>31117.39277533815</v>
      </c>
      <c r="CY307" s="151">
        <f t="shared" si="444"/>
        <v>365957.72367820016</v>
      </c>
      <c r="CZ307" s="151">
        <f t="shared" si="444"/>
        <v>-6081.8207118095397</v>
      </c>
      <c r="DA307" s="151">
        <f t="shared" si="444"/>
        <v>-142566.71357420849</v>
      </c>
      <c r="DB307" s="151">
        <f t="shared" si="444"/>
        <v>208263.19278616231</v>
      </c>
      <c r="DC307" s="151">
        <f t="shared" si="444"/>
        <v>203989.03254160474</v>
      </c>
      <c r="DD307" s="127">
        <f t="shared" si="391"/>
        <v>787477.77670303918</v>
      </c>
      <c r="DF307" s="151">
        <f t="shared" ref="DF307:DQ307" si="445">+DF299+DF302+DF305</f>
        <v>-72261.566363817154</v>
      </c>
      <c r="DG307" s="151">
        <f t="shared" si="445"/>
        <v>168342.15532664544</v>
      </c>
      <c r="DH307" s="151">
        <f t="shared" si="445"/>
        <v>-14092.785097702963</v>
      </c>
      <c r="DI307" s="151">
        <f t="shared" si="445"/>
        <v>-64548.947539828514</v>
      </c>
      <c r="DJ307" s="151">
        <f t="shared" si="445"/>
        <v>242150.10946454687</v>
      </c>
      <c r="DK307" s="151">
        <f t="shared" si="445"/>
        <v>189674.48655723999</v>
      </c>
      <c r="DL307" s="151">
        <f t="shared" si="445"/>
        <v>34384.675868536637</v>
      </c>
      <c r="DM307" s="151">
        <f t="shared" si="445"/>
        <v>437267.35470640298</v>
      </c>
      <c r="DN307" s="151">
        <f t="shared" si="445"/>
        <v>13845.6236376173</v>
      </c>
      <c r="DO307" s="151">
        <f t="shared" si="445"/>
        <v>-167829.63007006887</v>
      </c>
      <c r="DP307" s="151">
        <f t="shared" si="445"/>
        <v>257059.83013724766</v>
      </c>
      <c r="DQ307" s="151">
        <f t="shared" si="445"/>
        <v>249494.92505014545</v>
      </c>
    </row>
    <row r="308" spans="1:121" x14ac:dyDescent="0.35">
      <c r="A308" s="149" t="s">
        <v>447</v>
      </c>
      <c r="BL308" s="147">
        <f>+BK6</f>
        <v>609821.06000000006</v>
      </c>
      <c r="BM308" s="147">
        <f>+BL6</f>
        <v>778843.66</v>
      </c>
      <c r="BN308" s="147">
        <f>+BM6</f>
        <v>889937.48</v>
      </c>
      <c r="BO308" s="147">
        <f>+BN6</f>
        <v>821335.93</v>
      </c>
      <c r="BP308" s="147">
        <f>+BO6</f>
        <v>521500.17</v>
      </c>
      <c r="BQ308" s="13">
        <f>+BD6</f>
        <v>680262.19</v>
      </c>
      <c r="BR308" s="147">
        <f>+BP310</f>
        <v>578634.75041666673</v>
      </c>
      <c r="BS308" s="147">
        <f>+BR310</f>
        <v>565943.06041666679</v>
      </c>
      <c r="BT308" s="147">
        <f t="shared" ref="BT308:CC308" si="446">+BS310</f>
        <v>546431.12041666673</v>
      </c>
      <c r="BU308" s="147">
        <f t="shared" si="446"/>
        <v>441128.62041666679</v>
      </c>
      <c r="BV308" s="147">
        <f t="shared" si="446"/>
        <v>220422.3604166669</v>
      </c>
      <c r="BW308" s="147">
        <f t="shared" si="446"/>
        <v>481958.46041666699</v>
      </c>
      <c r="BX308" s="147">
        <f t="shared" si="446"/>
        <v>276073.09041666694</v>
      </c>
      <c r="BY308" s="147">
        <f t="shared" si="446"/>
        <v>251491.68041666702</v>
      </c>
      <c r="BZ308" s="147">
        <f t="shared" si="446"/>
        <v>312142.96041666699</v>
      </c>
      <c r="CA308" s="147">
        <f t="shared" si="446"/>
        <v>476981.20041666698</v>
      </c>
      <c r="CB308" s="147">
        <f t="shared" si="446"/>
        <v>296591.20041666692</v>
      </c>
      <c r="CC308" s="147">
        <f t="shared" si="446"/>
        <v>331588.11041666719</v>
      </c>
      <c r="CD308" s="13">
        <f>+BR308</f>
        <v>578634.75041666673</v>
      </c>
      <c r="CE308" s="147">
        <f>+CC310</f>
        <v>358868.11041666719</v>
      </c>
      <c r="CF308" s="147">
        <f>+CE310</f>
        <v>540415.93041666702</v>
      </c>
      <c r="CG308" s="147">
        <f t="shared" ref="CG308:CP308" si="447">+CF310</f>
        <v>624243.83041666716</v>
      </c>
      <c r="CH308" s="147">
        <f t="shared" si="447"/>
        <v>749984.030416667</v>
      </c>
      <c r="CI308" s="147">
        <f t="shared" si="447"/>
        <v>527033.93041666714</v>
      </c>
      <c r="CJ308" s="147">
        <f t="shared" si="447"/>
        <v>549013.61918149865</v>
      </c>
      <c r="CK308" s="147">
        <f t="shared" si="447"/>
        <v>672064.16413082043</v>
      </c>
      <c r="CL308" s="147">
        <f t="shared" si="447"/>
        <v>683183.29621165677</v>
      </c>
      <c r="CM308" s="147">
        <f t="shared" si="447"/>
        <v>942144.12135648937</v>
      </c>
      <c r="CN308" s="147">
        <f t="shared" si="447"/>
        <v>1132225.6747261288</v>
      </c>
      <c r="CO308" s="147">
        <f t="shared" si="447"/>
        <v>858862.22558884695</v>
      </c>
      <c r="CP308" s="147">
        <f t="shared" si="447"/>
        <v>992363.12110886583</v>
      </c>
      <c r="CQ308" s="13">
        <f>+CE308</f>
        <v>358868.11041666719</v>
      </c>
      <c r="CR308" s="147">
        <f>+CP310</f>
        <v>1133028.6391925591</v>
      </c>
      <c r="CS308" s="147">
        <f>+CR310</f>
        <v>917508.9451273419</v>
      </c>
      <c r="CT308" s="147">
        <f t="shared" ref="CT308:DC308" si="448">+CS310</f>
        <v>1044897.3763072403</v>
      </c>
      <c r="CU308" s="147">
        <f t="shared" si="448"/>
        <v>1214488.8708225836</v>
      </c>
      <c r="CV308" s="147">
        <f t="shared" si="448"/>
        <v>917916.49584549083</v>
      </c>
      <c r="CW308" s="147">
        <f t="shared" si="448"/>
        <v>1116673.8442197607</v>
      </c>
      <c r="CX308" s="147">
        <f t="shared" si="448"/>
        <v>1259827.6084003111</v>
      </c>
      <c r="CY308" s="147">
        <f t="shared" si="448"/>
        <v>1290945.0011756492</v>
      </c>
      <c r="CZ308" s="147">
        <f t="shared" si="448"/>
        <v>1656902.7248538495</v>
      </c>
      <c r="DA308" s="147">
        <f t="shared" si="448"/>
        <v>1650820.9041420401</v>
      </c>
      <c r="DB308" s="147">
        <f t="shared" si="448"/>
        <v>1508254.1905678315</v>
      </c>
      <c r="DC308" s="147">
        <f t="shared" si="448"/>
        <v>1716517.3833539938</v>
      </c>
      <c r="DD308" s="13">
        <f>+CR308</f>
        <v>1133028.6391925591</v>
      </c>
      <c r="DF308" s="147">
        <f>+DC310</f>
        <v>1920506.4158955985</v>
      </c>
      <c r="DG308" s="147">
        <f>+DF310</f>
        <v>1848244.8495317814</v>
      </c>
      <c r="DH308" s="147">
        <f t="shared" ref="DH308:DQ308" si="449">+DG310</f>
        <v>2016587.0048584267</v>
      </c>
      <c r="DI308" s="147">
        <f t="shared" si="449"/>
        <v>2002494.2197607239</v>
      </c>
      <c r="DJ308" s="147">
        <f t="shared" si="449"/>
        <v>1937945.2722208954</v>
      </c>
      <c r="DK308" s="147">
        <f t="shared" si="449"/>
        <v>2180095.3816854423</v>
      </c>
      <c r="DL308" s="147">
        <f t="shared" si="449"/>
        <v>2369769.8682426824</v>
      </c>
      <c r="DM308" s="147">
        <f t="shared" si="449"/>
        <v>2404154.5441112192</v>
      </c>
      <c r="DN308" s="147">
        <f t="shared" si="449"/>
        <v>2841421.8988176221</v>
      </c>
      <c r="DO308" s="147">
        <f t="shared" si="449"/>
        <v>2855267.5224552392</v>
      </c>
      <c r="DP308" s="147">
        <f t="shared" si="449"/>
        <v>2687437.8923851703</v>
      </c>
      <c r="DQ308" s="147">
        <f t="shared" si="449"/>
        <v>2944497.722522418</v>
      </c>
    </row>
    <row r="309" spans="1:121" x14ac:dyDescent="0.35">
      <c r="A309" s="149"/>
      <c r="BL309" s="147"/>
      <c r="BM309" s="147"/>
      <c r="BN309" s="147"/>
      <c r="BO309" s="147"/>
      <c r="BP309" s="147"/>
      <c r="BR309" s="147"/>
      <c r="BS309" s="147"/>
      <c r="BT309" s="147"/>
      <c r="BU309" s="147"/>
      <c r="BV309" s="147"/>
      <c r="BW309" s="147"/>
      <c r="BX309" s="147"/>
      <c r="BY309" s="147"/>
      <c r="BZ309" s="147"/>
      <c r="CA309" s="147"/>
      <c r="CB309" s="147"/>
      <c r="CC309" s="147"/>
      <c r="CE309" s="147"/>
      <c r="CF309" s="147"/>
      <c r="CG309" s="147"/>
      <c r="CH309" s="147"/>
      <c r="CI309" s="147"/>
      <c r="CJ309" s="147"/>
      <c r="CK309" s="147"/>
      <c r="CL309" s="147"/>
      <c r="CM309" s="147"/>
      <c r="CN309" s="147"/>
      <c r="CO309" s="147"/>
      <c r="CP309" s="147"/>
      <c r="CR309" s="147"/>
      <c r="CS309" s="147"/>
      <c r="CT309" s="147"/>
      <c r="CU309" s="147"/>
      <c r="CV309" s="147"/>
      <c r="CW309" s="147"/>
      <c r="CX309" s="147"/>
      <c r="CY309" s="147"/>
      <c r="CZ309" s="147"/>
      <c r="DA309" s="147"/>
      <c r="DB309" s="147"/>
      <c r="DC309" s="147"/>
      <c r="DF309" s="147"/>
      <c r="DG309" s="147"/>
      <c r="DH309" s="147"/>
      <c r="DI309" s="147"/>
      <c r="DJ309" s="147"/>
      <c r="DK309" s="147"/>
      <c r="DL309" s="147"/>
      <c r="DM309" s="147"/>
      <c r="DN309" s="147"/>
      <c r="DO309" s="147"/>
      <c r="DP309" s="147"/>
      <c r="DQ309" s="147"/>
    </row>
    <row r="310" spans="1:121" ht="15" thickBot="1" x14ac:dyDescent="0.4">
      <c r="A310" s="154" t="s">
        <v>448</v>
      </c>
      <c r="B310" s="118"/>
      <c r="BL310" s="155">
        <f t="shared" ref="BL310:BP310" si="450">+BL307+BL308</f>
        <v>778843.65999999992</v>
      </c>
      <c r="BM310" s="155">
        <f t="shared" si="450"/>
        <v>889937.4800000001</v>
      </c>
      <c r="BN310" s="155">
        <f t="shared" si="450"/>
        <v>821335.93041666667</v>
      </c>
      <c r="BO310" s="155">
        <f t="shared" si="450"/>
        <v>521500.17000000004</v>
      </c>
      <c r="BP310" s="155">
        <f t="shared" si="450"/>
        <v>578634.75041666673</v>
      </c>
      <c r="BQ310" s="13">
        <f>+BQ307+BQ308</f>
        <v>578635.13000000012</v>
      </c>
      <c r="BR310" s="155">
        <f t="shared" ref="BR310:CC310" si="451">+BR307+BR308</f>
        <v>565943.06041666679</v>
      </c>
      <c r="BS310" s="155">
        <f t="shared" si="451"/>
        <v>546431.12041666673</v>
      </c>
      <c r="BT310" s="155">
        <f t="shared" si="451"/>
        <v>441128.62041666679</v>
      </c>
      <c r="BU310" s="155">
        <f t="shared" si="451"/>
        <v>220422.3604166669</v>
      </c>
      <c r="BV310" s="155">
        <f t="shared" si="451"/>
        <v>481958.46041666699</v>
      </c>
      <c r="BW310" s="155">
        <f t="shared" si="451"/>
        <v>276073.09041666694</v>
      </c>
      <c r="BX310" s="155">
        <f t="shared" si="451"/>
        <v>251491.68041666702</v>
      </c>
      <c r="BY310" s="155">
        <f t="shared" si="451"/>
        <v>312142.96041666699</v>
      </c>
      <c r="BZ310" s="155">
        <f t="shared" si="451"/>
        <v>476981.20041666698</v>
      </c>
      <c r="CA310" s="155">
        <f t="shared" si="451"/>
        <v>296591.20041666692</v>
      </c>
      <c r="CB310" s="155">
        <f t="shared" si="451"/>
        <v>331588.11041666719</v>
      </c>
      <c r="CC310" s="155">
        <f t="shared" si="451"/>
        <v>358868.11041666719</v>
      </c>
      <c r="CD310" s="145">
        <f>+CD307+CD308</f>
        <v>358868.11041666701</v>
      </c>
      <c r="CE310" s="155">
        <f t="shared" ref="CE310:CP310" si="452">+CE307+CE308</f>
        <v>540415.93041666702</v>
      </c>
      <c r="CF310" s="155">
        <f t="shared" si="452"/>
        <v>624243.83041666716</v>
      </c>
      <c r="CG310" s="155">
        <f t="shared" si="452"/>
        <v>749984.030416667</v>
      </c>
      <c r="CH310" s="155">
        <f t="shared" si="452"/>
        <v>527033.93041666714</v>
      </c>
      <c r="CI310" s="155">
        <f t="shared" si="452"/>
        <v>549013.61918149865</v>
      </c>
      <c r="CJ310" s="155">
        <f t="shared" si="452"/>
        <v>672064.16413082043</v>
      </c>
      <c r="CK310" s="155">
        <f t="shared" si="452"/>
        <v>683183.29621165677</v>
      </c>
      <c r="CL310" s="155">
        <f t="shared" si="452"/>
        <v>942144.12135648937</v>
      </c>
      <c r="CM310" s="155">
        <f t="shared" si="452"/>
        <v>1132225.6747261288</v>
      </c>
      <c r="CN310" s="155">
        <f t="shared" si="452"/>
        <v>858862.22558884695</v>
      </c>
      <c r="CO310" s="155">
        <f t="shared" si="452"/>
        <v>992363.12110886583</v>
      </c>
      <c r="CP310" s="155">
        <f t="shared" si="452"/>
        <v>1133028.6391925591</v>
      </c>
      <c r="CQ310" s="145">
        <f>+CQ307+CQ308</f>
        <v>1133028.6391925588</v>
      </c>
      <c r="CR310" s="155">
        <f t="shared" ref="CR310:DC310" si="453">+CR307+CR308</f>
        <v>917508.9451273419</v>
      </c>
      <c r="CS310" s="155">
        <f t="shared" si="453"/>
        <v>1044897.3763072403</v>
      </c>
      <c r="CT310" s="155">
        <f t="shared" si="453"/>
        <v>1214488.8708225836</v>
      </c>
      <c r="CU310" s="155">
        <f t="shared" si="453"/>
        <v>917916.49584549083</v>
      </c>
      <c r="CV310" s="155">
        <f t="shared" si="453"/>
        <v>1116673.8442197607</v>
      </c>
      <c r="CW310" s="155">
        <f t="shared" si="453"/>
        <v>1259827.6084003111</v>
      </c>
      <c r="CX310" s="155">
        <f t="shared" si="453"/>
        <v>1290945.0011756492</v>
      </c>
      <c r="CY310" s="155">
        <f t="shared" si="453"/>
        <v>1656902.7248538495</v>
      </c>
      <c r="CZ310" s="155">
        <f t="shared" si="453"/>
        <v>1650820.9041420401</v>
      </c>
      <c r="DA310" s="155">
        <f t="shared" si="453"/>
        <v>1508254.1905678315</v>
      </c>
      <c r="DB310" s="155">
        <f t="shared" si="453"/>
        <v>1716517.3833539938</v>
      </c>
      <c r="DC310" s="155">
        <f t="shared" si="453"/>
        <v>1920506.4158955985</v>
      </c>
      <c r="DD310" s="145">
        <f>+DD307+DD308</f>
        <v>1920506.4158955982</v>
      </c>
      <c r="DF310" s="155">
        <f t="shared" ref="DF310:DQ310" si="454">+DF307+DF308</f>
        <v>1848244.8495317814</v>
      </c>
      <c r="DG310" s="155">
        <f t="shared" si="454"/>
        <v>2016587.0048584267</v>
      </c>
      <c r="DH310" s="155">
        <f t="shared" si="454"/>
        <v>2002494.2197607239</v>
      </c>
      <c r="DI310" s="155">
        <f t="shared" si="454"/>
        <v>1937945.2722208954</v>
      </c>
      <c r="DJ310" s="155">
        <f t="shared" si="454"/>
        <v>2180095.3816854423</v>
      </c>
      <c r="DK310" s="155">
        <f t="shared" si="454"/>
        <v>2369769.8682426824</v>
      </c>
      <c r="DL310" s="155">
        <f t="shared" si="454"/>
        <v>2404154.5441112192</v>
      </c>
      <c r="DM310" s="155">
        <f t="shared" si="454"/>
        <v>2841421.8988176221</v>
      </c>
      <c r="DN310" s="155">
        <f t="shared" si="454"/>
        <v>2855267.5224552392</v>
      </c>
      <c r="DO310" s="155">
        <f t="shared" si="454"/>
        <v>2687437.8923851703</v>
      </c>
      <c r="DP310" s="155">
        <f t="shared" si="454"/>
        <v>2944497.722522418</v>
      </c>
      <c r="DQ310" s="155">
        <f t="shared" si="454"/>
        <v>3193992.6475725635</v>
      </c>
    </row>
    <row r="312" spans="1:121" x14ac:dyDescent="0.35">
      <c r="CG312" s="156"/>
    </row>
    <row r="315" spans="1:121" x14ac:dyDescent="0.35">
      <c r="A315" s="143" t="s">
        <v>449</v>
      </c>
    </row>
    <row r="316" spans="1:121" x14ac:dyDescent="0.35">
      <c r="A316" s="146"/>
    </row>
    <row r="317" spans="1:121" x14ac:dyDescent="0.35">
      <c r="A317" s="146"/>
    </row>
    <row r="318" spans="1:121" x14ac:dyDescent="0.35">
      <c r="A318" s="150" t="s">
        <v>441</v>
      </c>
    </row>
    <row r="319" spans="1:121" x14ac:dyDescent="0.35">
      <c r="A319" s="149" t="s">
        <v>450</v>
      </c>
      <c r="BM319" s="147">
        <f>-SUM(BM58:BM62,BM65:BM70,BM73:BM76,BM80)+BM294</f>
        <v>503282.88</v>
      </c>
      <c r="BN319" s="147">
        <f>-SUM(BN58:BN62,BN65:BN70,BN73:BN76,BN80)+BN294</f>
        <v>393893.30000000005</v>
      </c>
      <c r="BO319" s="147">
        <f>-SUM(BO58:BO62,BO65:BO70,BO73:BO76,BO80)+BO294</f>
        <v>477577.56</v>
      </c>
      <c r="BP319" s="147">
        <f>-SUM(BP58:BP62,BP65:BP70,BP73:BP76,BP80)+BP294</f>
        <v>550376.74</v>
      </c>
      <c r="BR319" s="147">
        <f t="shared" ref="BR319:CC319" si="455">-SUM(BR58:BR62,BR65:BR70,BR73:BR76,BR80)+BR294</f>
        <v>347449.23</v>
      </c>
      <c r="BS319" s="147">
        <f t="shared" si="455"/>
        <v>371880.63000000006</v>
      </c>
      <c r="BT319" s="147">
        <f t="shared" si="455"/>
        <v>463803.24000000005</v>
      </c>
      <c r="BU319" s="147">
        <f t="shared" si="455"/>
        <v>432145.53000000009</v>
      </c>
      <c r="BV319" s="147">
        <f t="shared" si="455"/>
        <v>556452.04</v>
      </c>
      <c r="BW319" s="147">
        <f t="shared" si="455"/>
        <v>384927.64999999997</v>
      </c>
      <c r="BX319" s="147">
        <f t="shared" si="455"/>
        <v>455946.22000000003</v>
      </c>
      <c r="BY319" s="147">
        <f t="shared" si="455"/>
        <v>561077.07999999984</v>
      </c>
      <c r="BZ319" s="147">
        <f t="shared" si="455"/>
        <v>515222.85000000003</v>
      </c>
      <c r="CA319" s="147">
        <f t="shared" si="455"/>
        <v>458652.60999999993</v>
      </c>
      <c r="CB319" s="147">
        <f t="shared" si="455"/>
        <v>400373.16000000021</v>
      </c>
      <c r="CC319" s="147">
        <f t="shared" si="455"/>
        <v>505320.09999999992</v>
      </c>
      <c r="CD319" s="13">
        <f>+SUM(BR319:CC319)</f>
        <v>5453250.3399999999</v>
      </c>
      <c r="CE319" s="147">
        <f>-SUM(CE58:CE62,CE65:CE70,CE73:CE76,CE80)+CE294</f>
        <v>488494.12000000005</v>
      </c>
      <c r="CF319" s="147">
        <f>-SUM(CF58:CF62,CF65:CF70,CF73:CF76,CF80)+CF294</f>
        <v>528318.13</v>
      </c>
      <c r="CG319" s="147">
        <f>-SUM(CG58:CG62,CG65:CG70,CG73:CG76,CG80,CG249)+CG294</f>
        <v>571619.98999999976</v>
      </c>
      <c r="CH319" s="147">
        <f t="shared" ref="CH319:CP319" si="456">-SUM(CH58:CH62,CH65:CH70,CH73:CH76,CH80)+CH294</f>
        <v>564855.57000000007</v>
      </c>
      <c r="CI319" s="147">
        <f t="shared" si="456"/>
        <v>587414.80299797968</v>
      </c>
      <c r="CJ319" s="147">
        <f t="shared" si="456"/>
        <v>543434.9315542609</v>
      </c>
      <c r="CK319" s="147">
        <f t="shared" si="456"/>
        <v>609885.71734156343</v>
      </c>
      <c r="CL319" s="147">
        <f t="shared" si="456"/>
        <v>725906.08859611047</v>
      </c>
      <c r="CM319" s="147">
        <f t="shared" si="456"/>
        <v>670379.65828944626</v>
      </c>
      <c r="CN319" s="147">
        <f t="shared" si="456"/>
        <v>556949.5725376996</v>
      </c>
      <c r="CO319" s="147">
        <f t="shared" si="456"/>
        <v>586381.31833644491</v>
      </c>
      <c r="CP319" s="147">
        <f t="shared" si="456"/>
        <v>522749.3078003577</v>
      </c>
      <c r="CQ319" s="13">
        <f>+SUM(CE319:CP319)</f>
        <v>6956389.2074538637</v>
      </c>
      <c r="CR319" s="147">
        <f t="shared" ref="CR319:DC319" si="457">-SUM(CR58:CR62,CR65:CR70,CR73:CR76,CR80)+CR294</f>
        <v>527838.52332670242</v>
      </c>
      <c r="CS319" s="147">
        <f t="shared" si="457"/>
        <v>624827.50505930418</v>
      </c>
      <c r="CT319" s="147">
        <f t="shared" si="457"/>
        <v>661870.72197528975</v>
      </c>
      <c r="CU319" s="147">
        <f t="shared" si="457"/>
        <v>709050.63892890071</v>
      </c>
      <c r="CV319" s="147">
        <f t="shared" si="457"/>
        <v>674375.57591941976</v>
      </c>
      <c r="CW319" s="147">
        <f t="shared" si="457"/>
        <v>613883.07508474914</v>
      </c>
      <c r="CX319" s="147">
        <f t="shared" si="457"/>
        <v>740442.89080685377</v>
      </c>
      <c r="CY319" s="147">
        <f t="shared" si="457"/>
        <v>944730.54364387051</v>
      </c>
      <c r="CZ319" s="147">
        <f t="shared" si="457"/>
        <v>796838.76785410242</v>
      </c>
      <c r="DA319" s="147">
        <f t="shared" si="457"/>
        <v>644788.57468810887</v>
      </c>
      <c r="DB319" s="147">
        <f t="shared" si="457"/>
        <v>729434.98101099592</v>
      </c>
      <c r="DC319" s="147">
        <f t="shared" si="457"/>
        <v>647024.91642458923</v>
      </c>
      <c r="DD319" s="13">
        <f>+SUM(CR319:DC319)</f>
        <v>8315106.7147228867</v>
      </c>
      <c r="DF319" s="147">
        <f t="shared" ref="DF319:DQ319" si="458">-SUM(DF58:DF62,DF65:DF70,DF73:DF76,DF80)+DF294</f>
        <v>635128.078473008</v>
      </c>
      <c r="DG319" s="147">
        <f t="shared" si="458"/>
        <v>733085.21969931666</v>
      </c>
      <c r="DH319" s="147">
        <f t="shared" si="458"/>
        <v>775686.09500998212</v>
      </c>
      <c r="DI319" s="147">
        <f t="shared" si="458"/>
        <v>830056.95376423025</v>
      </c>
      <c r="DJ319" s="147">
        <f t="shared" si="458"/>
        <v>786303.97703345609</v>
      </c>
      <c r="DK319" s="147">
        <f t="shared" si="458"/>
        <v>712082.43830905785</v>
      </c>
      <c r="DL319" s="147">
        <f t="shared" si="458"/>
        <v>859214.16531926487</v>
      </c>
      <c r="DM319" s="147">
        <f t="shared" si="458"/>
        <v>1097984.4680055045</v>
      </c>
      <c r="DN319" s="147">
        <f t="shared" si="458"/>
        <v>927471.42895683739</v>
      </c>
      <c r="DO319" s="147">
        <f t="shared" si="458"/>
        <v>750712.01569046942</v>
      </c>
      <c r="DP319" s="147">
        <f t="shared" si="458"/>
        <v>848310.69796781626</v>
      </c>
      <c r="DQ319" s="147">
        <f t="shared" si="458"/>
        <v>752792.00824136031</v>
      </c>
    </row>
    <row r="320" spans="1:121" x14ac:dyDescent="0.35">
      <c r="A320" s="149" t="s">
        <v>451</v>
      </c>
      <c r="BM320" s="157">
        <f>-SUM(BM143,BM194)+BM297</f>
        <v>-349677.89</v>
      </c>
      <c r="BN320" s="157">
        <f>-SUM(BN143,BN194)+BN297</f>
        <v>-268271.95999999996</v>
      </c>
      <c r="BO320" s="157">
        <f>-SUM(BO143,BO194)+BO297</f>
        <v>-418570.62</v>
      </c>
      <c r="BP320" s="157">
        <f>-SUM(BP143,BP194)+BP297</f>
        <v>-306309.47999999986</v>
      </c>
      <c r="BR320" s="157">
        <f t="shared" ref="BR320:CC320" si="459">-SUM(BR143,BR194)+BR297</f>
        <v>-263549.42000000004</v>
      </c>
      <c r="BS320" s="157">
        <f t="shared" si="459"/>
        <v>-307333.84999999998</v>
      </c>
      <c r="BT320" s="157">
        <f t="shared" si="459"/>
        <v>-319279.74</v>
      </c>
      <c r="BU320" s="157">
        <f t="shared" si="459"/>
        <v>-463728.45</v>
      </c>
      <c r="BV320" s="157">
        <f t="shared" si="459"/>
        <v>-286766.54000000004</v>
      </c>
      <c r="BW320" s="157">
        <f t="shared" si="459"/>
        <v>-280244.19999999995</v>
      </c>
      <c r="BX320" s="157">
        <f t="shared" si="459"/>
        <v>-340641.65999999992</v>
      </c>
      <c r="BY320" s="157">
        <f t="shared" si="459"/>
        <v>-394753.18000000005</v>
      </c>
      <c r="BZ320" s="157">
        <f t="shared" si="459"/>
        <v>-364513.78</v>
      </c>
      <c r="CA320" s="157">
        <f t="shared" si="459"/>
        <v>-424567.31999999989</v>
      </c>
      <c r="CB320" s="157">
        <f t="shared" si="459"/>
        <v>-316164.09999999992</v>
      </c>
      <c r="CC320" s="157">
        <f t="shared" si="459"/>
        <v>-308092.07999999996</v>
      </c>
      <c r="CD320" s="13">
        <f t="shared" ref="CD320:CD327" si="460">+SUM(BR320:CC320)</f>
        <v>-4069634.3200000003</v>
      </c>
      <c r="CE320" s="157">
        <f t="shared" ref="CE320:CP320" si="461">-SUM(CE143,CE194)+CE297</f>
        <v>-268417.7300000001</v>
      </c>
      <c r="CF320" s="157">
        <f t="shared" si="461"/>
        <v>-344062.12000000011</v>
      </c>
      <c r="CG320" s="157">
        <f t="shared" si="461"/>
        <v>-380996.6399999999</v>
      </c>
      <c r="CH320" s="157">
        <f t="shared" si="461"/>
        <v>-525379.18999999994</v>
      </c>
      <c r="CI320" s="157">
        <f t="shared" si="461"/>
        <v>-342410.38767643913</v>
      </c>
      <c r="CJ320" s="157">
        <f t="shared" si="461"/>
        <v>-375134.21604186093</v>
      </c>
      <c r="CK320" s="157">
        <f t="shared" si="461"/>
        <v>-396110.89325376583</v>
      </c>
      <c r="CL320" s="157">
        <f t="shared" si="461"/>
        <v>-468032.40604626632</v>
      </c>
      <c r="CM320" s="157">
        <f t="shared" si="461"/>
        <v>-449404.90825212863</v>
      </c>
      <c r="CN320" s="157">
        <f t="shared" si="461"/>
        <v>-564585.22936056764</v>
      </c>
      <c r="CO320" s="157">
        <f t="shared" si="461"/>
        <v>-425084.36031668901</v>
      </c>
      <c r="CP320" s="157">
        <f t="shared" si="461"/>
        <v>-332711.32643072342</v>
      </c>
      <c r="CQ320" s="13">
        <f t="shared" ref="CQ320:CQ328" si="462">+SUM(CE320:CP320)</f>
        <v>-4872329.4073784407</v>
      </c>
      <c r="CR320" s="157">
        <f t="shared" ref="CR320:DC320" si="463">-SUM(CR143,CR194)+CR297</f>
        <v>-374893.58301190787</v>
      </c>
      <c r="CS320" s="157">
        <f t="shared" si="463"/>
        <v>-480516.87344821898</v>
      </c>
      <c r="CT320" s="157">
        <f t="shared" si="463"/>
        <v>-480132.14639329503</v>
      </c>
      <c r="CU320" s="157">
        <f t="shared" si="463"/>
        <v>-713974.60656985384</v>
      </c>
      <c r="CV320" s="157">
        <f t="shared" si="463"/>
        <v>-452720.51085564221</v>
      </c>
      <c r="CW320" s="157">
        <f t="shared" si="463"/>
        <v>-420831.65699853667</v>
      </c>
      <c r="CX320" s="157">
        <f t="shared" si="463"/>
        <v>-487317.67444432963</v>
      </c>
      <c r="CY320" s="157">
        <f t="shared" si="463"/>
        <v>-602852.14701535378</v>
      </c>
      <c r="CZ320" s="157">
        <f t="shared" si="463"/>
        <v>-769807.78975238791</v>
      </c>
      <c r="DA320" s="157">
        <f t="shared" si="463"/>
        <v>-474480.36360559415</v>
      </c>
      <c r="DB320" s="157">
        <f t="shared" si="463"/>
        <v>-506259.53922402253</v>
      </c>
      <c r="DC320" s="157">
        <f t="shared" si="463"/>
        <v>-403216.30419306597</v>
      </c>
      <c r="DD320" s="13">
        <f t="shared" ref="DD320:DD328" si="464">+SUM(CR320:DC320)</f>
        <v>-6167003.1955122091</v>
      </c>
      <c r="DF320" s="157">
        <f t="shared" ref="DF320:DQ320" si="465">-SUM(DF143,DF194)+DF297</f>
        <v>-462398.74286806863</v>
      </c>
      <c r="DG320" s="157">
        <f t="shared" si="465"/>
        <v>-554737.34470607247</v>
      </c>
      <c r="DH320" s="157">
        <f t="shared" si="465"/>
        <v>-785711.87708550901</v>
      </c>
      <c r="DI320" s="157">
        <f t="shared" si="465"/>
        <v>-565001.52989632066</v>
      </c>
      <c r="DJ320" s="157">
        <f t="shared" si="465"/>
        <v>-526885.26928493637</v>
      </c>
      <c r="DK320" s="157">
        <f t="shared" si="465"/>
        <v>-491747.45328796614</v>
      </c>
      <c r="DL320" s="157">
        <f t="shared" si="465"/>
        <v>-572946.53502671153</v>
      </c>
      <c r="DM320" s="157">
        <f t="shared" si="465"/>
        <v>-698576.04398515774</v>
      </c>
      <c r="DN320" s="157">
        <f t="shared" si="465"/>
        <v>-885166.63823648798</v>
      </c>
      <c r="DO320" s="157">
        <f t="shared" si="465"/>
        <v>-560912.00975930947</v>
      </c>
      <c r="DP320" s="157">
        <f t="shared" si="465"/>
        <v>-580558.39680480817</v>
      </c>
      <c r="DQ320" s="157">
        <f t="shared" si="465"/>
        <v>-463460.22770647542</v>
      </c>
    </row>
    <row r="321" spans="1:121" x14ac:dyDescent="0.35">
      <c r="A321" s="149" t="s">
        <v>452</v>
      </c>
      <c r="BM321" s="147">
        <f>-SUM(BM160,BM173,BM198,BM202,BM218,BM224,BM227,BM234)+BM296+BM295</f>
        <v>-7615.1599999999926</v>
      </c>
      <c r="BN321" s="147">
        <f>-SUM(BN160,BN173,BN198,BN202,BN218,BN224,BN227,BN234)+BN296+BN295</f>
        <v>-29874.590000000004</v>
      </c>
      <c r="BO321" s="147">
        <f>-SUM(BO160,BO173,BO198,BO202,BO218,BO224,BO227,BO234)+BO296+BO295</f>
        <v>-35412.240000000005</v>
      </c>
      <c r="BP321" s="147">
        <f>-SUM(BP160,BP173,BP198,BP202,BP218,BP224,BP227,BP234)+BP296+BP295</f>
        <v>47473.57999999998</v>
      </c>
      <c r="BR321" s="147">
        <f>-SUM(BR160,BR173,BR198,BR202,BR218,BR224,BR227,BR234)+BR296+BR295</f>
        <v>29068.880000000048</v>
      </c>
      <c r="BS321" s="147">
        <f>-SUM(BS160,BS173,BS198,BS202,BS218,BS224,BS227,BS234)+BS296+BS295</f>
        <v>-555.59000000003289</v>
      </c>
      <c r="BT321" s="147">
        <f>-SUM(BT160,BT173,BT198,BT202,BT218,BT224,BT227,BT234)+BT296+BT295</f>
        <v>-15443.319999999987</v>
      </c>
      <c r="BU321" s="147">
        <f>-SUM(BU160,BU173,BU198,BU202,BU218,BU224,BU227,BU234)+BU296+BU295-BU322</f>
        <v>-1467.4600000000137</v>
      </c>
      <c r="BV321" s="147">
        <f t="shared" ref="BV321:CC321" si="466">-SUM(BV160,BV173,BV198,BV202,BV218,BV224,BV227,BV234)+BV296+BV295</f>
        <v>36703.200000000012</v>
      </c>
      <c r="BW321" s="147">
        <f t="shared" si="466"/>
        <v>-258056.91000000006</v>
      </c>
      <c r="BX321" s="147">
        <f t="shared" si="466"/>
        <v>-18199.649999999987</v>
      </c>
      <c r="BY321" s="147">
        <f t="shared" si="466"/>
        <v>-106110.03</v>
      </c>
      <c r="BZ321" s="147">
        <f t="shared" si="466"/>
        <v>55448.249999999993</v>
      </c>
      <c r="CA321" s="147">
        <f t="shared" si="466"/>
        <v>-33788.739999999991</v>
      </c>
      <c r="CB321" s="147">
        <f t="shared" si="466"/>
        <v>-24472.389999999989</v>
      </c>
      <c r="CC321" s="147">
        <f t="shared" si="466"/>
        <v>218511.06999999998</v>
      </c>
      <c r="CD321" s="13">
        <f t="shared" si="460"/>
        <v>-118362.69000000003</v>
      </c>
      <c r="CE321" s="147">
        <f>-SUM(CE160,CE173,CE198,CE202,CE218,CE224,CE227,CE234)+CE296+CE295</f>
        <v>19998.469999999958</v>
      </c>
      <c r="CF321" s="147">
        <f>-SUM(CF160,CF173,CF198,CF202,CF218,CF224,CF227,CF234)+CF296+CF295</f>
        <v>-83033.709999999875</v>
      </c>
      <c r="CG321" s="147">
        <f>-SUM(CG160,CG173,CG198,CG202,CG218,CG224,CG227,CG234)+CG296+CG295</f>
        <v>-16900.880000000085</v>
      </c>
      <c r="CH321" s="147">
        <f>-SUM(CH160,CH173,CH198,CH202,CH218,CH224,CH227,CH234)+CH296+CH295-CH322</f>
        <v>-56245.619999999966</v>
      </c>
      <c r="CI321" s="147">
        <f t="shared" ref="CI321:CP321" si="467">-SUM(CI160,CI173,CI198,CI202,CI218,CI224,CI227,CI234)+CI296+CI295</f>
        <v>-302735.83117268328</v>
      </c>
      <c r="CJ321" s="147">
        <f t="shared" si="467"/>
        <v>-47300.905229666583</v>
      </c>
      <c r="CK321" s="147">
        <f t="shared" si="467"/>
        <v>-24578.477019558806</v>
      </c>
      <c r="CL321" s="147">
        <f t="shared" si="467"/>
        <v>-28896.506207016067</v>
      </c>
      <c r="CM321" s="147">
        <f t="shared" si="467"/>
        <v>-33676.744056031777</v>
      </c>
      <c r="CN321" s="147">
        <f t="shared" si="467"/>
        <v>-28430.600966063852</v>
      </c>
      <c r="CO321" s="147">
        <f t="shared" si="467"/>
        <v>-36827.130143509268</v>
      </c>
      <c r="CP321" s="147">
        <f t="shared" si="467"/>
        <v>-36384.361253525407</v>
      </c>
      <c r="CQ321" s="13">
        <f t="shared" si="462"/>
        <v>-675012.29604805494</v>
      </c>
      <c r="CR321" s="147">
        <f>-SUM(CR160,CR173,CR198,CR202,CR218,CR224,CR227,CR234)+CR296+CR295</f>
        <v>-27336.98069421103</v>
      </c>
      <c r="CS321" s="147">
        <f>-SUM(CS160,CS173,CS198,CS202,CS218,CS224,CS227,CS234)+CS296+CS295</f>
        <v>-27811.268008055737</v>
      </c>
      <c r="CT321" s="147">
        <f>-SUM(CT160,CT173,CT198,CT202,CT218,CT224,CT227,CT234)+CT296+CT295</f>
        <v>-29372.784923048679</v>
      </c>
      <c r="CU321" s="147">
        <f>-SUM(CU160,CU173,CU198,CU202,CU218,CU224,CU227,CU234)+CU296+CU295-CU322</f>
        <v>-34097.595525324105</v>
      </c>
      <c r="CV321" s="147">
        <f t="shared" ref="CV321:DC321" si="468">-SUM(CV160,CV173,CV198,CV202,CV218,CV224,CV227,CV234)+CV296+CV295</f>
        <v>-27431.00920591515</v>
      </c>
      <c r="CW321" s="147">
        <f t="shared" si="468"/>
        <v>-49422.137826918624</v>
      </c>
      <c r="CX321" s="147">
        <f t="shared" si="468"/>
        <v>-29233.357562794256</v>
      </c>
      <c r="CY321" s="147">
        <f t="shared" si="468"/>
        <v>-31525.848303142302</v>
      </c>
      <c r="CZ321" s="147">
        <f t="shared" si="468"/>
        <v>-36151.502844455732</v>
      </c>
      <c r="DA321" s="147">
        <f t="shared" si="468"/>
        <v>-30467.504726236159</v>
      </c>
      <c r="DB321" s="147">
        <f t="shared" si="468"/>
        <v>-40596.770198574384</v>
      </c>
      <c r="DC321" s="147">
        <f t="shared" si="468"/>
        <v>-39652.677733810662</v>
      </c>
      <c r="DD321" s="13">
        <f t="shared" si="464"/>
        <v>-403099.43755248684</v>
      </c>
      <c r="DF321" s="147">
        <f>-SUM(DF160,DF173,DF198,DF202,DF218,DF224,DF227,DF234)+DF296+DF295</f>
        <v>-25295.565580218255</v>
      </c>
      <c r="DG321" s="147">
        <f>-SUM(DG160,DG173,DG198,DG202,DG218,DG224,DG227,DG234)+DG296+DG295</f>
        <v>-29543.235426100655</v>
      </c>
      <c r="DH321" s="147">
        <f>-SUM(DH160,DH173,DH198,DH202,DH218,DH224,DH227,DH234)+DH296+DH295</f>
        <v>-31199.27286579182</v>
      </c>
      <c r="DI321" s="147">
        <f>-SUM(DI160,DI173,DI198,DI202,DI218,DI224,DI227,DI234)+DI296+DI295-DI322</f>
        <v>-86197.64117806853</v>
      </c>
      <c r="DJ321" s="147">
        <f t="shared" ref="DJ321:DQ321" si="469">-SUM(DJ160,DJ173,DJ198,DJ202,DJ218,DJ224,DJ227,DJ234)+DJ296+DJ295</f>
        <v>-29330.007977423265</v>
      </c>
      <c r="DK321" s="147">
        <f t="shared" si="469"/>
        <v>-39144.992294061551</v>
      </c>
      <c r="DL321" s="147">
        <f t="shared" si="469"/>
        <v>-30889.820505551535</v>
      </c>
      <c r="DM321" s="147">
        <f t="shared" si="469"/>
        <v>-33674.608323741966</v>
      </c>
      <c r="DN321" s="147">
        <f t="shared" si="469"/>
        <v>-38523.898559140922</v>
      </c>
      <c r="DO321" s="147">
        <f t="shared" si="469"/>
        <v>-32185.601954041835</v>
      </c>
      <c r="DP321" s="147">
        <f t="shared" si="469"/>
        <v>-46322.443526074116</v>
      </c>
      <c r="DQ321" s="147">
        <f t="shared" si="469"/>
        <v>-45288.952017374912</v>
      </c>
    </row>
    <row r="322" spans="1:121" x14ac:dyDescent="0.35">
      <c r="A322" s="149" t="s">
        <v>453</v>
      </c>
      <c r="BM322" s="147"/>
      <c r="BN322" s="147"/>
      <c r="BO322" s="147"/>
      <c r="BP322" s="147"/>
      <c r="BR322" s="147"/>
      <c r="BS322" s="147"/>
      <c r="BT322" s="147"/>
      <c r="BU322" s="147">
        <f>+'[1]Consolidated Financials'!S321</f>
        <v>-37901</v>
      </c>
      <c r="BV322" s="147"/>
      <c r="BW322" s="147"/>
      <c r="BX322" s="147"/>
      <c r="BY322" s="147"/>
      <c r="BZ322" s="147"/>
      <c r="CA322" s="147"/>
      <c r="CB322" s="147"/>
      <c r="CC322" s="147"/>
      <c r="CD322" s="13">
        <f t="shared" si="460"/>
        <v>-37901</v>
      </c>
      <c r="CE322" s="147"/>
      <c r="CF322" s="147"/>
      <c r="CG322" s="147"/>
      <c r="CH322" s="147">
        <f>+'[1]Consolidated Financials'!AE321</f>
        <v>-43720.56</v>
      </c>
      <c r="CI322" s="147"/>
      <c r="CJ322" s="147"/>
      <c r="CK322" s="147"/>
      <c r="CL322" s="147"/>
      <c r="CM322" s="147"/>
      <c r="CN322" s="147"/>
      <c r="CO322" s="147"/>
      <c r="CP322" s="147"/>
      <c r="CQ322" s="13">
        <f t="shared" si="462"/>
        <v>-43720.56</v>
      </c>
      <c r="CR322" s="147"/>
      <c r="CS322" s="147"/>
      <c r="CT322" s="147"/>
      <c r="CU322" s="147">
        <f>+'[1]Consolidated Financials'!AQ321</f>
        <v>-46780.999199999998</v>
      </c>
      <c r="CV322" s="147"/>
      <c r="CW322" s="147"/>
      <c r="CX322" s="147"/>
      <c r="CY322" s="147"/>
      <c r="CZ322" s="147"/>
      <c r="DA322" s="147"/>
      <c r="DB322" s="147"/>
      <c r="DC322" s="147"/>
      <c r="DD322" s="13">
        <f t="shared" si="464"/>
        <v>-46780.999199999998</v>
      </c>
      <c r="DF322" s="147"/>
      <c r="DG322" s="147"/>
      <c r="DH322" s="147"/>
      <c r="DI322" s="147">
        <f>+'[1]Consolidated Financials'!BE321</f>
        <v>0</v>
      </c>
      <c r="DJ322" s="147"/>
      <c r="DK322" s="147"/>
      <c r="DL322" s="147"/>
      <c r="DM322" s="147"/>
      <c r="DN322" s="147"/>
      <c r="DO322" s="147"/>
      <c r="DP322" s="147"/>
      <c r="DQ322" s="147"/>
    </row>
    <row r="323" spans="1:121" x14ac:dyDescent="0.35">
      <c r="A323" s="149" t="s">
        <v>454</v>
      </c>
      <c r="BM323" s="147">
        <f>-BM248+BM298</f>
        <v>43655.650000000009</v>
      </c>
      <c r="BN323" s="147">
        <f>-BN248+BN298-BN325</f>
        <v>29380.409999999989</v>
      </c>
      <c r="BO323" s="147">
        <f>-BO248+BO298</f>
        <v>27405.69999999999</v>
      </c>
      <c r="BP323" s="147">
        <f>-BP248+BP298</f>
        <v>25819.18</v>
      </c>
      <c r="BR323" s="147">
        <f>-BR248+BR298-BR325</f>
        <v>28675.53</v>
      </c>
      <c r="BS323" s="147">
        <f>-BS248+BS298-BS325-BS324</f>
        <v>31175.799999999988</v>
      </c>
      <c r="BT323" s="147">
        <f>-BT248+BT298</f>
        <v>42111.760000000009</v>
      </c>
      <c r="BU323" s="147">
        <f>-BU248+BU298-BU325</f>
        <v>32637.97</v>
      </c>
      <c r="BV323" s="147">
        <f>-BV248+BV298</f>
        <v>34372.379999999997</v>
      </c>
      <c r="BW323" s="147">
        <f>-BW248+BW298</f>
        <v>30609.32</v>
      </c>
      <c r="BX323" s="147">
        <f>-BX248+BX298-BX325-BX324</f>
        <v>34692.980000000003</v>
      </c>
      <c r="BY323" s="147">
        <f>-BY248+BY298</f>
        <v>75226.320000000007</v>
      </c>
      <c r="BZ323" s="147">
        <f>-BZ248+BZ298</f>
        <v>31263.620000000024</v>
      </c>
      <c r="CA323" s="147">
        <f>-CA248+CA298-CA325</f>
        <v>33952.759999999951</v>
      </c>
      <c r="CB323" s="147">
        <f>-CB248+CB298</f>
        <v>49718.099999999991</v>
      </c>
      <c r="CC323" s="147">
        <f>-CC248+CC298</f>
        <v>25810.170000000027</v>
      </c>
      <c r="CD323" s="13">
        <f t="shared" si="460"/>
        <v>450246.71</v>
      </c>
      <c r="CE323" s="147">
        <f>-CE248+CE298-CE325</f>
        <v>34888.209999999992</v>
      </c>
      <c r="CF323" s="147">
        <f>-CF248+CF298-CF325-CF324</f>
        <v>3949.6500000000015</v>
      </c>
      <c r="CG323" s="147">
        <f>-CG248+CG298</f>
        <v>14422.499999999985</v>
      </c>
      <c r="CH323" s="147">
        <f>-CH248+CH298-CH325</f>
        <v>35537.679999999993</v>
      </c>
      <c r="CI323" s="147">
        <f>-CI248+CI298</f>
        <v>143316.20791450315</v>
      </c>
      <c r="CJ323" s="147">
        <f>-CJ248+CJ298</f>
        <v>65434.234406783944</v>
      </c>
      <c r="CK323" s="147">
        <f>-CK248+CK298-CK325-CK324</f>
        <v>75513.292083059554</v>
      </c>
      <c r="CL323" s="147">
        <f>-CL248+CL298</f>
        <v>95695.653875533462</v>
      </c>
      <c r="CM323" s="147">
        <f>-CM248+CM298</f>
        <v>64686.68871188246</v>
      </c>
      <c r="CN323" s="147">
        <f>-CN248+CN298-CN325</f>
        <v>61577.122145654488</v>
      </c>
      <c r="CO323" s="147">
        <f>-CO248+CO298</f>
        <v>72497.490217301311</v>
      </c>
      <c r="CP323" s="147">
        <f>-CP248+CP298</f>
        <v>49634.14866611328</v>
      </c>
      <c r="CQ323" s="13">
        <f t="shared" si="462"/>
        <v>717152.87802083162</v>
      </c>
      <c r="CR323" s="147">
        <f>-CR248+CR298-CR325</f>
        <v>-91539.981411128596</v>
      </c>
      <c r="CS323" s="147">
        <f>-CS248+CS298</f>
        <v>75033.838822471997</v>
      </c>
      <c r="CT323" s="147">
        <f>-CT248+CT298</f>
        <v>82927.655102000135</v>
      </c>
      <c r="CU323" s="147">
        <f>-CU248+CU298-CU325</f>
        <v>83397.099792348279</v>
      </c>
      <c r="CV323" s="147">
        <f>-CV248+CV298</f>
        <v>72792.563762010512</v>
      </c>
      <c r="CW323" s="147">
        <f>-CW248+CW298</f>
        <v>71144.705166859421</v>
      </c>
      <c r="CX323" s="147">
        <f>-CX248+CX298-CX325-CX324</f>
        <v>265660.20258664677</v>
      </c>
      <c r="CY323" s="147">
        <f>-CY248+CY298</f>
        <v>124383.50659842865</v>
      </c>
      <c r="CZ323" s="147">
        <f>-CZ248+CZ298</f>
        <v>68639.375276534673</v>
      </c>
      <c r="DA323" s="147">
        <f>-DA248+DA298-DA325</f>
        <v>80048.107132508769</v>
      </c>
      <c r="DB323" s="147">
        <f>-DB248+DB298</f>
        <v>91057.312443366143</v>
      </c>
      <c r="DC323" s="147">
        <f>-DC248+DC298</f>
        <v>63636.049289495102</v>
      </c>
      <c r="DD323" s="13">
        <f t="shared" si="464"/>
        <v>987180.43456154177</v>
      </c>
      <c r="DF323" s="147">
        <f>-DF248+DF298-DF325</f>
        <v>84307.657941123442</v>
      </c>
      <c r="DG323" s="147">
        <f>-DG248+DG298</f>
        <v>89064.901223793393</v>
      </c>
      <c r="DH323" s="147">
        <f>-DH248+DH298</f>
        <v>98216.835307907299</v>
      </c>
      <c r="DI323" s="147">
        <f>-DI248+DI298-DI325</f>
        <v>99165.949707446329</v>
      </c>
      <c r="DJ323" s="147">
        <f>-DJ248+DJ298</f>
        <v>85703.29515774193</v>
      </c>
      <c r="DK323" s="147">
        <f>-DK248+DK298</f>
        <v>83487.329294501484</v>
      </c>
      <c r="DL323" s="147">
        <f>-DL248+DL298-DL325-DL324</f>
        <v>351494.63083681307</v>
      </c>
      <c r="DM323" s="147">
        <f>-DM248+DM298</f>
        <v>145694.48447408964</v>
      </c>
      <c r="DN323" s="147">
        <f>-DN248+DN298</f>
        <v>81048.016940700458</v>
      </c>
      <c r="DO323" s="147">
        <f>-DO248+DO298-DO325</f>
        <v>94299.878537411045</v>
      </c>
      <c r="DP323" s="147">
        <f>-DP248+DP298</f>
        <v>106385.37796460536</v>
      </c>
      <c r="DQ323" s="147">
        <f>-DQ248+DQ298</f>
        <v>74637.661996927214</v>
      </c>
    </row>
    <row r="324" spans="1:121" x14ac:dyDescent="0.35">
      <c r="A324" s="149" t="s">
        <v>455</v>
      </c>
      <c r="BM324" s="147"/>
      <c r="BN324" s="147"/>
      <c r="BO324" s="147"/>
      <c r="BP324" s="147"/>
      <c r="BR324" s="147"/>
      <c r="BS324" s="147">
        <v>-39723.699999999997</v>
      </c>
      <c r="BT324" s="147"/>
      <c r="BU324" s="147"/>
      <c r="BV324" s="147"/>
      <c r="BW324" s="147"/>
      <c r="BX324" s="147">
        <v>0</v>
      </c>
      <c r="BY324" s="147"/>
      <c r="BZ324" s="147"/>
      <c r="CA324" s="147"/>
      <c r="CB324" s="147"/>
      <c r="CC324" s="147"/>
      <c r="CD324" s="13">
        <f t="shared" si="460"/>
        <v>-39723.699999999997</v>
      </c>
      <c r="CE324" s="147"/>
      <c r="CF324" s="147">
        <f>+CC33</f>
        <v>40401.160000000003</v>
      </c>
      <c r="CG324" s="147"/>
      <c r="CH324" s="147"/>
      <c r="CI324" s="147"/>
      <c r="CJ324" s="147"/>
      <c r="CK324" s="147"/>
      <c r="CL324" s="147"/>
      <c r="CM324" s="147"/>
      <c r="CN324" s="147"/>
      <c r="CO324" s="147"/>
      <c r="CP324" s="147"/>
      <c r="CQ324" s="13">
        <f t="shared" si="462"/>
        <v>40401.160000000003</v>
      </c>
      <c r="CR324" s="147"/>
      <c r="CS324" s="147"/>
      <c r="CT324" s="147"/>
      <c r="CU324" s="147"/>
      <c r="CV324" s="147"/>
      <c r="CW324" s="147"/>
      <c r="CX324" s="147">
        <f>+CP33</f>
        <v>-162144.72864421719</v>
      </c>
      <c r="CY324" s="147"/>
      <c r="CZ324" s="147"/>
      <c r="DA324" s="147"/>
      <c r="DB324" s="147"/>
      <c r="DC324" s="147"/>
      <c r="DD324" s="13">
        <f t="shared" si="464"/>
        <v>-162144.72864421719</v>
      </c>
      <c r="DF324" s="147"/>
      <c r="DG324" s="147"/>
      <c r="DH324" s="147"/>
      <c r="DI324" s="147"/>
      <c r="DJ324" s="147"/>
      <c r="DK324" s="147"/>
      <c r="DL324" s="147">
        <f>+DC33</f>
        <v>-229793.00513129681</v>
      </c>
      <c r="DM324" s="147"/>
      <c r="DN324" s="147"/>
      <c r="DO324" s="147"/>
      <c r="DP324" s="147"/>
      <c r="DQ324" s="147"/>
    </row>
    <row r="325" spans="1:121" x14ac:dyDescent="0.35">
      <c r="A325" s="149" t="s">
        <v>456</v>
      </c>
      <c r="BM325" s="147"/>
      <c r="BN325" s="147">
        <f>(BM34+BM35)</f>
        <v>-124127.81</v>
      </c>
      <c r="BO325" s="147"/>
      <c r="BP325" s="147"/>
      <c r="BR325" s="147">
        <f>(BP34+BP35)</f>
        <v>-82607.289999999994</v>
      </c>
      <c r="BS325" s="147"/>
      <c r="BT325" s="147"/>
      <c r="BU325" s="147">
        <f>(BT34+BT35)</f>
        <v>-102239.39</v>
      </c>
      <c r="BV325" s="147"/>
      <c r="BW325" s="147"/>
      <c r="BX325" s="147">
        <f>(BW34+BW35)</f>
        <v>-97619.67</v>
      </c>
      <c r="BY325" s="147"/>
      <c r="BZ325" s="147"/>
      <c r="CA325" s="147">
        <f>(BZ34+BZ35)</f>
        <v>-140573.42000000001</v>
      </c>
      <c r="CB325" s="147"/>
      <c r="CC325" s="147"/>
      <c r="CD325" s="13">
        <f t="shared" si="460"/>
        <v>-423039.77</v>
      </c>
      <c r="CE325" s="147">
        <f>(CC34+CC35)</f>
        <v>-110485.94999999998</v>
      </c>
      <c r="CF325" s="147"/>
      <c r="CG325" s="147"/>
      <c r="CH325" s="147">
        <f>(CG34+CG35)</f>
        <v>-138912.51999999999</v>
      </c>
      <c r="CI325" s="147"/>
      <c r="CJ325" s="147"/>
      <c r="CK325" s="147">
        <f>(CJ34+CJ35)</f>
        <v>-183283.48199693311</v>
      </c>
      <c r="CL325" s="147"/>
      <c r="CM325" s="147"/>
      <c r="CN325" s="147">
        <f>(CM34+CM35)</f>
        <v>-235895.63467047544</v>
      </c>
      <c r="CO325" s="147"/>
      <c r="CP325" s="147"/>
      <c r="CQ325" s="13">
        <f t="shared" si="462"/>
        <v>-668577.58666740847</v>
      </c>
      <c r="CR325" s="147">
        <f>(CP34+CP35)</f>
        <v>-183708.76102906908</v>
      </c>
      <c r="CS325" s="147"/>
      <c r="CT325" s="147"/>
      <c r="CU325" s="147">
        <f>(CT34+CT35)</f>
        <v>-228566.24115756078</v>
      </c>
      <c r="CV325" s="147"/>
      <c r="CW325" s="147"/>
      <c r="CX325" s="147">
        <f>(CW34+CW35)</f>
        <v>-227334.3687212182</v>
      </c>
      <c r="CY325" s="147"/>
      <c r="CZ325" s="147"/>
      <c r="DA325" s="147">
        <f>(CZ34+CZ35)</f>
        <v>-296538.35581739293</v>
      </c>
      <c r="DB325" s="147"/>
      <c r="DC325" s="147"/>
      <c r="DD325" s="13">
        <f t="shared" si="464"/>
        <v>-936147.72672524094</v>
      </c>
      <c r="DF325" s="147">
        <f>(DC34+DC35)</f>
        <v>-234741.46886537</v>
      </c>
      <c r="DG325" s="147"/>
      <c r="DH325" s="147"/>
      <c r="DI325" s="147">
        <f>(DH34+DH35)</f>
        <v>-271589.39447282423</v>
      </c>
      <c r="DJ325" s="147"/>
      <c r="DK325" s="147"/>
      <c r="DL325" s="147">
        <f>(DK34+DK35)</f>
        <v>-268356.57415968966</v>
      </c>
      <c r="DM325" s="147"/>
      <c r="DN325" s="147"/>
      <c r="DO325" s="147">
        <f>(DN34+DN35)</f>
        <v>-348444.12712030637</v>
      </c>
      <c r="DP325" s="147"/>
      <c r="DQ325" s="147"/>
    </row>
    <row r="326" spans="1:121" x14ac:dyDescent="0.35">
      <c r="A326" s="158" t="s">
        <v>457</v>
      </c>
      <c r="BM326" s="147">
        <f>-BM246</f>
        <v>-2341.4900000000002</v>
      </c>
      <c r="BN326" s="147">
        <f>-BN246</f>
        <v>-2214.4700000000003</v>
      </c>
      <c r="BO326" s="147">
        <f>-BO246</f>
        <v>-1890.07</v>
      </c>
      <c r="BP326" s="147">
        <f>-BP246</f>
        <v>-311.08</v>
      </c>
      <c r="BR326" s="147">
        <f t="shared" ref="BR326:CC326" si="470">-BR246</f>
        <v>0</v>
      </c>
      <c r="BS326" s="147">
        <f t="shared" si="470"/>
        <v>0</v>
      </c>
      <c r="BT326" s="147">
        <f t="shared" si="470"/>
        <v>0</v>
      </c>
      <c r="BU326" s="147">
        <f t="shared" si="470"/>
        <v>0</v>
      </c>
      <c r="BV326" s="147">
        <f t="shared" si="470"/>
        <v>0</v>
      </c>
      <c r="BW326" s="147">
        <f t="shared" si="470"/>
        <v>0</v>
      </c>
      <c r="BX326" s="147">
        <f t="shared" si="470"/>
        <v>0</v>
      </c>
      <c r="BY326" s="147">
        <f t="shared" si="470"/>
        <v>0</v>
      </c>
      <c r="BZ326" s="147">
        <f t="shared" si="470"/>
        <v>0</v>
      </c>
      <c r="CA326" s="147">
        <f t="shared" si="470"/>
        <v>0</v>
      </c>
      <c r="CB326" s="147">
        <f t="shared" si="470"/>
        <v>0</v>
      </c>
      <c r="CC326" s="147">
        <f t="shared" si="470"/>
        <v>0</v>
      </c>
      <c r="CD326" s="13">
        <f t="shared" si="460"/>
        <v>0</v>
      </c>
      <c r="CE326" s="147">
        <v>79396</v>
      </c>
      <c r="CF326" s="147">
        <f t="shared" ref="CF326:CP326" si="471">-CF246</f>
        <v>0</v>
      </c>
      <c r="CG326" s="147">
        <f t="shared" si="471"/>
        <v>0</v>
      </c>
      <c r="CH326" s="147">
        <f t="shared" si="471"/>
        <v>0</v>
      </c>
      <c r="CI326" s="147">
        <f t="shared" si="471"/>
        <v>0</v>
      </c>
      <c r="CJ326" s="147">
        <f t="shared" si="471"/>
        <v>0</v>
      </c>
      <c r="CK326" s="147">
        <f t="shared" si="471"/>
        <v>0</v>
      </c>
      <c r="CL326" s="147">
        <f t="shared" si="471"/>
        <v>0</v>
      </c>
      <c r="CM326" s="147">
        <f t="shared" si="471"/>
        <v>0</v>
      </c>
      <c r="CN326" s="147">
        <f t="shared" si="471"/>
        <v>0</v>
      </c>
      <c r="CO326" s="147">
        <f t="shared" si="471"/>
        <v>0</v>
      </c>
      <c r="CP326" s="147">
        <f t="shared" si="471"/>
        <v>0</v>
      </c>
      <c r="CQ326" s="13">
        <f t="shared" si="462"/>
        <v>79396</v>
      </c>
      <c r="CR326" s="147">
        <f t="shared" ref="CR326:DC326" si="472">-CR246</f>
        <v>0</v>
      </c>
      <c r="CS326" s="147">
        <f t="shared" si="472"/>
        <v>0</v>
      </c>
      <c r="CT326" s="147">
        <f t="shared" si="472"/>
        <v>0</v>
      </c>
      <c r="CU326" s="147">
        <f t="shared" si="472"/>
        <v>0</v>
      </c>
      <c r="CV326" s="147">
        <f t="shared" si="472"/>
        <v>0</v>
      </c>
      <c r="CW326" s="147">
        <f t="shared" si="472"/>
        <v>0</v>
      </c>
      <c r="CX326" s="147">
        <f t="shared" si="472"/>
        <v>0</v>
      </c>
      <c r="CY326" s="147">
        <f t="shared" si="472"/>
        <v>0</v>
      </c>
      <c r="CZ326" s="147">
        <f t="shared" si="472"/>
        <v>0</v>
      </c>
      <c r="DA326" s="147">
        <f t="shared" si="472"/>
        <v>0</v>
      </c>
      <c r="DB326" s="147">
        <f t="shared" si="472"/>
        <v>0</v>
      </c>
      <c r="DC326" s="147">
        <f t="shared" si="472"/>
        <v>0</v>
      </c>
      <c r="DD326" s="13">
        <f t="shared" si="464"/>
        <v>0</v>
      </c>
      <c r="DF326" s="147">
        <f t="shared" ref="DF326:DQ326" si="473">-DF246</f>
        <v>0</v>
      </c>
      <c r="DG326" s="147">
        <f t="shared" si="473"/>
        <v>0</v>
      </c>
      <c r="DH326" s="147">
        <f t="shared" si="473"/>
        <v>0</v>
      </c>
      <c r="DI326" s="147">
        <f t="shared" si="473"/>
        <v>0</v>
      </c>
      <c r="DJ326" s="147">
        <f t="shared" si="473"/>
        <v>0</v>
      </c>
      <c r="DK326" s="147">
        <f t="shared" si="473"/>
        <v>0</v>
      </c>
      <c r="DL326" s="147">
        <f t="shared" si="473"/>
        <v>0</v>
      </c>
      <c r="DM326" s="147">
        <f t="shared" si="473"/>
        <v>0</v>
      </c>
      <c r="DN326" s="147">
        <f t="shared" si="473"/>
        <v>0</v>
      </c>
      <c r="DO326" s="147">
        <f t="shared" si="473"/>
        <v>0</v>
      </c>
      <c r="DP326" s="147">
        <f t="shared" si="473"/>
        <v>0</v>
      </c>
      <c r="DQ326" s="147">
        <f t="shared" si="473"/>
        <v>0</v>
      </c>
    </row>
    <row r="327" spans="1:121" x14ac:dyDescent="0.35">
      <c r="A327" s="149" t="s">
        <v>458</v>
      </c>
      <c r="BM327" s="147">
        <f>-SUM(BM247,BM230,BM63,BM71,BM77,BM81)</f>
        <v>-69767.14</v>
      </c>
      <c r="BN327" s="147">
        <f>-SUM(BN247,BN230,BN63,BN71,BN77,BN81)</f>
        <v>-61041.77</v>
      </c>
      <c r="BO327" s="147">
        <f>-SUM(BO247,BO230,BO63,BO71,BO77,BO81)</f>
        <v>-62704.03</v>
      </c>
      <c r="BP327" s="147">
        <f>-SUM(BP247,BP230,BP63,BP71,BP77,BP81)</f>
        <v>-259957.11000000002</v>
      </c>
      <c r="BR327" s="147">
        <f t="shared" ref="BR327:CC327" si="474">-SUM(BR247,BR230,BR63,BR71,BR77,BR81)</f>
        <v>-72520.530000000013</v>
      </c>
      <c r="BS327" s="147">
        <f t="shared" si="474"/>
        <v>-74977.830000000016</v>
      </c>
      <c r="BT327" s="147">
        <f t="shared" si="474"/>
        <v>-76494.44</v>
      </c>
      <c r="BU327" s="147">
        <f t="shared" si="474"/>
        <v>-80455.010000000009</v>
      </c>
      <c r="BV327" s="147">
        <f t="shared" si="474"/>
        <v>-79526.23000000001</v>
      </c>
      <c r="BW327" s="147">
        <f t="shared" si="474"/>
        <v>-83388.95</v>
      </c>
      <c r="BX327" s="147">
        <f t="shared" si="474"/>
        <v>-58860.19</v>
      </c>
      <c r="BY327" s="147">
        <f t="shared" si="474"/>
        <v>-75023.72</v>
      </c>
      <c r="BZ327" s="147">
        <f t="shared" si="474"/>
        <v>-72795.33</v>
      </c>
      <c r="CA327" s="147">
        <f t="shared" si="474"/>
        <v>-74088.45</v>
      </c>
      <c r="CB327" s="147">
        <f t="shared" si="474"/>
        <v>-74457.86</v>
      </c>
      <c r="CC327" s="147">
        <f t="shared" si="474"/>
        <v>-414269.26000000007</v>
      </c>
      <c r="CD327" s="153">
        <f t="shared" si="460"/>
        <v>-1236857.8</v>
      </c>
      <c r="CE327" s="147">
        <f t="shared" ref="CE327:CP327" si="475">-SUM(CE247,CE230,CE63,CE71,CE77,CE81)</f>
        <v>-60699.299999999996</v>
      </c>
      <c r="CF327" s="147">
        <f t="shared" si="475"/>
        <v>-61745.21</v>
      </c>
      <c r="CG327" s="147">
        <f t="shared" si="475"/>
        <v>-62404.77</v>
      </c>
      <c r="CH327" s="147">
        <f t="shared" si="475"/>
        <v>-59085.46</v>
      </c>
      <c r="CI327" s="147">
        <f t="shared" si="475"/>
        <v>-61442.507281862228</v>
      </c>
      <c r="CJ327" s="147">
        <f t="shared" si="475"/>
        <v>-63383.499740195548</v>
      </c>
      <c r="CK327" s="147">
        <f t="shared" si="475"/>
        <v>-66307.025073528886</v>
      </c>
      <c r="CL327" s="147">
        <f t="shared" si="475"/>
        <v>-65712.005073528897</v>
      </c>
      <c r="CM327" s="147">
        <f t="shared" si="475"/>
        <v>-61903.141323528893</v>
      </c>
      <c r="CN327" s="147">
        <f t="shared" si="475"/>
        <v>-62978.678823528884</v>
      </c>
      <c r="CO327" s="147">
        <f t="shared" si="475"/>
        <v>-63466.422573528893</v>
      </c>
      <c r="CP327" s="147">
        <f t="shared" si="475"/>
        <v>-62622.250698528893</v>
      </c>
      <c r="CQ327" s="153">
        <f t="shared" si="462"/>
        <v>-751750.27058823127</v>
      </c>
      <c r="CR327" s="147">
        <f t="shared" ref="CR327:DC327" si="476">-SUM(CR247,CR230,CR63,CR71,CR77,CR81)</f>
        <v>-63878.911245602954</v>
      </c>
      <c r="CS327" s="147">
        <f t="shared" si="476"/>
        <v>-64144.771245602955</v>
      </c>
      <c r="CT327" s="147">
        <f t="shared" si="476"/>
        <v>-65701.951245602948</v>
      </c>
      <c r="CU327" s="147">
        <f t="shared" si="476"/>
        <v>-65600.671245602949</v>
      </c>
      <c r="CV327" s="147">
        <f t="shared" si="476"/>
        <v>-68259.271245602955</v>
      </c>
      <c r="CW327" s="147">
        <f t="shared" si="476"/>
        <v>-69620.221245602952</v>
      </c>
      <c r="CX327" s="147">
        <f t="shared" si="476"/>
        <v>-68955.571245602943</v>
      </c>
      <c r="CY327" s="147">
        <f t="shared" si="476"/>
        <v>-68778.331245602953</v>
      </c>
      <c r="CZ327" s="147">
        <f t="shared" si="476"/>
        <v>-65600.671245602949</v>
      </c>
      <c r="DA327" s="147">
        <f t="shared" si="476"/>
        <v>-65917.171245602949</v>
      </c>
      <c r="DB327" s="147">
        <f t="shared" si="476"/>
        <v>-65372.791245602944</v>
      </c>
      <c r="DC327" s="147">
        <f t="shared" si="476"/>
        <v>-63802.951245602948</v>
      </c>
      <c r="DD327" s="153">
        <f t="shared" si="464"/>
        <v>-795633.28494723537</v>
      </c>
      <c r="DF327" s="147">
        <f t="shared" ref="DF327:DQ327" si="477">-SUM(DF247,DF230,DF63,DF71,DF77,DF81)</f>
        <v>-69261.525464291641</v>
      </c>
      <c r="DG327" s="147">
        <f t="shared" si="477"/>
        <v>-69527.385464291641</v>
      </c>
      <c r="DH327" s="147">
        <f t="shared" si="477"/>
        <v>-71084.565464291634</v>
      </c>
      <c r="DI327" s="147">
        <f t="shared" si="477"/>
        <v>-70983.285464291635</v>
      </c>
      <c r="DJ327" s="147">
        <f t="shared" si="477"/>
        <v>-73641.885464291641</v>
      </c>
      <c r="DK327" s="147">
        <f t="shared" si="477"/>
        <v>-75002.835464291638</v>
      </c>
      <c r="DL327" s="147">
        <f t="shared" si="477"/>
        <v>-74338.18546429163</v>
      </c>
      <c r="DM327" s="147">
        <f t="shared" si="477"/>
        <v>-74160.945464291639</v>
      </c>
      <c r="DN327" s="147">
        <f t="shared" si="477"/>
        <v>-70983.285464291635</v>
      </c>
      <c r="DO327" s="147">
        <f t="shared" si="477"/>
        <v>-71299.785464291635</v>
      </c>
      <c r="DP327" s="147">
        <f t="shared" si="477"/>
        <v>-70755.405464291631</v>
      </c>
      <c r="DQ327" s="147">
        <f t="shared" si="477"/>
        <v>-69185.565464291634</v>
      </c>
    </row>
    <row r="328" spans="1:121" x14ac:dyDescent="0.35">
      <c r="A328" s="159"/>
      <c r="BM328" s="148">
        <f t="shared" ref="BM328:BP328" si="478">+SUM(BM319:BM327)</f>
        <v>117536.84999999999</v>
      </c>
      <c r="BN328" s="148">
        <f t="shared" si="478"/>
        <v>-62256.889999999919</v>
      </c>
      <c r="BO328" s="148">
        <f t="shared" si="478"/>
        <v>-13593.700000000012</v>
      </c>
      <c r="BP328" s="148">
        <f t="shared" si="478"/>
        <v>57091.830000000045</v>
      </c>
      <c r="BR328" s="148">
        <f t="shared" ref="BR328:BS328" si="479">+SUM(BR319:BR327)</f>
        <v>-13483.600000000035</v>
      </c>
      <c r="BS328" s="148">
        <f t="shared" si="479"/>
        <v>-19534.539999999964</v>
      </c>
      <c r="BT328" s="148">
        <f t="shared" ref="BT328:CC328" si="480">+SUM(BT319:BT327)</f>
        <v>94697.500000000058</v>
      </c>
      <c r="BU328" s="148">
        <f t="shared" si="480"/>
        <v>-221007.80999999994</v>
      </c>
      <c r="BV328" s="148">
        <f t="shared" si="480"/>
        <v>261234.85</v>
      </c>
      <c r="BW328" s="148">
        <f t="shared" si="480"/>
        <v>-206153.09000000003</v>
      </c>
      <c r="BX328" s="148">
        <f t="shared" si="480"/>
        <v>-24681.96999999987</v>
      </c>
      <c r="BY328" s="148">
        <f t="shared" si="480"/>
        <v>60416.469999999797</v>
      </c>
      <c r="BZ328" s="148">
        <f t="shared" si="480"/>
        <v>164625.61000000004</v>
      </c>
      <c r="CA328" s="148">
        <f t="shared" si="480"/>
        <v>-180412.56</v>
      </c>
      <c r="CB328" s="148">
        <f t="shared" si="480"/>
        <v>34996.910000000295</v>
      </c>
      <c r="CC328" s="148">
        <f t="shared" si="480"/>
        <v>27279.999999999942</v>
      </c>
      <c r="CD328" s="13">
        <f t="shared" ref="CD328" si="481">+SUM(BR328:CC328)</f>
        <v>-22022.229999999705</v>
      </c>
      <c r="CE328" s="148">
        <f t="shared" ref="CE328:CP328" si="482">+SUM(CE319:CE327)</f>
        <v>183173.81999999998</v>
      </c>
      <c r="CF328" s="148">
        <f t="shared" si="482"/>
        <v>83827.900000000023</v>
      </c>
      <c r="CG328" s="148">
        <f t="shared" si="482"/>
        <v>125740.19999999975</v>
      </c>
      <c r="CH328" s="148">
        <f t="shared" si="482"/>
        <v>-222950.09999999983</v>
      </c>
      <c r="CI328" s="148">
        <f t="shared" si="482"/>
        <v>24142.284781498194</v>
      </c>
      <c r="CJ328" s="148">
        <f t="shared" si="482"/>
        <v>123050.54494932177</v>
      </c>
      <c r="CK328" s="148">
        <f t="shared" si="482"/>
        <v>15119.132080836323</v>
      </c>
      <c r="CL328" s="148">
        <f t="shared" si="482"/>
        <v>258960.82514483266</v>
      </c>
      <c r="CM328" s="148">
        <f t="shared" si="482"/>
        <v>190081.55336963941</v>
      </c>
      <c r="CN328" s="148">
        <f t="shared" si="482"/>
        <v>-273363.44913728174</v>
      </c>
      <c r="CO328" s="148">
        <f t="shared" si="482"/>
        <v>133500.89552001905</v>
      </c>
      <c r="CP328" s="148">
        <f t="shared" si="482"/>
        <v>140665.51808369323</v>
      </c>
      <c r="CQ328" s="13">
        <f t="shared" si="462"/>
        <v>781949.12479255884</v>
      </c>
      <c r="CR328" s="148">
        <f t="shared" ref="CR328:DC328" si="483">+SUM(CR319:CR327)</f>
        <v>-213519.6940652171</v>
      </c>
      <c r="CS328" s="148">
        <f t="shared" si="483"/>
        <v>127388.43117989853</v>
      </c>
      <c r="CT328" s="148">
        <f t="shared" si="483"/>
        <v>169591.49451534322</v>
      </c>
      <c r="CU328" s="148">
        <f t="shared" si="483"/>
        <v>-296572.37497709272</v>
      </c>
      <c r="CV328" s="148">
        <f t="shared" si="483"/>
        <v>198757.34837426993</v>
      </c>
      <c r="CW328" s="148">
        <f t="shared" si="483"/>
        <v>145153.76418055035</v>
      </c>
      <c r="CX328" s="148">
        <f t="shared" si="483"/>
        <v>31117.392775338289</v>
      </c>
      <c r="CY328" s="148">
        <f t="shared" si="483"/>
        <v>365957.72367820016</v>
      </c>
      <c r="CZ328" s="148">
        <f t="shared" si="483"/>
        <v>-6081.8207118094942</v>
      </c>
      <c r="DA328" s="148">
        <f t="shared" si="483"/>
        <v>-142566.71357420855</v>
      </c>
      <c r="DB328" s="148">
        <f t="shared" si="483"/>
        <v>208263.1927861622</v>
      </c>
      <c r="DC328" s="148">
        <f t="shared" si="483"/>
        <v>203989.03254160474</v>
      </c>
      <c r="DD328" s="13">
        <f t="shared" si="464"/>
        <v>791477.77670303953</v>
      </c>
      <c r="DF328" s="148">
        <f t="shared" ref="DF328:DQ328" si="484">+SUM(DF319:DF327)</f>
        <v>-72261.566363817066</v>
      </c>
      <c r="DG328" s="148">
        <f t="shared" si="484"/>
        <v>168342.15532664527</v>
      </c>
      <c r="DH328" s="148">
        <f t="shared" si="484"/>
        <v>-14092.785097703047</v>
      </c>
      <c r="DI328" s="148">
        <f t="shared" si="484"/>
        <v>-64548.947539828485</v>
      </c>
      <c r="DJ328" s="148">
        <f t="shared" si="484"/>
        <v>242150.10946454675</v>
      </c>
      <c r="DK328" s="148">
        <f t="shared" si="484"/>
        <v>189674.48655724002</v>
      </c>
      <c r="DL328" s="148">
        <f t="shared" si="484"/>
        <v>34384.67586853684</v>
      </c>
      <c r="DM328" s="148">
        <f t="shared" si="484"/>
        <v>437267.35470640275</v>
      </c>
      <c r="DN328" s="148">
        <f t="shared" si="484"/>
        <v>13845.623637617304</v>
      </c>
      <c r="DO328" s="148">
        <f t="shared" si="484"/>
        <v>-167829.63007006884</v>
      </c>
      <c r="DP328" s="148">
        <f t="shared" si="484"/>
        <v>257059.83013724769</v>
      </c>
      <c r="DQ328" s="148">
        <f t="shared" si="484"/>
        <v>249494.92505014557</v>
      </c>
    </row>
    <row r="329" spans="1:121" x14ac:dyDescent="0.35">
      <c r="A329" s="160"/>
      <c r="BM329" s="147"/>
      <c r="BN329" s="147"/>
      <c r="BO329" s="147"/>
      <c r="BP329" s="147"/>
      <c r="BR329" s="147"/>
      <c r="BS329" s="147"/>
      <c r="BT329" s="147"/>
      <c r="BU329" s="147"/>
      <c r="BV329" s="147"/>
      <c r="BW329" s="147"/>
      <c r="BX329" s="147"/>
      <c r="BY329" s="147"/>
      <c r="BZ329" s="147"/>
      <c r="CA329" s="147"/>
      <c r="CB329" s="147"/>
      <c r="CC329" s="147"/>
      <c r="CE329" s="147"/>
      <c r="CF329" s="147"/>
      <c r="CG329" s="147"/>
      <c r="CH329" s="147"/>
      <c r="CI329" s="147"/>
      <c r="CJ329" s="147"/>
      <c r="CK329" s="147"/>
      <c r="CL329" s="147"/>
      <c r="CM329" s="147"/>
      <c r="CN329" s="147"/>
      <c r="CO329" s="147"/>
      <c r="CP329" s="147"/>
      <c r="CR329" s="147"/>
      <c r="CS329" s="147"/>
      <c r="CT329" s="147"/>
      <c r="CU329" s="147"/>
      <c r="CV329" s="147"/>
      <c r="CW329" s="147"/>
      <c r="CX329" s="147"/>
      <c r="CY329" s="147"/>
      <c r="CZ329" s="147"/>
      <c r="DA329" s="147"/>
      <c r="DB329" s="147"/>
      <c r="DC329" s="147"/>
      <c r="DF329" s="147"/>
      <c r="DG329" s="147"/>
      <c r="DH329" s="147"/>
      <c r="DI329" s="147"/>
      <c r="DJ329" s="147"/>
      <c r="DK329" s="147"/>
      <c r="DL329" s="147"/>
      <c r="DM329" s="147"/>
      <c r="DN329" s="147"/>
      <c r="DO329" s="147"/>
      <c r="DP329" s="147"/>
      <c r="DQ329" s="147"/>
    </row>
    <row r="330" spans="1:121" x14ac:dyDescent="0.35">
      <c r="A330" s="160"/>
      <c r="BM330" s="147"/>
      <c r="BN330" s="147"/>
      <c r="BO330" s="147"/>
      <c r="BP330" s="147"/>
      <c r="BR330" s="147"/>
      <c r="BS330" s="147"/>
      <c r="BT330" s="147"/>
      <c r="BU330" s="147"/>
      <c r="BV330" s="147"/>
      <c r="BW330" s="147"/>
      <c r="BX330" s="147"/>
      <c r="BY330" s="147"/>
      <c r="BZ330" s="147"/>
      <c r="CA330" s="147"/>
      <c r="CB330" s="147"/>
      <c r="CC330" s="147"/>
      <c r="CE330" s="147"/>
      <c r="CF330" s="147"/>
      <c r="CG330" s="147"/>
      <c r="CH330" s="147"/>
      <c r="CI330" s="147"/>
      <c r="CJ330" s="147"/>
      <c r="CK330" s="147"/>
      <c r="CL330" s="147"/>
      <c r="CM330" s="147"/>
      <c r="CN330" s="147"/>
      <c r="CO330" s="147"/>
      <c r="CP330" s="147"/>
      <c r="CR330" s="147"/>
      <c r="CS330" s="147"/>
      <c r="CT330" s="147"/>
      <c r="CU330" s="147"/>
      <c r="CV330" s="147"/>
      <c r="CW330" s="147"/>
      <c r="CX330" s="147"/>
      <c r="CY330" s="147"/>
      <c r="CZ330" s="147"/>
      <c r="DA330" s="147"/>
      <c r="DB330" s="147"/>
      <c r="DC330" s="147"/>
      <c r="DF330" s="147"/>
      <c r="DG330" s="147"/>
      <c r="DH330" s="147"/>
      <c r="DI330" s="147"/>
      <c r="DJ330" s="147"/>
      <c r="DK330" s="147"/>
      <c r="DL330" s="147"/>
      <c r="DM330" s="147"/>
      <c r="DN330" s="147"/>
      <c r="DO330" s="147"/>
      <c r="DP330" s="147"/>
      <c r="DQ330" s="147"/>
    </row>
    <row r="331" spans="1:121" x14ac:dyDescent="0.35">
      <c r="A331" s="159" t="s">
        <v>443</v>
      </c>
      <c r="BM331" s="147"/>
      <c r="BN331" s="147"/>
      <c r="BO331" s="147"/>
      <c r="BP331" s="147"/>
      <c r="BR331" s="147"/>
      <c r="BS331" s="147"/>
      <c r="BT331" s="147"/>
      <c r="BU331" s="147"/>
      <c r="BV331" s="147"/>
      <c r="BW331" s="147"/>
      <c r="BX331" s="147"/>
      <c r="BY331" s="147"/>
      <c r="BZ331" s="147"/>
      <c r="CA331" s="147"/>
      <c r="CB331" s="147"/>
      <c r="CC331" s="147"/>
      <c r="CE331" s="147"/>
      <c r="CF331" s="147"/>
      <c r="CG331" s="147"/>
      <c r="CH331" s="147"/>
      <c r="CI331" s="147"/>
      <c r="CJ331" s="147"/>
      <c r="CK331" s="147"/>
      <c r="CL331" s="147"/>
      <c r="CM331" s="147"/>
      <c r="CN331" s="147"/>
      <c r="CO331" s="147"/>
      <c r="CP331" s="147"/>
      <c r="CR331" s="147"/>
      <c r="CS331" s="147"/>
      <c r="CT331" s="147"/>
      <c r="CU331" s="147"/>
      <c r="CV331" s="147"/>
      <c r="CW331" s="147"/>
      <c r="CX331" s="147"/>
      <c r="CY331" s="147"/>
      <c r="CZ331" s="147"/>
      <c r="DA331" s="147"/>
      <c r="DB331" s="147"/>
      <c r="DC331" s="147"/>
      <c r="DF331" s="147"/>
      <c r="DG331" s="147"/>
      <c r="DH331" s="147"/>
      <c r="DI331" s="147"/>
      <c r="DJ331" s="147"/>
      <c r="DK331" s="147"/>
      <c r="DL331" s="147"/>
      <c r="DM331" s="147"/>
      <c r="DN331" s="147"/>
      <c r="DO331" s="147"/>
      <c r="DP331" s="147"/>
      <c r="DQ331" s="147"/>
    </row>
    <row r="332" spans="1:121" x14ac:dyDescent="0.35">
      <c r="A332" s="160" t="s">
        <v>442</v>
      </c>
      <c r="BM332" s="147">
        <f>+BM301</f>
        <v>5.6843418860808015E-13</v>
      </c>
      <c r="BN332" s="147">
        <f t="shared" ref="BN332:BP332" si="485">+BN301</f>
        <v>4.1666665271122838E-4</v>
      </c>
      <c r="BO332" s="147">
        <f t="shared" si="485"/>
        <v>1.5120349416974932E-11</v>
      </c>
      <c r="BP332" s="147">
        <f t="shared" si="485"/>
        <v>4.1666663815931315E-4</v>
      </c>
      <c r="BR332" s="147">
        <f t="shared" ref="BR332:CC332" si="486">+BR301</f>
        <v>1.688249540165998E-11</v>
      </c>
      <c r="BS332" s="147">
        <f t="shared" si="486"/>
        <v>2.3305801732931286E-12</v>
      </c>
      <c r="BT332" s="147">
        <f t="shared" si="486"/>
        <v>-1.7621459846850485E-12</v>
      </c>
      <c r="BU332" s="147">
        <f t="shared" si="486"/>
        <v>-1.7621459846850485E-12</v>
      </c>
      <c r="BV332" s="147">
        <f t="shared" si="486"/>
        <v>1.688249540165998E-11</v>
      </c>
      <c r="BW332" s="147">
        <f t="shared" si="486"/>
        <v>-2.0000000001743956E-2</v>
      </c>
      <c r="BX332" s="147">
        <f t="shared" si="486"/>
        <v>-2.6773250283440575E-11</v>
      </c>
      <c r="BY332" s="147">
        <f t="shared" si="486"/>
        <v>-1.7621459846850485E-12</v>
      </c>
      <c r="BZ332" s="147">
        <f t="shared" si="486"/>
        <v>3.1434410630026832E-11</v>
      </c>
      <c r="CA332" s="147">
        <f t="shared" si="486"/>
        <v>-2.6773250283440575E-11</v>
      </c>
      <c r="CB332" s="147">
        <f t="shared" si="486"/>
        <v>-1.63140612130519E-11</v>
      </c>
      <c r="CC332" s="147">
        <f t="shared" si="486"/>
        <v>3.1434410630026832E-11</v>
      </c>
      <c r="CD332" s="153">
        <f t="shared" ref="CD332:CD333" si="487">+SUM(BR332:CC332)</f>
        <v>-1.9999999977926564E-2</v>
      </c>
      <c r="CE332" s="147">
        <f t="shared" ref="CE332:CP332" si="488">+CE301</f>
        <v>-1625.9999999999977</v>
      </c>
      <c r="CF332" s="147">
        <f t="shared" si="488"/>
        <v>3.1434410630026832E-11</v>
      </c>
      <c r="CG332" s="147">
        <f t="shared" si="488"/>
        <v>-2.6773250283440575E-11</v>
      </c>
      <c r="CH332" s="147">
        <f t="shared" si="488"/>
        <v>2.3305801732931286E-12</v>
      </c>
      <c r="CI332" s="147">
        <f t="shared" si="488"/>
        <v>-2162.5960166667028</v>
      </c>
      <c r="CJ332" s="147">
        <f t="shared" si="488"/>
        <v>3.5242919693700969E-12</v>
      </c>
      <c r="CK332" s="147">
        <f t="shared" si="488"/>
        <v>-3999.9999999999964</v>
      </c>
      <c r="CL332" s="147">
        <f t="shared" si="488"/>
        <v>3.4958702599396929E-12</v>
      </c>
      <c r="CM332" s="147">
        <f t="shared" si="488"/>
        <v>3.4958702599396929E-12</v>
      </c>
      <c r="CN332" s="147">
        <f t="shared" si="488"/>
        <v>-2.5607960196794011E-11</v>
      </c>
      <c r="CO332" s="147">
        <f t="shared" si="488"/>
        <v>3.4958702599396929E-12</v>
      </c>
      <c r="CP332" s="147">
        <f t="shared" si="488"/>
        <v>3.4958702599396929E-12</v>
      </c>
      <c r="CQ332" s="153">
        <f t="shared" ref="CQ332:CQ333" si="489">+SUM(CE332:CP332)</f>
        <v>-7788.5960166666973</v>
      </c>
      <c r="CR332" s="147">
        <f t="shared" ref="CR332:DC332" si="490">+CR301</f>
        <v>-2000.0000000000091</v>
      </c>
      <c r="CS332" s="147">
        <f t="shared" si="490"/>
        <v>2.0094148567295633E-11</v>
      </c>
      <c r="CT332" s="147">
        <f t="shared" si="490"/>
        <v>-9.0096818894380704E-12</v>
      </c>
      <c r="CU332" s="147">
        <f t="shared" si="490"/>
        <v>-9.0096818894380704E-12</v>
      </c>
      <c r="CV332" s="147">
        <f t="shared" si="490"/>
        <v>-9.0096818894380704E-12</v>
      </c>
      <c r="CW332" s="147">
        <f t="shared" si="490"/>
        <v>-1999.99999999998</v>
      </c>
      <c r="CX332" s="147">
        <f t="shared" si="490"/>
        <v>-9.0381035988684744E-12</v>
      </c>
      <c r="CY332" s="147">
        <f t="shared" si="490"/>
        <v>-9.0381035988684744E-12</v>
      </c>
      <c r="CZ332" s="147">
        <f t="shared" si="490"/>
        <v>2.0065726857865229E-11</v>
      </c>
      <c r="DA332" s="147">
        <f t="shared" si="490"/>
        <v>-9.0381035988684744E-12</v>
      </c>
      <c r="DB332" s="147">
        <f t="shared" si="490"/>
        <v>-9.0381035988684744E-12</v>
      </c>
      <c r="DC332" s="147">
        <f t="shared" si="490"/>
        <v>-9.0381035988684744E-12</v>
      </c>
      <c r="DD332" s="153">
        <f t="shared" ref="DD332:DD333" si="491">+SUM(CR332:DC332)</f>
        <v>-4000.0000000000218</v>
      </c>
      <c r="DF332" s="147">
        <f t="shared" ref="DF332:DQ332" si="492">+DF301</f>
        <v>2.5750068743946031E-11</v>
      </c>
      <c r="DG332" s="147">
        <f t="shared" si="492"/>
        <v>-3.3537617127876729E-12</v>
      </c>
      <c r="DH332" s="147">
        <f t="shared" si="492"/>
        <v>2.5750068743946031E-11</v>
      </c>
      <c r="DI332" s="147">
        <f t="shared" si="492"/>
        <v>-3.3537617127876729E-12</v>
      </c>
      <c r="DJ332" s="147">
        <f t="shared" si="492"/>
        <v>2.5750068743946031E-11</v>
      </c>
      <c r="DK332" s="147">
        <f t="shared" si="492"/>
        <v>-3.3537617127876729E-12</v>
      </c>
      <c r="DL332" s="147">
        <f t="shared" si="492"/>
        <v>2.5750068743946031E-11</v>
      </c>
      <c r="DM332" s="147">
        <f t="shared" si="492"/>
        <v>-3.3537617127876729E-12</v>
      </c>
      <c r="DN332" s="147">
        <f t="shared" si="492"/>
        <v>2.5750068743946031E-11</v>
      </c>
      <c r="DO332" s="147">
        <f t="shared" si="492"/>
        <v>-3.3537617127876729E-12</v>
      </c>
      <c r="DP332" s="147">
        <f t="shared" si="492"/>
        <v>2.5750068743946031E-11</v>
      </c>
      <c r="DQ332" s="147">
        <f t="shared" si="492"/>
        <v>-3.3537617127876729E-12</v>
      </c>
    </row>
    <row r="333" spans="1:121" x14ac:dyDescent="0.35">
      <c r="A333" s="160"/>
      <c r="BM333" s="148">
        <f t="shared" ref="BM333:BP333" si="493">+BM332</f>
        <v>5.6843418860808015E-13</v>
      </c>
      <c r="BN333" s="148">
        <f t="shared" si="493"/>
        <v>4.1666665271122838E-4</v>
      </c>
      <c r="BO333" s="148">
        <f t="shared" si="493"/>
        <v>1.5120349416974932E-11</v>
      </c>
      <c r="BP333" s="148">
        <f t="shared" si="493"/>
        <v>4.1666663815931315E-4</v>
      </c>
      <c r="BR333" s="148">
        <f t="shared" ref="BR333:CC333" si="494">+BR332</f>
        <v>1.688249540165998E-11</v>
      </c>
      <c r="BS333" s="148">
        <f t="shared" si="494"/>
        <v>2.3305801732931286E-12</v>
      </c>
      <c r="BT333" s="148">
        <f t="shared" si="494"/>
        <v>-1.7621459846850485E-12</v>
      </c>
      <c r="BU333" s="148">
        <f t="shared" si="494"/>
        <v>-1.7621459846850485E-12</v>
      </c>
      <c r="BV333" s="148">
        <f t="shared" si="494"/>
        <v>1.688249540165998E-11</v>
      </c>
      <c r="BW333" s="148">
        <f t="shared" si="494"/>
        <v>-2.0000000001743956E-2</v>
      </c>
      <c r="BX333" s="148">
        <f t="shared" si="494"/>
        <v>-2.6773250283440575E-11</v>
      </c>
      <c r="BY333" s="148">
        <f t="shared" si="494"/>
        <v>-1.7621459846850485E-12</v>
      </c>
      <c r="BZ333" s="148">
        <f t="shared" si="494"/>
        <v>3.1434410630026832E-11</v>
      </c>
      <c r="CA333" s="148">
        <f t="shared" si="494"/>
        <v>-2.6773250283440575E-11</v>
      </c>
      <c r="CB333" s="148">
        <f t="shared" si="494"/>
        <v>-1.63140612130519E-11</v>
      </c>
      <c r="CC333" s="148">
        <f t="shared" si="494"/>
        <v>3.1434410630026832E-11</v>
      </c>
      <c r="CD333" s="13">
        <f t="shared" si="487"/>
        <v>-1.9999999977926564E-2</v>
      </c>
      <c r="CE333" s="148">
        <f t="shared" ref="CE333:CP333" si="495">+CE332</f>
        <v>-1625.9999999999977</v>
      </c>
      <c r="CF333" s="148">
        <f t="shared" si="495"/>
        <v>3.1434410630026832E-11</v>
      </c>
      <c r="CG333" s="148">
        <f t="shared" si="495"/>
        <v>-2.6773250283440575E-11</v>
      </c>
      <c r="CH333" s="148">
        <f t="shared" si="495"/>
        <v>2.3305801732931286E-12</v>
      </c>
      <c r="CI333" s="148">
        <f t="shared" si="495"/>
        <v>-2162.5960166667028</v>
      </c>
      <c r="CJ333" s="148">
        <f t="shared" si="495"/>
        <v>3.5242919693700969E-12</v>
      </c>
      <c r="CK333" s="148">
        <f t="shared" si="495"/>
        <v>-3999.9999999999964</v>
      </c>
      <c r="CL333" s="148">
        <f t="shared" si="495"/>
        <v>3.4958702599396929E-12</v>
      </c>
      <c r="CM333" s="148">
        <f t="shared" si="495"/>
        <v>3.4958702599396929E-12</v>
      </c>
      <c r="CN333" s="148">
        <f t="shared" si="495"/>
        <v>-2.5607960196794011E-11</v>
      </c>
      <c r="CO333" s="148">
        <f t="shared" si="495"/>
        <v>3.4958702599396929E-12</v>
      </c>
      <c r="CP333" s="148">
        <f t="shared" si="495"/>
        <v>3.4958702599396929E-12</v>
      </c>
      <c r="CQ333" s="13">
        <f t="shared" si="489"/>
        <v>-7788.5960166666973</v>
      </c>
      <c r="CR333" s="148">
        <f t="shared" ref="CR333:DC333" si="496">+CR332</f>
        <v>-2000.0000000000091</v>
      </c>
      <c r="CS333" s="148">
        <f t="shared" si="496"/>
        <v>2.0094148567295633E-11</v>
      </c>
      <c r="CT333" s="148">
        <f t="shared" si="496"/>
        <v>-9.0096818894380704E-12</v>
      </c>
      <c r="CU333" s="148">
        <f t="shared" si="496"/>
        <v>-9.0096818894380704E-12</v>
      </c>
      <c r="CV333" s="148">
        <f t="shared" si="496"/>
        <v>-9.0096818894380704E-12</v>
      </c>
      <c r="CW333" s="148">
        <f t="shared" si="496"/>
        <v>-1999.99999999998</v>
      </c>
      <c r="CX333" s="148">
        <f t="shared" si="496"/>
        <v>-9.0381035988684744E-12</v>
      </c>
      <c r="CY333" s="148">
        <f t="shared" si="496"/>
        <v>-9.0381035988684744E-12</v>
      </c>
      <c r="CZ333" s="148">
        <f t="shared" si="496"/>
        <v>2.0065726857865229E-11</v>
      </c>
      <c r="DA333" s="148">
        <f t="shared" si="496"/>
        <v>-9.0381035988684744E-12</v>
      </c>
      <c r="DB333" s="148">
        <f t="shared" si="496"/>
        <v>-9.0381035988684744E-12</v>
      </c>
      <c r="DC333" s="148">
        <f t="shared" si="496"/>
        <v>-9.0381035988684744E-12</v>
      </c>
      <c r="DD333" s="13">
        <f t="shared" si="491"/>
        <v>-4000.0000000000218</v>
      </c>
      <c r="DF333" s="148">
        <f t="shared" ref="DF333:DQ333" si="497">+DF332</f>
        <v>2.5750068743946031E-11</v>
      </c>
      <c r="DG333" s="148">
        <f t="shared" si="497"/>
        <v>-3.3537617127876729E-12</v>
      </c>
      <c r="DH333" s="148">
        <f t="shared" si="497"/>
        <v>2.5750068743946031E-11</v>
      </c>
      <c r="DI333" s="148">
        <f t="shared" si="497"/>
        <v>-3.3537617127876729E-12</v>
      </c>
      <c r="DJ333" s="148">
        <f t="shared" si="497"/>
        <v>2.5750068743946031E-11</v>
      </c>
      <c r="DK333" s="148">
        <f t="shared" si="497"/>
        <v>-3.3537617127876729E-12</v>
      </c>
      <c r="DL333" s="148">
        <f t="shared" si="497"/>
        <v>2.5750068743946031E-11</v>
      </c>
      <c r="DM333" s="148">
        <f t="shared" si="497"/>
        <v>-3.3537617127876729E-12</v>
      </c>
      <c r="DN333" s="148">
        <f t="shared" si="497"/>
        <v>2.5750068743946031E-11</v>
      </c>
      <c r="DO333" s="148">
        <f t="shared" si="497"/>
        <v>-3.3537617127876729E-12</v>
      </c>
      <c r="DP333" s="148">
        <f t="shared" si="497"/>
        <v>2.5750068743946031E-11</v>
      </c>
      <c r="DQ333" s="148">
        <f t="shared" si="497"/>
        <v>-3.3537617127876729E-12</v>
      </c>
    </row>
    <row r="334" spans="1:121" x14ac:dyDescent="0.35">
      <c r="A334" s="160"/>
      <c r="BM334" s="147"/>
      <c r="BN334" s="147"/>
      <c r="BO334" s="147"/>
      <c r="BP334" s="147"/>
      <c r="BR334" s="147"/>
      <c r="BS334" s="147"/>
      <c r="BT334" s="147"/>
      <c r="BU334" s="147"/>
      <c r="BV334" s="147"/>
      <c r="BW334" s="147"/>
      <c r="BX334" s="147"/>
      <c r="BY334" s="147"/>
      <c r="BZ334" s="147"/>
      <c r="CA334" s="147"/>
      <c r="CB334" s="147"/>
      <c r="CC334" s="147"/>
      <c r="CE334" s="147"/>
      <c r="CF334" s="147"/>
      <c r="CG334" s="147"/>
      <c r="CH334" s="147"/>
      <c r="CI334" s="147"/>
      <c r="CJ334" s="147"/>
      <c r="CK334" s="147"/>
      <c r="CL334" s="147"/>
      <c r="CM334" s="147"/>
      <c r="CN334" s="147"/>
      <c r="CO334" s="147"/>
      <c r="CP334" s="147"/>
      <c r="CR334" s="147"/>
      <c r="CS334" s="147"/>
      <c r="CT334" s="147"/>
      <c r="CU334" s="147"/>
      <c r="CV334" s="147"/>
      <c r="CW334" s="147"/>
      <c r="CX334" s="147"/>
      <c r="CY334" s="147"/>
      <c r="CZ334" s="147"/>
      <c r="DA334" s="147"/>
      <c r="DB334" s="147"/>
      <c r="DC334" s="147"/>
      <c r="DF334" s="147"/>
      <c r="DG334" s="147"/>
      <c r="DH334" s="147"/>
      <c r="DI334" s="147"/>
      <c r="DJ334" s="147"/>
      <c r="DK334" s="147"/>
      <c r="DL334" s="147"/>
      <c r="DM334" s="147"/>
      <c r="DN334" s="147"/>
      <c r="DO334" s="147"/>
      <c r="DP334" s="147"/>
      <c r="DQ334" s="147"/>
    </row>
    <row r="335" spans="1:121" x14ac:dyDescent="0.35">
      <c r="A335" s="159" t="s">
        <v>445</v>
      </c>
      <c r="BM335" s="147"/>
      <c r="BN335" s="147"/>
      <c r="BO335" s="147"/>
      <c r="BP335" s="147"/>
      <c r="BR335" s="147"/>
      <c r="BS335" s="147"/>
      <c r="BT335" s="147"/>
      <c r="BU335" s="147"/>
      <c r="BV335" s="147"/>
      <c r="BW335" s="147"/>
      <c r="BX335" s="147"/>
      <c r="BY335" s="147"/>
      <c r="BZ335" s="147"/>
      <c r="CA335" s="147"/>
      <c r="CB335" s="147"/>
      <c r="CC335" s="147"/>
      <c r="CE335" s="147"/>
      <c r="CF335" s="147"/>
      <c r="CG335" s="147"/>
      <c r="CH335" s="147"/>
      <c r="CI335" s="147"/>
      <c r="CJ335" s="147"/>
      <c r="CK335" s="147"/>
      <c r="CL335" s="147"/>
      <c r="CM335" s="147"/>
      <c r="CN335" s="147"/>
      <c r="CO335" s="147"/>
      <c r="CP335" s="147"/>
      <c r="CR335" s="147"/>
      <c r="CS335" s="147"/>
      <c r="CT335" s="147"/>
      <c r="CU335" s="147"/>
      <c r="CV335" s="147"/>
      <c r="CW335" s="147"/>
      <c r="CX335" s="147"/>
      <c r="CY335" s="147"/>
      <c r="CZ335" s="147"/>
      <c r="DA335" s="147"/>
      <c r="DB335" s="147"/>
      <c r="DC335" s="147"/>
      <c r="DF335" s="147"/>
      <c r="DG335" s="147"/>
      <c r="DH335" s="147"/>
      <c r="DI335" s="147"/>
      <c r="DJ335" s="147"/>
      <c r="DK335" s="147"/>
      <c r="DL335" s="147"/>
      <c r="DM335" s="147"/>
      <c r="DN335" s="147"/>
      <c r="DO335" s="147"/>
      <c r="DP335" s="147"/>
      <c r="DQ335" s="147"/>
    </row>
    <row r="336" spans="1:121" x14ac:dyDescent="0.35">
      <c r="A336" s="160" t="s">
        <v>459</v>
      </c>
      <c r="BM336" s="147">
        <f>+BM304</f>
        <v>-6666.6699999999837</v>
      </c>
      <c r="BN336" s="147">
        <f t="shared" ref="BN336:BP336" si="498">+BN304</f>
        <v>-6666.6699999999837</v>
      </c>
      <c r="BO336" s="147">
        <f t="shared" si="498"/>
        <v>-286666.65000000002</v>
      </c>
      <c r="BP336" s="147">
        <f t="shared" si="498"/>
        <v>0</v>
      </c>
      <c r="BR336" s="147">
        <f t="shared" ref="BR336:CC336" si="499">+BR304</f>
        <v>0</v>
      </c>
      <c r="BS336" s="147">
        <f t="shared" si="499"/>
        <v>0</v>
      </c>
      <c r="BT336" s="147">
        <f t="shared" si="499"/>
        <v>-200000</v>
      </c>
      <c r="BU336" s="147">
        <f t="shared" si="499"/>
        <v>0</v>
      </c>
      <c r="BV336" s="147">
        <f t="shared" si="499"/>
        <v>0</v>
      </c>
      <c r="BW336" s="147">
        <f t="shared" si="499"/>
        <v>0</v>
      </c>
      <c r="BX336" s="147">
        <f t="shared" si="499"/>
        <v>0</v>
      </c>
      <c r="BY336" s="147">
        <f t="shared" si="499"/>
        <v>0</v>
      </c>
      <c r="BZ336" s="147">
        <f t="shared" si="499"/>
        <v>0</v>
      </c>
      <c r="CA336" s="147">
        <f t="shared" si="499"/>
        <v>0</v>
      </c>
      <c r="CB336" s="147">
        <f t="shared" si="499"/>
        <v>0</v>
      </c>
      <c r="CC336" s="147">
        <f t="shared" si="499"/>
        <v>0</v>
      </c>
      <c r="CD336" s="153">
        <f t="shared" ref="CD336:CD337" si="500">+SUM(BR336:CC336)</f>
        <v>-200000</v>
      </c>
      <c r="CE336" s="147">
        <f t="shared" ref="CE336:CP336" si="501">+CE304</f>
        <v>0</v>
      </c>
      <c r="CF336" s="147">
        <f t="shared" si="501"/>
        <v>0</v>
      </c>
      <c r="CG336" s="147">
        <f t="shared" si="501"/>
        <v>0</v>
      </c>
      <c r="CH336" s="147">
        <f t="shared" si="501"/>
        <v>0</v>
      </c>
      <c r="CI336" s="147">
        <f t="shared" si="501"/>
        <v>0</v>
      </c>
      <c r="CJ336" s="147">
        <f t="shared" si="501"/>
        <v>0</v>
      </c>
      <c r="CK336" s="147">
        <f t="shared" si="501"/>
        <v>0</v>
      </c>
      <c r="CL336" s="147">
        <f t="shared" si="501"/>
        <v>0</v>
      </c>
      <c r="CM336" s="147">
        <f t="shared" si="501"/>
        <v>0</v>
      </c>
      <c r="CN336" s="147">
        <f t="shared" si="501"/>
        <v>0</v>
      </c>
      <c r="CO336" s="147">
        <f t="shared" si="501"/>
        <v>0</v>
      </c>
      <c r="CP336" s="147">
        <f t="shared" si="501"/>
        <v>0</v>
      </c>
      <c r="CQ336" s="153">
        <f t="shared" ref="CQ336:CQ337" si="502">+SUM(CE336:CP336)</f>
        <v>0</v>
      </c>
      <c r="CR336" s="147">
        <f t="shared" ref="CR336:DC336" si="503">+CR304</f>
        <v>0</v>
      </c>
      <c r="CS336" s="147">
        <f t="shared" si="503"/>
        <v>0</v>
      </c>
      <c r="CT336" s="147">
        <f t="shared" si="503"/>
        <v>0</v>
      </c>
      <c r="CU336" s="147">
        <f t="shared" si="503"/>
        <v>0</v>
      </c>
      <c r="CV336" s="147">
        <f t="shared" si="503"/>
        <v>0</v>
      </c>
      <c r="CW336" s="147">
        <f t="shared" si="503"/>
        <v>0</v>
      </c>
      <c r="CX336" s="147">
        <f t="shared" si="503"/>
        <v>0</v>
      </c>
      <c r="CY336" s="147">
        <f t="shared" si="503"/>
        <v>0</v>
      </c>
      <c r="CZ336" s="147">
        <f t="shared" si="503"/>
        <v>0</v>
      </c>
      <c r="DA336" s="147">
        <f t="shared" si="503"/>
        <v>0</v>
      </c>
      <c r="DB336" s="147">
        <f t="shared" si="503"/>
        <v>0</v>
      </c>
      <c r="DC336" s="147">
        <f t="shared" si="503"/>
        <v>0</v>
      </c>
      <c r="DD336" s="153">
        <f t="shared" ref="DD336:DD337" si="504">+SUM(CR336:DC336)</f>
        <v>0</v>
      </c>
      <c r="DF336" s="147">
        <f t="shared" ref="DF336:DQ336" si="505">+DF304</f>
        <v>0</v>
      </c>
      <c r="DG336" s="147">
        <f t="shared" si="505"/>
        <v>0</v>
      </c>
      <c r="DH336" s="147">
        <f t="shared" si="505"/>
        <v>0</v>
      </c>
      <c r="DI336" s="147">
        <f t="shared" si="505"/>
        <v>0</v>
      </c>
      <c r="DJ336" s="147">
        <f t="shared" si="505"/>
        <v>0</v>
      </c>
      <c r="DK336" s="147">
        <f t="shared" si="505"/>
        <v>0</v>
      </c>
      <c r="DL336" s="147">
        <f t="shared" si="505"/>
        <v>0</v>
      </c>
      <c r="DM336" s="147">
        <f t="shared" si="505"/>
        <v>0</v>
      </c>
      <c r="DN336" s="147">
        <f t="shared" si="505"/>
        <v>0</v>
      </c>
      <c r="DO336" s="147">
        <f t="shared" si="505"/>
        <v>0</v>
      </c>
      <c r="DP336" s="147">
        <f t="shared" si="505"/>
        <v>0</v>
      </c>
      <c r="DQ336" s="147">
        <f t="shared" si="505"/>
        <v>0</v>
      </c>
    </row>
    <row r="337" spans="1:121" x14ac:dyDescent="0.35">
      <c r="A337" s="159"/>
      <c r="BM337" s="148">
        <f t="shared" ref="BM337:BP337" si="506">+BM336</f>
        <v>-6666.6699999999837</v>
      </c>
      <c r="BN337" s="148">
        <f t="shared" si="506"/>
        <v>-6666.6699999999837</v>
      </c>
      <c r="BO337" s="148">
        <f t="shared" si="506"/>
        <v>-286666.65000000002</v>
      </c>
      <c r="BP337" s="148">
        <f t="shared" si="506"/>
        <v>0</v>
      </c>
      <c r="BR337" s="148">
        <f t="shared" ref="BR337:CC337" si="507">+BR336</f>
        <v>0</v>
      </c>
      <c r="BS337" s="148">
        <f t="shared" si="507"/>
        <v>0</v>
      </c>
      <c r="BT337" s="148">
        <f t="shared" si="507"/>
        <v>-200000</v>
      </c>
      <c r="BU337" s="148">
        <f t="shared" si="507"/>
        <v>0</v>
      </c>
      <c r="BV337" s="148">
        <f t="shared" si="507"/>
        <v>0</v>
      </c>
      <c r="BW337" s="148">
        <f t="shared" si="507"/>
        <v>0</v>
      </c>
      <c r="BX337" s="148">
        <f t="shared" si="507"/>
        <v>0</v>
      </c>
      <c r="BY337" s="148">
        <f t="shared" si="507"/>
        <v>0</v>
      </c>
      <c r="BZ337" s="148">
        <f t="shared" si="507"/>
        <v>0</v>
      </c>
      <c r="CA337" s="148">
        <f t="shared" si="507"/>
        <v>0</v>
      </c>
      <c r="CB337" s="148">
        <f t="shared" si="507"/>
        <v>0</v>
      </c>
      <c r="CC337" s="148">
        <f t="shared" si="507"/>
        <v>0</v>
      </c>
      <c r="CD337" s="13">
        <f t="shared" si="500"/>
        <v>-200000</v>
      </c>
      <c r="CE337" s="148">
        <f t="shared" ref="CE337:CP337" si="508">+CE336</f>
        <v>0</v>
      </c>
      <c r="CF337" s="148">
        <f t="shared" si="508"/>
        <v>0</v>
      </c>
      <c r="CG337" s="148">
        <f t="shared" si="508"/>
        <v>0</v>
      </c>
      <c r="CH337" s="148">
        <f t="shared" si="508"/>
        <v>0</v>
      </c>
      <c r="CI337" s="148">
        <f t="shared" si="508"/>
        <v>0</v>
      </c>
      <c r="CJ337" s="148">
        <f t="shared" si="508"/>
        <v>0</v>
      </c>
      <c r="CK337" s="148">
        <f t="shared" si="508"/>
        <v>0</v>
      </c>
      <c r="CL337" s="148">
        <f t="shared" si="508"/>
        <v>0</v>
      </c>
      <c r="CM337" s="148">
        <f t="shared" si="508"/>
        <v>0</v>
      </c>
      <c r="CN337" s="148">
        <f t="shared" si="508"/>
        <v>0</v>
      </c>
      <c r="CO337" s="148">
        <f t="shared" si="508"/>
        <v>0</v>
      </c>
      <c r="CP337" s="148">
        <f t="shared" si="508"/>
        <v>0</v>
      </c>
      <c r="CQ337" s="13">
        <f t="shared" si="502"/>
        <v>0</v>
      </c>
      <c r="CR337" s="148">
        <f t="shared" ref="CR337:DC337" si="509">+CR336</f>
        <v>0</v>
      </c>
      <c r="CS337" s="148">
        <f t="shared" si="509"/>
        <v>0</v>
      </c>
      <c r="CT337" s="148">
        <f t="shared" si="509"/>
        <v>0</v>
      </c>
      <c r="CU337" s="148">
        <f t="shared" si="509"/>
        <v>0</v>
      </c>
      <c r="CV337" s="148">
        <f t="shared" si="509"/>
        <v>0</v>
      </c>
      <c r="CW337" s="148">
        <f t="shared" si="509"/>
        <v>0</v>
      </c>
      <c r="CX337" s="148">
        <f t="shared" si="509"/>
        <v>0</v>
      </c>
      <c r="CY337" s="148">
        <f t="shared" si="509"/>
        <v>0</v>
      </c>
      <c r="CZ337" s="148">
        <f t="shared" si="509"/>
        <v>0</v>
      </c>
      <c r="DA337" s="148">
        <f t="shared" si="509"/>
        <v>0</v>
      </c>
      <c r="DB337" s="148">
        <f t="shared" si="509"/>
        <v>0</v>
      </c>
      <c r="DC337" s="148">
        <f t="shared" si="509"/>
        <v>0</v>
      </c>
      <c r="DD337" s="13">
        <f t="shared" si="504"/>
        <v>0</v>
      </c>
      <c r="DF337" s="148">
        <f t="shared" ref="DF337:DQ337" si="510">+DF336</f>
        <v>0</v>
      </c>
      <c r="DG337" s="148">
        <f t="shared" si="510"/>
        <v>0</v>
      </c>
      <c r="DH337" s="148">
        <f t="shared" si="510"/>
        <v>0</v>
      </c>
      <c r="DI337" s="148">
        <f t="shared" si="510"/>
        <v>0</v>
      </c>
      <c r="DJ337" s="148">
        <f t="shared" si="510"/>
        <v>0</v>
      </c>
      <c r="DK337" s="148">
        <f t="shared" si="510"/>
        <v>0</v>
      </c>
      <c r="DL337" s="148">
        <f t="shared" si="510"/>
        <v>0</v>
      </c>
      <c r="DM337" s="148">
        <f t="shared" si="510"/>
        <v>0</v>
      </c>
      <c r="DN337" s="148">
        <f t="shared" si="510"/>
        <v>0</v>
      </c>
      <c r="DO337" s="148">
        <f t="shared" si="510"/>
        <v>0</v>
      </c>
      <c r="DP337" s="148">
        <f t="shared" si="510"/>
        <v>0</v>
      </c>
      <c r="DQ337" s="148">
        <f t="shared" si="510"/>
        <v>0</v>
      </c>
    </row>
    <row r="338" spans="1:121" x14ac:dyDescent="0.35">
      <c r="A338" s="160"/>
      <c r="BM338" s="147"/>
      <c r="BN338" s="147"/>
      <c r="BO338" s="147"/>
      <c r="BP338" s="147"/>
      <c r="BR338" s="147"/>
      <c r="BS338" s="147"/>
      <c r="BT338" s="147"/>
      <c r="BU338" s="147"/>
      <c r="BV338" s="147"/>
      <c r="BW338" s="147"/>
      <c r="BX338" s="147"/>
      <c r="BY338" s="147"/>
      <c r="BZ338" s="147"/>
      <c r="CA338" s="147"/>
      <c r="CB338" s="147"/>
      <c r="CC338" s="147"/>
      <c r="CE338" s="147"/>
      <c r="CF338" s="147"/>
      <c r="CG338" s="147"/>
      <c r="CH338" s="147"/>
      <c r="CI338" s="147"/>
      <c r="CJ338" s="147"/>
      <c r="CK338" s="147"/>
      <c r="CL338" s="147"/>
      <c r="CM338" s="147"/>
      <c r="CN338" s="147"/>
      <c r="CO338" s="147"/>
      <c r="CP338" s="147"/>
      <c r="CR338" s="147"/>
      <c r="CS338" s="147"/>
      <c r="CT338" s="147"/>
      <c r="CU338" s="147"/>
      <c r="CV338" s="147"/>
      <c r="CW338" s="147"/>
      <c r="CX338" s="147"/>
      <c r="CY338" s="147"/>
      <c r="CZ338" s="147"/>
      <c r="DA338" s="147"/>
      <c r="DB338" s="147"/>
      <c r="DC338" s="147"/>
      <c r="DF338" s="147"/>
      <c r="DG338" s="147"/>
      <c r="DH338" s="147"/>
      <c r="DI338" s="147"/>
      <c r="DJ338" s="147"/>
      <c r="DK338" s="147"/>
      <c r="DL338" s="147"/>
      <c r="DM338" s="147"/>
      <c r="DN338" s="147"/>
      <c r="DO338" s="147"/>
      <c r="DP338" s="147"/>
      <c r="DQ338" s="147"/>
    </row>
    <row r="339" spans="1:121" x14ac:dyDescent="0.35">
      <c r="A339" s="160"/>
      <c r="BM339" s="147"/>
      <c r="BN339" s="147"/>
      <c r="BO339" s="147"/>
      <c r="BP339" s="147"/>
      <c r="BR339" s="147"/>
      <c r="BS339" s="147"/>
      <c r="BT339" s="147"/>
      <c r="BU339" s="147"/>
      <c r="BV339" s="147"/>
      <c r="BW339" s="147"/>
      <c r="BX339" s="147"/>
      <c r="BY339" s="147"/>
      <c r="BZ339" s="147"/>
      <c r="CA339" s="147"/>
      <c r="CB339" s="147"/>
      <c r="CC339" s="147"/>
      <c r="CE339" s="147"/>
      <c r="CF339" s="147"/>
      <c r="CG339" s="147"/>
      <c r="CH339" s="147"/>
      <c r="CI339" s="147"/>
      <c r="CJ339" s="147"/>
      <c r="CK339" s="147"/>
      <c r="CL339" s="147"/>
      <c r="CM339" s="147"/>
      <c r="CN339" s="147"/>
      <c r="CO339" s="147"/>
      <c r="CP339" s="147"/>
      <c r="CR339" s="147"/>
      <c r="CS339" s="147"/>
      <c r="CT339" s="147"/>
      <c r="CU339" s="147"/>
      <c r="CV339" s="147"/>
      <c r="CW339" s="147"/>
      <c r="CX339" s="147"/>
      <c r="CY339" s="147"/>
      <c r="CZ339" s="147"/>
      <c r="DA339" s="147"/>
      <c r="DB339" s="147"/>
      <c r="DC339" s="147"/>
      <c r="DF339" s="147"/>
      <c r="DG339" s="147"/>
      <c r="DH339" s="147"/>
      <c r="DI339" s="147"/>
      <c r="DJ339" s="147"/>
      <c r="DK339" s="147"/>
      <c r="DL339" s="147"/>
      <c r="DM339" s="147"/>
      <c r="DN339" s="147"/>
      <c r="DO339" s="147"/>
      <c r="DP339" s="147"/>
      <c r="DQ339" s="147"/>
    </row>
    <row r="340" spans="1:121" x14ac:dyDescent="0.35">
      <c r="A340" s="159" t="s">
        <v>446</v>
      </c>
      <c r="BM340" s="147">
        <f t="shared" ref="BM340:BP340" si="511">+BM328+BM332+BM336</f>
        <v>110870.18000000001</v>
      </c>
      <c r="BN340" s="147">
        <f t="shared" si="511"/>
        <v>-68923.559583333248</v>
      </c>
      <c r="BO340" s="147">
        <f t="shared" si="511"/>
        <v>-300260.35000000003</v>
      </c>
      <c r="BP340" s="147">
        <f t="shared" si="511"/>
        <v>57091.830416666686</v>
      </c>
      <c r="BR340" s="147">
        <f t="shared" ref="BR340:CC340" si="512">+BR328+BR332+BR336</f>
        <v>-13483.600000000019</v>
      </c>
      <c r="BS340" s="147">
        <f t="shared" si="512"/>
        <v>-19534.539999999961</v>
      </c>
      <c r="BT340" s="147">
        <f t="shared" si="512"/>
        <v>-105302.49999999994</v>
      </c>
      <c r="BU340" s="147">
        <f t="shared" si="512"/>
        <v>-221007.80999999994</v>
      </c>
      <c r="BV340" s="147">
        <f t="shared" si="512"/>
        <v>261234.85000000003</v>
      </c>
      <c r="BW340" s="147">
        <f t="shared" si="512"/>
        <v>-206153.11000000002</v>
      </c>
      <c r="BX340" s="147">
        <f t="shared" si="512"/>
        <v>-24681.969999999896</v>
      </c>
      <c r="BY340" s="147">
        <f t="shared" si="512"/>
        <v>60416.469999999797</v>
      </c>
      <c r="BZ340" s="147">
        <f t="shared" si="512"/>
        <v>164625.61000000007</v>
      </c>
      <c r="CA340" s="147">
        <f t="shared" si="512"/>
        <v>-180412.56000000003</v>
      </c>
      <c r="CB340" s="147">
        <f t="shared" si="512"/>
        <v>34996.91000000028</v>
      </c>
      <c r="CC340" s="147">
        <f t="shared" si="512"/>
        <v>27279.999999999975</v>
      </c>
      <c r="CD340" s="13">
        <f>+SUM(BR340:CC340)</f>
        <v>-222022.24999999968</v>
      </c>
      <c r="CE340" s="147">
        <f t="shared" ref="CE340:CP340" si="513">+CE328+CE332+CE336</f>
        <v>181547.81999999998</v>
      </c>
      <c r="CF340" s="147">
        <f t="shared" si="513"/>
        <v>83827.900000000052</v>
      </c>
      <c r="CG340" s="147">
        <f t="shared" si="513"/>
        <v>125740.19999999972</v>
      </c>
      <c r="CH340" s="147">
        <f t="shared" si="513"/>
        <v>-222950.09999999983</v>
      </c>
      <c r="CI340" s="147">
        <f t="shared" si="513"/>
        <v>21979.688764831491</v>
      </c>
      <c r="CJ340" s="147">
        <f t="shared" si="513"/>
        <v>123050.54494932177</v>
      </c>
      <c r="CK340" s="147">
        <f t="shared" si="513"/>
        <v>11119.132080836327</v>
      </c>
      <c r="CL340" s="147">
        <f t="shared" si="513"/>
        <v>258960.82514483266</v>
      </c>
      <c r="CM340" s="147">
        <f t="shared" si="513"/>
        <v>190081.55336963941</v>
      </c>
      <c r="CN340" s="147">
        <f t="shared" si="513"/>
        <v>-273363.44913728174</v>
      </c>
      <c r="CO340" s="147">
        <f t="shared" si="513"/>
        <v>133500.89552001905</v>
      </c>
      <c r="CP340" s="147">
        <f t="shared" si="513"/>
        <v>140665.51808369323</v>
      </c>
      <c r="CQ340" s="13">
        <f>+SUM(CE340:CP340)</f>
        <v>774160.52877589222</v>
      </c>
      <c r="CR340" s="147">
        <f t="shared" ref="CR340:DC340" si="514">+CR328+CR332+CR336</f>
        <v>-215519.6940652171</v>
      </c>
      <c r="CS340" s="147">
        <f t="shared" si="514"/>
        <v>127388.43117989854</v>
      </c>
      <c r="CT340" s="147">
        <f t="shared" si="514"/>
        <v>169591.49451534322</v>
      </c>
      <c r="CU340" s="147">
        <f t="shared" si="514"/>
        <v>-296572.37497709272</v>
      </c>
      <c r="CV340" s="147">
        <f t="shared" si="514"/>
        <v>198757.34837426993</v>
      </c>
      <c r="CW340" s="147">
        <f t="shared" si="514"/>
        <v>143153.76418055038</v>
      </c>
      <c r="CX340" s="147">
        <f t="shared" si="514"/>
        <v>31117.392775338281</v>
      </c>
      <c r="CY340" s="147">
        <f t="shared" si="514"/>
        <v>365957.72367820016</v>
      </c>
      <c r="CZ340" s="147">
        <f t="shared" si="514"/>
        <v>-6081.8207118094742</v>
      </c>
      <c r="DA340" s="147">
        <f t="shared" si="514"/>
        <v>-142566.71357420855</v>
      </c>
      <c r="DB340" s="147">
        <f t="shared" si="514"/>
        <v>208263.1927861622</v>
      </c>
      <c r="DC340" s="147">
        <f t="shared" si="514"/>
        <v>203989.03254160474</v>
      </c>
      <c r="DD340" s="13">
        <f>+SUM(CR340:DC340)</f>
        <v>787477.77670303953</v>
      </c>
      <c r="DF340" s="147">
        <f t="shared" ref="DF340:DQ340" si="515">+DF328+DF332+DF336</f>
        <v>-72261.566363817037</v>
      </c>
      <c r="DG340" s="147">
        <f t="shared" si="515"/>
        <v>168342.15532664527</v>
      </c>
      <c r="DH340" s="147">
        <f t="shared" si="515"/>
        <v>-14092.785097703021</v>
      </c>
      <c r="DI340" s="147">
        <f t="shared" si="515"/>
        <v>-64548.947539828485</v>
      </c>
      <c r="DJ340" s="147">
        <f t="shared" si="515"/>
        <v>242150.10946454678</v>
      </c>
      <c r="DK340" s="147">
        <f t="shared" si="515"/>
        <v>189674.48655724002</v>
      </c>
      <c r="DL340" s="147">
        <f t="shared" si="515"/>
        <v>34384.67586853687</v>
      </c>
      <c r="DM340" s="147">
        <f t="shared" si="515"/>
        <v>437267.35470640275</v>
      </c>
      <c r="DN340" s="147">
        <f t="shared" si="515"/>
        <v>13845.623637617329</v>
      </c>
      <c r="DO340" s="147">
        <f t="shared" si="515"/>
        <v>-167829.63007006884</v>
      </c>
      <c r="DP340" s="147">
        <f t="shared" si="515"/>
        <v>257059.83013724771</v>
      </c>
      <c r="DQ340" s="147">
        <f t="shared" si="515"/>
        <v>249494.92505014557</v>
      </c>
    </row>
    <row r="341" spans="1:121" x14ac:dyDescent="0.35">
      <c r="A341" s="160" t="s">
        <v>447</v>
      </c>
      <c r="BM341" s="147">
        <f>+BL310</f>
        <v>778843.65999999992</v>
      </c>
      <c r="BN341" s="147">
        <f t="shared" ref="BN341:BP341" si="516">+BM310</f>
        <v>889937.4800000001</v>
      </c>
      <c r="BO341" s="147">
        <f t="shared" si="516"/>
        <v>821335.93041666667</v>
      </c>
      <c r="BP341" s="147">
        <f t="shared" si="516"/>
        <v>521500.17000000004</v>
      </c>
      <c r="BR341" s="147">
        <f>+BP343</f>
        <v>578592.00041666673</v>
      </c>
      <c r="BS341" s="147">
        <f t="shared" ref="BS341:CC341" si="517">+BR310</f>
        <v>565943.06041666679</v>
      </c>
      <c r="BT341" s="147">
        <f t="shared" si="517"/>
        <v>546431.12041666673</v>
      </c>
      <c r="BU341" s="147">
        <f t="shared" si="517"/>
        <v>441128.62041666679</v>
      </c>
      <c r="BV341" s="147">
        <f t="shared" si="517"/>
        <v>220422.3604166669</v>
      </c>
      <c r="BW341" s="147">
        <f t="shared" si="517"/>
        <v>481958.46041666699</v>
      </c>
      <c r="BX341" s="147">
        <f t="shared" si="517"/>
        <v>276073.09041666694</v>
      </c>
      <c r="BY341" s="147">
        <f t="shared" si="517"/>
        <v>251491.68041666702</v>
      </c>
      <c r="BZ341" s="147">
        <f t="shared" si="517"/>
        <v>312142.96041666699</v>
      </c>
      <c r="CA341" s="147">
        <f t="shared" si="517"/>
        <v>476981.20041666698</v>
      </c>
      <c r="CB341" s="147">
        <f t="shared" si="517"/>
        <v>296591.20041666692</v>
      </c>
      <c r="CC341" s="147">
        <f t="shared" si="517"/>
        <v>331588.11041666719</v>
      </c>
      <c r="CD341" s="13">
        <f>+BR341</f>
        <v>578592.00041666673</v>
      </c>
      <c r="CE341" s="147">
        <f>+CC343</f>
        <v>358868.11041666719</v>
      </c>
      <c r="CF341" s="147">
        <f t="shared" ref="CF341:CP341" si="518">+CE310</f>
        <v>540415.93041666702</v>
      </c>
      <c r="CG341" s="147">
        <f t="shared" si="518"/>
        <v>624243.83041666716</v>
      </c>
      <c r="CH341" s="147">
        <f t="shared" si="518"/>
        <v>749984.030416667</v>
      </c>
      <c r="CI341" s="147">
        <f t="shared" si="518"/>
        <v>527033.93041666714</v>
      </c>
      <c r="CJ341" s="147">
        <f t="shared" si="518"/>
        <v>549013.61918149865</v>
      </c>
      <c r="CK341" s="147">
        <f t="shared" si="518"/>
        <v>672064.16413082043</v>
      </c>
      <c r="CL341" s="147">
        <f t="shared" si="518"/>
        <v>683183.29621165677</v>
      </c>
      <c r="CM341" s="147">
        <f t="shared" si="518"/>
        <v>942144.12135648937</v>
      </c>
      <c r="CN341" s="147">
        <f t="shared" si="518"/>
        <v>1132225.6747261288</v>
      </c>
      <c r="CO341" s="147">
        <f t="shared" si="518"/>
        <v>858862.22558884695</v>
      </c>
      <c r="CP341" s="147">
        <f t="shared" si="518"/>
        <v>992363.12110886583</v>
      </c>
      <c r="CQ341" s="13">
        <f>+CE341</f>
        <v>358868.11041666719</v>
      </c>
      <c r="CR341" s="147">
        <f>+CP343</f>
        <v>1133028.6391925591</v>
      </c>
      <c r="CS341" s="147">
        <f t="shared" ref="CS341:DC341" si="519">+CR310</f>
        <v>917508.9451273419</v>
      </c>
      <c r="CT341" s="147">
        <f t="shared" si="519"/>
        <v>1044897.3763072403</v>
      </c>
      <c r="CU341" s="147">
        <f t="shared" si="519"/>
        <v>1214488.8708225836</v>
      </c>
      <c r="CV341" s="147">
        <f t="shared" si="519"/>
        <v>917916.49584549083</v>
      </c>
      <c r="CW341" s="147">
        <f t="shared" si="519"/>
        <v>1116673.8442197607</v>
      </c>
      <c r="CX341" s="147">
        <f t="shared" si="519"/>
        <v>1259827.6084003111</v>
      </c>
      <c r="CY341" s="147">
        <f t="shared" si="519"/>
        <v>1290945.0011756492</v>
      </c>
      <c r="CZ341" s="147">
        <f t="shared" si="519"/>
        <v>1656902.7248538495</v>
      </c>
      <c r="DA341" s="147">
        <f t="shared" si="519"/>
        <v>1650820.9041420401</v>
      </c>
      <c r="DB341" s="147">
        <f t="shared" si="519"/>
        <v>1508254.1905678315</v>
      </c>
      <c r="DC341" s="147">
        <f t="shared" si="519"/>
        <v>1716517.3833539938</v>
      </c>
      <c r="DD341" s="13">
        <f>+CR341</f>
        <v>1133028.6391925591</v>
      </c>
      <c r="DF341" s="147">
        <f>+DC343</f>
        <v>1920506.4158955985</v>
      </c>
      <c r="DG341" s="147">
        <f t="shared" ref="DG341:DQ341" si="520">+DF310</f>
        <v>1848244.8495317814</v>
      </c>
      <c r="DH341" s="147">
        <f t="shared" si="520"/>
        <v>2016587.0048584267</v>
      </c>
      <c r="DI341" s="147">
        <f t="shared" si="520"/>
        <v>2002494.2197607239</v>
      </c>
      <c r="DJ341" s="147">
        <f t="shared" si="520"/>
        <v>1937945.2722208954</v>
      </c>
      <c r="DK341" s="147">
        <f t="shared" si="520"/>
        <v>2180095.3816854423</v>
      </c>
      <c r="DL341" s="147">
        <f t="shared" si="520"/>
        <v>2369769.8682426824</v>
      </c>
      <c r="DM341" s="147">
        <f t="shared" si="520"/>
        <v>2404154.5441112192</v>
      </c>
      <c r="DN341" s="147">
        <f t="shared" si="520"/>
        <v>2841421.8988176221</v>
      </c>
      <c r="DO341" s="147">
        <f t="shared" si="520"/>
        <v>2855267.5224552392</v>
      </c>
      <c r="DP341" s="147">
        <f t="shared" si="520"/>
        <v>2687437.8923851703</v>
      </c>
      <c r="DQ341" s="147">
        <f t="shared" si="520"/>
        <v>2944497.722522418</v>
      </c>
    </row>
    <row r="342" spans="1:121" x14ac:dyDescent="0.35">
      <c r="A342" s="161"/>
      <c r="BM342" s="147"/>
      <c r="BN342" s="147"/>
      <c r="BO342" s="147"/>
      <c r="BP342" s="147"/>
      <c r="BR342" s="147"/>
      <c r="BS342" s="147"/>
      <c r="BT342" s="147"/>
      <c r="BU342" s="147"/>
      <c r="BV342" s="147"/>
      <c r="BW342" s="147"/>
      <c r="BX342" s="147"/>
      <c r="BY342" s="147"/>
      <c r="BZ342" s="147"/>
      <c r="CA342" s="147"/>
      <c r="CB342" s="147"/>
      <c r="CC342" s="147"/>
      <c r="CE342" s="147"/>
      <c r="CF342" s="147"/>
      <c r="CG342" s="147"/>
      <c r="CH342" s="147"/>
      <c r="CI342" s="147"/>
      <c r="CJ342" s="147"/>
      <c r="CK342" s="147"/>
      <c r="CL342" s="147"/>
      <c r="CM342" s="147"/>
      <c r="CN342" s="147"/>
      <c r="CO342" s="147"/>
      <c r="CP342" s="147"/>
      <c r="CR342" s="147"/>
      <c r="CS342" s="147"/>
      <c r="CT342" s="147"/>
      <c r="CU342" s="147"/>
      <c r="CV342" s="147"/>
      <c r="CW342" s="147"/>
      <c r="CX342" s="147"/>
      <c r="CY342" s="147"/>
      <c r="CZ342" s="147"/>
      <c r="DA342" s="147"/>
      <c r="DB342" s="147"/>
      <c r="DC342" s="147"/>
      <c r="DF342" s="147"/>
      <c r="DG342" s="147"/>
      <c r="DH342" s="147"/>
      <c r="DI342" s="147"/>
      <c r="DJ342" s="147"/>
      <c r="DK342" s="147"/>
      <c r="DL342" s="147"/>
      <c r="DM342" s="147"/>
      <c r="DN342" s="147"/>
      <c r="DO342" s="147"/>
      <c r="DP342" s="147"/>
      <c r="DQ342" s="147"/>
    </row>
    <row r="343" spans="1:121" ht="15" thickBot="1" x14ac:dyDescent="0.4">
      <c r="A343" s="162" t="s">
        <v>448</v>
      </c>
      <c r="BM343" s="163">
        <f t="shared" ref="BM343:BP343" si="521">+BM340+BM341</f>
        <v>889713.84</v>
      </c>
      <c r="BN343" s="163">
        <f t="shared" si="521"/>
        <v>821013.92041666689</v>
      </c>
      <c r="BO343" s="163">
        <f t="shared" si="521"/>
        <v>521075.58041666663</v>
      </c>
      <c r="BP343" s="163">
        <f t="shared" si="521"/>
        <v>578592.00041666673</v>
      </c>
      <c r="BR343" s="163">
        <f t="shared" ref="BR343:CC343" si="522">+BR340+BR341</f>
        <v>565108.40041666676</v>
      </c>
      <c r="BS343" s="163">
        <f t="shared" si="522"/>
        <v>546408.52041666687</v>
      </c>
      <c r="BT343" s="163">
        <f t="shared" si="522"/>
        <v>441128.62041666679</v>
      </c>
      <c r="BU343" s="163">
        <f t="shared" si="522"/>
        <v>220120.81041666685</v>
      </c>
      <c r="BV343" s="163">
        <f t="shared" si="522"/>
        <v>481657.21041666693</v>
      </c>
      <c r="BW343" s="163">
        <f t="shared" si="522"/>
        <v>275805.35041666694</v>
      </c>
      <c r="BX343" s="163">
        <f t="shared" si="522"/>
        <v>251391.12041666705</v>
      </c>
      <c r="BY343" s="163">
        <f t="shared" si="522"/>
        <v>311908.15041666682</v>
      </c>
      <c r="BZ343" s="163">
        <f t="shared" si="522"/>
        <v>476768.57041666703</v>
      </c>
      <c r="CA343" s="163">
        <f t="shared" si="522"/>
        <v>296568.64041666698</v>
      </c>
      <c r="CB343" s="163">
        <f t="shared" si="522"/>
        <v>331588.11041666719</v>
      </c>
      <c r="CC343" s="163">
        <f t="shared" si="522"/>
        <v>358868.11041666719</v>
      </c>
      <c r="CD343" s="164">
        <f>+CD340+CD341</f>
        <v>356569.75041666708</v>
      </c>
      <c r="CE343" s="163">
        <f t="shared" ref="CE343:CP343" si="523">+CE340+CE341</f>
        <v>540415.93041666714</v>
      </c>
      <c r="CF343" s="163">
        <f t="shared" si="523"/>
        <v>624243.83041666704</v>
      </c>
      <c r="CG343" s="163">
        <f t="shared" si="523"/>
        <v>749984.03041666688</v>
      </c>
      <c r="CH343" s="163">
        <f t="shared" si="523"/>
        <v>527033.93041666714</v>
      </c>
      <c r="CI343" s="163">
        <f t="shared" si="523"/>
        <v>549013.61918149865</v>
      </c>
      <c r="CJ343" s="163">
        <f t="shared" si="523"/>
        <v>672064.16413082043</v>
      </c>
      <c r="CK343" s="163">
        <f t="shared" si="523"/>
        <v>683183.29621165677</v>
      </c>
      <c r="CL343" s="163">
        <f t="shared" si="523"/>
        <v>942144.12135648937</v>
      </c>
      <c r="CM343" s="163">
        <f t="shared" si="523"/>
        <v>1132225.6747261288</v>
      </c>
      <c r="CN343" s="163">
        <f t="shared" si="523"/>
        <v>858862.22558884707</v>
      </c>
      <c r="CO343" s="163">
        <f t="shared" si="523"/>
        <v>992363.12110886606</v>
      </c>
      <c r="CP343" s="163">
        <f t="shared" si="523"/>
        <v>1133028.6391925591</v>
      </c>
      <c r="CQ343" s="164">
        <f>+CQ340+CQ341</f>
        <v>1133028.6391925593</v>
      </c>
      <c r="CR343" s="163">
        <f t="shared" ref="CR343:DC343" si="524">+CR340+CR341</f>
        <v>917508.9451273419</v>
      </c>
      <c r="CS343" s="163">
        <f t="shared" si="524"/>
        <v>1044897.3763072405</v>
      </c>
      <c r="CT343" s="163">
        <f t="shared" si="524"/>
        <v>1214488.8708225836</v>
      </c>
      <c r="CU343" s="163">
        <f t="shared" si="524"/>
        <v>917916.49584549083</v>
      </c>
      <c r="CV343" s="163">
        <f t="shared" si="524"/>
        <v>1116673.8442197607</v>
      </c>
      <c r="CW343" s="163">
        <f t="shared" si="524"/>
        <v>1259827.6084003111</v>
      </c>
      <c r="CX343" s="163">
        <f t="shared" si="524"/>
        <v>1290945.0011756495</v>
      </c>
      <c r="CY343" s="163">
        <f t="shared" si="524"/>
        <v>1656902.7248538495</v>
      </c>
      <c r="CZ343" s="163">
        <f t="shared" si="524"/>
        <v>1650820.9041420401</v>
      </c>
      <c r="DA343" s="163">
        <f t="shared" si="524"/>
        <v>1508254.1905678315</v>
      </c>
      <c r="DB343" s="163">
        <f t="shared" si="524"/>
        <v>1716517.3833539938</v>
      </c>
      <c r="DC343" s="163">
        <f t="shared" si="524"/>
        <v>1920506.4158955985</v>
      </c>
      <c r="DD343" s="164">
        <f>+DD340+DD341</f>
        <v>1920506.4158955985</v>
      </c>
      <c r="DF343" s="163">
        <f t="shared" ref="DF343:DQ343" si="525">+DF340+DF341</f>
        <v>1848244.8495317814</v>
      </c>
      <c r="DG343" s="163">
        <f t="shared" si="525"/>
        <v>2016587.0048584267</v>
      </c>
      <c r="DH343" s="163">
        <f t="shared" si="525"/>
        <v>2002494.2197607236</v>
      </c>
      <c r="DI343" s="163">
        <f t="shared" si="525"/>
        <v>1937945.2722208954</v>
      </c>
      <c r="DJ343" s="163">
        <f t="shared" si="525"/>
        <v>2180095.3816854423</v>
      </c>
      <c r="DK343" s="163">
        <f t="shared" si="525"/>
        <v>2369769.8682426824</v>
      </c>
      <c r="DL343" s="163">
        <f t="shared" si="525"/>
        <v>2404154.5441112192</v>
      </c>
      <c r="DM343" s="163">
        <f t="shared" si="525"/>
        <v>2841421.8988176221</v>
      </c>
      <c r="DN343" s="163">
        <f t="shared" si="525"/>
        <v>2855267.5224552392</v>
      </c>
      <c r="DO343" s="163">
        <f t="shared" si="525"/>
        <v>2687437.8923851703</v>
      </c>
      <c r="DP343" s="163">
        <f t="shared" si="525"/>
        <v>2944497.722522418</v>
      </c>
      <c r="DQ343" s="163">
        <f t="shared" si="525"/>
        <v>3193992.6475725635</v>
      </c>
    </row>
    <row r="344" spans="1:121" x14ac:dyDescent="0.35">
      <c r="BM344" s="147">
        <f t="shared" ref="BM344:BP344" si="526">+BM343-BM310</f>
        <v>-223.64000000013039</v>
      </c>
      <c r="BN344" s="147">
        <f t="shared" si="526"/>
        <v>-322.00999999977648</v>
      </c>
      <c r="BO344" s="147">
        <f t="shared" si="526"/>
        <v>-424.58958333340706</v>
      </c>
      <c r="BP344" s="147">
        <f t="shared" si="526"/>
        <v>-42.75</v>
      </c>
      <c r="BR344" s="147">
        <f t="shared" ref="BR344:CC344" si="527">+BR343-BR310</f>
        <v>-834.6600000000326</v>
      </c>
      <c r="BS344" s="147">
        <f t="shared" si="527"/>
        <v>-22.599999999860302</v>
      </c>
      <c r="BT344" s="147">
        <f t="shared" si="527"/>
        <v>0</v>
      </c>
      <c r="BU344" s="147">
        <f t="shared" si="527"/>
        <v>-301.55000000004657</v>
      </c>
      <c r="BV344" s="147">
        <f t="shared" si="527"/>
        <v>-301.25000000005821</v>
      </c>
      <c r="BW344" s="147">
        <f t="shared" si="527"/>
        <v>-267.73999999999069</v>
      </c>
      <c r="BX344" s="147">
        <f t="shared" si="527"/>
        <v>-100.55999999996857</v>
      </c>
      <c r="BY344" s="147">
        <f t="shared" si="527"/>
        <v>-234.81000000017229</v>
      </c>
      <c r="BZ344" s="147">
        <f t="shared" si="527"/>
        <v>-212.62999999994645</v>
      </c>
      <c r="CA344" s="147">
        <f t="shared" si="527"/>
        <v>-22.559999999939464</v>
      </c>
      <c r="CB344" s="147">
        <f t="shared" si="527"/>
        <v>0</v>
      </c>
      <c r="CC344" s="147">
        <f t="shared" si="527"/>
        <v>0</v>
      </c>
      <c r="CE344" s="147">
        <f t="shared" ref="CE344:CP344" si="528">+CE343-CE310</f>
        <v>0</v>
      </c>
      <c r="CF344" s="147">
        <f t="shared" si="528"/>
        <v>0</v>
      </c>
      <c r="CG344" s="147">
        <f t="shared" si="528"/>
        <v>0</v>
      </c>
      <c r="CH344" s="147">
        <f t="shared" si="528"/>
        <v>0</v>
      </c>
      <c r="CI344" s="147">
        <f t="shared" si="528"/>
        <v>0</v>
      </c>
      <c r="CJ344" s="147">
        <f t="shared" si="528"/>
        <v>0</v>
      </c>
      <c r="CK344" s="147">
        <f t="shared" si="528"/>
        <v>0</v>
      </c>
      <c r="CL344" s="147">
        <f t="shared" si="528"/>
        <v>0</v>
      </c>
      <c r="CM344" s="147">
        <f t="shared" si="528"/>
        <v>0</v>
      </c>
      <c r="CN344" s="147">
        <f t="shared" si="528"/>
        <v>0</v>
      </c>
      <c r="CO344" s="147">
        <f t="shared" si="528"/>
        <v>0</v>
      </c>
      <c r="CP344" s="147">
        <f t="shared" si="528"/>
        <v>0</v>
      </c>
      <c r="CR344" s="147">
        <f t="shared" ref="CR344:DC344" si="529">+CR343-CR310</f>
        <v>0</v>
      </c>
      <c r="CS344" s="147">
        <f t="shared" si="529"/>
        <v>0</v>
      </c>
      <c r="CT344" s="147">
        <f t="shared" si="529"/>
        <v>0</v>
      </c>
      <c r="CU344" s="147">
        <f t="shared" si="529"/>
        <v>0</v>
      </c>
      <c r="CV344" s="147">
        <f t="shared" si="529"/>
        <v>0</v>
      </c>
      <c r="CW344" s="147">
        <f t="shared" si="529"/>
        <v>0</v>
      </c>
      <c r="CX344" s="147">
        <f t="shared" si="529"/>
        <v>0</v>
      </c>
      <c r="CY344" s="147">
        <f t="shared" si="529"/>
        <v>0</v>
      </c>
      <c r="CZ344" s="147">
        <f t="shared" si="529"/>
        <v>0</v>
      </c>
      <c r="DA344" s="147">
        <f t="shared" si="529"/>
        <v>0</v>
      </c>
      <c r="DB344" s="147">
        <f t="shared" si="529"/>
        <v>0</v>
      </c>
      <c r="DC344" s="147">
        <f t="shared" si="529"/>
        <v>0</v>
      </c>
      <c r="DF344" s="147">
        <f t="shared" ref="DF344:DQ344" si="530">+DF343-DF310</f>
        <v>0</v>
      </c>
      <c r="DG344" s="147">
        <f t="shared" si="530"/>
        <v>0</v>
      </c>
      <c r="DH344" s="147">
        <f t="shared" si="530"/>
        <v>0</v>
      </c>
      <c r="DI344" s="147">
        <f t="shared" si="530"/>
        <v>0</v>
      </c>
      <c r="DJ344" s="147">
        <f t="shared" si="530"/>
        <v>0</v>
      </c>
      <c r="DK344" s="147">
        <f t="shared" si="530"/>
        <v>0</v>
      </c>
      <c r="DL344" s="147">
        <f t="shared" si="530"/>
        <v>0</v>
      </c>
      <c r="DM344" s="147">
        <f t="shared" si="530"/>
        <v>0</v>
      </c>
      <c r="DN344" s="147">
        <f t="shared" si="530"/>
        <v>0</v>
      </c>
      <c r="DO344" s="147">
        <f t="shared" si="530"/>
        <v>0</v>
      </c>
      <c r="DP344" s="147">
        <f t="shared" si="530"/>
        <v>0</v>
      </c>
      <c r="DQ344" s="147">
        <f t="shared" si="530"/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6CCD82-E11A-45C8-BE63-6548507875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 (2)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Dixon</dc:creator>
  <cp:lastModifiedBy>Greg Dixon</cp:lastModifiedBy>
  <dcterms:created xsi:type="dcterms:W3CDTF">2025-05-23T11:50:38Z</dcterms:created>
  <dcterms:modified xsi:type="dcterms:W3CDTF">2025-05-23T13:58:04Z</dcterms:modified>
</cp:coreProperties>
</file>